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etitive Programming\Problems\"/>
    </mc:Choice>
  </mc:AlternateContent>
  <xr:revisionPtr revIDLastSave="0" documentId="13_ncr:1_{AD28FCDA-48BD-49FB-809C-AD067AE03973}" xr6:coauthVersionLast="36" xr6:coauthVersionMax="36" xr10:uidLastSave="{00000000-0000-0000-0000-000000000000}"/>
  <bookViews>
    <workbookView xWindow="0" yWindow="0" windowWidth="20490" windowHeight="6945" activeTab="1" xr2:uid="{3A42CACC-67C0-4002-BC0E-9CC9FDF71890}"/>
  </bookViews>
  <sheets>
    <sheet name="AtCoder" sheetId="1" r:id="rId1"/>
    <sheet name="AtCoderBeginnerContest" sheetId="3" r:id="rId2"/>
    <sheet name="AtCoderRegularCont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3" l="1"/>
  <c r="J4" i="3"/>
  <c r="J5" i="3"/>
  <c r="J9" i="3" a="1"/>
  <c r="J9" i="3" s="1"/>
  <c r="J8" i="3"/>
  <c r="F21" i="3" l="1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7" i="3"/>
  <c r="F13" i="3"/>
  <c r="F9" i="3"/>
  <c r="F5" i="3"/>
  <c r="K8" i="1"/>
  <c r="K7" i="1"/>
  <c r="J7" i="3"/>
  <c r="C4" i="2" l="1"/>
  <c r="F104" i="1"/>
  <c r="H104" i="1" s="1"/>
  <c r="F103" i="1"/>
  <c r="H103" i="1" s="1"/>
  <c r="F102" i="1"/>
  <c r="H102" i="1" s="1"/>
  <c r="F101" i="1"/>
  <c r="H101" i="1" s="1"/>
  <c r="F100" i="1"/>
  <c r="H100" i="1" s="1"/>
  <c r="F99" i="1"/>
  <c r="H99" i="1" s="1"/>
  <c r="F98" i="1"/>
  <c r="H98" i="1" s="1"/>
  <c r="F97" i="1"/>
  <c r="H97" i="1" s="1"/>
  <c r="F96" i="1"/>
  <c r="H96" i="1" s="1"/>
  <c r="F95" i="1"/>
  <c r="H95" i="1" s="1"/>
  <c r="F94" i="1"/>
  <c r="H94" i="1" s="1"/>
  <c r="F93" i="1"/>
  <c r="H93" i="1" s="1"/>
  <c r="F92" i="1"/>
  <c r="H92" i="1" s="1"/>
  <c r="F91" i="1"/>
  <c r="H91" i="1" s="1"/>
  <c r="F90" i="1"/>
  <c r="H90" i="1" s="1"/>
  <c r="F89" i="1"/>
  <c r="H89" i="1" s="1"/>
  <c r="F88" i="1"/>
  <c r="H88" i="1" s="1"/>
  <c r="F87" i="1"/>
  <c r="H87" i="1" s="1"/>
  <c r="F86" i="1"/>
  <c r="H86" i="1" s="1"/>
  <c r="F85" i="1"/>
  <c r="H85" i="1" s="1"/>
  <c r="F84" i="1"/>
  <c r="H84" i="1" s="1"/>
  <c r="F83" i="1"/>
  <c r="H83" i="1" s="1"/>
  <c r="F82" i="1"/>
  <c r="H82" i="1" s="1"/>
  <c r="F81" i="1"/>
  <c r="H81" i="1" s="1"/>
  <c r="F80" i="1"/>
  <c r="H80" i="1" s="1"/>
  <c r="F79" i="1"/>
  <c r="H79" i="1" s="1"/>
  <c r="F78" i="1"/>
  <c r="H78" i="1" s="1"/>
  <c r="F77" i="1"/>
  <c r="H77" i="1" s="1"/>
  <c r="F76" i="1"/>
  <c r="H76" i="1" s="1"/>
  <c r="F75" i="1"/>
  <c r="H75" i="1" s="1"/>
  <c r="F74" i="1"/>
  <c r="H74" i="1" s="1"/>
  <c r="F73" i="1"/>
  <c r="H73" i="1" s="1"/>
  <c r="F72" i="1"/>
  <c r="H72" i="1" s="1"/>
  <c r="F71" i="1"/>
  <c r="H71" i="1" s="1"/>
  <c r="F70" i="1"/>
  <c r="H70" i="1" s="1"/>
  <c r="F69" i="1"/>
  <c r="H69" i="1" s="1"/>
  <c r="F68" i="1"/>
  <c r="H68" i="1" s="1"/>
  <c r="F67" i="1"/>
  <c r="H67" i="1" s="1"/>
  <c r="F66" i="1"/>
  <c r="H66" i="1" s="1"/>
  <c r="F65" i="1"/>
  <c r="H65" i="1" s="1"/>
  <c r="F64" i="1"/>
  <c r="H64" i="1" s="1"/>
  <c r="F63" i="1"/>
  <c r="H63" i="1" s="1"/>
  <c r="F62" i="1"/>
  <c r="H62" i="1" s="1"/>
  <c r="F61" i="1"/>
  <c r="F59" i="1"/>
  <c r="F58" i="1"/>
  <c r="H58" i="1" s="1"/>
  <c r="F57" i="1"/>
  <c r="H57" i="1" s="1"/>
  <c r="F56" i="1"/>
  <c r="H56" i="1" s="1"/>
  <c r="F55" i="1"/>
  <c r="F54" i="1"/>
  <c r="H54" i="1" s="1"/>
  <c r="F52" i="1"/>
  <c r="H52" i="1" s="1"/>
  <c r="F51" i="1"/>
  <c r="F50" i="1"/>
  <c r="H50" i="1" s="1"/>
  <c r="F49" i="1"/>
  <c r="F48" i="1"/>
  <c r="H48" i="1" s="1"/>
  <c r="F47" i="1"/>
  <c r="F46" i="1"/>
  <c r="H46" i="1" s="1"/>
  <c r="F45" i="1"/>
  <c r="F44" i="1"/>
  <c r="H44" i="1" s="1"/>
  <c r="F43" i="1"/>
  <c r="H43" i="1" s="1"/>
  <c r="F42" i="1"/>
  <c r="H42" i="1" s="1"/>
  <c r="F41" i="1"/>
  <c r="F40" i="1"/>
  <c r="H40" i="1" s="1"/>
  <c r="F39" i="1"/>
  <c r="H39" i="1" s="1"/>
  <c r="F38" i="1"/>
  <c r="H38" i="1" s="1"/>
  <c r="F37" i="1"/>
  <c r="F36" i="1"/>
  <c r="H36" i="1" s="1"/>
  <c r="F35" i="1"/>
  <c r="H35" i="1" s="1"/>
  <c r="F34" i="1"/>
  <c r="H34" i="1" s="1"/>
  <c r="F33" i="1"/>
  <c r="F32" i="1"/>
  <c r="H32" i="1" s="1"/>
  <c r="F31" i="1"/>
  <c r="H31" i="1" s="1"/>
  <c r="F30" i="1"/>
  <c r="H30" i="1" s="1"/>
  <c r="F29" i="1"/>
  <c r="F28" i="1"/>
  <c r="H28" i="1" s="1"/>
  <c r="F27" i="1"/>
  <c r="H27" i="1" s="1"/>
  <c r="F26" i="1"/>
  <c r="H26" i="1" s="1"/>
  <c r="F25" i="1"/>
  <c r="F24" i="1"/>
  <c r="H24" i="1" s="1"/>
  <c r="F23" i="1"/>
  <c r="H23" i="1" s="1"/>
  <c r="F22" i="1"/>
  <c r="H22" i="1" s="1"/>
  <c r="F21" i="1"/>
  <c r="F20" i="1"/>
  <c r="H20" i="1" s="1"/>
  <c r="F19" i="1"/>
  <c r="H19" i="1" s="1"/>
  <c r="F18" i="1"/>
  <c r="H18" i="1" s="1"/>
  <c r="F17" i="1"/>
  <c r="F16" i="1"/>
  <c r="H16" i="1" s="1"/>
  <c r="F15" i="1"/>
  <c r="H15" i="1" s="1"/>
  <c r="F14" i="1"/>
  <c r="H14" i="1" s="1"/>
  <c r="F13" i="1"/>
  <c r="F12" i="1"/>
  <c r="H12" i="1" s="1"/>
  <c r="F11" i="1"/>
  <c r="H11" i="1" s="1"/>
  <c r="F10" i="1"/>
  <c r="F9" i="1"/>
  <c r="H9" i="1" s="1"/>
  <c r="F8" i="1"/>
  <c r="H8" i="1" s="1"/>
  <c r="H7" i="1"/>
  <c r="F7" i="1"/>
  <c r="F6" i="1"/>
  <c r="H6" i="1" s="1"/>
  <c r="K5" i="1"/>
  <c r="F5" i="1"/>
  <c r="K57" i="1" s="1"/>
  <c r="K45" i="1" l="1"/>
  <c r="K49" i="1"/>
  <c r="K55" i="1"/>
  <c r="K59" i="1"/>
  <c r="K61" i="1"/>
  <c r="H10" i="1"/>
  <c r="H13" i="1"/>
  <c r="K14" i="1"/>
  <c r="H17" i="1"/>
  <c r="K18" i="1"/>
  <c r="H21" i="1"/>
  <c r="K22" i="1"/>
  <c r="H25" i="1"/>
  <c r="K26" i="1"/>
  <c r="H29" i="1"/>
  <c r="K30" i="1"/>
  <c r="H33" i="1"/>
  <c r="K34" i="1"/>
  <c r="H37" i="1"/>
  <c r="K38" i="1"/>
  <c r="H41" i="1"/>
  <c r="K42" i="1"/>
  <c r="H45" i="1"/>
  <c r="K46" i="1"/>
  <c r="H49" i="1"/>
  <c r="K50" i="1"/>
  <c r="H55" i="1"/>
  <c r="K56" i="1"/>
  <c r="H59" i="1"/>
  <c r="H61" i="1"/>
  <c r="H5" i="1"/>
  <c r="K6" i="1"/>
  <c r="K13" i="1"/>
  <c r="K17" i="1"/>
  <c r="K21" i="1"/>
  <c r="K25" i="1"/>
  <c r="K29" i="1"/>
  <c r="K33" i="1"/>
  <c r="K37" i="1"/>
  <c r="K41" i="1"/>
  <c r="K12" i="1"/>
  <c r="K16" i="1"/>
  <c r="K20" i="1"/>
  <c r="K24" i="1"/>
  <c r="K28" i="1"/>
  <c r="K32" i="1"/>
  <c r="K36" i="1"/>
  <c r="K40" i="1"/>
  <c r="K44" i="1"/>
  <c r="H47" i="1"/>
  <c r="K48" i="1"/>
  <c r="H51" i="1"/>
  <c r="K52" i="1"/>
  <c r="K54" i="1"/>
  <c r="K58" i="1"/>
  <c r="K60" i="1"/>
  <c r="K11" i="1"/>
  <c r="K15" i="1"/>
  <c r="K19" i="1"/>
  <c r="K23" i="1"/>
  <c r="K27" i="1"/>
  <c r="K31" i="1"/>
  <c r="K35" i="1"/>
  <c r="K39" i="1"/>
  <c r="K43" i="1"/>
  <c r="K47" i="1"/>
  <c r="K51" i="1"/>
  <c r="K53" i="1"/>
</calcChain>
</file>

<file path=xl/sharedStrings.xml><?xml version="1.0" encoding="utf-8"?>
<sst xmlns="http://schemas.openxmlformats.org/spreadsheetml/2006/main" count="557" uniqueCount="467">
  <si>
    <t>Contest</t>
    <phoneticPr fontId="1"/>
  </si>
  <si>
    <t>Problem Name</t>
    <phoneticPr fontId="1"/>
  </si>
  <si>
    <t>Solved.</t>
    <phoneticPr fontId="1"/>
  </si>
  <si>
    <t>Particip.</t>
    <phoneticPr fontId="1"/>
  </si>
  <si>
    <t>Accuracy</t>
    <phoneticPr fontId="1"/>
  </si>
  <si>
    <t>Solved Date</t>
    <phoneticPr fontId="1"/>
  </si>
  <si>
    <t>Rank</t>
    <phoneticPr fontId="1"/>
  </si>
  <si>
    <t>SRM 699</t>
    <phoneticPr fontId="1"/>
  </si>
  <si>
    <t>FromToDivisible</t>
    <phoneticPr fontId="1"/>
  </si>
  <si>
    <t>SRM 698</t>
    <phoneticPr fontId="1"/>
  </si>
  <si>
    <t>IntersectingConvexHull</t>
    <phoneticPr fontId="1"/>
  </si>
  <si>
    <t>SRM 697</t>
  </si>
  <si>
    <t>XorOrderDiv1</t>
    <phoneticPr fontId="1"/>
  </si>
  <si>
    <t>SRM 696</t>
  </si>
  <si>
    <t>Clicounting</t>
    <phoneticPr fontId="1"/>
  </si>
  <si>
    <t>SRM 695</t>
  </si>
  <si>
    <t>BearKRoads</t>
    <phoneticPr fontId="1"/>
  </si>
  <si>
    <t>SRM 694</t>
  </si>
  <si>
    <t>DistinguishableSetDiv1</t>
    <phoneticPr fontId="1"/>
  </si>
  <si>
    <t>SRM 693</t>
  </si>
  <si>
    <t>BipartiteConstruction</t>
    <phoneticPr fontId="1"/>
  </si>
  <si>
    <t>SRM 692</t>
  </si>
  <si>
    <t>LinenCenter</t>
    <phoneticPr fontId="1"/>
  </si>
  <si>
    <t>SRM 691</t>
  </si>
  <si>
    <t>Moneymanager</t>
    <phoneticPr fontId="1"/>
  </si>
  <si>
    <t>SRM 690</t>
  </si>
  <si>
    <t>TreeWalker</t>
    <phoneticPr fontId="1"/>
  </si>
  <si>
    <t>SRM 689</t>
  </si>
  <si>
    <t>MultiplicationTable3</t>
    <phoneticPr fontId="1"/>
  </si>
  <si>
    <t>SRM 688</t>
  </si>
  <si>
    <t>ParenthesesDiv1Medium</t>
    <phoneticPr fontId="1"/>
  </si>
  <si>
    <t>SRM 687</t>
  </si>
  <si>
    <t>AllGraphCuts</t>
    <phoneticPr fontId="1"/>
  </si>
  <si>
    <t>SRM 686</t>
  </si>
  <si>
    <t>CyclesNumber</t>
    <phoneticPr fontId="1"/>
  </si>
  <si>
    <t>SRM 685</t>
  </si>
  <si>
    <t>FoxAirline2</t>
    <phoneticPr fontId="1"/>
  </si>
  <si>
    <t>SRM 684</t>
  </si>
  <si>
    <t>DivFree</t>
    <phoneticPr fontId="1"/>
  </si>
  <si>
    <t>SRM 683</t>
  </si>
  <si>
    <t>GCDLCM2</t>
    <phoneticPr fontId="1"/>
  </si>
  <si>
    <t>SRM 682</t>
  </si>
  <si>
    <t>SuccessfulMerger</t>
    <phoneticPr fontId="1"/>
  </si>
  <si>
    <t>SRM 681</t>
  </si>
  <si>
    <t>LimitedMemorySeries2</t>
    <phoneticPr fontId="1"/>
  </si>
  <si>
    <t>SRM 680</t>
  </si>
  <si>
    <t>BearSpans</t>
    <phoneticPr fontId="1"/>
  </si>
  <si>
    <t>SRM 679</t>
  </si>
  <si>
    <t>RedAndBluePoints</t>
    <phoneticPr fontId="1"/>
  </si>
  <si>
    <t>SRM 678</t>
  </si>
  <si>
    <t>TheEmpireStrikesBack</t>
    <phoneticPr fontId="1"/>
  </si>
  <si>
    <t>SRM 677</t>
  </si>
  <si>
    <t>DiameterOfRandomTree</t>
    <phoneticPr fontId="1"/>
  </si>
  <si>
    <t>SRM 676</t>
  </si>
  <si>
    <t>BoardEscape</t>
    <phoneticPr fontId="1"/>
  </si>
  <si>
    <t>SRM 675</t>
  </si>
  <si>
    <t>LimitedMemorySeries1</t>
    <phoneticPr fontId="1"/>
  </si>
  <si>
    <t>SRM 674</t>
  </si>
  <si>
    <t>FindingKids</t>
    <phoneticPr fontId="1"/>
  </si>
  <si>
    <t>SRM 673</t>
  </si>
  <si>
    <t>BearPermutations</t>
    <phoneticPr fontId="1"/>
  </si>
  <si>
    <t>SRM 672</t>
  </si>
  <si>
    <t>AlmostEulerianGraph</t>
    <phoneticPr fontId="1"/>
  </si>
  <si>
    <t>SRM 671</t>
  </si>
  <si>
    <t>BearDarts</t>
    <phoneticPr fontId="1"/>
  </si>
  <si>
    <t>SRM 670</t>
  </si>
  <si>
    <t>Treestrat</t>
    <phoneticPr fontId="1"/>
  </si>
  <si>
    <t>SRM 669</t>
  </si>
  <si>
    <t>LineMST</t>
    <phoneticPr fontId="1"/>
  </si>
  <si>
    <t>SRM 668</t>
  </si>
  <si>
    <t>WalkingToSchool</t>
    <phoneticPr fontId="1"/>
  </si>
  <si>
    <t>SRM 667</t>
  </si>
  <si>
    <t>CatsOnTheCircle</t>
    <phoneticPr fontId="1"/>
  </si>
  <si>
    <t>SRM 666</t>
  </si>
  <si>
    <t>SumOverPermutations</t>
    <phoneticPr fontId="1"/>
  </si>
  <si>
    <t>SRM 665</t>
  </si>
  <si>
    <t>HatParade</t>
    <phoneticPr fontId="1"/>
  </si>
  <si>
    <t>SRM 664</t>
  </si>
  <si>
    <t>BearAttacks</t>
    <phoneticPr fontId="1"/>
  </si>
  <si>
    <t>SRM 663</t>
  </si>
  <si>
    <t>ChangingChange</t>
    <phoneticPr fontId="1"/>
  </si>
  <si>
    <t>SRM 662</t>
  </si>
  <si>
    <t>ExactTree</t>
    <phoneticPr fontId="1"/>
  </si>
  <si>
    <t>SRM 661</t>
  </si>
  <si>
    <t>ColorfulLineGraphs</t>
    <phoneticPr fontId="1"/>
  </si>
  <si>
    <t>SRM 660</t>
  </si>
  <si>
    <t>Privateparty</t>
    <phoneticPr fontId="1"/>
  </si>
  <si>
    <t>SRM 659</t>
  </si>
  <si>
    <t>CampLunch</t>
    <phoneticPr fontId="1"/>
  </si>
  <si>
    <t>SRM 658</t>
  </si>
  <si>
    <t>Mutalisk</t>
    <phoneticPr fontId="1"/>
  </si>
  <si>
    <t>SRM 657</t>
  </si>
  <si>
    <t>PolynomialGCD</t>
    <phoneticPr fontId="1"/>
  </si>
  <si>
    <t>SRM 656</t>
  </si>
  <si>
    <t>PermutationCounts</t>
    <phoneticPr fontId="1"/>
  </si>
  <si>
    <t>SRM 655</t>
  </si>
  <si>
    <t>Nine</t>
    <phoneticPr fontId="1"/>
  </si>
  <si>
    <t>SRM 654</t>
  </si>
  <si>
    <t>SuccessiveSubtraction2</t>
    <phoneticPr fontId="1"/>
  </si>
  <si>
    <t>SRM 653</t>
  </si>
  <si>
    <t>Singing</t>
    <phoneticPr fontId="1"/>
  </si>
  <si>
    <t>SRM 652</t>
  </si>
  <si>
    <t>MaliciousPath</t>
    <phoneticPr fontId="1"/>
  </si>
  <si>
    <t>SRM 651</t>
  </si>
  <si>
    <t>-</t>
    <phoneticPr fontId="1"/>
  </si>
  <si>
    <t>SRM 650</t>
  </si>
  <si>
    <t>TheKingsRoadsDiv1</t>
    <phoneticPr fontId="1"/>
  </si>
  <si>
    <t>SRM 649</t>
  </si>
  <si>
    <t>XorSequence</t>
    <phoneticPr fontId="1"/>
  </si>
  <si>
    <t>SRM 648</t>
  </si>
  <si>
    <t>KitayutaMart</t>
    <phoneticPr fontId="1"/>
  </si>
  <si>
    <t>SRM 647</t>
  </si>
  <si>
    <t>CtuRobots</t>
    <phoneticPr fontId="1"/>
  </si>
  <si>
    <t>SRM 646</t>
  </si>
  <si>
    <t>TheGridDivOne</t>
    <phoneticPr fontId="1"/>
  </si>
  <si>
    <t>SRM 645</t>
  </si>
  <si>
    <t>ArmyTeleportation</t>
    <phoneticPr fontId="1"/>
  </si>
  <si>
    <t>SRM 644</t>
  </si>
  <si>
    <t>SRM 643</t>
  </si>
  <si>
    <t>TheKingsArmyDiv1</t>
    <phoneticPr fontId="1"/>
  </si>
  <si>
    <t>SRM 642</t>
  </si>
  <si>
    <t>TaroCutting</t>
    <phoneticPr fontId="1"/>
  </si>
  <si>
    <t>SRM 641</t>
  </si>
  <si>
    <t>ShufflingCardsDiv1</t>
    <phoneticPr fontId="1"/>
  </si>
  <si>
    <t>SRM 640</t>
  </si>
  <si>
    <t>MaximumBipartiteMatchingProblem</t>
    <phoneticPr fontId="1"/>
  </si>
  <si>
    <t>SRM 639</t>
  </si>
  <si>
    <t>BoardFolding</t>
    <phoneticPr fontId="1"/>
  </si>
  <si>
    <t>SRM 638</t>
  </si>
  <si>
    <t>NarrowPassage2</t>
    <phoneticPr fontId="1"/>
  </si>
  <si>
    <t>SRM 637</t>
  </si>
  <si>
    <t>PathGame</t>
    <phoneticPr fontId="1"/>
  </si>
  <si>
    <t>SRM 636</t>
  </si>
  <si>
    <t>ClosestRabbit</t>
    <phoneticPr fontId="1"/>
  </si>
  <si>
    <t>SRM 635</t>
  </si>
  <si>
    <t>StoryFromTCO</t>
    <phoneticPr fontId="1"/>
  </si>
  <si>
    <t>SRM 634</t>
  </si>
  <si>
    <t>SegmentDrawing</t>
    <phoneticPr fontId="1"/>
  </si>
  <si>
    <t>SRM 633</t>
  </si>
  <si>
    <t>DoubleTree</t>
    <phoneticPr fontId="1"/>
  </si>
  <si>
    <t>SRM 632</t>
  </si>
  <si>
    <t>CandyCupRunningCompetition</t>
    <phoneticPr fontId="1"/>
  </si>
  <si>
    <t>SRM 631</t>
  </si>
  <si>
    <t>CatsOnTheLineDiv1</t>
    <phoneticPr fontId="1"/>
  </si>
  <si>
    <t>SRM 630</t>
  </si>
  <si>
    <t>SuffixArrayDiv1</t>
    <phoneticPr fontId="1"/>
  </si>
  <si>
    <t>SRM 629</t>
  </si>
  <si>
    <t>CandyCollection</t>
    <phoneticPr fontId="1"/>
  </si>
  <si>
    <t>SRM 628</t>
  </si>
  <si>
    <t>CurcuitsConstruction</t>
    <phoneticPr fontId="1"/>
  </si>
  <si>
    <t>SRM 627</t>
  </si>
  <si>
    <t>GraphInversions</t>
    <phoneticPr fontId="1"/>
  </si>
  <si>
    <t>SRM 626</t>
  </si>
  <si>
    <t>NegativeGraphDiv1</t>
    <phoneticPr fontId="1"/>
  </si>
  <si>
    <t>SRM 625</t>
  </si>
  <si>
    <t>BlockTheBlockPuzzle</t>
    <phoneticPr fontId="1"/>
  </si>
  <si>
    <t>SRM 624</t>
  </si>
  <si>
    <t>DrivingPlans</t>
    <phoneticPr fontId="1"/>
  </si>
  <si>
    <t>SRM 623</t>
  </si>
  <si>
    <t>CatchTheBeat</t>
    <phoneticPr fontId="1"/>
  </si>
  <si>
    <t>SRM 622</t>
  </si>
  <si>
    <t>Ethernet</t>
    <phoneticPr fontId="1"/>
  </si>
  <si>
    <t>SRM 621</t>
  </si>
  <si>
    <t>TreesAnalysis</t>
    <phoneticPr fontId="1"/>
  </si>
  <si>
    <t>SRM 620</t>
  </si>
  <si>
    <t>CandidatesSelection</t>
    <phoneticPr fontId="1"/>
  </si>
  <si>
    <t>SRM 619</t>
  </si>
  <si>
    <t>GoodCompanyDivOne</t>
    <phoneticPr fontId="1"/>
  </si>
  <si>
    <t>SRM 618</t>
  </si>
  <si>
    <t>LongWordsDiv1</t>
    <phoneticPr fontId="1"/>
  </si>
  <si>
    <t>SRM 617</t>
  </si>
  <si>
    <t>PieOrDolphin</t>
    <phoneticPr fontId="1"/>
  </si>
  <si>
    <t>SRM 616</t>
  </si>
  <si>
    <t>ColorfulCoins</t>
    <phoneticPr fontId="1"/>
  </si>
  <si>
    <t>SRM 615</t>
  </si>
  <si>
    <t>LongLongTripDiv1</t>
    <phoneticPr fontId="1"/>
  </si>
  <si>
    <t>SRM 614</t>
  </si>
  <si>
    <t>CycleColoring</t>
    <phoneticPr fontId="1"/>
  </si>
  <si>
    <t>SRM 613</t>
  </si>
  <si>
    <t>RandomGCD</t>
    <phoneticPr fontId="1"/>
  </si>
  <si>
    <t>SRM 612</t>
  </si>
  <si>
    <t>SpecialCells</t>
    <phoneticPr fontId="1"/>
  </si>
  <si>
    <t>SRM 611</t>
  </si>
  <si>
    <t>Egalitarianism2</t>
    <phoneticPr fontId="1"/>
  </si>
  <si>
    <t>SRM 610</t>
  </si>
  <si>
    <t>AlbertoTheAviator</t>
    <phoneticPr fontId="1"/>
  </si>
  <si>
    <t>SRM 609</t>
  </si>
  <si>
    <t>PackingBallsDiv1</t>
    <phoneticPr fontId="1"/>
  </si>
  <si>
    <t>SRM 608</t>
  </si>
  <si>
    <t>BigO</t>
    <phoneticPr fontId="1"/>
  </si>
  <si>
    <t>SRM 607</t>
  </si>
  <si>
    <t>CombinationLockDiv1</t>
    <phoneticPr fontId="1"/>
  </si>
  <si>
    <t>SRM 606</t>
  </si>
  <si>
    <t>EllysPairing</t>
    <phoneticPr fontId="1"/>
  </si>
  <si>
    <t>SRM 605</t>
  </si>
  <si>
    <t>AlienAndSetDiv1</t>
    <phoneticPr fontId="1"/>
  </si>
  <si>
    <t>SRM 604</t>
  </si>
  <si>
    <t>FoxConnection</t>
    <phoneticPr fontId="1"/>
  </si>
  <si>
    <t>SRM 603</t>
  </si>
  <si>
    <t>PairsOfStrings</t>
    <phoneticPr fontId="1"/>
  </si>
  <si>
    <t>SRM 602</t>
  </si>
  <si>
    <t>PilingRectsDiv1</t>
    <phoneticPr fontId="1"/>
  </si>
  <si>
    <t>SRM 601</t>
  </si>
  <si>
    <t>WinterAndSnowmen</t>
    <phoneticPr fontId="1"/>
  </si>
  <si>
    <t>SRM 600</t>
  </si>
  <si>
    <t>PalindromeMatrix</t>
    <phoneticPr fontId="1"/>
  </si>
  <si>
    <t>Solved</t>
    <phoneticPr fontId="1"/>
  </si>
  <si>
    <t>Avg. Accuracy</t>
    <phoneticPr fontId="1"/>
  </si>
  <si>
    <t>Avg. Solved Acc.</t>
    <phoneticPr fontId="1"/>
  </si>
  <si>
    <t>Min. Solved Acc.</t>
    <phoneticPr fontId="1"/>
  </si>
  <si>
    <t>Solved Accuracy</t>
    <phoneticPr fontId="1"/>
  </si>
  <si>
    <t>Count</t>
    <phoneticPr fontId="1"/>
  </si>
  <si>
    <t>SRM Div1 Medium Solved Sheet (600 - 699)</t>
  </si>
  <si>
    <t>Maximum Score</t>
    <phoneticPr fontId="1"/>
  </si>
  <si>
    <t>Solved at</t>
    <phoneticPr fontId="1"/>
  </si>
  <si>
    <t>Difficulty</t>
    <phoneticPr fontId="1"/>
  </si>
  <si>
    <t>Comment</t>
    <phoneticPr fontId="1"/>
  </si>
  <si>
    <t>ABC 710</t>
  </si>
  <si>
    <t>ABC 709</t>
  </si>
  <si>
    <t>ABC 708</t>
  </si>
  <si>
    <t>ABC 707</t>
  </si>
  <si>
    <t>ABC 706</t>
  </si>
  <si>
    <t>ABC 705</t>
  </si>
  <si>
    <t>ABC 704</t>
  </si>
  <si>
    <t>ABC 703</t>
  </si>
  <si>
    <t>ABC 702</t>
  </si>
  <si>
    <t>ABC 701</t>
  </si>
  <si>
    <t>ABC 700</t>
  </si>
  <si>
    <t>ABC 699</t>
  </si>
  <si>
    <t>ABC 698</t>
  </si>
  <si>
    <t>ABC 697</t>
  </si>
  <si>
    <t>ABC 696</t>
  </si>
  <si>
    <t>ABC 695</t>
  </si>
  <si>
    <t>ABC 694</t>
  </si>
  <si>
    <t>ABC 693</t>
  </si>
  <si>
    <t>ABC 692</t>
  </si>
  <si>
    <t>ABC 691</t>
  </si>
  <si>
    <t>ABC 690</t>
  </si>
  <si>
    <t>ABC 689</t>
  </si>
  <si>
    <t>ABC 688</t>
  </si>
  <si>
    <t>ABC 687</t>
  </si>
  <si>
    <t>ABC 686</t>
  </si>
  <si>
    <t>ABC 685</t>
  </si>
  <si>
    <t>ABC 684</t>
  </si>
  <si>
    <t>ABC 683</t>
  </si>
  <si>
    <t>ABC 682</t>
  </si>
  <si>
    <t>ABC 681</t>
  </si>
  <si>
    <t>ABC 680</t>
  </si>
  <si>
    <t>ABC 679</t>
  </si>
  <si>
    <t>ABC 678</t>
  </si>
  <si>
    <t>ABC 677</t>
  </si>
  <si>
    <t>ABC 676</t>
  </si>
  <si>
    <t>ABC 675</t>
  </si>
  <si>
    <t>ABC 674</t>
  </si>
  <si>
    <t>ABC 673</t>
  </si>
  <si>
    <t>ABC 672</t>
  </si>
  <si>
    <t>ABC 671</t>
  </si>
  <si>
    <t>ABC 670</t>
  </si>
  <si>
    <t>ABC 669</t>
  </si>
  <si>
    <t>ABC 668</t>
  </si>
  <si>
    <t>ABC 667</t>
  </si>
  <si>
    <t>ABC 666</t>
  </si>
  <si>
    <t>ABC 665</t>
  </si>
  <si>
    <t>ABC 664</t>
  </si>
  <si>
    <t>ABC 663</t>
  </si>
  <si>
    <t>ABC 662</t>
  </si>
  <si>
    <t>ABC 661</t>
  </si>
  <si>
    <t>ABC 660</t>
  </si>
  <si>
    <t>ABC 659</t>
  </si>
  <si>
    <t>ABC 658</t>
  </si>
  <si>
    <t>ABC 657</t>
  </si>
  <si>
    <t>ABC 656</t>
  </si>
  <si>
    <t>ABC 655</t>
  </si>
  <si>
    <t>ABC 654</t>
  </si>
  <si>
    <t>ABC 653</t>
  </si>
  <si>
    <t>ABC 652</t>
  </si>
  <si>
    <t>ABC 651</t>
  </si>
  <si>
    <t>ABC 650</t>
  </si>
  <si>
    <t>ABC 649</t>
  </si>
  <si>
    <t>ABC 648</t>
  </si>
  <si>
    <t>ABC 647</t>
  </si>
  <si>
    <t>ABC 646</t>
  </si>
  <si>
    <t>ABC 645</t>
  </si>
  <si>
    <t>ABC 644</t>
  </si>
  <si>
    <t>ABC 643</t>
  </si>
  <si>
    <t>ABC 642</t>
  </si>
  <si>
    <t>ABC 641</t>
  </si>
  <si>
    <t>ABC 640</t>
  </si>
  <si>
    <t>ABC 639</t>
  </si>
  <si>
    <t>ABC 638</t>
  </si>
  <si>
    <t>ABC 637</t>
  </si>
  <si>
    <t>ABC 636</t>
  </si>
  <si>
    <t>ABC 635</t>
  </si>
  <si>
    <t>ABC 634</t>
  </si>
  <si>
    <t>ABC 633</t>
  </si>
  <si>
    <t>ABC 632</t>
  </si>
  <si>
    <t>ABC 631</t>
  </si>
  <si>
    <t>ABC 630</t>
  </si>
  <si>
    <t>ABC 629</t>
  </si>
  <si>
    <t>ABC 628</t>
  </si>
  <si>
    <t>ABC 627</t>
  </si>
  <si>
    <t>ABC 626</t>
  </si>
  <si>
    <t>ABC 625</t>
  </si>
  <si>
    <t>ABC 624</t>
  </si>
  <si>
    <t>ABC 623</t>
  </si>
  <si>
    <t>ABC 622</t>
  </si>
  <si>
    <t>ABC 621</t>
  </si>
  <si>
    <t>ABC 620</t>
  </si>
  <si>
    <t>ABC 619</t>
  </si>
  <si>
    <t>ABC 618</t>
  </si>
  <si>
    <t>ABC 617</t>
  </si>
  <si>
    <t>ABC 616</t>
  </si>
  <si>
    <t>ABC 615</t>
  </si>
  <si>
    <t>ABC 614</t>
  </si>
  <si>
    <t>ABC 613</t>
  </si>
  <si>
    <t>ABC 612</t>
  </si>
  <si>
    <t>ABC 611</t>
  </si>
  <si>
    <t>ABC 610</t>
  </si>
  <si>
    <t>ABC 609</t>
  </si>
  <si>
    <t>ABC 608</t>
  </si>
  <si>
    <t>ABC 607</t>
  </si>
  <si>
    <t>ABC 606</t>
  </si>
  <si>
    <t>ABC 605</t>
  </si>
  <si>
    <t>ABC 604</t>
  </si>
  <si>
    <t>ABC 603</t>
  </si>
  <si>
    <t>ABC 602</t>
  </si>
  <si>
    <t>ABC 601</t>
  </si>
  <si>
    <t>ABC 600</t>
  </si>
  <si>
    <t>ABC 599</t>
  </si>
  <si>
    <t>ABC 598</t>
  </si>
  <si>
    <t>ABC 597</t>
  </si>
  <si>
    <t>ABC 596</t>
  </si>
  <si>
    <t>ABC 595</t>
  </si>
  <si>
    <t>ABC 594</t>
  </si>
  <si>
    <t>ABC 593</t>
  </si>
  <si>
    <t>ABC 592</t>
  </si>
  <si>
    <t>ABC 591</t>
  </si>
  <si>
    <t>ABC 590</t>
  </si>
  <si>
    <t>ABC 589</t>
  </si>
  <si>
    <t>ABC 588</t>
  </si>
  <si>
    <t>ABC 587</t>
  </si>
  <si>
    <t>ABC 586</t>
  </si>
  <si>
    <t>ABC 585</t>
  </si>
  <si>
    <t>ABC 584</t>
  </si>
  <si>
    <t>ABC 583</t>
  </si>
  <si>
    <t>ABC 582</t>
  </si>
  <si>
    <t>ABC 581</t>
  </si>
  <si>
    <t>ABC 580</t>
  </si>
  <si>
    <t>ABC 579</t>
  </si>
  <si>
    <t>ABC 578</t>
  </si>
  <si>
    <t>ABC 577</t>
  </si>
  <si>
    <t>ABC 576</t>
  </si>
  <si>
    <t>ABC 575</t>
  </si>
  <si>
    <t>ABC 574</t>
  </si>
  <si>
    <t>ABC 573</t>
  </si>
  <si>
    <t>ABC 572</t>
  </si>
  <si>
    <t>ABC 571</t>
  </si>
  <si>
    <t>ABC 570</t>
  </si>
  <si>
    <t>ABC 569</t>
  </si>
  <si>
    <t>ABC 568</t>
  </si>
  <si>
    <t>ABC 567</t>
  </si>
  <si>
    <t>ABC 566</t>
  </si>
  <si>
    <t>ABC 565</t>
  </si>
  <si>
    <t>ABC 564</t>
  </si>
  <si>
    <t>ABC 563</t>
  </si>
  <si>
    <t>ABC 562</t>
  </si>
  <si>
    <t>ABC 561</t>
  </si>
  <si>
    <t>ABC 560</t>
  </si>
  <si>
    <t>ABC 559</t>
  </si>
  <si>
    <t>ABC 558</t>
  </si>
  <si>
    <t>ABC 557</t>
  </si>
  <si>
    <t>ABC 556</t>
  </si>
  <si>
    <t>ABC 555</t>
  </si>
  <si>
    <t>ABC 554</t>
  </si>
  <si>
    <t>ABC 553</t>
  </si>
  <si>
    <t>ABC 552</t>
  </si>
  <si>
    <t>ABC 551</t>
  </si>
  <si>
    <t>ABC 550</t>
  </si>
  <si>
    <t>ABC 549</t>
  </si>
  <si>
    <t>ABC 548</t>
  </si>
  <si>
    <t>ABC 547</t>
  </si>
  <si>
    <t>ABC 546</t>
  </si>
  <si>
    <t>ABC 545</t>
  </si>
  <si>
    <t>ABC 544</t>
  </si>
  <si>
    <t>ABC 543</t>
  </si>
  <si>
    <t>ABC 542</t>
  </si>
  <si>
    <t>ABC 541</t>
  </si>
  <si>
    <t>ABC 540</t>
  </si>
  <si>
    <t>ABC 539</t>
  </si>
  <si>
    <t>ABC 538</t>
  </si>
  <si>
    <t>ABC 537</t>
  </si>
  <si>
    <t>ABC 536</t>
  </si>
  <si>
    <t>ABC 535</t>
  </si>
  <si>
    <t>ABC 534</t>
  </si>
  <si>
    <t>ABC 533</t>
  </si>
  <si>
    <t>ABC 532</t>
  </si>
  <si>
    <t>ABC 531</t>
  </si>
  <si>
    <t>ABC 530</t>
  </si>
  <si>
    <t>ABC 529</t>
  </si>
  <si>
    <t>ABC 528</t>
  </si>
  <si>
    <t>ABC 527</t>
  </si>
  <si>
    <t>ABC 526</t>
  </si>
  <si>
    <t>ABC 525</t>
  </si>
  <si>
    <t>ABC 524</t>
  </si>
  <si>
    <t>ABC 523</t>
  </si>
  <si>
    <t>ABC 522</t>
  </si>
  <si>
    <t>ABC 521</t>
  </si>
  <si>
    <t>ABC 520</t>
  </si>
  <si>
    <t>ABC 519</t>
  </si>
  <si>
    <t>AtCoder Beginner Contest (ABC 500~)</t>
  </si>
  <si>
    <t>AtCoder Regular Contest (ARC 500~)</t>
  </si>
  <si>
    <t>ABC 042</t>
  </si>
  <si>
    <t>ABC 043</t>
  </si>
  <si>
    <t>ABC 044</t>
  </si>
  <si>
    <t>ABC 045</t>
  </si>
  <si>
    <t>ABC 046</t>
  </si>
  <si>
    <t>ABC 047</t>
  </si>
  <si>
    <t>ABC 048</t>
  </si>
  <si>
    <t>ABC 049</t>
  </si>
  <si>
    <t xml:space="preserve">A - Iroha and Haiku </t>
  </si>
  <si>
    <t>Difficulty</t>
  </si>
  <si>
    <t>Avg. Difficulty.</t>
  </si>
  <si>
    <t>Solved</t>
  </si>
  <si>
    <t xml:space="preserve">B-Iroha Loves Strings </t>
  </si>
  <si>
    <t>C - Iroha's Obsession</t>
  </si>
  <si>
    <t>D - Iroha and a Grid</t>
  </si>
  <si>
    <t>A - Children and Candies</t>
  </si>
  <si>
    <t>B - Unhappy Hacking</t>
  </si>
  <si>
    <t>C - Be Together</t>
  </si>
  <si>
    <t>D - Unbalanced</t>
  </si>
  <si>
    <t>A - Tak and Hotels</t>
  </si>
  <si>
    <t>B - Beautiful Strings</t>
  </si>
  <si>
    <t>C - Tak and Cards</t>
  </si>
  <si>
    <t>D - Digit Sum</t>
  </si>
  <si>
    <t>ABC 050</t>
  </si>
  <si>
    <t>ABC 051</t>
  </si>
  <si>
    <t>ABC 052</t>
  </si>
  <si>
    <t>ABC 053</t>
  </si>
  <si>
    <t>ABC 054</t>
  </si>
  <si>
    <t>ABC 055</t>
  </si>
  <si>
    <t>ABC 056</t>
  </si>
  <si>
    <t>ABC 057</t>
  </si>
  <si>
    <t>ABC 058</t>
  </si>
  <si>
    <t>ABC 059</t>
  </si>
  <si>
    <t>Avg.Difficulty</t>
  </si>
  <si>
    <t>ABC 060</t>
  </si>
  <si>
    <t>ABC 061</t>
  </si>
  <si>
    <t>ABC 062</t>
  </si>
  <si>
    <t>ABC 063</t>
  </si>
  <si>
    <t>ABC 064</t>
  </si>
  <si>
    <t>ABC 065</t>
  </si>
  <si>
    <t>ABC 066</t>
  </si>
  <si>
    <t>A - Trapezoids</t>
  </si>
  <si>
    <t>B - Card Game for Three</t>
  </si>
  <si>
    <t xml:space="preserve">C - Many Formulas </t>
  </si>
  <si>
    <t>D - Snuke's Coloring</t>
  </si>
  <si>
    <t>A - AtCoDeer and Paint Cans</t>
  </si>
  <si>
    <t>B - Painting Balls with AtCoDeer</t>
  </si>
  <si>
    <t xml:space="preserve">C - AtCoDeer and Election Report </t>
  </si>
  <si>
    <t xml:space="preserve">D - AtCoDeer and Rock-Paper </t>
  </si>
  <si>
    <t>Max. Difficulty.</t>
  </si>
  <si>
    <t>A - Fighting over Candies</t>
  </si>
  <si>
    <t xml:space="preserve">B - Snuke's Coloring 2 </t>
  </si>
  <si>
    <t>C - 1D Reversi</t>
  </si>
  <si>
    <t>D - An Invisible Hand</t>
  </si>
  <si>
    <t>Max. Difficulty. Solved</t>
  </si>
  <si>
    <t>Prob. 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</si>
</sst>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name val="Calibri"/>
      <family val="2"/>
      <scheme val="minor"/>
    </font>
    <font>
      <sz val="36"/>
      <color theme="1"/>
      <name val="Calibri Light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2" fillId="2" borderId="2" xfId="1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0" fontId="2" fillId="2" borderId="4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9" fontId="2" fillId="3" borderId="0" xfId="0" applyNumberFormat="1" applyFont="1" applyFill="1" applyAlignment="1">
      <alignment horizontal="center"/>
    </xf>
    <xf numFmtId="9" fontId="2" fillId="2" borderId="1" xfId="1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2" fontId="2" fillId="2" borderId="1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0" applyNumberFormat="1" applyFont="1" applyFill="1" applyBorder="1" applyAlignment="1">
      <alignment horizontal="center"/>
    </xf>
    <xf numFmtId="9" fontId="2" fillId="3" borderId="0" xfId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487D-FFE8-4310-9A89-B6AA385121B8}">
  <dimension ref="B2:R104"/>
  <sheetViews>
    <sheetView workbookViewId="0">
      <selection activeCell="K7" sqref="K7"/>
    </sheetView>
  </sheetViews>
  <sheetFormatPr defaultColWidth="9" defaultRowHeight="15"/>
  <cols>
    <col min="1" max="1" width="9" style="9"/>
    <col min="2" max="2" width="11.140625" style="9" customWidth="1"/>
    <col min="3" max="3" width="34.42578125" style="9" customWidth="1"/>
    <col min="4" max="4" width="12.5703125" style="9" customWidth="1"/>
    <col min="5" max="5" width="12.42578125" style="9" customWidth="1"/>
    <col min="6" max="6" width="14.42578125" style="9" customWidth="1"/>
    <col min="7" max="7" width="14.7109375" style="9" customWidth="1"/>
    <col min="8" max="8" width="9.42578125" style="9" customWidth="1"/>
    <col min="9" max="9" width="5.28515625" style="9" customWidth="1"/>
    <col min="10" max="10" width="15.7109375" style="9" customWidth="1"/>
    <col min="11" max="11" width="11.42578125" style="9" bestFit="1" customWidth="1"/>
    <col min="12" max="16384" width="9" style="9"/>
  </cols>
  <sheetData>
    <row r="2" spans="2:18" ht="45.75" customHeight="1">
      <c r="B2" s="31" t="s">
        <v>212</v>
      </c>
      <c r="C2" s="31"/>
      <c r="D2" s="31"/>
      <c r="E2" s="31"/>
      <c r="F2" s="31"/>
      <c r="G2" s="31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</row>
    <row r="4" spans="2:18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3" t="s">
        <v>5</v>
      </c>
      <c r="H4" s="1" t="s">
        <v>6</v>
      </c>
    </row>
    <row r="5" spans="2:18">
      <c r="B5" s="1" t="s">
        <v>7</v>
      </c>
      <c r="C5" s="1" t="s">
        <v>8</v>
      </c>
      <c r="D5" s="1">
        <v>111</v>
      </c>
      <c r="E5" s="1">
        <v>370</v>
      </c>
      <c r="F5" s="4">
        <f>D5/E5</f>
        <v>0.3</v>
      </c>
      <c r="G5" s="5">
        <v>42823</v>
      </c>
      <c r="H5" s="6">
        <f>RANK(F5,$F$5:$F$104)</f>
        <v>6</v>
      </c>
      <c r="J5" s="1" t="s">
        <v>206</v>
      </c>
      <c r="K5" s="1">
        <f>COUNT(G5:G104)</f>
        <v>43</v>
      </c>
    </row>
    <row r="6" spans="2:18">
      <c r="B6" s="1" t="s">
        <v>9</v>
      </c>
      <c r="C6" s="1" t="s">
        <v>10</v>
      </c>
      <c r="D6" s="1">
        <v>37</v>
      </c>
      <c r="E6" s="1">
        <v>431</v>
      </c>
      <c r="F6" s="4">
        <f t="shared" ref="F6:F69" si="0">D6/E6</f>
        <v>8.584686774941995E-2</v>
      </c>
      <c r="G6" s="3"/>
      <c r="H6" s="6">
        <f t="shared" ref="H6:H69" si="1">RANK(F6,$F$5:$F$104)</f>
        <v>64</v>
      </c>
      <c r="J6" s="1" t="s">
        <v>207</v>
      </c>
      <c r="K6" s="12">
        <f>AVERAGE(F5:F104)</f>
        <v>0.14088473247949779</v>
      </c>
    </row>
    <row r="7" spans="2:18">
      <c r="B7" s="1" t="s">
        <v>11</v>
      </c>
      <c r="C7" s="1" t="s">
        <v>12</v>
      </c>
      <c r="D7" s="1">
        <v>30</v>
      </c>
      <c r="E7" s="1">
        <v>319</v>
      </c>
      <c r="F7" s="4">
        <f t="shared" si="0"/>
        <v>9.4043887147335428E-2</v>
      </c>
      <c r="G7" s="3"/>
      <c r="H7" s="6">
        <f t="shared" si="1"/>
        <v>60</v>
      </c>
      <c r="J7" s="1" t="s">
        <v>208</v>
      </c>
      <c r="K7" s="13">
        <f>AVERAGEIF(G5:G104, "&gt;=1", F5:F104)</f>
        <v>0.2064656920292455</v>
      </c>
    </row>
    <row r="8" spans="2:18">
      <c r="B8" s="1" t="s">
        <v>13</v>
      </c>
      <c r="C8" s="1" t="s">
        <v>14</v>
      </c>
      <c r="D8" s="1">
        <v>8</v>
      </c>
      <c r="E8" s="1">
        <v>241</v>
      </c>
      <c r="F8" s="4">
        <f t="shared" si="0"/>
        <v>3.3195020746887967E-2</v>
      </c>
      <c r="G8" s="3"/>
      <c r="H8" s="6">
        <f t="shared" si="1"/>
        <v>91</v>
      </c>
      <c r="J8" s="1" t="s">
        <v>209</v>
      </c>
      <c r="K8" s="13">
        <f>MIN(IF(G5:G104&gt;=1,F5:F104))</f>
        <v>0</v>
      </c>
    </row>
    <row r="9" spans="2:18">
      <c r="B9" s="1" t="s">
        <v>15</v>
      </c>
      <c r="C9" s="1" t="s">
        <v>16</v>
      </c>
      <c r="D9" s="1">
        <v>38</v>
      </c>
      <c r="E9" s="1">
        <v>379</v>
      </c>
      <c r="F9" s="4">
        <f t="shared" si="0"/>
        <v>0.10026385224274406</v>
      </c>
      <c r="G9" s="3"/>
      <c r="H9" s="6">
        <f t="shared" si="1"/>
        <v>57</v>
      </c>
    </row>
    <row r="10" spans="2:18">
      <c r="B10" s="1" t="s">
        <v>17</v>
      </c>
      <c r="C10" s="1" t="s">
        <v>18</v>
      </c>
      <c r="D10" s="1">
        <v>113</v>
      </c>
      <c r="E10" s="1">
        <v>358</v>
      </c>
      <c r="F10" s="4">
        <f t="shared" si="0"/>
        <v>0.31564245810055863</v>
      </c>
      <c r="G10" s="5">
        <v>42911</v>
      </c>
      <c r="H10" s="6">
        <f t="shared" si="1"/>
        <v>5</v>
      </c>
      <c r="J10" s="1" t="s">
        <v>210</v>
      </c>
      <c r="K10" s="1" t="s">
        <v>211</v>
      </c>
    </row>
    <row r="11" spans="2:18">
      <c r="B11" s="1" t="s">
        <v>19</v>
      </c>
      <c r="C11" s="1" t="s">
        <v>20</v>
      </c>
      <c r="D11" s="1">
        <v>13</v>
      </c>
      <c r="E11" s="1">
        <v>373</v>
      </c>
      <c r="F11" s="4">
        <f t="shared" si="0"/>
        <v>3.4852546916890083E-2</v>
      </c>
      <c r="G11" s="3"/>
      <c r="H11" s="6">
        <f t="shared" si="1"/>
        <v>89</v>
      </c>
      <c r="I11" s="14"/>
      <c r="J11" s="15">
        <v>0.5</v>
      </c>
      <c r="K11" s="6">
        <f>COUNTIF($F$5:$F$104,"&gt;0.50")</f>
        <v>1</v>
      </c>
    </row>
    <row r="12" spans="2:18">
      <c r="B12" s="1" t="s">
        <v>21</v>
      </c>
      <c r="C12" s="1" t="s">
        <v>22</v>
      </c>
      <c r="D12" s="1">
        <v>9</v>
      </c>
      <c r="E12" s="1">
        <v>196</v>
      </c>
      <c r="F12" s="4">
        <f t="shared" si="0"/>
        <v>4.5918367346938778E-2</v>
      </c>
      <c r="G12" s="3"/>
      <c r="H12" s="6">
        <f t="shared" si="1"/>
        <v>84</v>
      </c>
      <c r="J12" s="15">
        <v>0.49</v>
      </c>
      <c r="K12" s="6">
        <f>COUNTIF($F$5:$F$104,"&gt;0.49")</f>
        <v>1</v>
      </c>
    </row>
    <row r="13" spans="2:18">
      <c r="B13" s="1" t="s">
        <v>23</v>
      </c>
      <c r="C13" s="1" t="s">
        <v>24</v>
      </c>
      <c r="D13" s="1">
        <v>24</v>
      </c>
      <c r="E13" s="1">
        <v>415</v>
      </c>
      <c r="F13" s="4">
        <f t="shared" si="0"/>
        <v>5.7831325301204821E-2</v>
      </c>
      <c r="G13" s="3"/>
      <c r="H13" s="6">
        <f t="shared" si="1"/>
        <v>81</v>
      </c>
      <c r="J13" s="15">
        <v>0.48</v>
      </c>
      <c r="K13" s="6">
        <f>COUNTIF($F$5:$F$104,"&gt;0.48")</f>
        <v>1</v>
      </c>
    </row>
    <row r="14" spans="2:18">
      <c r="B14" s="1" t="s">
        <v>25</v>
      </c>
      <c r="C14" s="1" t="s">
        <v>26</v>
      </c>
      <c r="D14" s="1">
        <v>32</v>
      </c>
      <c r="E14" s="1">
        <v>258</v>
      </c>
      <c r="F14" s="4">
        <f t="shared" si="0"/>
        <v>0.12403100775193798</v>
      </c>
      <c r="G14" s="5">
        <v>43055</v>
      </c>
      <c r="H14" s="6">
        <f t="shared" si="1"/>
        <v>49</v>
      </c>
      <c r="J14" s="15">
        <v>0.47</v>
      </c>
      <c r="K14" s="6">
        <f>COUNTIF($F$5:$F$104,"&gt;0.47")</f>
        <v>1</v>
      </c>
    </row>
    <row r="15" spans="2:18">
      <c r="B15" s="1" t="s">
        <v>27</v>
      </c>
      <c r="C15" s="1" t="s">
        <v>28</v>
      </c>
      <c r="D15" s="1">
        <v>89</v>
      </c>
      <c r="E15" s="1">
        <v>464</v>
      </c>
      <c r="F15" s="4">
        <f t="shared" si="0"/>
        <v>0.19181034482758622</v>
      </c>
      <c r="G15" s="5">
        <v>43052</v>
      </c>
      <c r="H15" s="6">
        <f t="shared" si="1"/>
        <v>28</v>
      </c>
      <c r="J15" s="15">
        <v>0.46</v>
      </c>
      <c r="K15" s="6">
        <f>COUNTIF($F$5:$F$104,"&gt;0.46")</f>
        <v>2</v>
      </c>
    </row>
    <row r="16" spans="2:18">
      <c r="B16" s="1" t="s">
        <v>29</v>
      </c>
      <c r="C16" s="1" t="s">
        <v>30</v>
      </c>
      <c r="D16" s="1">
        <v>8</v>
      </c>
      <c r="E16" s="1">
        <v>529</v>
      </c>
      <c r="F16" s="4">
        <f t="shared" si="0"/>
        <v>1.5122873345935728E-2</v>
      </c>
      <c r="G16" s="3"/>
      <c r="H16" s="6">
        <f t="shared" si="1"/>
        <v>98</v>
      </c>
      <c r="J16" s="15">
        <v>0.45</v>
      </c>
      <c r="K16" s="6">
        <f>COUNTIF($F$5:$F$104,"&gt;0.45")</f>
        <v>2</v>
      </c>
    </row>
    <row r="17" spans="2:11">
      <c r="B17" s="1" t="s">
        <v>31</v>
      </c>
      <c r="C17" s="1" t="s">
        <v>32</v>
      </c>
      <c r="D17" s="1">
        <v>59</v>
      </c>
      <c r="E17" s="1">
        <v>395</v>
      </c>
      <c r="F17" s="4">
        <f t="shared" si="0"/>
        <v>0.14936708860759493</v>
      </c>
      <c r="G17" s="3"/>
      <c r="H17" s="6">
        <f t="shared" si="1"/>
        <v>38</v>
      </c>
      <c r="J17" s="15">
        <v>0.44</v>
      </c>
      <c r="K17" s="6">
        <f>COUNTIF($F$5:$F$104,"&gt;0.44")</f>
        <v>2</v>
      </c>
    </row>
    <row r="18" spans="2:11">
      <c r="B18" s="1" t="s">
        <v>33</v>
      </c>
      <c r="C18" s="1" t="s">
        <v>34</v>
      </c>
      <c r="D18" s="1">
        <v>7</v>
      </c>
      <c r="E18" s="1">
        <v>283</v>
      </c>
      <c r="F18" s="4">
        <f t="shared" si="0"/>
        <v>2.4734982332155476E-2</v>
      </c>
      <c r="G18" s="3"/>
      <c r="H18" s="6">
        <f t="shared" si="1"/>
        <v>94</v>
      </c>
      <c r="J18" s="15">
        <v>0.43</v>
      </c>
      <c r="K18" s="6">
        <f>COUNTIF($F$5:$F$104,"&gt;0.43")</f>
        <v>2</v>
      </c>
    </row>
    <row r="19" spans="2:11">
      <c r="B19" s="1" t="s">
        <v>35</v>
      </c>
      <c r="C19" s="1" t="s">
        <v>36</v>
      </c>
      <c r="D19" s="1">
        <v>61</v>
      </c>
      <c r="E19" s="1">
        <v>421</v>
      </c>
      <c r="F19" s="4">
        <f t="shared" si="0"/>
        <v>0.14489311163895488</v>
      </c>
      <c r="G19" s="3"/>
      <c r="H19" s="6">
        <f t="shared" si="1"/>
        <v>39</v>
      </c>
      <c r="J19" s="15">
        <v>0.42</v>
      </c>
      <c r="K19" s="6">
        <f>COUNTIF($F$5:$F$104,"&gt;0.42")</f>
        <v>2</v>
      </c>
    </row>
    <row r="20" spans="2:11">
      <c r="B20" s="1" t="s">
        <v>37</v>
      </c>
      <c r="C20" s="1" t="s">
        <v>38</v>
      </c>
      <c r="D20" s="1">
        <v>40</v>
      </c>
      <c r="E20" s="1">
        <v>386</v>
      </c>
      <c r="F20" s="4">
        <f t="shared" si="0"/>
        <v>0.10362694300518134</v>
      </c>
      <c r="G20" s="3"/>
      <c r="H20" s="6">
        <f t="shared" si="1"/>
        <v>55</v>
      </c>
      <c r="J20" s="15">
        <v>0.41</v>
      </c>
      <c r="K20" s="6">
        <f>COUNTIF($F$5:$F$104,"&gt;0.41")</f>
        <v>2</v>
      </c>
    </row>
    <row r="21" spans="2:11">
      <c r="B21" s="1" t="s">
        <v>39</v>
      </c>
      <c r="C21" s="1" t="s">
        <v>40</v>
      </c>
      <c r="D21" s="1">
        <v>74</v>
      </c>
      <c r="E21" s="1">
        <v>361</v>
      </c>
      <c r="F21" s="4">
        <f t="shared" si="0"/>
        <v>0.20498614958448755</v>
      </c>
      <c r="G21" s="5">
        <v>42911</v>
      </c>
      <c r="H21" s="6">
        <f t="shared" si="1"/>
        <v>21</v>
      </c>
      <c r="J21" s="15">
        <v>0.4</v>
      </c>
      <c r="K21" s="6">
        <f>COUNTIF($F$5:$F$104,"&gt;0.40")</f>
        <v>2</v>
      </c>
    </row>
    <row r="22" spans="2:11">
      <c r="B22" s="1" t="s">
        <v>41</v>
      </c>
      <c r="C22" s="1" t="s">
        <v>42</v>
      </c>
      <c r="D22" s="1">
        <v>55</v>
      </c>
      <c r="E22" s="1">
        <v>280</v>
      </c>
      <c r="F22" s="4">
        <f t="shared" si="0"/>
        <v>0.19642857142857142</v>
      </c>
      <c r="G22" s="5">
        <v>43052</v>
      </c>
      <c r="H22" s="6">
        <f t="shared" si="1"/>
        <v>25</v>
      </c>
      <c r="J22" s="15">
        <v>0.39</v>
      </c>
      <c r="K22" s="6">
        <f>COUNTIF($F$5:$F$104,"&gt;0.39")</f>
        <v>2</v>
      </c>
    </row>
    <row r="23" spans="2:11">
      <c r="B23" s="1" t="s">
        <v>43</v>
      </c>
      <c r="C23" s="1" t="s">
        <v>44</v>
      </c>
      <c r="D23" s="1">
        <v>32</v>
      </c>
      <c r="E23" s="1">
        <v>490</v>
      </c>
      <c r="F23" s="4">
        <f t="shared" si="0"/>
        <v>6.5306122448979598E-2</v>
      </c>
      <c r="G23" s="3"/>
      <c r="H23" s="6">
        <f t="shared" si="1"/>
        <v>75</v>
      </c>
      <c r="J23" s="15">
        <v>0.38</v>
      </c>
      <c r="K23" s="6">
        <f>COUNTIF($F$5:$F$104,"&gt;0.38")</f>
        <v>2</v>
      </c>
    </row>
    <row r="24" spans="2:11">
      <c r="B24" s="1" t="s">
        <v>45</v>
      </c>
      <c r="C24" s="1" t="s">
        <v>46</v>
      </c>
      <c r="D24" s="1">
        <v>131</v>
      </c>
      <c r="E24" s="1">
        <v>439</v>
      </c>
      <c r="F24" s="4">
        <f t="shared" si="0"/>
        <v>0.29840546697038722</v>
      </c>
      <c r="G24" s="5">
        <v>42908</v>
      </c>
      <c r="H24" s="6">
        <f t="shared" si="1"/>
        <v>7</v>
      </c>
      <c r="J24" s="15">
        <v>0.37</v>
      </c>
      <c r="K24" s="6">
        <f>COUNTIF($F$5:$F$104,"&gt;0.37")</f>
        <v>2</v>
      </c>
    </row>
    <row r="25" spans="2:11">
      <c r="B25" s="1" t="s">
        <v>47</v>
      </c>
      <c r="C25" s="1" t="s">
        <v>48</v>
      </c>
      <c r="D25" s="1">
        <v>29</v>
      </c>
      <c r="E25" s="1">
        <v>454</v>
      </c>
      <c r="F25" s="7">
        <f t="shared" si="0"/>
        <v>6.3876651982378851E-2</v>
      </c>
      <c r="G25" s="8"/>
      <c r="H25" s="6">
        <f t="shared" si="1"/>
        <v>76</v>
      </c>
      <c r="J25" s="15">
        <v>0.36</v>
      </c>
      <c r="K25" s="6">
        <f>COUNTIF($F$5:$F$104,"&gt;0.36")</f>
        <v>2</v>
      </c>
    </row>
    <row r="26" spans="2:11">
      <c r="B26" s="1" t="s">
        <v>49</v>
      </c>
      <c r="C26" s="1" t="s">
        <v>50</v>
      </c>
      <c r="D26" s="1">
        <v>99</v>
      </c>
      <c r="E26" s="1">
        <v>296</v>
      </c>
      <c r="F26" s="4">
        <f t="shared" si="0"/>
        <v>0.33445945945945948</v>
      </c>
      <c r="G26" s="5">
        <v>42907</v>
      </c>
      <c r="H26" s="6">
        <f t="shared" si="1"/>
        <v>4</v>
      </c>
      <c r="J26" s="15">
        <v>0.35</v>
      </c>
      <c r="K26" s="6">
        <f>COUNTIF($F$5:$F$104,"&gt;0.35")</f>
        <v>2</v>
      </c>
    </row>
    <row r="27" spans="2:11">
      <c r="B27" s="1" t="s">
        <v>51</v>
      </c>
      <c r="C27" s="1" t="s">
        <v>52</v>
      </c>
      <c r="D27" s="1">
        <v>60</v>
      </c>
      <c r="E27" s="1">
        <v>420</v>
      </c>
      <c r="F27" s="4">
        <f t="shared" si="0"/>
        <v>0.14285714285714285</v>
      </c>
      <c r="G27" s="5">
        <v>43070</v>
      </c>
      <c r="H27" s="6">
        <f t="shared" si="1"/>
        <v>40</v>
      </c>
      <c r="J27" s="15">
        <v>0.34</v>
      </c>
      <c r="K27" s="6">
        <f>COUNTIF($F$5:$F$104,"&gt;0.34")</f>
        <v>3</v>
      </c>
    </row>
    <row r="28" spans="2:11">
      <c r="B28" s="1" t="s">
        <v>53</v>
      </c>
      <c r="C28" s="1" t="s">
        <v>54</v>
      </c>
      <c r="D28" s="1">
        <v>91</v>
      </c>
      <c r="E28" s="1">
        <v>407</v>
      </c>
      <c r="F28" s="4">
        <f t="shared" si="0"/>
        <v>0.22358722358722358</v>
      </c>
      <c r="G28" s="5">
        <v>42921</v>
      </c>
      <c r="H28" s="6">
        <f t="shared" si="1"/>
        <v>16</v>
      </c>
      <c r="J28" s="15">
        <v>0.33</v>
      </c>
      <c r="K28" s="6">
        <f>COUNTIF($F$5:$F$104,"&gt;0.33")</f>
        <v>4</v>
      </c>
    </row>
    <row r="29" spans="2:11">
      <c r="B29" s="1" t="s">
        <v>55</v>
      </c>
      <c r="C29" s="1" t="s">
        <v>56</v>
      </c>
      <c r="D29" s="1">
        <v>68</v>
      </c>
      <c r="E29" s="1">
        <v>421</v>
      </c>
      <c r="F29" s="4">
        <f t="shared" si="0"/>
        <v>0.16152019002375298</v>
      </c>
      <c r="G29" s="5">
        <v>43055</v>
      </c>
      <c r="H29" s="6">
        <f t="shared" si="1"/>
        <v>36</v>
      </c>
      <c r="J29" s="15">
        <v>0.32</v>
      </c>
      <c r="K29" s="6">
        <f>COUNTIF($F$5:$F$104,"&gt;0.32")</f>
        <v>4</v>
      </c>
    </row>
    <row r="30" spans="2:11">
      <c r="B30" s="1" t="s">
        <v>57</v>
      </c>
      <c r="C30" s="1" t="s">
        <v>58</v>
      </c>
      <c r="D30" s="1">
        <v>37</v>
      </c>
      <c r="E30" s="1">
        <v>316</v>
      </c>
      <c r="F30" s="4">
        <f t="shared" si="0"/>
        <v>0.11708860759493671</v>
      </c>
      <c r="G30" s="3"/>
      <c r="H30" s="6">
        <f t="shared" si="1"/>
        <v>53</v>
      </c>
      <c r="J30" s="15">
        <v>0.31</v>
      </c>
      <c r="K30" s="6">
        <f>COUNTIF($F$5:$F$104,"&gt;0.31")</f>
        <v>5</v>
      </c>
    </row>
    <row r="31" spans="2:11">
      <c r="B31" s="1" t="s">
        <v>59</v>
      </c>
      <c r="C31" s="1" t="s">
        <v>60</v>
      </c>
      <c r="D31" s="1">
        <v>54</v>
      </c>
      <c r="E31" s="1">
        <v>429</v>
      </c>
      <c r="F31" s="4">
        <f t="shared" si="0"/>
        <v>0.12587412587412589</v>
      </c>
      <c r="G31" s="3"/>
      <c r="H31" s="6">
        <f t="shared" si="1"/>
        <v>47</v>
      </c>
      <c r="J31" s="15">
        <v>0.3</v>
      </c>
      <c r="K31" s="6">
        <f>COUNTIF($F$5:$F$104,"&gt;0.30")</f>
        <v>5</v>
      </c>
    </row>
    <row r="32" spans="2:11">
      <c r="B32" s="1" t="s">
        <v>61</v>
      </c>
      <c r="C32" s="1" t="s">
        <v>62</v>
      </c>
      <c r="D32" s="1">
        <v>33</v>
      </c>
      <c r="E32" s="1">
        <v>332</v>
      </c>
      <c r="F32" s="4">
        <f t="shared" si="0"/>
        <v>9.9397590361445784E-2</v>
      </c>
      <c r="G32" s="5">
        <v>43096</v>
      </c>
      <c r="H32" s="6">
        <f t="shared" si="1"/>
        <v>58</v>
      </c>
      <c r="J32" s="15">
        <v>0.28999999999999998</v>
      </c>
      <c r="K32" s="6">
        <f>COUNTIF($F$5:$F$104,"&gt;0.29")</f>
        <v>7</v>
      </c>
    </row>
    <row r="33" spans="2:11">
      <c r="B33" s="1" t="s">
        <v>63</v>
      </c>
      <c r="C33" s="1" t="s">
        <v>64</v>
      </c>
      <c r="D33" s="1">
        <v>190</v>
      </c>
      <c r="E33" s="1">
        <v>556</v>
      </c>
      <c r="F33" s="4">
        <f t="shared" si="0"/>
        <v>0.34172661870503596</v>
      </c>
      <c r="G33" s="5">
        <v>42836</v>
      </c>
      <c r="H33" s="6">
        <f t="shared" si="1"/>
        <v>3</v>
      </c>
      <c r="J33" s="15">
        <v>0.28000000000000003</v>
      </c>
      <c r="K33" s="6">
        <f>COUNTIF($F$5:$F$104,"&gt;0.28")</f>
        <v>7</v>
      </c>
    </row>
    <row r="34" spans="2:11">
      <c r="B34" s="1" t="s">
        <v>65</v>
      </c>
      <c r="C34" s="1" t="s">
        <v>66</v>
      </c>
      <c r="D34" s="1">
        <v>156</v>
      </c>
      <c r="E34" s="1">
        <v>589</v>
      </c>
      <c r="F34" s="4">
        <f t="shared" si="0"/>
        <v>0.26485568760611206</v>
      </c>
      <c r="G34" s="5">
        <v>43053</v>
      </c>
      <c r="H34" s="6">
        <f t="shared" si="1"/>
        <v>10</v>
      </c>
      <c r="J34" s="15">
        <v>0.27</v>
      </c>
      <c r="K34" s="6">
        <f>COUNTIF($F$5:$F$104,"&gt;0.27")</f>
        <v>8</v>
      </c>
    </row>
    <row r="35" spans="2:11">
      <c r="B35" s="1" t="s">
        <v>67</v>
      </c>
      <c r="C35" s="1" t="s">
        <v>68</v>
      </c>
      <c r="D35" s="1">
        <v>58</v>
      </c>
      <c r="E35" s="1">
        <v>463</v>
      </c>
      <c r="F35" s="4">
        <f t="shared" si="0"/>
        <v>0.12526997840172785</v>
      </c>
      <c r="G35" s="5">
        <v>43072</v>
      </c>
      <c r="H35" s="6">
        <f t="shared" si="1"/>
        <v>48</v>
      </c>
      <c r="J35" s="15">
        <v>0.26</v>
      </c>
      <c r="K35" s="6">
        <f>COUNTIF($F$5:$F$104,"&gt;0.26")</f>
        <v>11</v>
      </c>
    </row>
    <row r="36" spans="2:11">
      <c r="B36" s="1" t="s">
        <v>69</v>
      </c>
      <c r="C36" s="1" t="s">
        <v>70</v>
      </c>
      <c r="D36" s="1">
        <v>57</v>
      </c>
      <c r="E36" s="1">
        <v>338</v>
      </c>
      <c r="F36" s="4">
        <f t="shared" si="0"/>
        <v>0.16863905325443787</v>
      </c>
      <c r="G36" s="5">
        <v>43061</v>
      </c>
      <c r="H36" s="6">
        <f t="shared" si="1"/>
        <v>35</v>
      </c>
      <c r="J36" s="15">
        <v>0.25</v>
      </c>
      <c r="K36" s="6">
        <f>COUNTIF($F$5:$F$104,"&gt;0.25")</f>
        <v>12</v>
      </c>
    </row>
    <row r="37" spans="2:11">
      <c r="B37" s="1" t="s">
        <v>71</v>
      </c>
      <c r="C37" s="1" t="s">
        <v>72</v>
      </c>
      <c r="D37" s="1">
        <v>28</v>
      </c>
      <c r="E37" s="1">
        <v>489</v>
      </c>
      <c r="F37" s="4">
        <f t="shared" si="0"/>
        <v>5.7259713701431493E-2</v>
      </c>
      <c r="G37" s="3"/>
      <c r="H37" s="6">
        <f t="shared" si="1"/>
        <v>82</v>
      </c>
      <c r="J37" s="15">
        <v>0.24</v>
      </c>
      <c r="K37" s="6">
        <f>COUNTIF($F$5:$F$104,"&gt;0.24")</f>
        <v>13</v>
      </c>
    </row>
    <row r="38" spans="2:11">
      <c r="B38" s="1" t="s">
        <v>73</v>
      </c>
      <c r="C38" s="1" t="s">
        <v>74</v>
      </c>
      <c r="D38" s="1">
        <v>70</v>
      </c>
      <c r="E38" s="1">
        <v>343</v>
      </c>
      <c r="F38" s="4">
        <f t="shared" si="0"/>
        <v>0.20408163265306123</v>
      </c>
      <c r="G38" s="5">
        <v>42923</v>
      </c>
      <c r="H38" s="6">
        <f t="shared" si="1"/>
        <v>22</v>
      </c>
      <c r="J38" s="15">
        <v>0.23</v>
      </c>
      <c r="K38" s="6">
        <f>COUNTIF($F$5:$F$104,"&gt;0.23")</f>
        <v>14</v>
      </c>
    </row>
    <row r="39" spans="2:11">
      <c r="B39" s="1" t="s">
        <v>75</v>
      </c>
      <c r="C39" s="1" t="s">
        <v>76</v>
      </c>
      <c r="D39" s="1">
        <v>11</v>
      </c>
      <c r="E39" s="1">
        <v>425</v>
      </c>
      <c r="F39" s="4">
        <f t="shared" si="0"/>
        <v>2.5882352941176471E-2</v>
      </c>
      <c r="G39" s="3"/>
      <c r="H39" s="6">
        <f t="shared" si="1"/>
        <v>93</v>
      </c>
      <c r="J39" s="15">
        <v>0.22</v>
      </c>
      <c r="K39" s="6">
        <f>COUNTIF($F$5:$F$104,"&gt;0.22")</f>
        <v>18</v>
      </c>
    </row>
    <row r="40" spans="2:11">
      <c r="B40" s="1" t="s">
        <v>77</v>
      </c>
      <c r="C40" s="1" t="s">
        <v>78</v>
      </c>
      <c r="D40" s="1">
        <v>28</v>
      </c>
      <c r="E40" s="1">
        <v>473</v>
      </c>
      <c r="F40" s="4">
        <f t="shared" si="0"/>
        <v>5.9196617336152217E-2</v>
      </c>
      <c r="G40" s="3"/>
      <c r="H40" s="6">
        <f t="shared" si="1"/>
        <v>80</v>
      </c>
      <c r="J40" s="15">
        <v>0.21</v>
      </c>
      <c r="K40" s="6">
        <f>COUNTIF($F$5:$F$104,"&gt;0.21")</f>
        <v>19</v>
      </c>
    </row>
    <row r="41" spans="2:11">
      <c r="B41" s="1" t="s">
        <v>79</v>
      </c>
      <c r="C41" s="1" t="s">
        <v>80</v>
      </c>
      <c r="D41" s="1">
        <v>37</v>
      </c>
      <c r="E41" s="1">
        <v>469</v>
      </c>
      <c r="F41" s="4">
        <f t="shared" si="0"/>
        <v>7.8891257995735611E-2</v>
      </c>
      <c r="G41" s="3"/>
      <c r="H41" s="6">
        <f t="shared" si="1"/>
        <v>70</v>
      </c>
      <c r="J41" s="15">
        <v>0.2</v>
      </c>
      <c r="K41" s="6">
        <f>COUNTIF($F$5:$F$104,"&gt;0.20")</f>
        <v>22</v>
      </c>
    </row>
    <row r="42" spans="2:11">
      <c r="B42" s="1" t="s">
        <v>81</v>
      </c>
      <c r="C42" s="1" t="s">
        <v>82</v>
      </c>
      <c r="D42" s="1">
        <v>23</v>
      </c>
      <c r="E42" s="1">
        <v>243</v>
      </c>
      <c r="F42" s="4">
        <f t="shared" si="0"/>
        <v>9.4650205761316872E-2</v>
      </c>
      <c r="G42" s="3"/>
      <c r="H42" s="6">
        <f t="shared" si="1"/>
        <v>59</v>
      </c>
      <c r="J42" s="15">
        <v>0.19</v>
      </c>
      <c r="K42" s="6">
        <f>COUNTIF($F$5:$F$104,"&gt;0.19")</f>
        <v>29</v>
      </c>
    </row>
    <row r="43" spans="2:11">
      <c r="B43" s="1" t="s">
        <v>83</v>
      </c>
      <c r="C43" s="1" t="s">
        <v>84</v>
      </c>
      <c r="D43" s="1">
        <v>74</v>
      </c>
      <c r="E43" s="1">
        <v>318</v>
      </c>
      <c r="F43" s="4">
        <f t="shared" si="0"/>
        <v>0.23270440251572327</v>
      </c>
      <c r="G43" s="5">
        <v>43060</v>
      </c>
      <c r="H43" s="6">
        <f t="shared" si="1"/>
        <v>14</v>
      </c>
      <c r="J43" s="15">
        <v>0.18</v>
      </c>
      <c r="K43" s="6">
        <f>COUNTIF($F$5:$F$104,"&gt;0.18")</f>
        <v>29</v>
      </c>
    </row>
    <row r="44" spans="2:11">
      <c r="B44" s="1" t="s">
        <v>85</v>
      </c>
      <c r="C44" s="1" t="s">
        <v>86</v>
      </c>
      <c r="D44" s="1">
        <v>32</v>
      </c>
      <c r="E44" s="1">
        <v>474</v>
      </c>
      <c r="F44" s="4">
        <f t="shared" si="0"/>
        <v>6.7510548523206745E-2</v>
      </c>
      <c r="G44" s="3"/>
      <c r="H44" s="6">
        <f t="shared" si="1"/>
        <v>74</v>
      </c>
      <c r="J44" s="15">
        <v>0.17</v>
      </c>
      <c r="K44" s="6">
        <f>COUNTIF($F$5:$F$104,"&gt;0.17")</f>
        <v>32</v>
      </c>
    </row>
    <row r="45" spans="2:11">
      <c r="B45" s="1" t="s">
        <v>87</v>
      </c>
      <c r="C45" s="1" t="s">
        <v>88</v>
      </c>
      <c r="D45" s="1">
        <v>56</v>
      </c>
      <c r="E45" s="1">
        <v>293</v>
      </c>
      <c r="F45" s="4">
        <f t="shared" si="0"/>
        <v>0.19112627986348124</v>
      </c>
      <c r="G45" s="3"/>
      <c r="H45" s="6">
        <f t="shared" si="1"/>
        <v>29</v>
      </c>
      <c r="J45" s="15">
        <v>0.16</v>
      </c>
      <c r="K45" s="6">
        <f>COUNTIF($F$5:$F$104,"&gt;0.16")</f>
        <v>36</v>
      </c>
    </row>
    <row r="46" spans="2:11">
      <c r="B46" s="1" t="s">
        <v>89</v>
      </c>
      <c r="C46" s="1" t="s">
        <v>90</v>
      </c>
      <c r="D46" s="1">
        <v>38</v>
      </c>
      <c r="E46" s="1">
        <v>497</v>
      </c>
      <c r="F46" s="4">
        <f t="shared" si="0"/>
        <v>7.6458752515090544E-2</v>
      </c>
      <c r="G46" s="3"/>
      <c r="H46" s="6">
        <f t="shared" si="1"/>
        <v>72</v>
      </c>
      <c r="J46" s="15">
        <v>0.15</v>
      </c>
      <c r="K46" s="6">
        <f>COUNTIF($F$5:$F$104,"&gt;0.15")</f>
        <v>37</v>
      </c>
    </row>
    <row r="47" spans="2:11">
      <c r="B47" s="1" t="s">
        <v>91</v>
      </c>
      <c r="C47" s="1" t="s">
        <v>92</v>
      </c>
      <c r="D47" s="1">
        <v>29</v>
      </c>
      <c r="E47" s="1">
        <v>317</v>
      </c>
      <c r="F47" s="4">
        <f t="shared" si="0"/>
        <v>9.1482649842271294E-2</v>
      </c>
      <c r="G47" s="3"/>
      <c r="H47" s="6">
        <f t="shared" si="1"/>
        <v>61</v>
      </c>
      <c r="J47" s="15">
        <v>0.14000000000000001</v>
      </c>
      <c r="K47" s="6">
        <f>COUNTIF($F$5:$F$104,"&gt;0.14")</f>
        <v>42</v>
      </c>
    </row>
    <row r="48" spans="2:11">
      <c r="B48" s="1" t="s">
        <v>93</v>
      </c>
      <c r="C48" s="1" t="s">
        <v>94</v>
      </c>
      <c r="D48" s="1">
        <v>15</v>
      </c>
      <c r="E48" s="1">
        <v>531</v>
      </c>
      <c r="F48" s="4">
        <f t="shared" si="0"/>
        <v>2.8248587570621469E-2</v>
      </c>
      <c r="G48" s="3"/>
      <c r="H48" s="6">
        <f t="shared" si="1"/>
        <v>92</v>
      </c>
      <c r="J48" s="15">
        <v>0.13</v>
      </c>
      <c r="K48" s="6">
        <f>COUNTIF($F$5:$F$104,"&gt;0.13")</f>
        <v>45</v>
      </c>
    </row>
    <row r="49" spans="2:11">
      <c r="B49" s="1" t="s">
        <v>95</v>
      </c>
      <c r="C49" s="1" t="s">
        <v>96</v>
      </c>
      <c r="D49" s="1">
        <v>76</v>
      </c>
      <c r="E49" s="1">
        <v>564</v>
      </c>
      <c r="F49" s="4">
        <f t="shared" si="0"/>
        <v>0.13475177304964539</v>
      </c>
      <c r="G49" s="5">
        <v>43059</v>
      </c>
      <c r="H49" s="6">
        <f t="shared" si="1"/>
        <v>45</v>
      </c>
      <c r="J49" s="15">
        <v>0.12</v>
      </c>
      <c r="K49" s="6">
        <f>COUNTIF($F$5:$F$104,"&gt;0.12")</f>
        <v>52</v>
      </c>
    </row>
    <row r="50" spans="2:11">
      <c r="B50" s="1" t="s">
        <v>97</v>
      </c>
      <c r="C50" s="1" t="s">
        <v>98</v>
      </c>
      <c r="D50" s="1">
        <v>78</v>
      </c>
      <c r="E50" s="1">
        <v>350</v>
      </c>
      <c r="F50" s="4">
        <f t="shared" si="0"/>
        <v>0.22285714285714286</v>
      </c>
      <c r="G50" s="3"/>
      <c r="H50" s="6">
        <f t="shared" si="1"/>
        <v>17</v>
      </c>
      <c r="J50" s="15">
        <v>0.11</v>
      </c>
      <c r="K50" s="6">
        <f>COUNTIF($F$5:$F$104,"&gt;0.11")</f>
        <v>53</v>
      </c>
    </row>
    <row r="51" spans="2:11">
      <c r="B51" s="1" t="s">
        <v>99</v>
      </c>
      <c r="C51" s="1" t="s">
        <v>100</v>
      </c>
      <c r="D51" s="1">
        <v>102</v>
      </c>
      <c r="E51" s="1">
        <v>524</v>
      </c>
      <c r="F51" s="4">
        <f t="shared" si="0"/>
        <v>0.19465648854961831</v>
      </c>
      <c r="G51" s="5">
        <v>43068</v>
      </c>
      <c r="H51" s="6">
        <f t="shared" si="1"/>
        <v>27</v>
      </c>
      <c r="J51" s="15">
        <v>0.1</v>
      </c>
      <c r="K51" s="6">
        <f>COUNTIF($F$5:$F$104,"&gt;0.10")</f>
        <v>57</v>
      </c>
    </row>
    <row r="52" spans="2:11">
      <c r="B52" s="1" t="s">
        <v>101</v>
      </c>
      <c r="C52" s="1" t="s">
        <v>102</v>
      </c>
      <c r="D52" s="1">
        <v>31</v>
      </c>
      <c r="E52" s="1">
        <v>504</v>
      </c>
      <c r="F52" s="4">
        <f t="shared" si="0"/>
        <v>6.1507936507936505E-2</v>
      </c>
      <c r="G52" s="3"/>
      <c r="H52" s="6">
        <f t="shared" si="1"/>
        <v>79</v>
      </c>
      <c r="J52" s="15">
        <v>0.09</v>
      </c>
      <c r="K52" s="6">
        <f>COUNTIF($F$5:$F$104,"&gt;0.09")</f>
        <v>62</v>
      </c>
    </row>
    <row r="53" spans="2:11">
      <c r="B53" s="1" t="s">
        <v>103</v>
      </c>
      <c r="C53" s="1" t="s">
        <v>104</v>
      </c>
      <c r="D53" s="1" t="s">
        <v>104</v>
      </c>
      <c r="E53" s="1" t="s">
        <v>104</v>
      </c>
      <c r="F53" s="4" t="s">
        <v>104</v>
      </c>
      <c r="G53" s="3"/>
      <c r="H53" s="6" t="s">
        <v>104</v>
      </c>
      <c r="J53" s="15">
        <v>0.08</v>
      </c>
      <c r="K53" s="6">
        <f>COUNTIF($F$5:$F$104,"&gt;0.08")</f>
        <v>68</v>
      </c>
    </row>
    <row r="54" spans="2:11">
      <c r="B54" s="1" t="s">
        <v>105</v>
      </c>
      <c r="C54" s="1" t="s">
        <v>106</v>
      </c>
      <c r="D54" s="1">
        <v>12</v>
      </c>
      <c r="E54" s="1">
        <v>357</v>
      </c>
      <c r="F54" s="4">
        <f t="shared" si="0"/>
        <v>3.3613445378151259E-2</v>
      </c>
      <c r="G54" s="3"/>
      <c r="H54" s="6">
        <f t="shared" si="1"/>
        <v>90</v>
      </c>
      <c r="J54" s="15">
        <v>7.0000000000000007E-2</v>
      </c>
      <c r="K54" s="6">
        <f>COUNTIF($F$5:$F$104,"&gt;0.07")</f>
        <v>73</v>
      </c>
    </row>
    <row r="55" spans="2:11">
      <c r="B55" s="1" t="s">
        <v>107</v>
      </c>
      <c r="C55" s="1" t="s">
        <v>108</v>
      </c>
      <c r="D55" s="1">
        <v>142</v>
      </c>
      <c r="E55" s="1">
        <v>555</v>
      </c>
      <c r="F55" s="4">
        <f t="shared" si="0"/>
        <v>0.25585585585585585</v>
      </c>
      <c r="G55" s="5">
        <v>42828</v>
      </c>
      <c r="H55" s="6">
        <f t="shared" si="1"/>
        <v>12</v>
      </c>
      <c r="J55" s="15">
        <v>0.06</v>
      </c>
      <c r="K55" s="6">
        <f>COUNTIF($F$5:$F$104,"&gt;0.06")</f>
        <v>79</v>
      </c>
    </row>
    <row r="56" spans="2:11">
      <c r="B56" s="1" t="s">
        <v>109</v>
      </c>
      <c r="C56" s="1" t="s">
        <v>110</v>
      </c>
      <c r="D56" s="1">
        <v>33</v>
      </c>
      <c r="E56" s="1">
        <v>528</v>
      </c>
      <c r="F56" s="4">
        <f t="shared" si="0"/>
        <v>6.25E-2</v>
      </c>
      <c r="G56" s="3"/>
      <c r="H56" s="6">
        <f t="shared" si="1"/>
        <v>78</v>
      </c>
      <c r="J56" s="15">
        <v>0.05</v>
      </c>
      <c r="K56" s="6">
        <f>COUNTIF($F$5:$F$104,"&gt;0.05")</f>
        <v>83</v>
      </c>
    </row>
    <row r="57" spans="2:11">
      <c r="B57" s="1" t="s">
        <v>111</v>
      </c>
      <c r="C57" s="1" t="s">
        <v>112</v>
      </c>
      <c r="D57" s="1">
        <v>109</v>
      </c>
      <c r="E57" s="1">
        <v>511</v>
      </c>
      <c r="F57" s="4">
        <f t="shared" si="0"/>
        <v>0.21330724070450097</v>
      </c>
      <c r="G57" s="5">
        <v>43055</v>
      </c>
      <c r="H57" s="6">
        <f t="shared" si="1"/>
        <v>19</v>
      </c>
      <c r="J57" s="15">
        <v>0.04</v>
      </c>
      <c r="K57" s="6">
        <f>COUNTIF($F$5:$F$104,"&gt;0.04")</f>
        <v>88</v>
      </c>
    </row>
    <row r="58" spans="2:11">
      <c r="B58" s="1" t="s">
        <v>113</v>
      </c>
      <c r="C58" s="1" t="s">
        <v>114</v>
      </c>
      <c r="D58" s="1">
        <v>43</v>
      </c>
      <c r="E58" s="1">
        <v>354</v>
      </c>
      <c r="F58" s="4">
        <f t="shared" si="0"/>
        <v>0.12146892655367232</v>
      </c>
      <c r="G58" s="5">
        <v>43070</v>
      </c>
      <c r="H58" s="6">
        <f t="shared" si="1"/>
        <v>51</v>
      </c>
      <c r="J58" s="15">
        <v>0.03</v>
      </c>
      <c r="K58" s="6">
        <f>COUNTIF($F$5:$F$104,"&gt;0.03")</f>
        <v>91</v>
      </c>
    </row>
    <row r="59" spans="2:11">
      <c r="B59" s="1" t="s">
        <v>115</v>
      </c>
      <c r="C59" s="1" t="s">
        <v>116</v>
      </c>
      <c r="D59" s="1">
        <v>19</v>
      </c>
      <c r="E59" s="1">
        <v>472</v>
      </c>
      <c r="F59" s="4">
        <f t="shared" si="0"/>
        <v>4.025423728813559E-2</v>
      </c>
      <c r="G59" s="3"/>
      <c r="H59" s="6">
        <f t="shared" si="1"/>
        <v>88</v>
      </c>
      <c r="J59" s="15">
        <v>0.02</v>
      </c>
      <c r="K59" s="6">
        <f>COUNTIF($F$5:$F$104,"&gt;0.02")</f>
        <v>97</v>
      </c>
    </row>
    <row r="60" spans="2:11">
      <c r="B60" s="1" t="s">
        <v>117</v>
      </c>
      <c r="C60" s="1" t="s">
        <v>104</v>
      </c>
      <c r="D60" s="1" t="s">
        <v>104</v>
      </c>
      <c r="E60" s="1" t="s">
        <v>104</v>
      </c>
      <c r="F60" s="4" t="s">
        <v>104</v>
      </c>
      <c r="G60" s="3"/>
      <c r="H60" s="6" t="s">
        <v>104</v>
      </c>
      <c r="J60" s="15">
        <v>0.01</v>
      </c>
      <c r="K60" s="6">
        <f>COUNTIF($F$5:$F$104,"&gt;0.01")</f>
        <v>98</v>
      </c>
    </row>
    <row r="61" spans="2:11">
      <c r="B61" s="1" t="s">
        <v>118</v>
      </c>
      <c r="C61" s="1" t="s">
        <v>119</v>
      </c>
      <c r="D61" s="1">
        <v>66</v>
      </c>
      <c r="E61" s="1">
        <v>540</v>
      </c>
      <c r="F61" s="4">
        <f t="shared" si="0"/>
        <v>0.12222222222222222</v>
      </c>
      <c r="G61" s="3"/>
      <c r="H61" s="6">
        <f t="shared" si="1"/>
        <v>50</v>
      </c>
      <c r="J61" s="15">
        <v>0</v>
      </c>
      <c r="K61" s="6">
        <f>COUNTIF($F$5:$F$104,"&gt;0")</f>
        <v>98</v>
      </c>
    </row>
    <row r="62" spans="2:11">
      <c r="B62" s="1" t="s">
        <v>120</v>
      </c>
      <c r="C62" s="1" t="s">
        <v>121</v>
      </c>
      <c r="D62" s="1">
        <v>23</v>
      </c>
      <c r="E62" s="1">
        <v>367</v>
      </c>
      <c r="F62" s="4">
        <f t="shared" si="0"/>
        <v>6.2670299727520432E-2</v>
      </c>
      <c r="G62" s="3"/>
      <c r="H62" s="6">
        <f t="shared" si="1"/>
        <v>77</v>
      </c>
    </row>
    <row r="63" spans="2:11">
      <c r="B63" s="1" t="s">
        <v>122</v>
      </c>
      <c r="C63" s="1" t="s">
        <v>123</v>
      </c>
      <c r="D63" s="1">
        <v>63</v>
      </c>
      <c r="E63" s="1">
        <v>519</v>
      </c>
      <c r="F63" s="4">
        <f t="shared" si="0"/>
        <v>0.12138728323699421</v>
      </c>
      <c r="G63" s="3"/>
      <c r="H63" s="6">
        <f t="shared" si="1"/>
        <v>52</v>
      </c>
    </row>
    <row r="64" spans="2:11">
      <c r="B64" s="1" t="s">
        <v>124</v>
      </c>
      <c r="C64" s="1" t="s">
        <v>125</v>
      </c>
      <c r="D64" s="1">
        <v>92</v>
      </c>
      <c r="E64" s="1">
        <v>416</v>
      </c>
      <c r="F64" s="4">
        <f t="shared" si="0"/>
        <v>0.22115384615384615</v>
      </c>
      <c r="G64" s="5">
        <v>43053</v>
      </c>
      <c r="H64" s="6">
        <f t="shared" si="1"/>
        <v>18</v>
      </c>
    </row>
    <row r="65" spans="2:8">
      <c r="B65" s="1" t="s">
        <v>126</v>
      </c>
      <c r="C65" s="1" t="s">
        <v>127</v>
      </c>
      <c r="D65" s="1">
        <v>83</v>
      </c>
      <c r="E65" s="1">
        <v>539</v>
      </c>
      <c r="F65" s="4">
        <f t="shared" si="0"/>
        <v>0.15398886827458255</v>
      </c>
      <c r="G65" s="5">
        <v>43053</v>
      </c>
      <c r="H65" s="6">
        <f t="shared" si="1"/>
        <v>37</v>
      </c>
    </row>
    <row r="66" spans="2:8">
      <c r="B66" s="1" t="s">
        <v>128</v>
      </c>
      <c r="C66" s="1" t="s">
        <v>129</v>
      </c>
      <c r="D66" s="1">
        <v>79</v>
      </c>
      <c r="E66" s="1">
        <v>400</v>
      </c>
      <c r="F66" s="4">
        <f t="shared" si="0"/>
        <v>0.19750000000000001</v>
      </c>
      <c r="G66" s="5">
        <v>43059</v>
      </c>
      <c r="H66" s="6">
        <f t="shared" si="1"/>
        <v>24</v>
      </c>
    </row>
    <row r="67" spans="2:8">
      <c r="B67" s="1" t="s">
        <v>130</v>
      </c>
      <c r="C67" s="1" t="s">
        <v>131</v>
      </c>
      <c r="D67" s="1">
        <v>59</v>
      </c>
      <c r="E67" s="1">
        <v>688</v>
      </c>
      <c r="F67" s="4">
        <f t="shared" si="0"/>
        <v>8.5755813953488372E-2</v>
      </c>
      <c r="G67" s="5">
        <v>43149</v>
      </c>
      <c r="H67" s="6">
        <f t="shared" si="1"/>
        <v>65</v>
      </c>
    </row>
    <row r="68" spans="2:8">
      <c r="B68" s="1" t="s">
        <v>132</v>
      </c>
      <c r="C68" s="1" t="s">
        <v>133</v>
      </c>
      <c r="D68" s="1">
        <v>54</v>
      </c>
      <c r="E68" s="1">
        <v>532</v>
      </c>
      <c r="F68" s="4">
        <f t="shared" si="0"/>
        <v>0.10150375939849623</v>
      </c>
      <c r="G68" s="3"/>
      <c r="H68" s="6">
        <f t="shared" si="1"/>
        <v>56</v>
      </c>
    </row>
    <row r="69" spans="2:8">
      <c r="B69" s="1" t="s">
        <v>134</v>
      </c>
      <c r="C69" s="1" t="s">
        <v>135</v>
      </c>
      <c r="D69" s="1">
        <v>86</v>
      </c>
      <c r="E69" s="1">
        <v>602</v>
      </c>
      <c r="F69" s="4">
        <f t="shared" si="0"/>
        <v>0.14285714285714285</v>
      </c>
      <c r="G69" s="5">
        <v>43069</v>
      </c>
      <c r="H69" s="6">
        <f t="shared" si="1"/>
        <v>40</v>
      </c>
    </row>
    <row r="70" spans="2:8">
      <c r="B70" s="1" t="s">
        <v>136</v>
      </c>
      <c r="C70" s="1" t="s">
        <v>137</v>
      </c>
      <c r="D70" s="1">
        <v>32</v>
      </c>
      <c r="E70" s="1">
        <v>394</v>
      </c>
      <c r="F70" s="4">
        <f t="shared" ref="F70:F104" si="2">D70/E70</f>
        <v>8.1218274111675121E-2</v>
      </c>
      <c r="G70" s="3"/>
      <c r="H70" s="6">
        <f t="shared" ref="H70:H104" si="3">RANK(F70,$F$5:$F$104)</f>
        <v>67</v>
      </c>
    </row>
    <row r="71" spans="2:8">
      <c r="B71" s="1" t="s">
        <v>138</v>
      </c>
      <c r="C71" s="1" t="s">
        <v>139</v>
      </c>
      <c r="D71" s="1">
        <v>16</v>
      </c>
      <c r="E71" s="1">
        <v>737</v>
      </c>
      <c r="F71" s="4">
        <f t="shared" si="2"/>
        <v>2.1709633649932156E-2</v>
      </c>
      <c r="G71" s="3"/>
      <c r="H71" s="6">
        <f t="shared" si="3"/>
        <v>97</v>
      </c>
    </row>
    <row r="72" spans="2:8">
      <c r="B72" s="1" t="s">
        <v>140</v>
      </c>
      <c r="C72" s="1" t="s">
        <v>141</v>
      </c>
      <c r="D72" s="1">
        <v>117</v>
      </c>
      <c r="E72" s="1">
        <v>600</v>
      </c>
      <c r="F72" s="4">
        <f t="shared" si="2"/>
        <v>0.19500000000000001</v>
      </c>
      <c r="G72" s="5">
        <v>42828</v>
      </c>
      <c r="H72" s="6">
        <f t="shared" si="3"/>
        <v>26</v>
      </c>
    </row>
    <row r="73" spans="2:8">
      <c r="B73" s="1" t="s">
        <v>142</v>
      </c>
      <c r="C73" s="1" t="s">
        <v>143</v>
      </c>
      <c r="D73" s="1">
        <v>122</v>
      </c>
      <c r="E73" s="1">
        <v>692</v>
      </c>
      <c r="F73" s="4">
        <f t="shared" si="2"/>
        <v>0.17630057803468208</v>
      </c>
      <c r="G73" s="3"/>
      <c r="H73" s="6">
        <f t="shared" si="3"/>
        <v>32</v>
      </c>
    </row>
    <row r="74" spans="2:8">
      <c r="B74" s="1" t="s">
        <v>144</v>
      </c>
      <c r="C74" s="1" t="s">
        <v>145</v>
      </c>
      <c r="D74" s="1">
        <v>92</v>
      </c>
      <c r="E74" s="1">
        <v>465</v>
      </c>
      <c r="F74" s="4">
        <f t="shared" si="2"/>
        <v>0.19784946236559139</v>
      </c>
      <c r="G74" s="3"/>
      <c r="H74" s="6">
        <f t="shared" si="3"/>
        <v>23</v>
      </c>
    </row>
    <row r="75" spans="2:8">
      <c r="B75" s="1" t="s">
        <v>146</v>
      </c>
      <c r="C75" s="1" t="s">
        <v>147</v>
      </c>
      <c r="D75" s="1">
        <v>48</v>
      </c>
      <c r="E75" s="1">
        <v>627</v>
      </c>
      <c r="F75" s="4">
        <f t="shared" si="2"/>
        <v>7.6555023923444973E-2</v>
      </c>
      <c r="G75" s="3"/>
      <c r="H75" s="6">
        <f t="shared" si="3"/>
        <v>71</v>
      </c>
    </row>
    <row r="76" spans="2:8">
      <c r="B76" s="1" t="s">
        <v>148</v>
      </c>
      <c r="C76" s="1" t="s">
        <v>149</v>
      </c>
      <c r="D76" s="1">
        <v>293</v>
      </c>
      <c r="E76" s="1">
        <v>633</v>
      </c>
      <c r="F76" s="4">
        <f t="shared" si="2"/>
        <v>0.46287519747235389</v>
      </c>
      <c r="G76" s="5">
        <v>42906</v>
      </c>
      <c r="H76" s="6">
        <f t="shared" si="3"/>
        <v>2</v>
      </c>
    </row>
    <row r="77" spans="2:8">
      <c r="B77" s="1" t="s">
        <v>150</v>
      </c>
      <c r="C77" s="1" t="s">
        <v>151</v>
      </c>
      <c r="D77" s="1">
        <v>192</v>
      </c>
      <c r="E77" s="1">
        <v>686</v>
      </c>
      <c r="F77" s="4">
        <f t="shared" si="2"/>
        <v>0.27988338192419826</v>
      </c>
      <c r="G77" s="3"/>
      <c r="H77" s="6">
        <f t="shared" si="3"/>
        <v>8</v>
      </c>
    </row>
    <row r="78" spans="2:8">
      <c r="B78" s="1" t="s">
        <v>152</v>
      </c>
      <c r="C78" s="1" t="s">
        <v>153</v>
      </c>
      <c r="D78" s="1">
        <v>60</v>
      </c>
      <c r="E78" s="1">
        <v>739</v>
      </c>
      <c r="F78" s="4">
        <f t="shared" si="2"/>
        <v>8.1190798376184037E-2</v>
      </c>
      <c r="G78" s="3"/>
      <c r="H78" s="6">
        <f t="shared" si="3"/>
        <v>68</v>
      </c>
    </row>
    <row r="79" spans="2:8">
      <c r="B79" s="1" t="s">
        <v>154</v>
      </c>
      <c r="C79" s="1" t="s">
        <v>155</v>
      </c>
      <c r="D79" s="1">
        <v>99</v>
      </c>
      <c r="E79" s="1">
        <v>717</v>
      </c>
      <c r="F79" s="4">
        <f t="shared" si="2"/>
        <v>0.13807531380753138</v>
      </c>
      <c r="G79" s="3"/>
      <c r="H79" s="6">
        <f t="shared" si="3"/>
        <v>43</v>
      </c>
    </row>
    <row r="80" spans="2:8">
      <c r="B80" s="1" t="s">
        <v>156</v>
      </c>
      <c r="C80" s="1" t="s">
        <v>157</v>
      </c>
      <c r="D80" s="1">
        <v>213</v>
      </c>
      <c r="E80" s="1">
        <v>794</v>
      </c>
      <c r="F80" s="4">
        <f t="shared" si="2"/>
        <v>0.26826196473551639</v>
      </c>
      <c r="G80" s="5">
        <v>42907</v>
      </c>
      <c r="H80" s="6">
        <f t="shared" si="3"/>
        <v>9</v>
      </c>
    </row>
    <row r="81" spans="2:8">
      <c r="B81" s="1" t="s">
        <v>158</v>
      </c>
      <c r="C81" s="1" t="s">
        <v>159</v>
      </c>
      <c r="D81" s="1">
        <v>69</v>
      </c>
      <c r="E81" s="1">
        <v>488</v>
      </c>
      <c r="F81" s="4">
        <f t="shared" si="2"/>
        <v>0.14139344262295081</v>
      </c>
      <c r="G81" s="5">
        <v>43060</v>
      </c>
      <c r="H81" s="6">
        <f t="shared" si="3"/>
        <v>42</v>
      </c>
    </row>
    <row r="82" spans="2:8">
      <c r="B82" s="1" t="s">
        <v>160</v>
      </c>
      <c r="C82" s="1" t="s">
        <v>161</v>
      </c>
      <c r="D82" s="1">
        <v>108</v>
      </c>
      <c r="E82" s="1">
        <v>516</v>
      </c>
      <c r="F82" s="4">
        <f t="shared" si="2"/>
        <v>0.20930232558139536</v>
      </c>
      <c r="G82" s="5">
        <v>43058</v>
      </c>
      <c r="H82" s="6">
        <f t="shared" si="3"/>
        <v>20</v>
      </c>
    </row>
    <row r="83" spans="2:8">
      <c r="B83" s="1" t="s">
        <v>162</v>
      </c>
      <c r="C83" s="1" t="s">
        <v>163</v>
      </c>
      <c r="D83" s="1">
        <v>137</v>
      </c>
      <c r="E83" s="1">
        <v>765</v>
      </c>
      <c r="F83" s="4">
        <f t="shared" si="2"/>
        <v>0.17908496732026144</v>
      </c>
      <c r="G83" s="5">
        <v>43022</v>
      </c>
      <c r="H83" s="6">
        <f t="shared" si="3"/>
        <v>30</v>
      </c>
    </row>
    <row r="84" spans="2:8">
      <c r="B84" s="1" t="s">
        <v>164</v>
      </c>
      <c r="C84" s="1" t="s">
        <v>165</v>
      </c>
      <c r="D84" s="1">
        <v>127</v>
      </c>
      <c r="E84" s="1">
        <v>931</v>
      </c>
      <c r="F84" s="4">
        <f t="shared" si="2"/>
        <v>0.13641245972073041</v>
      </c>
      <c r="G84" s="3"/>
      <c r="H84" s="6">
        <f t="shared" si="3"/>
        <v>44</v>
      </c>
    </row>
    <row r="85" spans="2:8">
      <c r="B85" s="1" t="s">
        <v>166</v>
      </c>
      <c r="C85" s="1" t="s">
        <v>167</v>
      </c>
      <c r="D85" s="1">
        <v>57</v>
      </c>
      <c r="E85" s="1">
        <v>681</v>
      </c>
      <c r="F85" s="4">
        <f t="shared" si="2"/>
        <v>8.3700440528634359E-2</v>
      </c>
      <c r="G85" s="3"/>
      <c r="H85" s="6">
        <f t="shared" si="3"/>
        <v>66</v>
      </c>
    </row>
    <row r="86" spans="2:8">
      <c r="B86" s="1" t="s">
        <v>168</v>
      </c>
      <c r="C86" s="1" t="s">
        <v>169</v>
      </c>
      <c r="D86" s="1">
        <v>131</v>
      </c>
      <c r="E86" s="1">
        <v>532</v>
      </c>
      <c r="F86" s="4">
        <f t="shared" si="2"/>
        <v>0.2462406015037594</v>
      </c>
      <c r="G86" s="5">
        <v>42925</v>
      </c>
      <c r="H86" s="6">
        <f t="shared" si="3"/>
        <v>13</v>
      </c>
    </row>
    <row r="87" spans="2:8">
      <c r="B87" s="1" t="s">
        <v>170</v>
      </c>
      <c r="C87" s="1" t="s">
        <v>171</v>
      </c>
      <c r="D87" s="1">
        <v>143</v>
      </c>
      <c r="E87" s="1">
        <v>843</v>
      </c>
      <c r="F87" s="4">
        <f t="shared" si="2"/>
        <v>0.16963226571767498</v>
      </c>
      <c r="G87" s="5">
        <v>43072</v>
      </c>
      <c r="H87" s="6">
        <f t="shared" si="3"/>
        <v>33</v>
      </c>
    </row>
    <row r="88" spans="2:8">
      <c r="B88" s="1" t="s">
        <v>172</v>
      </c>
      <c r="C88" s="1" t="s">
        <v>173</v>
      </c>
      <c r="D88" s="1">
        <v>74</v>
      </c>
      <c r="E88" s="1">
        <v>820</v>
      </c>
      <c r="F88" s="4">
        <f t="shared" si="2"/>
        <v>9.0243902439024387E-2</v>
      </c>
      <c r="G88" s="3"/>
      <c r="H88" s="6">
        <f t="shared" si="3"/>
        <v>62</v>
      </c>
    </row>
    <row r="89" spans="2:8">
      <c r="B89" s="1" t="s">
        <v>174</v>
      </c>
      <c r="C89" s="1" t="s">
        <v>175</v>
      </c>
      <c r="D89" s="1">
        <v>17</v>
      </c>
      <c r="E89" s="1">
        <v>729</v>
      </c>
      <c r="F89" s="4">
        <f t="shared" si="2"/>
        <v>2.3319615912208505E-2</v>
      </c>
      <c r="G89" s="3"/>
      <c r="H89" s="6">
        <f t="shared" si="3"/>
        <v>96</v>
      </c>
    </row>
    <row r="90" spans="2:8">
      <c r="B90" s="1" t="s">
        <v>176</v>
      </c>
      <c r="C90" s="1" t="s">
        <v>177</v>
      </c>
      <c r="D90" s="1">
        <v>66</v>
      </c>
      <c r="E90" s="1">
        <v>748</v>
      </c>
      <c r="F90" s="4">
        <f t="shared" si="2"/>
        <v>8.8235294117647065E-2</v>
      </c>
      <c r="G90" s="5">
        <v>43094</v>
      </c>
      <c r="H90" s="6">
        <f t="shared" si="3"/>
        <v>63</v>
      </c>
    </row>
    <row r="91" spans="2:8">
      <c r="B91" s="1" t="s">
        <v>178</v>
      </c>
      <c r="C91" s="1" t="s">
        <v>179</v>
      </c>
      <c r="D91" s="1">
        <v>41</v>
      </c>
      <c r="E91" s="1">
        <v>730</v>
      </c>
      <c r="F91" s="4">
        <f t="shared" si="2"/>
        <v>5.6164383561643834E-2</v>
      </c>
      <c r="G91" s="5">
        <v>43275</v>
      </c>
      <c r="H91" s="6">
        <f t="shared" si="3"/>
        <v>83</v>
      </c>
    </row>
    <row r="92" spans="2:8">
      <c r="B92" s="1" t="s">
        <v>180</v>
      </c>
      <c r="C92" s="1" t="s">
        <v>181</v>
      </c>
      <c r="D92" s="1">
        <v>81</v>
      </c>
      <c r="E92" s="1">
        <v>455</v>
      </c>
      <c r="F92" s="4">
        <f t="shared" si="2"/>
        <v>0.17802197802197803</v>
      </c>
      <c r="G92" s="3"/>
      <c r="H92" s="6">
        <f t="shared" si="3"/>
        <v>31</v>
      </c>
    </row>
    <row r="93" spans="2:8">
      <c r="B93" s="1" t="s">
        <v>182</v>
      </c>
      <c r="C93" s="1" t="s">
        <v>183</v>
      </c>
      <c r="D93" s="1">
        <v>29</v>
      </c>
      <c r="E93" s="1">
        <v>645</v>
      </c>
      <c r="F93" s="4">
        <f t="shared" si="2"/>
        <v>4.4961240310077519E-2</v>
      </c>
      <c r="G93" s="3"/>
      <c r="H93" s="6">
        <f t="shared" si="3"/>
        <v>85</v>
      </c>
    </row>
    <row r="94" spans="2:8">
      <c r="B94" s="1" t="s">
        <v>184</v>
      </c>
      <c r="C94" s="1" t="s">
        <v>185</v>
      </c>
      <c r="D94" s="1">
        <v>137</v>
      </c>
      <c r="E94" s="1">
        <v>524</v>
      </c>
      <c r="F94" s="4">
        <f t="shared" si="2"/>
        <v>0.26145038167938933</v>
      </c>
      <c r="G94" s="5">
        <v>42911</v>
      </c>
      <c r="H94" s="6">
        <f t="shared" si="3"/>
        <v>11</v>
      </c>
    </row>
    <row r="95" spans="2:8">
      <c r="B95" s="1" t="s">
        <v>186</v>
      </c>
      <c r="C95" s="1" t="s">
        <v>187</v>
      </c>
      <c r="D95" s="1">
        <v>401</v>
      </c>
      <c r="E95" s="1">
        <v>779</v>
      </c>
      <c r="F95" s="4">
        <f t="shared" si="2"/>
        <v>0.51476251604621315</v>
      </c>
      <c r="G95" s="5">
        <v>42906</v>
      </c>
      <c r="H95" s="6">
        <f t="shared" si="3"/>
        <v>1</v>
      </c>
    </row>
    <row r="96" spans="2:8">
      <c r="B96" s="1" t="s">
        <v>188</v>
      </c>
      <c r="C96" s="1" t="s">
        <v>189</v>
      </c>
      <c r="D96" s="1">
        <v>59</v>
      </c>
      <c r="E96" s="1">
        <v>743</v>
      </c>
      <c r="F96" s="4">
        <f t="shared" si="2"/>
        <v>7.9407806191117092E-2</v>
      </c>
      <c r="G96" s="5">
        <v>43210</v>
      </c>
      <c r="H96" s="6">
        <f t="shared" si="3"/>
        <v>69</v>
      </c>
    </row>
    <row r="97" spans="2:10">
      <c r="B97" s="1" t="s">
        <v>190</v>
      </c>
      <c r="C97" s="1" t="s">
        <v>191</v>
      </c>
      <c r="D97" s="1">
        <v>30</v>
      </c>
      <c r="E97" s="1">
        <v>720</v>
      </c>
      <c r="F97" s="4">
        <f t="shared" si="2"/>
        <v>4.1666666666666664E-2</v>
      </c>
      <c r="G97" s="3"/>
      <c r="H97" s="6">
        <f t="shared" si="3"/>
        <v>87</v>
      </c>
    </row>
    <row r="98" spans="2:10">
      <c r="B98" s="1" t="s">
        <v>192</v>
      </c>
      <c r="C98" s="1" t="s">
        <v>193</v>
      </c>
      <c r="D98" s="1">
        <v>117</v>
      </c>
      <c r="E98" s="1">
        <v>514</v>
      </c>
      <c r="F98" s="4">
        <f t="shared" si="2"/>
        <v>0.22762645914396887</v>
      </c>
      <c r="G98" s="5">
        <v>42830</v>
      </c>
      <c r="H98" s="6">
        <f t="shared" si="3"/>
        <v>15</v>
      </c>
      <c r="J98" s="16"/>
    </row>
    <row r="99" spans="2:10">
      <c r="B99" s="1" t="s">
        <v>194</v>
      </c>
      <c r="C99" s="1" t="s">
        <v>195</v>
      </c>
      <c r="D99" s="1">
        <v>84</v>
      </c>
      <c r="E99" s="1">
        <v>662</v>
      </c>
      <c r="F99" s="4">
        <f t="shared" si="2"/>
        <v>0.12688821752265861</v>
      </c>
      <c r="G99" s="5">
        <v>43060</v>
      </c>
      <c r="H99" s="6">
        <f t="shared" si="3"/>
        <v>46</v>
      </c>
    </row>
    <row r="100" spans="2:10">
      <c r="B100" s="1" t="s">
        <v>196</v>
      </c>
      <c r="C100" s="1" t="s">
        <v>197</v>
      </c>
      <c r="D100" s="1">
        <v>20</v>
      </c>
      <c r="E100" s="1">
        <v>845</v>
      </c>
      <c r="F100" s="4">
        <f t="shared" si="2"/>
        <v>2.3668639053254437E-2</v>
      </c>
      <c r="G100" s="3"/>
      <c r="H100" s="6">
        <f t="shared" si="3"/>
        <v>95</v>
      </c>
    </row>
    <row r="101" spans="2:10">
      <c r="B101" s="1" t="s">
        <v>198</v>
      </c>
      <c r="C101" s="1" t="s">
        <v>199</v>
      </c>
      <c r="D101" s="1">
        <v>103</v>
      </c>
      <c r="E101" s="1">
        <v>610</v>
      </c>
      <c r="F101" s="4">
        <f t="shared" si="2"/>
        <v>0.16885245901639345</v>
      </c>
      <c r="G101" s="3"/>
      <c r="H101" s="6">
        <f t="shared" si="3"/>
        <v>34</v>
      </c>
    </row>
    <row r="102" spans="2:10">
      <c r="B102" s="1" t="s">
        <v>200</v>
      </c>
      <c r="C102" s="1" t="s">
        <v>201</v>
      </c>
      <c r="D102" s="1">
        <v>35</v>
      </c>
      <c r="E102" s="1">
        <v>791</v>
      </c>
      <c r="F102" s="4">
        <f t="shared" si="2"/>
        <v>4.4247787610619468E-2</v>
      </c>
      <c r="G102" s="3"/>
      <c r="H102" s="6">
        <f t="shared" si="3"/>
        <v>86</v>
      </c>
    </row>
    <row r="103" spans="2:10">
      <c r="B103" s="1" t="s">
        <v>202</v>
      </c>
      <c r="C103" s="1" t="s">
        <v>203</v>
      </c>
      <c r="D103" s="1">
        <v>55</v>
      </c>
      <c r="E103" s="1">
        <v>767</v>
      </c>
      <c r="F103" s="4">
        <f t="shared" si="2"/>
        <v>7.1707953063885263E-2</v>
      </c>
      <c r="G103" s="3"/>
      <c r="H103" s="6">
        <f t="shared" si="3"/>
        <v>73</v>
      </c>
    </row>
    <row r="104" spans="2:10">
      <c r="B104" s="1" t="s">
        <v>204</v>
      </c>
      <c r="C104" s="1" t="s">
        <v>205</v>
      </c>
      <c r="D104" s="1">
        <v>109</v>
      </c>
      <c r="E104" s="1">
        <v>1009</v>
      </c>
      <c r="F104" s="4">
        <f t="shared" si="2"/>
        <v>0.10802775024777007</v>
      </c>
      <c r="G104" s="3"/>
      <c r="H104" s="6">
        <f t="shared" si="3"/>
        <v>54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729C-D0C5-4A8C-AB5F-CA5C43477987}">
  <dimension ref="B2:Q104"/>
  <sheetViews>
    <sheetView tabSelected="1" topLeftCell="A14" zoomScaleNormal="100" workbookViewId="0">
      <selection activeCell="O19" sqref="O19:O21"/>
    </sheetView>
  </sheetViews>
  <sheetFormatPr defaultColWidth="9" defaultRowHeight="15"/>
  <cols>
    <col min="1" max="1" width="9" style="9"/>
    <col min="2" max="2" width="11.140625" style="9" customWidth="1"/>
    <col min="3" max="3" width="34.42578125" style="9" customWidth="1"/>
    <col min="4" max="4" width="13.28515625" style="9" customWidth="1"/>
    <col min="5" max="5" width="12.5703125" style="9" customWidth="1"/>
    <col min="6" max="6" width="14.5703125" style="9" customWidth="1"/>
    <col min="7" max="7" width="14.7109375" style="9" customWidth="1"/>
    <col min="8" max="8" width="5.28515625" style="9" customWidth="1"/>
    <col min="9" max="9" width="21.5703125" style="9" customWidth="1"/>
    <col min="10" max="10" width="11.42578125" style="9" bestFit="1" customWidth="1"/>
    <col min="11" max="16384" width="9" style="9"/>
  </cols>
  <sheetData>
    <row r="2" spans="2:17" ht="45.75" customHeight="1">
      <c r="B2" s="31" t="s">
        <v>409</v>
      </c>
      <c r="C2" s="31"/>
      <c r="D2" s="31"/>
      <c r="E2" s="31"/>
      <c r="F2" s="31"/>
      <c r="G2" s="3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2:17">
      <c r="B4" s="1" t="s">
        <v>0</v>
      </c>
      <c r="C4" s="1" t="s">
        <v>1</v>
      </c>
      <c r="D4" s="1" t="s">
        <v>420</v>
      </c>
      <c r="E4" s="1" t="s">
        <v>422</v>
      </c>
      <c r="F4" s="1" t="s">
        <v>444</v>
      </c>
      <c r="G4" s="3" t="s">
        <v>5</v>
      </c>
      <c r="I4" s="1" t="s">
        <v>466</v>
      </c>
      <c r="J4" s="6">
        <f>COUNTIF(E5:E105, "&gt;=0")</f>
        <v>24</v>
      </c>
    </row>
    <row r="5" spans="2:17">
      <c r="B5" s="32" t="s">
        <v>411</v>
      </c>
      <c r="C5" s="1" t="s">
        <v>419</v>
      </c>
      <c r="D5" s="1">
        <v>89</v>
      </c>
      <c r="E5" s="1">
        <v>1</v>
      </c>
      <c r="F5" s="32">
        <f>AVERAGE(D5:D8)</f>
        <v>946</v>
      </c>
      <c r="G5" s="35">
        <v>45026</v>
      </c>
      <c r="I5" s="1" t="s">
        <v>422</v>
      </c>
      <c r="J5" s="1">
        <f>SUM(E1:E100)</f>
        <v>16</v>
      </c>
    </row>
    <row r="6" spans="2:17">
      <c r="B6" s="33"/>
      <c r="C6" s="1" t="s">
        <v>423</v>
      </c>
      <c r="D6" s="1">
        <v>616</v>
      </c>
      <c r="E6" s="1">
        <v>1</v>
      </c>
      <c r="F6" s="33"/>
      <c r="G6" s="36"/>
      <c r="I6" s="1" t="s">
        <v>208</v>
      </c>
      <c r="J6" s="13">
        <f>J5/J4</f>
        <v>0.66666666666666663</v>
      </c>
    </row>
    <row r="7" spans="2:17">
      <c r="B7" s="33"/>
      <c r="C7" s="1" t="s">
        <v>424</v>
      </c>
      <c r="D7" s="1">
        <v>1174</v>
      </c>
      <c r="E7" s="1">
        <v>1</v>
      </c>
      <c r="F7" s="33"/>
      <c r="G7" s="36"/>
      <c r="I7" s="1" t="s">
        <v>421</v>
      </c>
      <c r="J7" s="26">
        <f>AVERAGE(D5:D100)</f>
        <v>849.16666666666663</v>
      </c>
    </row>
    <row r="8" spans="2:17">
      <c r="B8" s="34"/>
      <c r="C8" s="1" t="s">
        <v>425</v>
      </c>
      <c r="D8" s="1">
        <v>1905</v>
      </c>
      <c r="E8" s="1">
        <v>0</v>
      </c>
      <c r="F8" s="34"/>
      <c r="G8" s="37"/>
      <c r="I8" s="1" t="s">
        <v>460</v>
      </c>
      <c r="J8" s="26">
        <f>MAX(D5:D101)</f>
        <v>2261</v>
      </c>
    </row>
    <row r="9" spans="2:17">
      <c r="B9" s="32" t="s">
        <v>412</v>
      </c>
      <c r="C9" s="1" t="s">
        <v>426</v>
      </c>
      <c r="D9" s="1">
        <v>75</v>
      </c>
      <c r="E9" s="1">
        <v>1</v>
      </c>
      <c r="F9" s="32">
        <f>AVERAGE(D9:D12)</f>
        <v>668.25</v>
      </c>
      <c r="G9" s="38">
        <v>45027</v>
      </c>
      <c r="H9" s="27"/>
      <c r="I9" s="1" t="s">
        <v>465</v>
      </c>
      <c r="J9" s="26">
        <f t="array" ref="J9">MAX(IF(E5:E102=1,D5:D102))</f>
        <v>1376</v>
      </c>
      <c r="K9" s="27"/>
      <c r="M9" s="27"/>
      <c r="N9" s="30"/>
    </row>
    <row r="10" spans="2:17">
      <c r="B10" s="33"/>
      <c r="C10" s="1" t="s">
        <v>427</v>
      </c>
      <c r="D10" s="1">
        <v>512</v>
      </c>
      <c r="E10" s="1">
        <v>1</v>
      </c>
      <c r="F10" s="33"/>
      <c r="G10" s="39"/>
      <c r="H10" s="27"/>
    </row>
    <row r="11" spans="2:17">
      <c r="B11" s="33"/>
      <c r="C11" s="1" t="s">
        <v>428</v>
      </c>
      <c r="D11" s="1">
        <v>712</v>
      </c>
      <c r="E11" s="1">
        <v>1</v>
      </c>
      <c r="F11" s="33"/>
      <c r="G11" s="39"/>
      <c r="H11" s="28"/>
      <c r="K11" s="27"/>
    </row>
    <row r="12" spans="2:17">
      <c r="B12" s="34"/>
      <c r="C12" s="1" t="s">
        <v>429</v>
      </c>
      <c r="D12" s="1">
        <v>1374</v>
      </c>
      <c r="E12" s="1">
        <v>0</v>
      </c>
      <c r="F12" s="34"/>
      <c r="G12" s="40"/>
      <c r="H12" s="27"/>
      <c r="K12" s="27"/>
      <c r="M12" s="27"/>
    </row>
    <row r="13" spans="2:17">
      <c r="B13" s="32" t="s">
        <v>413</v>
      </c>
      <c r="C13" s="1" t="s">
        <v>430</v>
      </c>
      <c r="D13" s="1">
        <v>64</v>
      </c>
      <c r="E13" s="1">
        <v>1</v>
      </c>
      <c r="F13" s="32">
        <f>AVERAGE(D13:D16)</f>
        <v>1044.5</v>
      </c>
      <c r="G13" s="38">
        <v>45029</v>
      </c>
      <c r="H13" s="27"/>
      <c r="K13" s="27"/>
    </row>
    <row r="14" spans="2:17">
      <c r="B14" s="33"/>
      <c r="C14" s="1" t="s">
        <v>431</v>
      </c>
      <c r="D14" s="1">
        <v>270</v>
      </c>
      <c r="E14" s="1">
        <v>1</v>
      </c>
      <c r="F14" s="33"/>
      <c r="G14" s="39"/>
      <c r="H14" s="27"/>
      <c r="K14" s="27"/>
    </row>
    <row r="15" spans="2:17">
      <c r="B15" s="33"/>
      <c r="C15" s="1" t="s">
        <v>432</v>
      </c>
      <c r="D15" s="1">
        <v>1583</v>
      </c>
      <c r="E15" s="1">
        <v>0</v>
      </c>
      <c r="F15" s="33"/>
      <c r="G15" s="39"/>
      <c r="H15" s="27"/>
      <c r="I15" s="29"/>
      <c r="J15" s="30"/>
      <c r="K15" s="27"/>
    </row>
    <row r="16" spans="2:17">
      <c r="B16" s="34"/>
      <c r="C16" s="1" t="s">
        <v>433</v>
      </c>
      <c r="D16" s="1">
        <v>2261</v>
      </c>
      <c r="E16" s="1">
        <v>0</v>
      </c>
      <c r="F16" s="34"/>
      <c r="G16" s="40"/>
      <c r="H16" s="27"/>
      <c r="I16" s="29"/>
      <c r="J16" s="30"/>
      <c r="K16" s="27"/>
    </row>
    <row r="17" spans="2:11">
      <c r="B17" s="32" t="s">
        <v>414</v>
      </c>
      <c r="C17" s="1" t="s">
        <v>452</v>
      </c>
      <c r="D17" s="1">
        <v>26</v>
      </c>
      <c r="E17" s="1">
        <v>1</v>
      </c>
      <c r="F17" s="32">
        <f>AVERAGE(D17:D20)</f>
        <v>858</v>
      </c>
      <c r="G17" s="38">
        <v>45031</v>
      </c>
      <c r="H17" s="27"/>
      <c r="I17" s="29"/>
      <c r="J17" s="30"/>
      <c r="K17" s="27"/>
    </row>
    <row r="18" spans="2:11">
      <c r="B18" s="33"/>
      <c r="C18" s="1" t="s">
        <v>453</v>
      </c>
      <c r="D18" s="1">
        <v>635</v>
      </c>
      <c r="E18" s="1">
        <v>0</v>
      </c>
      <c r="F18" s="33"/>
      <c r="G18" s="39"/>
      <c r="H18" s="27"/>
      <c r="I18" s="29"/>
      <c r="J18" s="30"/>
      <c r="K18" s="27"/>
    </row>
    <row r="19" spans="2:11">
      <c r="B19" s="33"/>
      <c r="C19" s="1" t="s">
        <v>454</v>
      </c>
      <c r="D19" s="1">
        <v>1089</v>
      </c>
      <c r="E19" s="1">
        <v>0</v>
      </c>
      <c r="F19" s="33"/>
      <c r="G19" s="39"/>
      <c r="H19" s="27"/>
      <c r="I19" s="29"/>
      <c r="J19" s="30"/>
      <c r="K19" s="27"/>
    </row>
    <row r="20" spans="2:11">
      <c r="B20" s="34"/>
      <c r="C20" s="1" t="s">
        <v>455</v>
      </c>
      <c r="D20" s="1">
        <v>1682</v>
      </c>
      <c r="E20" s="1">
        <v>0</v>
      </c>
      <c r="F20" s="34"/>
      <c r="G20" s="40"/>
      <c r="H20" s="27"/>
      <c r="I20" s="29"/>
      <c r="J20" s="30"/>
      <c r="K20" s="27"/>
    </row>
    <row r="21" spans="2:11">
      <c r="B21" s="32" t="s">
        <v>415</v>
      </c>
      <c r="C21" s="1" t="s">
        <v>456</v>
      </c>
      <c r="D21" s="1">
        <v>111</v>
      </c>
      <c r="E21" s="1">
        <v>1</v>
      </c>
      <c r="F21" s="32">
        <f t="shared" ref="F21" si="0">AVERAGE(D21:D24)</f>
        <v>836.5</v>
      </c>
      <c r="G21" s="38">
        <v>45030</v>
      </c>
      <c r="H21" s="27"/>
      <c r="I21" s="29"/>
      <c r="J21" s="30"/>
      <c r="K21" s="27"/>
    </row>
    <row r="22" spans="2:11">
      <c r="B22" s="33"/>
      <c r="C22" s="1" t="s">
        <v>457</v>
      </c>
      <c r="D22" s="1">
        <v>633</v>
      </c>
      <c r="E22" s="1">
        <v>1</v>
      </c>
      <c r="F22" s="33"/>
      <c r="G22" s="39"/>
      <c r="H22" s="27"/>
      <c r="I22" s="29"/>
      <c r="J22" s="30"/>
      <c r="K22" s="27"/>
    </row>
    <row r="23" spans="2:11">
      <c r="B23" s="33"/>
      <c r="C23" s="1" t="s">
        <v>458</v>
      </c>
      <c r="D23" s="1">
        <v>1346</v>
      </c>
      <c r="E23" s="1">
        <v>0</v>
      </c>
      <c r="F23" s="33"/>
      <c r="G23" s="39"/>
      <c r="H23" s="27"/>
      <c r="I23" s="29"/>
      <c r="J23" s="30"/>
      <c r="K23" s="27"/>
    </row>
    <row r="24" spans="2:11">
      <c r="B24" s="34"/>
      <c r="C24" s="1" t="s">
        <v>459</v>
      </c>
      <c r="D24" s="1">
        <v>1256</v>
      </c>
      <c r="E24" s="1">
        <v>1</v>
      </c>
      <c r="F24" s="34"/>
      <c r="G24" s="40"/>
      <c r="H24" s="27"/>
      <c r="I24" s="29"/>
      <c r="J24" s="30"/>
      <c r="K24" s="27"/>
    </row>
    <row r="25" spans="2:11">
      <c r="B25" s="32" t="s">
        <v>416</v>
      </c>
      <c r="C25" s="1" t="s">
        <v>461</v>
      </c>
      <c r="D25" s="1">
        <v>110</v>
      </c>
      <c r="E25" s="1">
        <v>1</v>
      </c>
      <c r="F25" s="32">
        <f t="shared" ref="F25" si="1">AVERAGE(D25:D28)</f>
        <v>741.75</v>
      </c>
      <c r="G25" s="38">
        <v>45105</v>
      </c>
      <c r="H25" s="27"/>
      <c r="I25" s="29"/>
      <c r="J25" s="30"/>
      <c r="K25" s="27"/>
    </row>
    <row r="26" spans="2:11">
      <c r="B26" s="33"/>
      <c r="C26" s="1" t="s">
        <v>462</v>
      </c>
      <c r="D26" s="1">
        <v>726</v>
      </c>
      <c r="E26" s="1">
        <v>1</v>
      </c>
      <c r="F26" s="33"/>
      <c r="G26" s="39"/>
      <c r="H26" s="27"/>
      <c r="I26" s="29"/>
      <c r="J26" s="30"/>
      <c r="K26" s="27"/>
    </row>
    <row r="27" spans="2:11">
      <c r="B27" s="33"/>
      <c r="C27" s="1" t="s">
        <v>463</v>
      </c>
      <c r="D27" s="1">
        <v>755</v>
      </c>
      <c r="E27" s="1">
        <v>1</v>
      </c>
      <c r="F27" s="33"/>
      <c r="G27" s="39"/>
      <c r="H27" s="27"/>
      <c r="I27" s="29"/>
      <c r="J27" s="30"/>
      <c r="K27" s="27"/>
    </row>
    <row r="28" spans="2:11">
      <c r="B28" s="34"/>
      <c r="C28" s="1" t="s">
        <v>464</v>
      </c>
      <c r="D28" s="1">
        <v>1376</v>
      </c>
      <c r="E28" s="1">
        <v>1</v>
      </c>
      <c r="F28" s="34"/>
      <c r="G28" s="40"/>
      <c r="H28" s="27"/>
      <c r="I28" s="29"/>
      <c r="J28" s="30"/>
      <c r="K28" s="27"/>
    </row>
    <row r="29" spans="2:11">
      <c r="B29" s="32" t="s">
        <v>417</v>
      </c>
      <c r="C29" s="1" t="s">
        <v>56</v>
      </c>
      <c r="D29" s="1"/>
      <c r="E29" s="1"/>
      <c r="F29" s="32" t="e">
        <f t="shared" ref="F29" si="2">AVERAGE(D29:D32)</f>
        <v>#DIV/0!</v>
      </c>
      <c r="G29" s="38">
        <v>45032</v>
      </c>
      <c r="H29" s="27"/>
      <c r="I29" s="29"/>
      <c r="J29" s="30"/>
      <c r="K29" s="27"/>
    </row>
    <row r="30" spans="2:11">
      <c r="B30" s="33"/>
      <c r="C30" s="1" t="s">
        <v>58</v>
      </c>
      <c r="D30" s="1"/>
      <c r="E30" s="1"/>
      <c r="F30" s="33"/>
      <c r="G30" s="39"/>
      <c r="H30" s="27"/>
      <c r="I30" s="29"/>
      <c r="J30" s="30"/>
      <c r="K30" s="27"/>
    </row>
    <row r="31" spans="2:11">
      <c r="B31" s="33"/>
      <c r="C31" s="1" t="s">
        <v>60</v>
      </c>
      <c r="D31" s="1"/>
      <c r="E31" s="1"/>
      <c r="F31" s="33"/>
      <c r="G31" s="39"/>
      <c r="H31" s="27"/>
      <c r="I31" s="29"/>
      <c r="J31" s="30"/>
      <c r="K31" s="27"/>
    </row>
    <row r="32" spans="2:11">
      <c r="B32" s="34"/>
      <c r="C32" s="1" t="s">
        <v>62</v>
      </c>
      <c r="D32" s="1"/>
      <c r="E32" s="1"/>
      <c r="F32" s="34"/>
      <c r="G32" s="40"/>
      <c r="H32" s="27"/>
      <c r="I32" s="29"/>
      <c r="J32" s="30"/>
      <c r="K32" s="27"/>
    </row>
    <row r="33" spans="2:11">
      <c r="B33" s="32" t="s">
        <v>418</v>
      </c>
      <c r="C33" s="1" t="s">
        <v>64</v>
      </c>
      <c r="D33" s="1"/>
      <c r="E33" s="1"/>
      <c r="F33" s="32" t="e">
        <f t="shared" ref="F33" si="3">AVERAGE(D33:D36)</f>
        <v>#DIV/0!</v>
      </c>
      <c r="G33" s="38">
        <v>45033</v>
      </c>
      <c r="H33" s="27"/>
      <c r="I33" s="29"/>
      <c r="J33" s="30"/>
      <c r="K33" s="27"/>
    </row>
    <row r="34" spans="2:11">
      <c r="B34" s="33"/>
      <c r="C34" s="1" t="s">
        <v>66</v>
      </c>
      <c r="D34" s="1"/>
      <c r="E34" s="1"/>
      <c r="F34" s="33"/>
      <c r="G34" s="39"/>
      <c r="H34" s="27"/>
      <c r="I34" s="29"/>
      <c r="J34" s="30"/>
      <c r="K34" s="27"/>
    </row>
    <row r="35" spans="2:11">
      <c r="B35" s="33"/>
      <c r="C35" s="1" t="s">
        <v>68</v>
      </c>
      <c r="D35" s="1"/>
      <c r="E35" s="1"/>
      <c r="F35" s="33"/>
      <c r="G35" s="39"/>
      <c r="H35" s="27"/>
      <c r="I35" s="29"/>
      <c r="J35" s="30"/>
      <c r="K35" s="27"/>
    </row>
    <row r="36" spans="2:11">
      <c r="B36" s="34"/>
      <c r="C36" s="1" t="s">
        <v>70</v>
      </c>
      <c r="D36" s="1"/>
      <c r="E36" s="1"/>
      <c r="F36" s="34"/>
      <c r="G36" s="40"/>
      <c r="H36" s="27"/>
      <c r="I36" s="29"/>
      <c r="J36" s="30"/>
      <c r="K36" s="27"/>
    </row>
    <row r="37" spans="2:11">
      <c r="B37" s="32" t="s">
        <v>434</v>
      </c>
      <c r="C37" s="1" t="s">
        <v>72</v>
      </c>
      <c r="D37" s="1"/>
      <c r="E37" s="1"/>
      <c r="F37" s="32" t="e">
        <f t="shared" ref="F37" si="4">AVERAGE(D37:D40)</f>
        <v>#DIV/0!</v>
      </c>
      <c r="G37" s="38">
        <v>45034</v>
      </c>
      <c r="H37" s="27"/>
      <c r="I37" s="29"/>
      <c r="J37" s="30"/>
      <c r="K37" s="27"/>
    </row>
    <row r="38" spans="2:11">
      <c r="B38" s="33"/>
      <c r="C38" s="1" t="s">
        <v>74</v>
      </c>
      <c r="D38" s="1"/>
      <c r="E38" s="1"/>
      <c r="F38" s="33"/>
      <c r="G38" s="39"/>
      <c r="H38" s="27"/>
      <c r="I38" s="29"/>
      <c r="J38" s="30"/>
      <c r="K38" s="27"/>
    </row>
    <row r="39" spans="2:11">
      <c r="B39" s="33"/>
      <c r="C39" s="1" t="s">
        <v>76</v>
      </c>
      <c r="D39" s="1"/>
      <c r="E39" s="1"/>
      <c r="F39" s="33"/>
      <c r="G39" s="39"/>
      <c r="H39" s="27"/>
      <c r="I39" s="29"/>
      <c r="J39" s="30"/>
      <c r="K39" s="27"/>
    </row>
    <row r="40" spans="2:11">
      <c r="B40" s="34"/>
      <c r="C40" s="1" t="s">
        <v>78</v>
      </c>
      <c r="D40" s="1"/>
      <c r="E40" s="1"/>
      <c r="F40" s="34"/>
      <c r="G40" s="40"/>
      <c r="H40" s="27"/>
      <c r="I40" s="29"/>
      <c r="J40" s="30"/>
      <c r="K40" s="27"/>
    </row>
    <row r="41" spans="2:11">
      <c r="B41" s="32" t="s">
        <v>435</v>
      </c>
      <c r="C41" s="1" t="s">
        <v>80</v>
      </c>
      <c r="D41" s="1"/>
      <c r="E41" s="1"/>
      <c r="F41" s="32" t="e">
        <f t="shared" ref="F41" si="5">AVERAGE(D41:D44)</f>
        <v>#DIV/0!</v>
      </c>
      <c r="G41" s="38">
        <v>45035</v>
      </c>
      <c r="H41" s="27"/>
      <c r="I41" s="29"/>
      <c r="J41" s="30"/>
      <c r="K41" s="27"/>
    </row>
    <row r="42" spans="2:11">
      <c r="B42" s="33"/>
      <c r="C42" s="1" t="s">
        <v>82</v>
      </c>
      <c r="D42" s="1"/>
      <c r="E42" s="1"/>
      <c r="F42" s="33"/>
      <c r="G42" s="39"/>
      <c r="H42" s="27"/>
      <c r="I42" s="29"/>
      <c r="J42" s="30"/>
      <c r="K42" s="27"/>
    </row>
    <row r="43" spans="2:11">
      <c r="B43" s="33"/>
      <c r="C43" s="1" t="s">
        <v>84</v>
      </c>
      <c r="D43" s="1"/>
      <c r="E43" s="1"/>
      <c r="F43" s="33"/>
      <c r="G43" s="39"/>
      <c r="H43" s="27"/>
      <c r="I43" s="29"/>
      <c r="J43" s="30"/>
      <c r="K43" s="27"/>
    </row>
    <row r="44" spans="2:11">
      <c r="B44" s="34"/>
      <c r="C44" s="1" t="s">
        <v>86</v>
      </c>
      <c r="D44" s="1"/>
      <c r="E44" s="1"/>
      <c r="F44" s="34"/>
      <c r="G44" s="40"/>
      <c r="H44" s="27"/>
      <c r="I44" s="29"/>
      <c r="J44" s="30"/>
      <c r="K44" s="27"/>
    </row>
    <row r="45" spans="2:11">
      <c r="B45" s="32" t="s">
        <v>436</v>
      </c>
      <c r="C45" s="1" t="s">
        <v>88</v>
      </c>
      <c r="D45" s="1"/>
      <c r="E45" s="1"/>
      <c r="F45" s="32" t="e">
        <f t="shared" ref="F45" si="6">AVERAGE(D45:D48)</f>
        <v>#DIV/0!</v>
      </c>
      <c r="G45" s="38">
        <v>45036</v>
      </c>
      <c r="H45" s="27"/>
      <c r="I45" s="29"/>
      <c r="J45" s="30"/>
      <c r="K45" s="27"/>
    </row>
    <row r="46" spans="2:11">
      <c r="B46" s="33"/>
      <c r="C46" s="1" t="s">
        <v>90</v>
      </c>
      <c r="D46" s="1"/>
      <c r="E46" s="1"/>
      <c r="F46" s="33"/>
      <c r="G46" s="39"/>
      <c r="H46" s="27"/>
      <c r="I46" s="29"/>
      <c r="J46" s="30"/>
      <c r="K46" s="27"/>
    </row>
    <row r="47" spans="2:11">
      <c r="B47" s="33"/>
      <c r="C47" s="1" t="s">
        <v>92</v>
      </c>
      <c r="D47" s="1"/>
      <c r="E47" s="1"/>
      <c r="F47" s="33"/>
      <c r="G47" s="39"/>
      <c r="H47" s="27"/>
      <c r="I47" s="29"/>
      <c r="J47" s="30"/>
      <c r="K47" s="27"/>
    </row>
    <row r="48" spans="2:11">
      <c r="B48" s="34"/>
      <c r="C48" s="1" t="s">
        <v>94</v>
      </c>
      <c r="D48" s="1"/>
      <c r="E48" s="1"/>
      <c r="F48" s="34"/>
      <c r="G48" s="40"/>
      <c r="H48" s="27"/>
      <c r="I48" s="29"/>
      <c r="J48" s="30"/>
      <c r="K48" s="27"/>
    </row>
    <row r="49" spans="2:11">
      <c r="B49" s="32" t="s">
        <v>437</v>
      </c>
      <c r="C49" s="1" t="s">
        <v>96</v>
      </c>
      <c r="D49" s="1"/>
      <c r="E49" s="1"/>
      <c r="F49" s="32" t="e">
        <f t="shared" ref="F49" si="7">AVERAGE(D49:D52)</f>
        <v>#DIV/0!</v>
      </c>
      <c r="G49" s="38">
        <v>45037</v>
      </c>
      <c r="H49" s="27"/>
      <c r="I49" s="29"/>
      <c r="J49" s="30"/>
      <c r="K49" s="27"/>
    </row>
    <row r="50" spans="2:11">
      <c r="B50" s="33"/>
      <c r="C50" s="1" t="s">
        <v>98</v>
      </c>
      <c r="D50" s="1"/>
      <c r="E50" s="1"/>
      <c r="F50" s="33"/>
      <c r="G50" s="39"/>
      <c r="H50" s="27"/>
      <c r="I50" s="29"/>
      <c r="J50" s="30"/>
      <c r="K50" s="27"/>
    </row>
    <row r="51" spans="2:11">
      <c r="B51" s="33"/>
      <c r="C51" s="1" t="s">
        <v>100</v>
      </c>
      <c r="D51" s="1"/>
      <c r="E51" s="1"/>
      <c r="F51" s="33"/>
      <c r="G51" s="39"/>
      <c r="H51" s="27"/>
      <c r="I51" s="29"/>
      <c r="J51" s="30"/>
      <c r="K51" s="27"/>
    </row>
    <row r="52" spans="2:11">
      <c r="B52" s="34"/>
      <c r="C52" s="1" t="s">
        <v>102</v>
      </c>
      <c r="D52" s="1"/>
      <c r="E52" s="1"/>
      <c r="F52" s="34"/>
      <c r="G52" s="40"/>
      <c r="H52" s="27"/>
      <c r="I52" s="29"/>
      <c r="J52" s="30"/>
      <c r="K52" s="27"/>
    </row>
    <row r="53" spans="2:11">
      <c r="B53" s="32" t="s">
        <v>438</v>
      </c>
      <c r="C53" s="1" t="s">
        <v>104</v>
      </c>
      <c r="D53" s="1"/>
      <c r="E53" s="1"/>
      <c r="F53" s="32" t="e">
        <f t="shared" ref="F53" si="8">AVERAGE(D53:D56)</f>
        <v>#DIV/0!</v>
      </c>
      <c r="G53" s="38">
        <v>45038</v>
      </c>
      <c r="H53" s="27"/>
      <c r="I53" s="29"/>
      <c r="J53" s="30"/>
      <c r="K53" s="27"/>
    </row>
    <row r="54" spans="2:11">
      <c r="B54" s="33"/>
      <c r="C54" s="1" t="s">
        <v>106</v>
      </c>
      <c r="D54" s="1"/>
      <c r="E54" s="1"/>
      <c r="F54" s="33"/>
      <c r="G54" s="39"/>
      <c r="H54" s="27"/>
      <c r="I54" s="29"/>
      <c r="J54" s="30"/>
      <c r="K54" s="27"/>
    </row>
    <row r="55" spans="2:11">
      <c r="B55" s="33"/>
      <c r="C55" s="1" t="s">
        <v>108</v>
      </c>
      <c r="D55" s="1"/>
      <c r="E55" s="1"/>
      <c r="F55" s="33"/>
      <c r="G55" s="39"/>
      <c r="H55" s="27"/>
      <c r="I55" s="29"/>
      <c r="J55" s="30"/>
      <c r="K55" s="27"/>
    </row>
    <row r="56" spans="2:11">
      <c r="B56" s="34"/>
      <c r="C56" s="1" t="s">
        <v>110</v>
      </c>
      <c r="D56" s="1"/>
      <c r="E56" s="1"/>
      <c r="F56" s="34"/>
      <c r="G56" s="40"/>
      <c r="H56" s="27"/>
      <c r="I56" s="29"/>
      <c r="J56" s="30"/>
      <c r="K56" s="27"/>
    </row>
    <row r="57" spans="2:11">
      <c r="B57" s="32" t="s">
        <v>439</v>
      </c>
      <c r="C57" s="1" t="s">
        <v>112</v>
      </c>
      <c r="D57" s="1"/>
      <c r="E57" s="1"/>
      <c r="F57" s="32" t="e">
        <f t="shared" ref="F57" si="9">AVERAGE(D57:D60)</f>
        <v>#DIV/0!</v>
      </c>
      <c r="G57" s="38">
        <v>45039</v>
      </c>
      <c r="H57" s="27"/>
      <c r="I57" s="29"/>
      <c r="J57" s="30"/>
      <c r="K57" s="27"/>
    </row>
    <row r="58" spans="2:11">
      <c r="B58" s="33"/>
      <c r="C58" s="1" t="s">
        <v>114</v>
      </c>
      <c r="D58" s="1"/>
      <c r="E58" s="1"/>
      <c r="F58" s="33"/>
      <c r="G58" s="39"/>
      <c r="H58" s="27"/>
      <c r="I58" s="29"/>
      <c r="J58" s="30"/>
      <c r="K58" s="27"/>
    </row>
    <row r="59" spans="2:11">
      <c r="B59" s="33"/>
      <c r="C59" s="1" t="s">
        <v>116</v>
      </c>
      <c r="D59" s="1"/>
      <c r="E59" s="1"/>
      <c r="F59" s="33"/>
      <c r="G59" s="39"/>
      <c r="H59" s="27"/>
      <c r="I59" s="29"/>
      <c r="J59" s="30"/>
      <c r="K59" s="27"/>
    </row>
    <row r="60" spans="2:11">
      <c r="B60" s="34"/>
      <c r="C60" s="1" t="s">
        <v>104</v>
      </c>
      <c r="D60" s="1"/>
      <c r="E60" s="1"/>
      <c r="F60" s="34"/>
      <c r="G60" s="40"/>
      <c r="H60" s="27"/>
      <c r="I60" s="29"/>
      <c r="J60" s="30"/>
      <c r="K60" s="27"/>
    </row>
    <row r="61" spans="2:11">
      <c r="B61" s="32" t="s">
        <v>440</v>
      </c>
      <c r="C61" s="1" t="s">
        <v>119</v>
      </c>
      <c r="D61" s="1"/>
      <c r="E61" s="1"/>
      <c r="F61" s="32" t="e">
        <f t="shared" ref="F61" si="10">AVERAGE(D61:D64)</f>
        <v>#DIV/0!</v>
      </c>
      <c r="G61" s="38">
        <v>45040</v>
      </c>
      <c r="H61" s="27"/>
      <c r="I61" s="29"/>
      <c r="J61" s="30"/>
      <c r="K61" s="27"/>
    </row>
    <row r="62" spans="2:11">
      <c r="B62" s="33"/>
      <c r="C62" s="1" t="s">
        <v>121</v>
      </c>
      <c r="D62" s="1"/>
      <c r="E62" s="1"/>
      <c r="F62" s="33"/>
      <c r="G62" s="36"/>
    </row>
    <row r="63" spans="2:11">
      <c r="B63" s="33"/>
      <c r="C63" s="1" t="s">
        <v>123</v>
      </c>
      <c r="D63" s="1"/>
      <c r="E63" s="1"/>
      <c r="F63" s="33"/>
      <c r="G63" s="36"/>
    </row>
    <row r="64" spans="2:11">
      <c r="B64" s="34"/>
      <c r="C64" s="1" t="s">
        <v>125</v>
      </c>
      <c r="D64" s="1"/>
      <c r="E64" s="1"/>
      <c r="F64" s="34"/>
      <c r="G64" s="37"/>
    </row>
    <row r="65" spans="2:7">
      <c r="B65" s="32" t="s">
        <v>441</v>
      </c>
      <c r="C65" s="1" t="s">
        <v>127</v>
      </c>
      <c r="D65" s="1"/>
      <c r="E65" s="1"/>
      <c r="F65" s="32" t="e">
        <f t="shared" ref="F65" si="11">AVERAGE(D65:D68)</f>
        <v>#DIV/0!</v>
      </c>
      <c r="G65" s="35">
        <v>45041</v>
      </c>
    </row>
    <row r="66" spans="2:7">
      <c r="B66" s="33"/>
      <c r="C66" s="1" t="s">
        <v>129</v>
      </c>
      <c r="D66" s="1"/>
      <c r="E66" s="1"/>
      <c r="F66" s="33"/>
      <c r="G66" s="36"/>
    </row>
    <row r="67" spans="2:7">
      <c r="B67" s="33"/>
      <c r="C67" s="1" t="s">
        <v>131</v>
      </c>
      <c r="D67" s="1"/>
      <c r="E67" s="1"/>
      <c r="F67" s="33"/>
      <c r="G67" s="36"/>
    </row>
    <row r="68" spans="2:7">
      <c r="B68" s="34"/>
      <c r="C68" s="1" t="s">
        <v>133</v>
      </c>
      <c r="D68" s="1"/>
      <c r="E68" s="1"/>
      <c r="F68" s="34"/>
      <c r="G68" s="37"/>
    </row>
    <row r="69" spans="2:7">
      <c r="B69" s="32" t="s">
        <v>442</v>
      </c>
      <c r="C69" s="1" t="s">
        <v>135</v>
      </c>
      <c r="D69" s="1"/>
      <c r="E69" s="1"/>
      <c r="F69" s="32" t="e">
        <f t="shared" ref="F69" si="12">AVERAGE(D69:D72)</f>
        <v>#DIV/0!</v>
      </c>
      <c r="G69" s="35">
        <v>45042</v>
      </c>
    </row>
    <row r="70" spans="2:7">
      <c r="B70" s="33"/>
      <c r="C70" s="1" t="s">
        <v>137</v>
      </c>
      <c r="D70" s="1"/>
      <c r="E70" s="1"/>
      <c r="F70" s="33"/>
      <c r="G70" s="36"/>
    </row>
    <row r="71" spans="2:7">
      <c r="B71" s="33"/>
      <c r="C71" s="1" t="s">
        <v>139</v>
      </c>
      <c r="D71" s="1"/>
      <c r="E71" s="1"/>
      <c r="F71" s="33"/>
      <c r="G71" s="36"/>
    </row>
    <row r="72" spans="2:7">
      <c r="B72" s="34"/>
      <c r="C72" s="1" t="s">
        <v>141</v>
      </c>
      <c r="D72" s="1"/>
      <c r="E72" s="1"/>
      <c r="F72" s="34"/>
      <c r="G72" s="37"/>
    </row>
    <row r="73" spans="2:7">
      <c r="B73" s="32" t="s">
        <v>443</v>
      </c>
      <c r="C73" s="1" t="s">
        <v>143</v>
      </c>
      <c r="D73" s="1"/>
      <c r="E73" s="1"/>
      <c r="F73" s="32" t="e">
        <f t="shared" ref="F73" si="13">AVERAGE(D73:D76)</f>
        <v>#DIV/0!</v>
      </c>
      <c r="G73" s="35">
        <v>45043</v>
      </c>
    </row>
    <row r="74" spans="2:7">
      <c r="B74" s="33"/>
      <c r="C74" s="1" t="s">
        <v>145</v>
      </c>
      <c r="D74" s="1"/>
      <c r="E74" s="1"/>
      <c r="F74" s="33"/>
      <c r="G74" s="36"/>
    </row>
    <row r="75" spans="2:7">
      <c r="B75" s="33"/>
      <c r="C75" s="1" t="s">
        <v>147</v>
      </c>
      <c r="D75" s="1"/>
      <c r="E75" s="1"/>
      <c r="F75" s="33"/>
      <c r="G75" s="36"/>
    </row>
    <row r="76" spans="2:7">
      <c r="B76" s="34"/>
      <c r="C76" s="1" t="s">
        <v>149</v>
      </c>
      <c r="D76" s="1"/>
      <c r="E76" s="1"/>
      <c r="F76" s="34"/>
      <c r="G76" s="37"/>
    </row>
    <row r="77" spans="2:7">
      <c r="B77" s="32" t="s">
        <v>445</v>
      </c>
      <c r="C77" s="1" t="s">
        <v>151</v>
      </c>
      <c r="D77" s="1"/>
      <c r="E77" s="1"/>
      <c r="F77" s="32" t="e">
        <f t="shared" ref="F77" si="14">AVERAGE(D77:D80)</f>
        <v>#DIV/0!</v>
      </c>
      <c r="G77" s="35">
        <v>45044</v>
      </c>
    </row>
    <row r="78" spans="2:7">
      <c r="B78" s="33"/>
      <c r="C78" s="1" t="s">
        <v>153</v>
      </c>
      <c r="D78" s="1"/>
      <c r="E78" s="1"/>
      <c r="F78" s="33"/>
      <c r="G78" s="36"/>
    </row>
    <row r="79" spans="2:7">
      <c r="B79" s="33"/>
      <c r="C79" s="1" t="s">
        <v>155</v>
      </c>
      <c r="D79" s="1"/>
      <c r="E79" s="1"/>
      <c r="F79" s="33"/>
      <c r="G79" s="36"/>
    </row>
    <row r="80" spans="2:7">
      <c r="B80" s="34"/>
      <c r="C80" s="1" t="s">
        <v>157</v>
      </c>
      <c r="D80" s="1"/>
      <c r="E80" s="1"/>
      <c r="F80" s="34"/>
      <c r="G80" s="37"/>
    </row>
    <row r="81" spans="2:7">
      <c r="B81" s="32" t="s">
        <v>446</v>
      </c>
      <c r="C81" s="1" t="s">
        <v>159</v>
      </c>
      <c r="D81" s="1"/>
      <c r="E81" s="1"/>
      <c r="F81" s="32" t="e">
        <f t="shared" ref="F81" si="15">AVERAGE(D81:D84)</f>
        <v>#DIV/0!</v>
      </c>
      <c r="G81" s="35">
        <v>45045</v>
      </c>
    </row>
    <row r="82" spans="2:7">
      <c r="B82" s="33"/>
      <c r="C82" s="1" t="s">
        <v>161</v>
      </c>
      <c r="D82" s="1"/>
      <c r="E82" s="1"/>
      <c r="F82" s="33"/>
      <c r="G82" s="36"/>
    </row>
    <row r="83" spans="2:7">
      <c r="B83" s="33"/>
      <c r="C83" s="1" t="s">
        <v>163</v>
      </c>
      <c r="D83" s="1"/>
      <c r="E83" s="1"/>
      <c r="F83" s="33"/>
      <c r="G83" s="36"/>
    </row>
    <row r="84" spans="2:7">
      <c r="B84" s="34"/>
      <c r="C84" s="1" t="s">
        <v>165</v>
      </c>
      <c r="D84" s="1"/>
      <c r="E84" s="1"/>
      <c r="F84" s="34"/>
      <c r="G84" s="37"/>
    </row>
    <row r="85" spans="2:7">
      <c r="B85" s="32" t="s">
        <v>447</v>
      </c>
      <c r="C85" s="1" t="s">
        <v>167</v>
      </c>
      <c r="D85" s="1"/>
      <c r="E85" s="1"/>
      <c r="F85" s="32" t="e">
        <f t="shared" ref="F85" si="16">AVERAGE(D85:D88)</f>
        <v>#DIV/0!</v>
      </c>
      <c r="G85" s="35">
        <v>45046</v>
      </c>
    </row>
    <row r="86" spans="2:7">
      <c r="B86" s="33"/>
      <c r="C86" s="1" t="s">
        <v>169</v>
      </c>
      <c r="D86" s="1"/>
      <c r="E86" s="1"/>
      <c r="F86" s="33"/>
      <c r="G86" s="36"/>
    </row>
    <row r="87" spans="2:7">
      <c r="B87" s="33"/>
      <c r="C87" s="1" t="s">
        <v>171</v>
      </c>
      <c r="D87" s="1"/>
      <c r="E87" s="1"/>
      <c r="F87" s="33"/>
      <c r="G87" s="36"/>
    </row>
    <row r="88" spans="2:7">
      <c r="B88" s="34"/>
      <c r="C88" s="1" t="s">
        <v>173</v>
      </c>
      <c r="D88" s="1"/>
      <c r="E88" s="1"/>
      <c r="F88" s="34"/>
      <c r="G88" s="37"/>
    </row>
    <row r="89" spans="2:7">
      <c r="B89" s="32" t="s">
        <v>448</v>
      </c>
      <c r="C89" s="1" t="s">
        <v>175</v>
      </c>
      <c r="D89" s="1"/>
      <c r="E89" s="1"/>
      <c r="F89" s="32" t="e">
        <f t="shared" ref="F89" si="17">AVERAGE(D89:D92)</f>
        <v>#DIV/0!</v>
      </c>
      <c r="G89" s="35">
        <v>45047</v>
      </c>
    </row>
    <row r="90" spans="2:7">
      <c r="B90" s="33"/>
      <c r="C90" s="1" t="s">
        <v>177</v>
      </c>
      <c r="D90" s="1"/>
      <c r="E90" s="1"/>
      <c r="F90" s="33"/>
      <c r="G90" s="36"/>
    </row>
    <row r="91" spans="2:7">
      <c r="B91" s="33"/>
      <c r="C91" s="1" t="s">
        <v>179</v>
      </c>
      <c r="D91" s="1"/>
      <c r="E91" s="1"/>
      <c r="F91" s="33"/>
      <c r="G91" s="36"/>
    </row>
    <row r="92" spans="2:7">
      <c r="B92" s="34"/>
      <c r="C92" s="1" t="s">
        <v>181</v>
      </c>
      <c r="D92" s="1"/>
      <c r="E92" s="1"/>
      <c r="F92" s="34"/>
      <c r="G92" s="37"/>
    </row>
    <row r="93" spans="2:7">
      <c r="B93" s="32" t="s">
        <v>449</v>
      </c>
      <c r="C93" s="1" t="s">
        <v>183</v>
      </c>
      <c r="D93" s="1"/>
      <c r="E93" s="1"/>
      <c r="F93" s="32" t="e">
        <f t="shared" ref="F93" si="18">AVERAGE(D93:D96)</f>
        <v>#DIV/0!</v>
      </c>
      <c r="G93" s="35">
        <v>45048</v>
      </c>
    </row>
    <row r="94" spans="2:7">
      <c r="B94" s="33"/>
      <c r="C94" s="1" t="s">
        <v>185</v>
      </c>
      <c r="D94" s="1"/>
      <c r="E94" s="1"/>
      <c r="F94" s="33"/>
      <c r="G94" s="36"/>
    </row>
    <row r="95" spans="2:7">
      <c r="B95" s="33"/>
      <c r="C95" s="1" t="s">
        <v>187</v>
      </c>
      <c r="D95" s="1"/>
      <c r="E95" s="1"/>
      <c r="F95" s="33"/>
      <c r="G95" s="36"/>
    </row>
    <row r="96" spans="2:7">
      <c r="B96" s="34"/>
      <c r="C96" s="1" t="s">
        <v>189</v>
      </c>
      <c r="D96" s="1"/>
      <c r="E96" s="1"/>
      <c r="F96" s="34"/>
      <c r="G96" s="37"/>
    </row>
    <row r="97" spans="2:9">
      <c r="B97" s="32" t="s">
        <v>450</v>
      </c>
      <c r="C97" s="1" t="s">
        <v>191</v>
      </c>
      <c r="D97" s="1"/>
      <c r="E97" s="1"/>
      <c r="F97" s="32" t="e">
        <f t="shared" ref="F97" si="19">AVERAGE(D97:D100)</f>
        <v>#DIV/0!</v>
      </c>
      <c r="G97" s="35">
        <v>45049</v>
      </c>
    </row>
    <row r="98" spans="2:9">
      <c r="B98" s="33"/>
      <c r="C98" s="1" t="s">
        <v>193</v>
      </c>
      <c r="D98" s="1"/>
      <c r="E98" s="1"/>
      <c r="F98" s="33"/>
      <c r="G98" s="36"/>
      <c r="I98" s="16"/>
    </row>
    <row r="99" spans="2:9">
      <c r="B99" s="33"/>
      <c r="C99" s="1" t="s">
        <v>195</v>
      </c>
      <c r="D99" s="1"/>
      <c r="E99" s="1"/>
      <c r="F99" s="33"/>
      <c r="G99" s="36"/>
    </row>
    <row r="100" spans="2:9">
      <c r="B100" s="34"/>
      <c r="C100" s="1" t="s">
        <v>197</v>
      </c>
      <c r="D100" s="1"/>
      <c r="E100" s="1"/>
      <c r="F100" s="34"/>
      <c r="G100" s="37"/>
    </row>
    <row r="101" spans="2:9">
      <c r="B101" s="32" t="s">
        <v>451</v>
      </c>
      <c r="C101" s="1" t="s">
        <v>199</v>
      </c>
      <c r="D101" s="1"/>
      <c r="E101" s="1"/>
      <c r="F101" s="32" t="e">
        <f t="shared" ref="F101" si="20">AVERAGE(D101:D104)</f>
        <v>#DIV/0!</v>
      </c>
      <c r="G101" s="35">
        <v>45050</v>
      </c>
    </row>
    <row r="102" spans="2:9">
      <c r="B102" s="33"/>
      <c r="C102" s="1" t="s">
        <v>201</v>
      </c>
      <c r="D102" s="1"/>
      <c r="E102" s="1"/>
      <c r="F102" s="33"/>
      <c r="G102" s="36"/>
    </row>
    <row r="103" spans="2:9">
      <c r="B103" s="33"/>
      <c r="C103" s="1" t="s">
        <v>203</v>
      </c>
      <c r="D103" s="1"/>
      <c r="E103" s="1"/>
      <c r="F103" s="33"/>
      <c r="G103" s="36"/>
    </row>
    <row r="104" spans="2:9">
      <c r="B104" s="34"/>
      <c r="C104" s="1" t="s">
        <v>205</v>
      </c>
      <c r="D104" s="1"/>
      <c r="E104" s="1"/>
      <c r="F104" s="34"/>
      <c r="G104" s="37"/>
    </row>
  </sheetData>
  <mergeCells count="76">
    <mergeCell ref="G97:G100"/>
    <mergeCell ref="G101:G104"/>
    <mergeCell ref="B77:B80"/>
    <mergeCell ref="B81:B84"/>
    <mergeCell ref="B85:B88"/>
    <mergeCell ref="B89:B92"/>
    <mergeCell ref="B93:B96"/>
    <mergeCell ref="B97:B100"/>
    <mergeCell ref="B101:B104"/>
    <mergeCell ref="G77:G80"/>
    <mergeCell ref="G81:G84"/>
    <mergeCell ref="G85:G88"/>
    <mergeCell ref="G89:G92"/>
    <mergeCell ref="G93:G96"/>
    <mergeCell ref="F97:F100"/>
    <mergeCell ref="F101:F104"/>
    <mergeCell ref="G57:G60"/>
    <mergeCell ref="G61:G64"/>
    <mergeCell ref="G65:G68"/>
    <mergeCell ref="G69:G72"/>
    <mergeCell ref="G73:G76"/>
    <mergeCell ref="G37:G40"/>
    <mergeCell ref="G41:G44"/>
    <mergeCell ref="G45:G48"/>
    <mergeCell ref="G49:G52"/>
    <mergeCell ref="G53:G56"/>
    <mergeCell ref="G17:G20"/>
    <mergeCell ref="G21:G24"/>
    <mergeCell ref="G25:G28"/>
    <mergeCell ref="G29:G32"/>
    <mergeCell ref="G33:G36"/>
    <mergeCell ref="F77:F80"/>
    <mergeCell ref="F81:F84"/>
    <mergeCell ref="F85:F88"/>
    <mergeCell ref="F89:F92"/>
    <mergeCell ref="F93:F96"/>
    <mergeCell ref="F57:F60"/>
    <mergeCell ref="F61:F64"/>
    <mergeCell ref="F65:F68"/>
    <mergeCell ref="F69:F72"/>
    <mergeCell ref="F73:F76"/>
    <mergeCell ref="F37:F40"/>
    <mergeCell ref="F41:F44"/>
    <mergeCell ref="F45:F48"/>
    <mergeCell ref="F49:F52"/>
    <mergeCell ref="F53:F56"/>
    <mergeCell ref="F17:F20"/>
    <mergeCell ref="F21:F24"/>
    <mergeCell ref="F25:F28"/>
    <mergeCell ref="F29:F32"/>
    <mergeCell ref="F33:F36"/>
    <mergeCell ref="B57:B60"/>
    <mergeCell ref="B61:B64"/>
    <mergeCell ref="B65:B68"/>
    <mergeCell ref="B69:B72"/>
    <mergeCell ref="B73:B76"/>
    <mergeCell ref="B37:B40"/>
    <mergeCell ref="B41:B44"/>
    <mergeCell ref="B45:B48"/>
    <mergeCell ref="B49:B52"/>
    <mergeCell ref="B53:B56"/>
    <mergeCell ref="B17:B20"/>
    <mergeCell ref="B21:B24"/>
    <mergeCell ref="B25:B28"/>
    <mergeCell ref="B29:B32"/>
    <mergeCell ref="B33:B36"/>
    <mergeCell ref="B2:G2"/>
    <mergeCell ref="F5:F8"/>
    <mergeCell ref="F9:F12"/>
    <mergeCell ref="F13:F16"/>
    <mergeCell ref="B5:B8"/>
    <mergeCell ref="B9:B12"/>
    <mergeCell ref="B13:B16"/>
    <mergeCell ref="G5:G8"/>
    <mergeCell ref="G9:G12"/>
    <mergeCell ref="G13:G16"/>
  </mergeCells>
  <conditionalFormatting sqref="B2:F2">
    <cfRule type="cellIs" dxfId="1" priority="1" operator="greaterThan">
      <formula>$B$2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397E-83BC-4E99-A7C0-611ADBEBE12D}">
  <dimension ref="B2:O197"/>
  <sheetViews>
    <sheetView workbookViewId="0">
      <selection activeCell="B2" sqref="B2:F2"/>
    </sheetView>
  </sheetViews>
  <sheetFormatPr defaultColWidth="9" defaultRowHeight="15"/>
  <cols>
    <col min="1" max="1" width="9" style="20"/>
    <col min="2" max="2" width="13.42578125" style="20" customWidth="1"/>
    <col min="3" max="3" width="15.42578125" style="20" customWidth="1"/>
    <col min="4" max="4" width="16.85546875" style="20" customWidth="1"/>
    <col min="5" max="5" width="11.7109375" style="20" customWidth="1"/>
    <col min="6" max="6" width="100.28515625" style="23" customWidth="1"/>
    <col min="7" max="7" width="11.140625" style="20" customWidth="1"/>
    <col min="8" max="8" width="12.140625" style="20" customWidth="1"/>
    <col min="9" max="16384" width="9" style="20"/>
  </cols>
  <sheetData>
    <row r="2" spans="2:15" ht="46.5" customHeight="1">
      <c r="B2" s="41" t="s">
        <v>410</v>
      </c>
      <c r="C2" s="41"/>
      <c r="D2" s="41"/>
      <c r="E2" s="41"/>
      <c r="F2" s="41"/>
      <c r="G2" s="19"/>
      <c r="H2" s="19"/>
      <c r="I2" s="19"/>
      <c r="J2" s="19"/>
      <c r="K2" s="19"/>
      <c r="L2" s="19"/>
      <c r="M2" s="19"/>
      <c r="N2" s="19"/>
      <c r="O2" s="19"/>
    </row>
    <row r="4" spans="2:15">
      <c r="B4" s="17"/>
      <c r="C4" s="42" t="str">
        <f>CONCATENATE("AtCoderRegularContest / Solved: ", TEXT(COUNTA(D6:D106), "0"), " / Score: ", TEXT(SUM(C6:D106), "0"))</f>
        <v>AtCoderRegularContest / Solved: 0 / Score: 0</v>
      </c>
      <c r="D4" s="42"/>
      <c r="E4" s="42"/>
      <c r="F4" s="42"/>
      <c r="G4" s="21"/>
      <c r="H4" s="21"/>
    </row>
    <row r="5" spans="2:15">
      <c r="B5" s="18"/>
      <c r="C5" s="18" t="s">
        <v>213</v>
      </c>
      <c r="D5" s="18" t="s">
        <v>214</v>
      </c>
      <c r="E5" s="18" t="s">
        <v>215</v>
      </c>
      <c r="F5" s="18" t="s">
        <v>216</v>
      </c>
      <c r="G5" s="22"/>
      <c r="H5" s="22"/>
    </row>
    <row r="6" spans="2:15">
      <c r="B6" s="18" t="s">
        <v>217</v>
      </c>
      <c r="C6" s="18"/>
      <c r="D6" s="18"/>
      <c r="E6" s="18"/>
      <c r="F6" s="18"/>
      <c r="G6" s="22"/>
      <c r="H6" s="22"/>
    </row>
    <row r="7" spans="2:15">
      <c r="B7" s="18" t="s">
        <v>218</v>
      </c>
      <c r="C7" s="18"/>
      <c r="D7" s="24"/>
      <c r="E7" s="18"/>
      <c r="F7" s="25"/>
      <c r="G7" s="22"/>
      <c r="H7" s="22"/>
    </row>
    <row r="8" spans="2:15">
      <c r="B8" s="18" t="s">
        <v>219</v>
      </c>
      <c r="C8" s="18"/>
      <c r="D8" s="24"/>
      <c r="E8" s="18"/>
      <c r="F8" s="25"/>
      <c r="G8" s="22"/>
      <c r="H8" s="22"/>
    </row>
    <row r="9" spans="2:15">
      <c r="B9" s="18" t="s">
        <v>220</v>
      </c>
      <c r="C9" s="18"/>
      <c r="D9" s="24"/>
      <c r="E9" s="18"/>
      <c r="F9" s="25"/>
      <c r="G9" s="22"/>
      <c r="H9" s="22"/>
    </row>
    <row r="10" spans="2:15">
      <c r="B10" s="18" t="s">
        <v>221</v>
      </c>
      <c r="C10" s="18"/>
      <c r="D10" s="24"/>
      <c r="E10" s="18"/>
      <c r="F10" s="25"/>
      <c r="G10" s="22"/>
      <c r="H10" s="22"/>
    </row>
    <row r="11" spans="2:15">
      <c r="B11" s="18" t="s">
        <v>222</v>
      </c>
      <c r="C11" s="18"/>
      <c r="D11" s="24"/>
      <c r="E11" s="18"/>
      <c r="F11" s="25"/>
      <c r="G11" s="22"/>
      <c r="H11" s="22"/>
    </row>
    <row r="12" spans="2:15">
      <c r="B12" s="18" t="s">
        <v>223</v>
      </c>
      <c r="C12" s="18"/>
      <c r="D12" s="24"/>
      <c r="E12" s="18"/>
      <c r="F12" s="25"/>
      <c r="G12" s="22"/>
      <c r="H12" s="22"/>
    </row>
    <row r="13" spans="2:15">
      <c r="B13" s="18" t="s">
        <v>224</v>
      </c>
      <c r="C13" s="18"/>
      <c r="D13" s="24"/>
      <c r="E13" s="18"/>
      <c r="F13" s="25"/>
      <c r="G13" s="43"/>
      <c r="H13" s="43"/>
    </row>
    <row r="14" spans="2:15">
      <c r="B14" s="18" t="s">
        <v>225</v>
      </c>
      <c r="C14" s="18"/>
      <c r="D14" s="18"/>
      <c r="E14" s="18"/>
      <c r="F14" s="25"/>
      <c r="G14" s="22"/>
      <c r="H14" s="22"/>
    </row>
    <row r="15" spans="2:15">
      <c r="B15" s="18" t="s">
        <v>226</v>
      </c>
      <c r="C15" s="18"/>
      <c r="D15" s="24"/>
      <c r="E15" s="18"/>
      <c r="F15" s="25"/>
      <c r="G15" s="22"/>
      <c r="H15" s="22"/>
    </row>
    <row r="16" spans="2:15">
      <c r="B16" s="18" t="s">
        <v>227</v>
      </c>
      <c r="C16" s="18"/>
      <c r="D16" s="18"/>
      <c r="E16" s="18"/>
      <c r="F16" s="25"/>
      <c r="G16" s="22"/>
      <c r="H16" s="22"/>
    </row>
    <row r="17" spans="2:6">
      <c r="B17" s="18" t="s">
        <v>228</v>
      </c>
      <c r="C17" s="18"/>
      <c r="D17" s="24"/>
      <c r="E17" s="18"/>
      <c r="F17" s="25"/>
    </row>
    <row r="18" spans="2:6">
      <c r="B18" s="18" t="s">
        <v>229</v>
      </c>
      <c r="C18" s="18"/>
      <c r="D18" s="24"/>
      <c r="E18" s="18"/>
      <c r="F18" s="25"/>
    </row>
    <row r="19" spans="2:6">
      <c r="B19" s="18" t="s">
        <v>230</v>
      </c>
      <c r="C19" s="18"/>
      <c r="D19" s="18"/>
      <c r="E19" s="18"/>
      <c r="F19" s="25"/>
    </row>
    <row r="20" spans="2:6">
      <c r="B20" s="18" t="s">
        <v>231</v>
      </c>
      <c r="C20" s="18"/>
      <c r="D20" s="18"/>
      <c r="E20" s="18"/>
      <c r="F20" s="25"/>
    </row>
    <row r="21" spans="2:6">
      <c r="B21" s="18" t="s">
        <v>232</v>
      </c>
      <c r="C21" s="18"/>
      <c r="D21" s="24"/>
      <c r="E21" s="18"/>
      <c r="F21" s="25"/>
    </row>
    <row r="22" spans="2:6">
      <c r="B22" s="18" t="s">
        <v>233</v>
      </c>
      <c r="C22" s="18"/>
      <c r="D22" s="24"/>
      <c r="E22" s="18"/>
      <c r="F22" s="25"/>
    </row>
    <row r="23" spans="2:6">
      <c r="B23" s="18" t="s">
        <v>234</v>
      </c>
      <c r="C23" s="18"/>
      <c r="D23" s="18"/>
      <c r="E23" s="18"/>
      <c r="F23" s="25"/>
    </row>
    <row r="24" spans="2:6">
      <c r="B24" s="18" t="s">
        <v>235</v>
      </c>
      <c r="C24" s="18"/>
      <c r="D24" s="24"/>
      <c r="E24" s="18"/>
      <c r="F24" s="25"/>
    </row>
    <row r="25" spans="2:6">
      <c r="B25" s="18" t="s">
        <v>236</v>
      </c>
      <c r="C25" s="18"/>
      <c r="D25" s="18"/>
      <c r="E25" s="18"/>
      <c r="F25" s="25"/>
    </row>
    <row r="26" spans="2:6">
      <c r="B26" s="18" t="s">
        <v>237</v>
      </c>
      <c r="C26" s="18"/>
      <c r="D26" s="18"/>
      <c r="E26" s="18"/>
      <c r="F26" s="25"/>
    </row>
    <row r="27" spans="2:6">
      <c r="B27" s="18" t="s">
        <v>238</v>
      </c>
      <c r="C27" s="18"/>
      <c r="D27" s="24"/>
      <c r="E27" s="18"/>
      <c r="F27" s="25"/>
    </row>
    <row r="28" spans="2:6">
      <c r="B28" s="18" t="s">
        <v>239</v>
      </c>
      <c r="C28" s="18"/>
      <c r="D28" s="18"/>
      <c r="E28" s="18"/>
      <c r="F28" s="25"/>
    </row>
    <row r="29" spans="2:6">
      <c r="B29" s="18" t="s">
        <v>240</v>
      </c>
      <c r="C29" s="18"/>
      <c r="D29" s="24"/>
      <c r="E29" s="18"/>
      <c r="F29" s="25"/>
    </row>
    <row r="30" spans="2:6">
      <c r="B30" s="18" t="s">
        <v>241</v>
      </c>
      <c r="C30" s="18"/>
      <c r="D30" s="24"/>
      <c r="E30" s="18"/>
      <c r="F30" s="25"/>
    </row>
    <row r="31" spans="2:6">
      <c r="B31" s="18" t="s">
        <v>242</v>
      </c>
      <c r="C31" s="18"/>
      <c r="D31" s="18"/>
      <c r="E31" s="18"/>
      <c r="F31" s="25"/>
    </row>
    <row r="32" spans="2:6">
      <c r="B32" s="18" t="s">
        <v>243</v>
      </c>
      <c r="C32" s="18"/>
      <c r="D32" s="24"/>
      <c r="E32" s="18"/>
      <c r="F32" s="25"/>
    </row>
    <row r="33" spans="2:6">
      <c r="B33" s="18" t="s">
        <v>244</v>
      </c>
      <c r="C33" s="18"/>
      <c r="D33" s="18"/>
      <c r="E33" s="18"/>
      <c r="F33" s="25"/>
    </row>
    <row r="34" spans="2:6">
      <c r="B34" s="18" t="s">
        <v>245</v>
      </c>
      <c r="C34" s="18"/>
      <c r="D34" s="24"/>
      <c r="E34" s="18"/>
      <c r="F34" s="25"/>
    </row>
    <row r="35" spans="2:6">
      <c r="B35" s="18" t="s">
        <v>246</v>
      </c>
      <c r="C35" s="18"/>
      <c r="D35" s="24"/>
      <c r="E35" s="18"/>
      <c r="F35" s="25"/>
    </row>
    <row r="36" spans="2:6">
      <c r="B36" s="18" t="s">
        <v>247</v>
      </c>
      <c r="C36" s="18"/>
      <c r="D36" s="24"/>
      <c r="E36" s="18"/>
      <c r="F36" s="25"/>
    </row>
    <row r="37" spans="2:6">
      <c r="B37" s="18" t="s">
        <v>248</v>
      </c>
      <c r="C37" s="18"/>
      <c r="D37" s="24"/>
      <c r="E37" s="18"/>
      <c r="F37" s="25"/>
    </row>
    <row r="38" spans="2:6">
      <c r="B38" s="18" t="s">
        <v>249</v>
      </c>
      <c r="C38" s="18"/>
      <c r="D38" s="24"/>
      <c r="E38" s="18"/>
      <c r="F38" s="25"/>
    </row>
    <row r="39" spans="2:6">
      <c r="B39" s="18" t="s">
        <v>250</v>
      </c>
      <c r="C39" s="18"/>
      <c r="D39" s="24"/>
      <c r="E39" s="18"/>
      <c r="F39" s="25"/>
    </row>
    <row r="40" spans="2:6">
      <c r="B40" s="18" t="s">
        <v>251</v>
      </c>
      <c r="C40" s="18"/>
      <c r="D40" s="24"/>
      <c r="E40" s="18"/>
      <c r="F40" s="25"/>
    </row>
    <row r="41" spans="2:6">
      <c r="B41" s="18" t="s">
        <v>252</v>
      </c>
      <c r="C41" s="18"/>
      <c r="D41" s="24"/>
      <c r="E41" s="18"/>
      <c r="F41" s="25"/>
    </row>
    <row r="42" spans="2:6">
      <c r="B42" s="18" t="s">
        <v>253</v>
      </c>
      <c r="C42" s="18"/>
      <c r="D42" s="18"/>
      <c r="E42" s="18"/>
      <c r="F42" s="25"/>
    </row>
    <row r="43" spans="2:6">
      <c r="B43" s="18" t="s">
        <v>254</v>
      </c>
      <c r="C43" s="18"/>
      <c r="D43" s="24"/>
      <c r="E43" s="18"/>
      <c r="F43" s="25"/>
    </row>
    <row r="44" spans="2:6">
      <c r="B44" s="18" t="s">
        <v>255</v>
      </c>
      <c r="C44" s="18"/>
      <c r="D44" s="18"/>
      <c r="E44" s="18"/>
      <c r="F44" s="25"/>
    </row>
    <row r="45" spans="2:6">
      <c r="B45" s="18" t="s">
        <v>256</v>
      </c>
      <c r="C45" s="18"/>
      <c r="D45" s="24"/>
      <c r="E45" s="18"/>
      <c r="F45" s="25"/>
    </row>
    <row r="46" spans="2:6">
      <c r="B46" s="18" t="s">
        <v>257</v>
      </c>
      <c r="C46" s="18"/>
      <c r="D46" s="24"/>
      <c r="E46" s="18"/>
      <c r="F46" s="25"/>
    </row>
    <row r="47" spans="2:6">
      <c r="B47" s="18" t="s">
        <v>258</v>
      </c>
      <c r="C47" s="18"/>
      <c r="D47" s="24"/>
      <c r="E47" s="18"/>
      <c r="F47" s="25"/>
    </row>
    <row r="48" spans="2:6">
      <c r="B48" s="18" t="s">
        <v>259</v>
      </c>
      <c r="C48" s="18"/>
      <c r="D48" s="24"/>
      <c r="E48" s="18"/>
      <c r="F48" s="25"/>
    </row>
    <row r="49" spans="2:6">
      <c r="B49" s="18" t="s">
        <v>260</v>
      </c>
      <c r="C49" s="18"/>
      <c r="D49" s="18"/>
      <c r="E49" s="18"/>
      <c r="F49" s="25"/>
    </row>
    <row r="50" spans="2:6">
      <c r="B50" s="18" t="s">
        <v>261</v>
      </c>
      <c r="C50" s="18"/>
      <c r="D50" s="24"/>
      <c r="E50" s="18"/>
      <c r="F50" s="25"/>
    </row>
    <row r="51" spans="2:6">
      <c r="B51" s="18" t="s">
        <v>262</v>
      </c>
      <c r="C51" s="18"/>
      <c r="D51" s="18"/>
      <c r="E51" s="18"/>
      <c r="F51" s="25"/>
    </row>
    <row r="52" spans="2:6">
      <c r="B52" s="18" t="s">
        <v>263</v>
      </c>
      <c r="C52" s="18"/>
      <c r="D52" s="24"/>
      <c r="E52" s="18"/>
      <c r="F52" s="25"/>
    </row>
    <row r="53" spans="2:6">
      <c r="B53" s="18" t="s">
        <v>264</v>
      </c>
      <c r="C53" s="18"/>
      <c r="D53" s="24"/>
      <c r="E53" s="18"/>
      <c r="F53" s="25"/>
    </row>
    <row r="54" spans="2:6">
      <c r="B54" s="18" t="s">
        <v>265</v>
      </c>
      <c r="C54" s="18"/>
      <c r="D54" s="18"/>
      <c r="E54" s="18"/>
      <c r="F54" s="25"/>
    </row>
    <row r="55" spans="2:6">
      <c r="B55" s="18" t="s">
        <v>266</v>
      </c>
      <c r="C55" s="18"/>
      <c r="D55" s="24"/>
      <c r="E55" s="18"/>
      <c r="F55" s="25"/>
    </row>
    <row r="56" spans="2:6">
      <c r="B56" s="18" t="s">
        <v>267</v>
      </c>
      <c r="C56" s="18"/>
      <c r="D56" s="24"/>
      <c r="E56" s="18"/>
      <c r="F56" s="25"/>
    </row>
    <row r="57" spans="2:6">
      <c r="B57" s="18" t="s">
        <v>268</v>
      </c>
      <c r="C57" s="18"/>
      <c r="D57" s="24"/>
      <c r="E57" s="18"/>
      <c r="F57" s="25"/>
    </row>
    <row r="58" spans="2:6">
      <c r="B58" s="18" t="s">
        <v>269</v>
      </c>
      <c r="C58" s="18"/>
      <c r="D58" s="18"/>
      <c r="E58" s="18"/>
      <c r="F58" s="25"/>
    </row>
    <row r="59" spans="2:6">
      <c r="B59" s="18" t="s">
        <v>270</v>
      </c>
      <c r="C59" s="18"/>
      <c r="D59" s="24"/>
      <c r="E59" s="18"/>
      <c r="F59" s="25"/>
    </row>
    <row r="60" spans="2:6">
      <c r="B60" s="18" t="s">
        <v>271</v>
      </c>
      <c r="C60" s="18"/>
      <c r="D60" s="24"/>
      <c r="E60" s="18"/>
      <c r="F60" s="25"/>
    </row>
    <row r="61" spans="2:6">
      <c r="B61" s="18" t="s">
        <v>272</v>
      </c>
      <c r="C61" s="18"/>
      <c r="D61" s="18"/>
      <c r="E61" s="18"/>
      <c r="F61" s="25"/>
    </row>
    <row r="62" spans="2:6">
      <c r="B62" s="18" t="s">
        <v>273</v>
      </c>
      <c r="C62" s="18"/>
      <c r="D62" s="18"/>
      <c r="E62" s="18"/>
      <c r="F62" s="25"/>
    </row>
    <row r="63" spans="2:6">
      <c r="B63" s="18" t="s">
        <v>274</v>
      </c>
      <c r="C63" s="18"/>
      <c r="D63" s="24"/>
      <c r="E63" s="18"/>
      <c r="F63" s="25"/>
    </row>
    <row r="64" spans="2:6">
      <c r="B64" s="18" t="s">
        <v>275</v>
      </c>
      <c r="C64" s="18"/>
      <c r="D64" s="18"/>
      <c r="E64" s="18"/>
      <c r="F64" s="25"/>
    </row>
    <row r="65" spans="2:6">
      <c r="B65" s="18" t="s">
        <v>276</v>
      </c>
      <c r="C65" s="18"/>
      <c r="D65" s="18"/>
      <c r="E65" s="18"/>
      <c r="F65" s="25"/>
    </row>
    <row r="66" spans="2:6">
      <c r="B66" s="18" t="s">
        <v>277</v>
      </c>
      <c r="C66" s="18"/>
      <c r="D66" s="24"/>
      <c r="E66" s="18"/>
      <c r="F66" s="25"/>
    </row>
    <row r="67" spans="2:6">
      <c r="B67" s="18" t="s">
        <v>278</v>
      </c>
      <c r="C67" s="18"/>
      <c r="D67" s="24"/>
      <c r="E67" s="18"/>
      <c r="F67" s="25"/>
    </row>
    <row r="68" spans="2:6">
      <c r="B68" s="18" t="s">
        <v>279</v>
      </c>
      <c r="C68" s="18"/>
      <c r="D68" s="24"/>
      <c r="E68" s="18"/>
      <c r="F68" s="25"/>
    </row>
    <row r="69" spans="2:6">
      <c r="B69" s="18" t="s">
        <v>280</v>
      </c>
      <c r="C69" s="18"/>
      <c r="D69" s="24"/>
      <c r="E69" s="18"/>
      <c r="F69" s="25"/>
    </row>
    <row r="70" spans="2:6">
      <c r="B70" s="18" t="s">
        <v>281</v>
      </c>
      <c r="C70" s="18"/>
      <c r="D70" s="24"/>
      <c r="E70" s="18"/>
      <c r="F70" s="25"/>
    </row>
    <row r="71" spans="2:6">
      <c r="B71" s="18" t="s">
        <v>282</v>
      </c>
      <c r="C71" s="18"/>
      <c r="D71" s="18"/>
      <c r="E71" s="18"/>
      <c r="F71" s="25"/>
    </row>
    <row r="72" spans="2:6">
      <c r="B72" s="18" t="s">
        <v>283</v>
      </c>
      <c r="C72" s="18"/>
      <c r="D72" s="18"/>
      <c r="E72" s="18"/>
      <c r="F72" s="25"/>
    </row>
    <row r="73" spans="2:6">
      <c r="B73" s="18" t="s">
        <v>284</v>
      </c>
      <c r="C73" s="18"/>
      <c r="D73" s="24"/>
      <c r="E73" s="18"/>
      <c r="F73" s="25"/>
    </row>
    <row r="74" spans="2:6">
      <c r="B74" s="18" t="s">
        <v>285</v>
      </c>
      <c r="C74" s="18"/>
      <c r="D74" s="24"/>
      <c r="E74" s="18"/>
      <c r="F74" s="25"/>
    </row>
    <row r="75" spans="2:6">
      <c r="B75" s="18" t="s">
        <v>286</v>
      </c>
      <c r="C75" s="18"/>
      <c r="D75" s="18"/>
      <c r="E75" s="18"/>
      <c r="F75" s="25"/>
    </row>
    <row r="76" spans="2:6">
      <c r="B76" s="18" t="s">
        <v>287</v>
      </c>
      <c r="C76" s="18"/>
      <c r="D76" s="24"/>
      <c r="E76" s="18"/>
      <c r="F76" s="25"/>
    </row>
    <row r="77" spans="2:6">
      <c r="B77" s="18" t="s">
        <v>288</v>
      </c>
      <c r="C77" s="18"/>
      <c r="D77" s="18"/>
      <c r="E77" s="18"/>
      <c r="F77" s="25"/>
    </row>
    <row r="78" spans="2:6">
      <c r="B78" s="18" t="s">
        <v>289</v>
      </c>
      <c r="C78" s="18"/>
      <c r="D78" s="18"/>
      <c r="E78" s="18"/>
      <c r="F78" s="25"/>
    </row>
    <row r="79" spans="2:6">
      <c r="B79" s="18" t="s">
        <v>290</v>
      </c>
      <c r="C79" s="18"/>
      <c r="D79" s="24"/>
      <c r="E79" s="18"/>
      <c r="F79" s="25"/>
    </row>
    <row r="80" spans="2:6">
      <c r="B80" s="18" t="s">
        <v>291</v>
      </c>
      <c r="C80" s="18"/>
      <c r="D80" s="18"/>
      <c r="E80" s="18"/>
      <c r="F80" s="25"/>
    </row>
    <row r="81" spans="2:6">
      <c r="B81" s="18" t="s">
        <v>292</v>
      </c>
      <c r="C81" s="18"/>
      <c r="D81" s="18"/>
      <c r="E81" s="18"/>
      <c r="F81" s="25"/>
    </row>
    <row r="82" spans="2:6">
      <c r="B82" s="18" t="s">
        <v>293</v>
      </c>
      <c r="C82" s="18"/>
      <c r="D82" s="24"/>
      <c r="E82" s="18"/>
      <c r="F82" s="25"/>
    </row>
    <row r="83" spans="2:6">
      <c r="B83" s="18" t="s">
        <v>294</v>
      </c>
      <c r="C83" s="18"/>
      <c r="D83" s="18"/>
      <c r="E83" s="18"/>
      <c r="F83" s="25"/>
    </row>
    <row r="84" spans="2:6">
      <c r="B84" s="18" t="s">
        <v>295</v>
      </c>
      <c r="C84" s="18"/>
      <c r="D84" s="24"/>
      <c r="E84" s="18"/>
      <c r="F84" s="25"/>
    </row>
    <row r="85" spans="2:6">
      <c r="B85" s="18" t="s">
        <v>296</v>
      </c>
      <c r="C85" s="18"/>
      <c r="D85" s="24"/>
      <c r="E85" s="18"/>
      <c r="F85" s="25"/>
    </row>
    <row r="86" spans="2:6">
      <c r="B86" s="18" t="s">
        <v>297</v>
      </c>
      <c r="C86" s="18"/>
      <c r="D86" s="18"/>
      <c r="E86" s="18"/>
      <c r="F86" s="25"/>
    </row>
    <row r="87" spans="2:6">
      <c r="B87" s="18" t="s">
        <v>298</v>
      </c>
      <c r="C87" s="18"/>
      <c r="D87" s="24"/>
      <c r="E87" s="18"/>
      <c r="F87" s="25"/>
    </row>
    <row r="88" spans="2:6">
      <c r="B88" s="18" t="s">
        <v>299</v>
      </c>
      <c r="C88" s="18"/>
      <c r="D88" s="24"/>
      <c r="E88" s="18"/>
      <c r="F88" s="25"/>
    </row>
    <row r="89" spans="2:6">
      <c r="B89" s="18" t="s">
        <v>300</v>
      </c>
      <c r="C89" s="18"/>
      <c r="D89" s="24"/>
      <c r="E89" s="18"/>
      <c r="F89" s="25"/>
    </row>
    <row r="90" spans="2:6">
      <c r="B90" s="18" t="s">
        <v>301</v>
      </c>
      <c r="C90" s="18"/>
      <c r="D90" s="24"/>
      <c r="E90" s="18"/>
      <c r="F90" s="25"/>
    </row>
    <row r="91" spans="2:6">
      <c r="B91" s="18" t="s">
        <v>302</v>
      </c>
      <c r="C91" s="18"/>
      <c r="D91" s="24"/>
      <c r="E91" s="18"/>
      <c r="F91" s="25"/>
    </row>
    <row r="92" spans="2:6">
      <c r="B92" s="18" t="s">
        <v>303</v>
      </c>
      <c r="C92" s="18"/>
      <c r="D92" s="24"/>
      <c r="E92" s="18"/>
      <c r="F92" s="25"/>
    </row>
    <row r="93" spans="2:6">
      <c r="B93" s="18" t="s">
        <v>304</v>
      </c>
      <c r="C93" s="18"/>
      <c r="D93" s="24"/>
      <c r="E93" s="18"/>
      <c r="F93" s="25"/>
    </row>
    <row r="94" spans="2:6">
      <c r="B94" s="18" t="s">
        <v>305</v>
      </c>
      <c r="C94" s="18"/>
      <c r="D94" s="24"/>
      <c r="E94" s="18"/>
      <c r="F94" s="25"/>
    </row>
    <row r="95" spans="2:6">
      <c r="B95" s="18" t="s">
        <v>306</v>
      </c>
      <c r="C95" s="18"/>
      <c r="D95" s="18"/>
      <c r="E95" s="18"/>
      <c r="F95" s="25"/>
    </row>
    <row r="96" spans="2:6">
      <c r="B96" s="18" t="s">
        <v>307</v>
      </c>
      <c r="C96" s="18"/>
      <c r="D96" s="18"/>
      <c r="E96" s="18"/>
      <c r="F96" s="25"/>
    </row>
    <row r="97" spans="2:6">
      <c r="B97" s="18" t="s">
        <v>308</v>
      </c>
      <c r="C97" s="18"/>
      <c r="D97" s="18"/>
      <c r="E97" s="18"/>
      <c r="F97" s="25"/>
    </row>
    <row r="98" spans="2:6">
      <c r="B98" s="18" t="s">
        <v>309</v>
      </c>
      <c r="C98" s="18"/>
      <c r="D98" s="18"/>
      <c r="E98" s="18"/>
      <c r="F98" s="25"/>
    </row>
    <row r="99" spans="2:6">
      <c r="B99" s="18" t="s">
        <v>310</v>
      </c>
      <c r="C99" s="18"/>
      <c r="D99" s="18"/>
      <c r="E99" s="18"/>
      <c r="F99" s="25"/>
    </row>
    <row r="100" spans="2:6">
      <c r="B100" s="18" t="s">
        <v>311</v>
      </c>
      <c r="C100" s="18"/>
      <c r="D100" s="18"/>
      <c r="E100" s="18"/>
      <c r="F100" s="25"/>
    </row>
    <row r="101" spans="2:6">
      <c r="B101" s="18" t="s">
        <v>312</v>
      </c>
      <c r="C101" s="18"/>
      <c r="D101" s="18"/>
      <c r="E101" s="18"/>
      <c r="F101" s="25"/>
    </row>
    <row r="102" spans="2:6">
      <c r="B102" s="18" t="s">
        <v>313</v>
      </c>
      <c r="C102" s="18"/>
      <c r="D102" s="18"/>
      <c r="E102" s="18"/>
      <c r="F102" s="25"/>
    </row>
    <row r="103" spans="2:6">
      <c r="B103" s="18" t="s">
        <v>314</v>
      </c>
      <c r="C103" s="18"/>
      <c r="D103" s="18"/>
      <c r="E103" s="18"/>
      <c r="F103" s="25"/>
    </row>
    <row r="104" spans="2:6">
      <c r="B104" s="18" t="s">
        <v>315</v>
      </c>
      <c r="C104" s="18"/>
      <c r="D104" s="18"/>
      <c r="E104" s="18"/>
      <c r="F104" s="25"/>
    </row>
    <row r="105" spans="2:6">
      <c r="B105" s="18" t="s">
        <v>316</v>
      </c>
      <c r="C105" s="18"/>
      <c r="D105" s="18"/>
      <c r="E105" s="18"/>
      <c r="F105" s="25"/>
    </row>
    <row r="106" spans="2:6">
      <c r="B106" s="18" t="s">
        <v>317</v>
      </c>
      <c r="C106" s="18"/>
      <c r="D106" s="18"/>
      <c r="E106" s="18"/>
      <c r="F106" s="25"/>
    </row>
    <row r="107" spans="2:6">
      <c r="B107" s="18" t="s">
        <v>318</v>
      </c>
      <c r="C107" s="18"/>
      <c r="D107" s="18"/>
      <c r="E107" s="18"/>
      <c r="F107" s="25"/>
    </row>
    <row r="108" spans="2:6">
      <c r="B108" s="18" t="s">
        <v>319</v>
      </c>
      <c r="C108" s="18"/>
      <c r="D108" s="18"/>
      <c r="E108" s="18"/>
      <c r="F108" s="25"/>
    </row>
    <row r="109" spans="2:6">
      <c r="B109" s="18" t="s">
        <v>320</v>
      </c>
      <c r="C109" s="18"/>
      <c r="D109" s="18"/>
      <c r="E109" s="18"/>
      <c r="F109" s="25"/>
    </row>
    <row r="110" spans="2:6">
      <c r="B110" s="18" t="s">
        <v>321</v>
      </c>
      <c r="C110" s="18"/>
      <c r="D110" s="18"/>
      <c r="E110" s="18"/>
      <c r="F110" s="25"/>
    </row>
    <row r="111" spans="2:6">
      <c r="B111" s="18" t="s">
        <v>322</v>
      </c>
      <c r="C111" s="18"/>
      <c r="D111" s="18"/>
      <c r="E111" s="18"/>
      <c r="F111" s="25"/>
    </row>
    <row r="112" spans="2:6">
      <c r="B112" s="18" t="s">
        <v>323</v>
      </c>
      <c r="C112" s="18"/>
      <c r="D112" s="18"/>
      <c r="E112" s="18"/>
      <c r="F112" s="25"/>
    </row>
    <row r="113" spans="2:6">
      <c r="B113" s="18" t="s">
        <v>324</v>
      </c>
      <c r="C113" s="18"/>
      <c r="D113" s="18"/>
      <c r="E113" s="18"/>
      <c r="F113" s="25"/>
    </row>
    <row r="114" spans="2:6">
      <c r="B114" s="18" t="s">
        <v>325</v>
      </c>
      <c r="C114" s="18"/>
      <c r="D114" s="18"/>
      <c r="E114" s="18"/>
      <c r="F114" s="25"/>
    </row>
    <row r="115" spans="2:6">
      <c r="B115" s="18" t="s">
        <v>326</v>
      </c>
      <c r="C115" s="18"/>
      <c r="D115" s="18"/>
      <c r="E115" s="18"/>
      <c r="F115" s="25"/>
    </row>
    <row r="116" spans="2:6">
      <c r="B116" s="18" t="s">
        <v>327</v>
      </c>
      <c r="C116" s="18"/>
      <c r="D116" s="18"/>
      <c r="E116" s="18"/>
      <c r="F116" s="25"/>
    </row>
    <row r="117" spans="2:6">
      <c r="B117" s="18" t="s">
        <v>328</v>
      </c>
      <c r="C117" s="18"/>
      <c r="D117" s="18"/>
      <c r="E117" s="18"/>
      <c r="F117" s="25"/>
    </row>
    <row r="118" spans="2:6">
      <c r="B118" s="18" t="s">
        <v>329</v>
      </c>
      <c r="C118" s="18"/>
      <c r="D118" s="18"/>
      <c r="E118" s="18"/>
      <c r="F118" s="25"/>
    </row>
    <row r="119" spans="2:6">
      <c r="B119" s="18" t="s">
        <v>330</v>
      </c>
      <c r="C119" s="18"/>
      <c r="D119" s="18"/>
      <c r="E119" s="18"/>
      <c r="F119" s="25"/>
    </row>
    <row r="120" spans="2:6">
      <c r="B120" s="18" t="s">
        <v>331</v>
      </c>
      <c r="C120" s="18"/>
      <c r="D120" s="18"/>
      <c r="E120" s="18"/>
      <c r="F120" s="25"/>
    </row>
    <row r="121" spans="2:6">
      <c r="B121" s="18" t="s">
        <v>332</v>
      </c>
      <c r="C121" s="18"/>
      <c r="D121" s="18"/>
      <c r="E121" s="18"/>
      <c r="F121" s="25"/>
    </row>
    <row r="122" spans="2:6">
      <c r="B122" s="18" t="s">
        <v>333</v>
      </c>
      <c r="C122" s="18"/>
      <c r="D122" s="18"/>
      <c r="E122" s="18"/>
      <c r="F122" s="25"/>
    </row>
    <row r="123" spans="2:6">
      <c r="B123" s="18" t="s">
        <v>334</v>
      </c>
      <c r="C123" s="18"/>
      <c r="D123" s="18"/>
      <c r="E123" s="18"/>
      <c r="F123" s="25"/>
    </row>
    <row r="124" spans="2:6">
      <c r="B124" s="18" t="s">
        <v>335</v>
      </c>
      <c r="C124" s="18"/>
      <c r="D124" s="18"/>
      <c r="E124" s="18"/>
      <c r="F124" s="25"/>
    </row>
    <row r="125" spans="2:6">
      <c r="B125" s="18" t="s">
        <v>336</v>
      </c>
      <c r="C125" s="18"/>
      <c r="D125" s="18"/>
      <c r="E125" s="18"/>
      <c r="F125" s="25"/>
    </row>
    <row r="126" spans="2:6">
      <c r="B126" s="18" t="s">
        <v>337</v>
      </c>
      <c r="C126" s="18"/>
      <c r="D126" s="18"/>
      <c r="E126" s="18"/>
      <c r="F126" s="25"/>
    </row>
    <row r="127" spans="2:6">
      <c r="B127" s="18" t="s">
        <v>338</v>
      </c>
      <c r="C127" s="18"/>
      <c r="D127" s="18"/>
      <c r="E127" s="18"/>
      <c r="F127" s="25"/>
    </row>
    <row r="128" spans="2:6">
      <c r="B128" s="18" t="s">
        <v>339</v>
      </c>
      <c r="C128" s="18"/>
      <c r="D128" s="18"/>
      <c r="E128" s="18"/>
      <c r="F128" s="25"/>
    </row>
    <row r="129" spans="2:6">
      <c r="B129" s="18" t="s">
        <v>340</v>
      </c>
      <c r="C129" s="18"/>
      <c r="D129" s="18"/>
      <c r="E129" s="18"/>
      <c r="F129" s="25"/>
    </row>
    <row r="130" spans="2:6">
      <c r="B130" s="18" t="s">
        <v>341</v>
      </c>
      <c r="C130" s="18"/>
      <c r="D130" s="18"/>
      <c r="E130" s="18"/>
      <c r="F130" s="25"/>
    </row>
    <row r="131" spans="2:6">
      <c r="B131" s="18" t="s">
        <v>342</v>
      </c>
      <c r="C131" s="18"/>
      <c r="D131" s="18"/>
      <c r="E131" s="18"/>
      <c r="F131" s="25"/>
    </row>
    <row r="132" spans="2:6">
      <c r="B132" s="18" t="s">
        <v>343</v>
      </c>
      <c r="C132" s="18"/>
      <c r="D132" s="18"/>
      <c r="E132" s="18"/>
      <c r="F132" s="25"/>
    </row>
    <row r="133" spans="2:6">
      <c r="B133" s="18" t="s">
        <v>344</v>
      </c>
      <c r="C133" s="18"/>
      <c r="D133" s="18"/>
      <c r="E133" s="18"/>
      <c r="F133" s="25"/>
    </row>
    <row r="134" spans="2:6">
      <c r="B134" s="18" t="s">
        <v>345</v>
      </c>
      <c r="C134" s="18"/>
      <c r="D134" s="18"/>
      <c r="E134" s="18"/>
      <c r="F134" s="25"/>
    </row>
    <row r="135" spans="2:6">
      <c r="B135" s="18" t="s">
        <v>346</v>
      </c>
      <c r="C135" s="18"/>
      <c r="D135" s="18"/>
      <c r="E135" s="18"/>
      <c r="F135" s="25"/>
    </row>
    <row r="136" spans="2:6">
      <c r="B136" s="18" t="s">
        <v>347</v>
      </c>
      <c r="C136" s="18"/>
      <c r="D136" s="18"/>
      <c r="E136" s="18"/>
      <c r="F136" s="25"/>
    </row>
    <row r="137" spans="2:6">
      <c r="B137" s="18" t="s">
        <v>348</v>
      </c>
      <c r="C137" s="18"/>
      <c r="D137" s="18"/>
      <c r="E137" s="18"/>
      <c r="F137" s="25"/>
    </row>
    <row r="138" spans="2:6">
      <c r="B138" s="18" t="s">
        <v>349</v>
      </c>
      <c r="C138" s="18"/>
      <c r="D138" s="18"/>
      <c r="E138" s="18"/>
      <c r="F138" s="25"/>
    </row>
    <row r="139" spans="2:6">
      <c r="B139" s="18" t="s">
        <v>350</v>
      </c>
      <c r="C139" s="18"/>
      <c r="D139" s="18"/>
      <c r="E139" s="18"/>
      <c r="F139" s="25"/>
    </row>
    <row r="140" spans="2:6">
      <c r="B140" s="18" t="s">
        <v>351</v>
      </c>
      <c r="C140" s="18"/>
      <c r="D140" s="18"/>
      <c r="E140" s="18"/>
      <c r="F140" s="25"/>
    </row>
    <row r="141" spans="2:6">
      <c r="B141" s="18" t="s">
        <v>352</v>
      </c>
      <c r="C141" s="18"/>
      <c r="D141" s="18"/>
      <c r="E141" s="18"/>
      <c r="F141" s="25"/>
    </row>
    <row r="142" spans="2:6">
      <c r="B142" s="18" t="s">
        <v>353</v>
      </c>
      <c r="C142" s="18"/>
      <c r="D142" s="18"/>
      <c r="E142" s="18"/>
      <c r="F142" s="25"/>
    </row>
    <row r="143" spans="2:6">
      <c r="B143" s="18" t="s">
        <v>354</v>
      </c>
      <c r="C143" s="18"/>
      <c r="D143" s="18"/>
      <c r="E143" s="18"/>
      <c r="F143" s="25"/>
    </row>
    <row r="144" spans="2:6">
      <c r="B144" s="18" t="s">
        <v>355</v>
      </c>
      <c r="C144" s="18"/>
      <c r="D144" s="18"/>
      <c r="E144" s="18"/>
      <c r="F144" s="25"/>
    </row>
    <row r="145" spans="2:6">
      <c r="B145" s="18" t="s">
        <v>356</v>
      </c>
      <c r="C145" s="18"/>
      <c r="D145" s="18"/>
      <c r="E145" s="18"/>
      <c r="F145" s="25"/>
    </row>
    <row r="146" spans="2:6">
      <c r="B146" s="18" t="s">
        <v>357</v>
      </c>
      <c r="C146" s="18"/>
      <c r="D146" s="18"/>
      <c r="E146" s="18"/>
      <c r="F146" s="25"/>
    </row>
    <row r="147" spans="2:6">
      <c r="B147" s="18" t="s">
        <v>358</v>
      </c>
      <c r="C147" s="18"/>
      <c r="D147" s="18"/>
      <c r="E147" s="18"/>
      <c r="F147" s="25"/>
    </row>
    <row r="148" spans="2:6">
      <c r="B148" s="18" t="s">
        <v>359</v>
      </c>
      <c r="C148" s="18"/>
      <c r="D148" s="18"/>
      <c r="E148" s="18"/>
      <c r="F148" s="25"/>
    </row>
    <row r="149" spans="2:6">
      <c r="B149" s="18" t="s">
        <v>360</v>
      </c>
      <c r="C149" s="18"/>
      <c r="D149" s="18"/>
      <c r="E149" s="18"/>
      <c r="F149" s="25"/>
    </row>
    <row r="150" spans="2:6">
      <c r="B150" s="18" t="s">
        <v>361</v>
      </c>
      <c r="C150" s="18"/>
      <c r="D150" s="18"/>
      <c r="E150" s="18"/>
      <c r="F150" s="25"/>
    </row>
    <row r="151" spans="2:6">
      <c r="B151" s="18" t="s">
        <v>362</v>
      </c>
      <c r="C151" s="18"/>
      <c r="D151" s="18"/>
      <c r="E151" s="18"/>
      <c r="F151" s="25"/>
    </row>
    <row r="152" spans="2:6">
      <c r="B152" s="18" t="s">
        <v>363</v>
      </c>
      <c r="C152" s="18"/>
      <c r="D152" s="18"/>
      <c r="E152" s="18"/>
      <c r="F152" s="25"/>
    </row>
    <row r="153" spans="2:6">
      <c r="B153" s="18" t="s">
        <v>364</v>
      </c>
      <c r="C153" s="18"/>
      <c r="D153" s="18"/>
      <c r="E153" s="18"/>
      <c r="F153" s="25"/>
    </row>
    <row r="154" spans="2:6">
      <c r="B154" s="18" t="s">
        <v>365</v>
      </c>
      <c r="C154" s="18"/>
      <c r="D154" s="18"/>
      <c r="E154" s="18"/>
      <c r="F154" s="25"/>
    </row>
    <row r="155" spans="2:6">
      <c r="B155" s="18" t="s">
        <v>366</v>
      </c>
      <c r="C155" s="18"/>
      <c r="D155" s="18"/>
      <c r="E155" s="18"/>
      <c r="F155" s="25"/>
    </row>
    <row r="156" spans="2:6">
      <c r="B156" s="18" t="s">
        <v>367</v>
      </c>
      <c r="C156" s="18"/>
      <c r="D156" s="18"/>
      <c r="E156" s="18"/>
      <c r="F156" s="25"/>
    </row>
    <row r="157" spans="2:6">
      <c r="B157" s="18" t="s">
        <v>368</v>
      </c>
      <c r="C157" s="18"/>
      <c r="D157" s="18"/>
      <c r="E157" s="18"/>
      <c r="F157" s="25"/>
    </row>
    <row r="158" spans="2:6">
      <c r="B158" s="18" t="s">
        <v>369</v>
      </c>
      <c r="C158" s="18"/>
      <c r="D158" s="18"/>
      <c r="E158" s="18"/>
      <c r="F158" s="25"/>
    </row>
    <row r="159" spans="2:6">
      <c r="B159" s="18" t="s">
        <v>370</v>
      </c>
      <c r="C159" s="18"/>
      <c r="D159" s="18"/>
      <c r="E159" s="18"/>
      <c r="F159" s="25"/>
    </row>
    <row r="160" spans="2:6">
      <c r="B160" s="18" t="s">
        <v>371</v>
      </c>
      <c r="C160" s="18"/>
      <c r="D160" s="18"/>
      <c r="E160" s="18"/>
      <c r="F160" s="25"/>
    </row>
    <row r="161" spans="2:6">
      <c r="B161" s="18" t="s">
        <v>372</v>
      </c>
      <c r="C161" s="18"/>
      <c r="D161" s="18"/>
      <c r="E161" s="18"/>
      <c r="F161" s="25"/>
    </row>
    <row r="162" spans="2:6">
      <c r="B162" s="18" t="s">
        <v>373</v>
      </c>
      <c r="C162" s="18"/>
      <c r="D162" s="18"/>
      <c r="E162" s="18"/>
      <c r="F162" s="25"/>
    </row>
    <row r="163" spans="2:6">
      <c r="B163" s="18" t="s">
        <v>374</v>
      </c>
      <c r="C163" s="18"/>
      <c r="D163" s="18"/>
      <c r="E163" s="18"/>
      <c r="F163" s="25"/>
    </row>
    <row r="164" spans="2:6">
      <c r="B164" s="18" t="s">
        <v>375</v>
      </c>
      <c r="C164" s="18"/>
      <c r="D164" s="18"/>
      <c r="E164" s="18"/>
      <c r="F164" s="25"/>
    </row>
    <row r="165" spans="2:6">
      <c r="B165" s="18" t="s">
        <v>376</v>
      </c>
      <c r="C165" s="18"/>
      <c r="D165" s="18"/>
      <c r="E165" s="18"/>
      <c r="F165" s="25"/>
    </row>
    <row r="166" spans="2:6">
      <c r="B166" s="18" t="s">
        <v>377</v>
      </c>
      <c r="C166" s="18"/>
      <c r="D166" s="18"/>
      <c r="E166" s="18"/>
      <c r="F166" s="25"/>
    </row>
    <row r="167" spans="2:6">
      <c r="B167" s="18" t="s">
        <v>378</v>
      </c>
      <c r="C167" s="18"/>
      <c r="D167" s="18"/>
      <c r="E167" s="18"/>
      <c r="F167" s="25"/>
    </row>
    <row r="168" spans="2:6">
      <c r="B168" s="18" t="s">
        <v>379</v>
      </c>
      <c r="C168" s="18"/>
      <c r="D168" s="18"/>
      <c r="E168" s="18"/>
      <c r="F168" s="25"/>
    </row>
    <row r="169" spans="2:6">
      <c r="B169" s="18" t="s">
        <v>380</v>
      </c>
      <c r="C169" s="18"/>
      <c r="D169" s="18"/>
      <c r="E169" s="18"/>
      <c r="F169" s="25"/>
    </row>
    <row r="170" spans="2:6">
      <c r="B170" s="18" t="s">
        <v>381</v>
      </c>
      <c r="C170" s="18"/>
      <c r="D170" s="18"/>
      <c r="E170" s="18"/>
      <c r="F170" s="25"/>
    </row>
    <row r="171" spans="2:6">
      <c r="B171" s="18" t="s">
        <v>382</v>
      </c>
      <c r="C171" s="18"/>
      <c r="D171" s="18"/>
      <c r="E171" s="18"/>
      <c r="F171" s="25"/>
    </row>
    <row r="172" spans="2:6">
      <c r="B172" s="18" t="s">
        <v>383</v>
      </c>
      <c r="C172" s="18"/>
      <c r="D172" s="18"/>
      <c r="E172" s="18"/>
      <c r="F172" s="25"/>
    </row>
    <row r="173" spans="2:6">
      <c r="B173" s="18" t="s">
        <v>384</v>
      </c>
      <c r="C173" s="18"/>
      <c r="D173" s="18"/>
      <c r="E173" s="18"/>
      <c r="F173" s="25"/>
    </row>
    <row r="174" spans="2:6">
      <c r="B174" s="18" t="s">
        <v>385</v>
      </c>
      <c r="C174" s="18"/>
      <c r="D174" s="18"/>
      <c r="E174" s="18"/>
      <c r="F174" s="25"/>
    </row>
    <row r="175" spans="2:6">
      <c r="B175" s="18" t="s">
        <v>386</v>
      </c>
      <c r="C175" s="18"/>
      <c r="D175" s="18"/>
      <c r="E175" s="18"/>
      <c r="F175" s="25"/>
    </row>
    <row r="176" spans="2:6">
      <c r="B176" s="18" t="s">
        <v>387</v>
      </c>
      <c r="C176" s="18"/>
      <c r="D176" s="18"/>
      <c r="E176" s="18"/>
      <c r="F176" s="25"/>
    </row>
    <row r="177" spans="2:6">
      <c r="B177" s="18" t="s">
        <v>388</v>
      </c>
      <c r="C177" s="18"/>
      <c r="D177" s="18"/>
      <c r="E177" s="18"/>
      <c r="F177" s="25"/>
    </row>
    <row r="178" spans="2:6">
      <c r="B178" s="18" t="s">
        <v>389</v>
      </c>
      <c r="C178" s="18"/>
      <c r="D178" s="18"/>
      <c r="E178" s="18"/>
      <c r="F178" s="25"/>
    </row>
    <row r="179" spans="2:6">
      <c r="B179" s="18" t="s">
        <v>390</v>
      </c>
      <c r="C179" s="18"/>
      <c r="D179" s="18"/>
      <c r="E179" s="18"/>
      <c r="F179" s="25"/>
    </row>
    <row r="180" spans="2:6">
      <c r="B180" s="18" t="s">
        <v>391</v>
      </c>
      <c r="C180" s="18"/>
      <c r="D180" s="18"/>
      <c r="E180" s="18"/>
      <c r="F180" s="25"/>
    </row>
    <row r="181" spans="2:6">
      <c r="B181" s="18" t="s">
        <v>392</v>
      </c>
      <c r="C181" s="18"/>
      <c r="D181" s="18"/>
      <c r="E181" s="18"/>
      <c r="F181" s="25"/>
    </row>
    <row r="182" spans="2:6">
      <c r="B182" s="18" t="s">
        <v>393</v>
      </c>
      <c r="C182" s="18"/>
      <c r="D182" s="18"/>
      <c r="E182" s="18"/>
      <c r="F182" s="25"/>
    </row>
    <row r="183" spans="2:6">
      <c r="B183" s="18" t="s">
        <v>394</v>
      </c>
      <c r="C183" s="18"/>
      <c r="D183" s="18"/>
      <c r="E183" s="18"/>
      <c r="F183" s="25"/>
    </row>
    <row r="184" spans="2:6">
      <c r="B184" s="18" t="s">
        <v>395</v>
      </c>
      <c r="C184" s="18"/>
      <c r="D184" s="18"/>
      <c r="E184" s="18"/>
      <c r="F184" s="25"/>
    </row>
    <row r="185" spans="2:6">
      <c r="B185" s="18" t="s">
        <v>396</v>
      </c>
      <c r="C185" s="18"/>
      <c r="D185" s="18"/>
      <c r="E185" s="18"/>
      <c r="F185" s="25"/>
    </row>
    <row r="186" spans="2:6">
      <c r="B186" s="18" t="s">
        <v>397</v>
      </c>
      <c r="C186" s="18"/>
      <c r="D186" s="18"/>
      <c r="E186" s="18"/>
      <c r="F186" s="25"/>
    </row>
    <row r="187" spans="2:6">
      <c r="B187" s="18" t="s">
        <v>398</v>
      </c>
      <c r="C187" s="18"/>
      <c r="D187" s="18"/>
      <c r="E187" s="18"/>
      <c r="F187" s="25"/>
    </row>
    <row r="188" spans="2:6">
      <c r="B188" s="18" t="s">
        <v>399</v>
      </c>
      <c r="C188" s="18"/>
      <c r="D188" s="18"/>
      <c r="E188" s="18"/>
      <c r="F188" s="25"/>
    </row>
    <row r="189" spans="2:6">
      <c r="B189" s="18" t="s">
        <v>400</v>
      </c>
      <c r="C189" s="18"/>
      <c r="D189" s="18"/>
      <c r="E189" s="18"/>
      <c r="F189" s="25"/>
    </row>
    <row r="190" spans="2:6">
      <c r="B190" s="18" t="s">
        <v>401</v>
      </c>
      <c r="C190" s="18"/>
      <c r="D190" s="18"/>
      <c r="E190" s="18"/>
      <c r="F190" s="25"/>
    </row>
    <row r="191" spans="2:6">
      <c r="B191" s="18" t="s">
        <v>402</v>
      </c>
      <c r="C191" s="18"/>
      <c r="D191" s="18"/>
      <c r="E191" s="18"/>
      <c r="F191" s="25"/>
    </row>
    <row r="192" spans="2:6">
      <c r="B192" s="18" t="s">
        <v>403</v>
      </c>
      <c r="C192" s="18"/>
      <c r="D192" s="18"/>
      <c r="E192" s="18"/>
      <c r="F192" s="25"/>
    </row>
    <row r="193" spans="2:6">
      <c r="B193" s="18" t="s">
        <v>404</v>
      </c>
      <c r="C193" s="18"/>
      <c r="D193" s="18"/>
      <c r="E193" s="18"/>
      <c r="F193" s="25"/>
    </row>
    <row r="194" spans="2:6">
      <c r="B194" s="18" t="s">
        <v>405</v>
      </c>
      <c r="C194" s="18"/>
      <c r="D194" s="18"/>
      <c r="E194" s="18"/>
      <c r="F194" s="25"/>
    </row>
    <row r="195" spans="2:6">
      <c r="B195" s="18" t="s">
        <v>406</v>
      </c>
      <c r="C195" s="18"/>
      <c r="D195" s="18"/>
      <c r="E195" s="18"/>
      <c r="F195" s="25"/>
    </row>
    <row r="196" spans="2:6">
      <c r="B196" s="18" t="s">
        <v>407</v>
      </c>
      <c r="C196" s="18"/>
      <c r="D196" s="18"/>
      <c r="E196" s="18"/>
      <c r="F196" s="25"/>
    </row>
    <row r="197" spans="2:6">
      <c r="B197" s="18" t="s">
        <v>408</v>
      </c>
      <c r="C197" s="18"/>
      <c r="D197" s="18"/>
      <c r="E197" s="18"/>
      <c r="F197" s="25"/>
    </row>
  </sheetData>
  <mergeCells count="3">
    <mergeCell ref="B2:F2"/>
    <mergeCell ref="C4:F4"/>
    <mergeCell ref="G13:H13"/>
  </mergeCells>
  <conditionalFormatting sqref="B2:F2">
    <cfRule type="cellIs" dxfId="0" priority="1" operator="greaterThan">
      <formula>$B$2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AtCoder</vt:lpstr>
      <vt:lpstr>AtCoderBeginnerContest</vt:lpstr>
      <vt:lpstr>AtCoderRegularContest</vt:lpstr>
    </vt:vector>
  </TitlesOfParts>
  <Company>Galerdene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97699</dc:creator>
  <cp:lastModifiedBy>97699</cp:lastModifiedBy>
  <dcterms:created xsi:type="dcterms:W3CDTF">2023-04-08T19:59:18Z</dcterms:created>
  <dcterms:modified xsi:type="dcterms:W3CDTF">2023-06-30T02:44:17Z</dcterms:modified>
</cp:coreProperties>
</file>