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bhavy\Downloads\"/>
    </mc:Choice>
  </mc:AlternateContent>
  <xr:revisionPtr revIDLastSave="0" documentId="13_ncr:1_{4D70BCDE-B949-4ED1-8D7B-BE7BD3C35C7A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Revenue" sheetId="6" r:id="rId1"/>
    <sheet name="Balance Sheet" sheetId="1" r:id="rId2"/>
    <sheet name="Income Statement" sheetId="3" r:id="rId3"/>
    <sheet name="Cash Flow" sheetId="2" r:id="rId4"/>
    <sheet name="DCF" sheetId="4" r:id="rId5"/>
    <sheet name="Beta" sheetId="7" state="hidden" r:id="rId6"/>
    <sheet name="Shareholding Pattern" sheetId="8" r:id="rId7"/>
  </sheet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" i="4" l="1"/>
  <c r="E10" i="4"/>
  <c r="D10" i="4"/>
  <c r="C10" i="4"/>
  <c r="F9" i="4"/>
  <c r="E9" i="4"/>
  <c r="D9" i="4"/>
  <c r="C9" i="4"/>
  <c r="F7" i="4"/>
  <c r="E7" i="4"/>
  <c r="D7" i="4"/>
  <c r="C7" i="4"/>
  <c r="F5" i="4"/>
  <c r="E5" i="4"/>
  <c r="D5" i="4"/>
  <c r="C5" i="4"/>
  <c r="F4" i="4"/>
  <c r="E4" i="4"/>
  <c r="D4" i="4"/>
  <c r="D6" i="4" s="1"/>
  <c r="D12" i="4" s="1"/>
  <c r="C4" i="4"/>
  <c r="C6" i="4" s="1"/>
  <c r="C12" i="4" s="1"/>
  <c r="D13" i="4" l="1"/>
  <c r="E6" i="4"/>
  <c r="E12" i="4" s="1"/>
  <c r="F6" i="4"/>
  <c r="F12" i="4" s="1"/>
  <c r="C45" i="4"/>
  <c r="I47" i="1"/>
  <c r="J47" i="1" s="1"/>
  <c r="H47" i="1"/>
  <c r="J18" i="2"/>
  <c r="I18" i="2"/>
  <c r="H18" i="2"/>
  <c r="H7" i="1"/>
  <c r="J17" i="2"/>
  <c r="I17" i="2"/>
  <c r="H17" i="2"/>
  <c r="C15" i="3"/>
  <c r="H30" i="1"/>
  <c r="H28" i="1"/>
  <c r="I28" i="1" s="1"/>
  <c r="J28" i="1" s="1"/>
  <c r="H14" i="1"/>
  <c r="I14" i="1" s="1"/>
  <c r="J14" i="1" s="1"/>
  <c r="H25" i="1"/>
  <c r="I25" i="1" s="1"/>
  <c r="J25" i="1" s="1"/>
  <c r="H13" i="3"/>
  <c r="I13" i="3" s="1"/>
  <c r="J13" i="3" s="1"/>
  <c r="F71" i="6"/>
  <c r="E71" i="6"/>
  <c r="D71" i="6"/>
  <c r="C71" i="6"/>
  <c r="F70" i="6"/>
  <c r="E70" i="6"/>
  <c r="D70" i="6"/>
  <c r="C70" i="6"/>
  <c r="F69" i="6"/>
  <c r="E69" i="6"/>
  <c r="D69" i="6"/>
  <c r="C69" i="6"/>
  <c r="E68" i="6"/>
  <c r="D68" i="6"/>
  <c r="C68" i="6"/>
  <c r="F68" i="6"/>
  <c r="E67" i="6"/>
  <c r="D67" i="6"/>
  <c r="C67" i="6"/>
  <c r="F67" i="6"/>
  <c r="F65" i="6"/>
  <c r="E65" i="6"/>
  <c r="D65" i="6"/>
  <c r="C65" i="6"/>
  <c r="F64" i="6"/>
  <c r="E64" i="6"/>
  <c r="D64" i="6"/>
  <c r="C64" i="6"/>
  <c r="F63" i="6"/>
  <c r="E63" i="6"/>
  <c r="D63" i="6"/>
  <c r="C63" i="6"/>
  <c r="F62" i="6"/>
  <c r="E62" i="6"/>
  <c r="D62" i="6"/>
  <c r="C62" i="6"/>
  <c r="F61" i="6"/>
  <c r="E61" i="6"/>
  <c r="D61" i="6"/>
  <c r="C61" i="6"/>
  <c r="F60" i="6"/>
  <c r="E60" i="6"/>
  <c r="D60" i="6"/>
  <c r="C60" i="6"/>
  <c r="F59" i="6"/>
  <c r="E59" i="6"/>
  <c r="D59" i="6"/>
  <c r="C59" i="6"/>
  <c r="F58" i="6"/>
  <c r="E58" i="6"/>
  <c r="D58" i="6"/>
  <c r="C58" i="6"/>
  <c r="F57" i="6"/>
  <c r="E57" i="6"/>
  <c r="D57" i="6"/>
  <c r="C57" i="6"/>
  <c r="F56" i="6"/>
  <c r="E56" i="6"/>
  <c r="D56" i="6"/>
  <c r="C56" i="6"/>
  <c r="F55" i="6"/>
  <c r="E55" i="6"/>
  <c r="D55" i="6"/>
  <c r="C55" i="6"/>
  <c r="F54" i="6"/>
  <c r="E54" i="6"/>
  <c r="D54" i="6"/>
  <c r="C54" i="6"/>
  <c r="E53" i="6"/>
  <c r="D53" i="6"/>
  <c r="C53" i="6"/>
  <c r="F53" i="6"/>
  <c r="F13" i="4" l="1"/>
  <c r="E13" i="4"/>
  <c r="I30" i="1"/>
  <c r="J30" i="1" s="1"/>
  <c r="B36" i="6"/>
  <c r="B44" i="6"/>
  <c r="C36" i="6"/>
  <c r="C44" i="6"/>
  <c r="E44" i="6"/>
  <c r="D44" i="6"/>
  <c r="E36" i="6"/>
  <c r="D36" i="6"/>
  <c r="F44" i="6"/>
  <c r="F36" i="6"/>
  <c r="C66" i="6" l="1"/>
  <c r="E72" i="6"/>
  <c r="C72" i="6"/>
  <c r="C46" i="6"/>
  <c r="C50" i="6" s="1"/>
  <c r="F72" i="6"/>
  <c r="F66" i="6"/>
  <c r="E66" i="6"/>
  <c r="B46" i="6"/>
  <c r="B50" i="6" s="1"/>
  <c r="D72" i="6"/>
  <c r="D66" i="6"/>
  <c r="D46" i="6"/>
  <c r="D49" i="6" s="1"/>
  <c r="E46" i="6"/>
  <c r="E50" i="6" s="1"/>
  <c r="F46" i="6"/>
  <c r="F50" i="6" s="1"/>
  <c r="F49" i="6" l="1"/>
  <c r="D50" i="6"/>
  <c r="B49" i="6"/>
  <c r="C49" i="6"/>
  <c r="E49" i="6"/>
  <c r="G50" i="6" l="1"/>
  <c r="H50" i="6" s="1"/>
  <c r="C29" i="4"/>
  <c r="C31" i="4"/>
  <c r="C1258" i="7"/>
  <c r="C1257" i="7"/>
  <c r="C1256" i="7"/>
  <c r="C1255" i="7"/>
  <c r="C1254" i="7"/>
  <c r="C1253" i="7"/>
  <c r="C1252" i="7"/>
  <c r="C1251" i="7"/>
  <c r="C1250" i="7"/>
  <c r="C1249" i="7"/>
  <c r="C1248" i="7"/>
  <c r="C1247" i="7"/>
  <c r="C1246" i="7"/>
  <c r="C1245" i="7"/>
  <c r="C1244" i="7"/>
  <c r="C1243" i="7"/>
  <c r="C1242" i="7"/>
  <c r="C1241" i="7"/>
  <c r="C1240" i="7"/>
  <c r="C1239" i="7"/>
  <c r="C1238" i="7"/>
  <c r="C1237" i="7"/>
  <c r="C1236" i="7"/>
  <c r="C1235" i="7"/>
  <c r="C1234" i="7"/>
  <c r="C1233" i="7"/>
  <c r="C1232" i="7"/>
  <c r="C1231" i="7"/>
  <c r="C1230" i="7"/>
  <c r="C1229" i="7"/>
  <c r="C1228" i="7"/>
  <c r="C1227" i="7"/>
  <c r="C1226" i="7"/>
  <c r="C1225" i="7"/>
  <c r="C1224" i="7"/>
  <c r="C1223" i="7"/>
  <c r="C1222" i="7"/>
  <c r="C1221" i="7"/>
  <c r="C1220" i="7"/>
  <c r="C1219" i="7"/>
  <c r="C1218" i="7"/>
  <c r="C1217" i="7"/>
  <c r="C1216" i="7"/>
  <c r="C1215" i="7"/>
  <c r="C1214" i="7"/>
  <c r="C1213" i="7"/>
  <c r="C1212" i="7"/>
  <c r="C1211" i="7"/>
  <c r="C1210" i="7"/>
  <c r="C1209" i="7"/>
  <c r="C1208" i="7"/>
  <c r="C1207" i="7"/>
  <c r="C1206" i="7"/>
  <c r="C1205" i="7"/>
  <c r="C1204" i="7"/>
  <c r="C1203" i="7"/>
  <c r="C1202" i="7"/>
  <c r="C1201" i="7"/>
  <c r="C1200" i="7"/>
  <c r="C1199" i="7"/>
  <c r="C1198" i="7"/>
  <c r="C1197" i="7"/>
  <c r="C1196" i="7"/>
  <c r="C1195" i="7"/>
  <c r="C1194" i="7"/>
  <c r="C1193" i="7"/>
  <c r="C1192" i="7"/>
  <c r="C1191" i="7"/>
  <c r="C1190" i="7"/>
  <c r="C1189" i="7"/>
  <c r="C1188" i="7"/>
  <c r="C1187" i="7"/>
  <c r="C1186" i="7"/>
  <c r="C1185" i="7"/>
  <c r="C1184" i="7"/>
  <c r="C1183" i="7"/>
  <c r="C1182" i="7"/>
  <c r="C1181" i="7"/>
  <c r="C1180" i="7"/>
  <c r="C1179" i="7"/>
  <c r="C1178" i="7"/>
  <c r="C1177" i="7"/>
  <c r="C1176" i="7"/>
  <c r="C1175" i="7"/>
  <c r="C1174" i="7"/>
  <c r="C1173" i="7"/>
  <c r="C1172" i="7"/>
  <c r="C1171" i="7"/>
  <c r="C1170" i="7"/>
  <c r="C1169" i="7"/>
  <c r="C1168" i="7"/>
  <c r="C1167" i="7"/>
  <c r="C1166" i="7"/>
  <c r="C1165" i="7"/>
  <c r="C1164" i="7"/>
  <c r="C1163" i="7"/>
  <c r="C1162" i="7"/>
  <c r="C1161" i="7"/>
  <c r="C1160" i="7"/>
  <c r="C1159" i="7"/>
  <c r="C1158" i="7"/>
  <c r="C1157" i="7"/>
  <c r="C1156" i="7"/>
  <c r="C1155" i="7"/>
  <c r="C1154" i="7"/>
  <c r="C1153" i="7"/>
  <c r="C1152" i="7"/>
  <c r="C1151" i="7"/>
  <c r="C1150" i="7"/>
  <c r="C1149" i="7"/>
  <c r="C1148" i="7"/>
  <c r="C1147" i="7"/>
  <c r="C1146" i="7"/>
  <c r="C1145" i="7"/>
  <c r="C1144" i="7"/>
  <c r="C1143" i="7"/>
  <c r="C1142" i="7"/>
  <c r="C1141" i="7"/>
  <c r="C1140" i="7"/>
  <c r="C1139" i="7"/>
  <c r="C1138" i="7"/>
  <c r="C1137" i="7"/>
  <c r="C1136" i="7"/>
  <c r="C1135" i="7"/>
  <c r="C1134" i="7"/>
  <c r="C1133" i="7"/>
  <c r="C1132" i="7"/>
  <c r="C1131" i="7"/>
  <c r="C1130" i="7"/>
  <c r="C1129" i="7"/>
  <c r="C1128" i="7"/>
  <c r="C1127" i="7"/>
  <c r="C1126" i="7"/>
  <c r="C1125" i="7"/>
  <c r="C1124" i="7"/>
  <c r="C1123" i="7"/>
  <c r="C1122" i="7"/>
  <c r="C1121" i="7"/>
  <c r="C1120" i="7"/>
  <c r="C1119" i="7"/>
  <c r="C1118" i="7"/>
  <c r="C1117" i="7"/>
  <c r="C1116" i="7"/>
  <c r="C1115" i="7"/>
  <c r="C1114" i="7"/>
  <c r="C1113" i="7"/>
  <c r="C1112" i="7"/>
  <c r="C1111" i="7"/>
  <c r="C1110" i="7"/>
  <c r="C1109" i="7"/>
  <c r="C1108" i="7"/>
  <c r="C1107" i="7"/>
  <c r="C1106" i="7"/>
  <c r="C1105" i="7"/>
  <c r="C1104" i="7"/>
  <c r="C1103" i="7"/>
  <c r="C1102" i="7"/>
  <c r="C1101" i="7"/>
  <c r="C1100" i="7"/>
  <c r="C1099" i="7"/>
  <c r="C1098" i="7"/>
  <c r="C1097" i="7"/>
  <c r="C1096" i="7"/>
  <c r="C1095" i="7"/>
  <c r="C1094" i="7"/>
  <c r="C1093" i="7"/>
  <c r="C1092" i="7"/>
  <c r="C1091" i="7"/>
  <c r="C1090" i="7"/>
  <c r="C1089" i="7"/>
  <c r="C1088" i="7"/>
  <c r="C1087" i="7"/>
  <c r="C1086" i="7"/>
  <c r="C1085" i="7"/>
  <c r="C1084" i="7"/>
  <c r="C1083" i="7"/>
  <c r="C1082" i="7"/>
  <c r="C1081" i="7"/>
  <c r="C1080" i="7"/>
  <c r="C1079" i="7"/>
  <c r="C1078" i="7"/>
  <c r="C1077" i="7"/>
  <c r="C1076" i="7"/>
  <c r="C1075" i="7"/>
  <c r="C1074" i="7"/>
  <c r="C1073" i="7"/>
  <c r="C1072" i="7"/>
  <c r="C1071" i="7"/>
  <c r="C1070" i="7"/>
  <c r="C1069" i="7"/>
  <c r="C1068" i="7"/>
  <c r="C1067" i="7"/>
  <c r="C1066" i="7"/>
  <c r="C1065" i="7"/>
  <c r="C1064" i="7"/>
  <c r="C1063" i="7"/>
  <c r="C1062" i="7"/>
  <c r="C1061" i="7"/>
  <c r="C1060" i="7"/>
  <c r="C1059" i="7"/>
  <c r="C1058" i="7"/>
  <c r="C1057" i="7"/>
  <c r="C1056" i="7"/>
  <c r="C1055" i="7"/>
  <c r="C1054" i="7"/>
  <c r="C1053" i="7"/>
  <c r="C1052" i="7"/>
  <c r="C1051" i="7"/>
  <c r="C1050" i="7"/>
  <c r="C1049" i="7"/>
  <c r="C1048" i="7"/>
  <c r="C1047" i="7"/>
  <c r="C1046" i="7"/>
  <c r="C1045" i="7"/>
  <c r="C1044" i="7"/>
  <c r="C1043" i="7"/>
  <c r="C1042" i="7"/>
  <c r="C1041" i="7"/>
  <c r="C1040" i="7"/>
  <c r="C1039" i="7"/>
  <c r="C1038" i="7"/>
  <c r="C1037" i="7"/>
  <c r="C1036" i="7"/>
  <c r="C1035" i="7"/>
  <c r="C1034" i="7"/>
  <c r="C1033" i="7"/>
  <c r="C1032" i="7"/>
  <c r="C1031" i="7"/>
  <c r="C1030" i="7"/>
  <c r="C1029" i="7"/>
  <c r="C1028" i="7"/>
  <c r="C1027" i="7"/>
  <c r="C1026" i="7"/>
  <c r="C1025" i="7"/>
  <c r="C1024" i="7"/>
  <c r="C1023" i="7"/>
  <c r="C1022" i="7"/>
  <c r="C1021" i="7"/>
  <c r="C1020" i="7"/>
  <c r="C1019" i="7"/>
  <c r="C1018" i="7"/>
  <c r="C1017" i="7"/>
  <c r="C1016" i="7"/>
  <c r="C1015" i="7"/>
  <c r="C1014" i="7"/>
  <c r="C1013" i="7"/>
  <c r="C1012" i="7"/>
  <c r="C1011" i="7"/>
  <c r="C1010" i="7"/>
  <c r="C1009" i="7"/>
  <c r="C1008" i="7"/>
  <c r="C1007" i="7"/>
  <c r="C1006" i="7"/>
  <c r="C1005" i="7"/>
  <c r="C1004" i="7"/>
  <c r="C1003" i="7"/>
  <c r="C1002" i="7"/>
  <c r="C1001" i="7"/>
  <c r="C1000" i="7"/>
  <c r="C999" i="7"/>
  <c r="C998" i="7"/>
  <c r="C997" i="7"/>
  <c r="C996" i="7"/>
  <c r="C995" i="7"/>
  <c r="C994" i="7"/>
  <c r="C993" i="7"/>
  <c r="C992" i="7"/>
  <c r="C991" i="7"/>
  <c r="C990" i="7"/>
  <c r="C989" i="7"/>
  <c r="C988" i="7"/>
  <c r="C987" i="7"/>
  <c r="C986" i="7"/>
  <c r="C985" i="7"/>
  <c r="C984" i="7"/>
  <c r="C983" i="7"/>
  <c r="C982" i="7"/>
  <c r="C981" i="7"/>
  <c r="C980" i="7"/>
  <c r="C979" i="7"/>
  <c r="C978" i="7"/>
  <c r="C977" i="7"/>
  <c r="C976" i="7"/>
  <c r="C975" i="7"/>
  <c r="C974" i="7"/>
  <c r="C973" i="7"/>
  <c r="C972" i="7"/>
  <c r="C971" i="7"/>
  <c r="C970" i="7"/>
  <c r="C969" i="7"/>
  <c r="C968" i="7"/>
  <c r="C967" i="7"/>
  <c r="C966" i="7"/>
  <c r="C965" i="7"/>
  <c r="C964" i="7"/>
  <c r="C963" i="7"/>
  <c r="C962" i="7"/>
  <c r="C961" i="7"/>
  <c r="C960" i="7"/>
  <c r="C959" i="7"/>
  <c r="C958" i="7"/>
  <c r="C957" i="7"/>
  <c r="C956" i="7"/>
  <c r="C955" i="7"/>
  <c r="C954" i="7"/>
  <c r="C953" i="7"/>
  <c r="C952" i="7"/>
  <c r="C951" i="7"/>
  <c r="C950" i="7"/>
  <c r="C949" i="7"/>
  <c r="C948" i="7"/>
  <c r="C947" i="7"/>
  <c r="C946" i="7"/>
  <c r="C945" i="7"/>
  <c r="C944" i="7"/>
  <c r="C943" i="7"/>
  <c r="C942" i="7"/>
  <c r="C941" i="7"/>
  <c r="C940" i="7"/>
  <c r="C939" i="7"/>
  <c r="C938" i="7"/>
  <c r="C937" i="7"/>
  <c r="C936" i="7"/>
  <c r="C935" i="7"/>
  <c r="C934" i="7"/>
  <c r="C933" i="7"/>
  <c r="C932" i="7"/>
  <c r="C931" i="7"/>
  <c r="C930" i="7"/>
  <c r="C929" i="7"/>
  <c r="C928" i="7"/>
  <c r="C927" i="7"/>
  <c r="C926" i="7"/>
  <c r="C925" i="7"/>
  <c r="C924" i="7"/>
  <c r="C923" i="7"/>
  <c r="C922" i="7"/>
  <c r="C921" i="7"/>
  <c r="C920" i="7"/>
  <c r="C919" i="7"/>
  <c r="C918" i="7"/>
  <c r="C917" i="7"/>
  <c r="C916" i="7"/>
  <c r="C915" i="7"/>
  <c r="C914" i="7"/>
  <c r="C913" i="7"/>
  <c r="C912" i="7"/>
  <c r="C911" i="7"/>
  <c r="C910" i="7"/>
  <c r="C909" i="7"/>
  <c r="C908" i="7"/>
  <c r="C907" i="7"/>
  <c r="C906" i="7"/>
  <c r="C905" i="7"/>
  <c r="C904" i="7"/>
  <c r="C903" i="7"/>
  <c r="C902" i="7"/>
  <c r="C901" i="7"/>
  <c r="C900" i="7"/>
  <c r="C899" i="7"/>
  <c r="C898" i="7"/>
  <c r="C897" i="7"/>
  <c r="C896" i="7"/>
  <c r="C895" i="7"/>
  <c r="C894" i="7"/>
  <c r="C893" i="7"/>
  <c r="C892" i="7"/>
  <c r="C891" i="7"/>
  <c r="C890" i="7"/>
  <c r="C889" i="7"/>
  <c r="C888" i="7"/>
  <c r="C887" i="7"/>
  <c r="C886" i="7"/>
  <c r="C885" i="7"/>
  <c r="C884" i="7"/>
  <c r="C883" i="7"/>
  <c r="C882" i="7"/>
  <c r="C881" i="7"/>
  <c r="C880" i="7"/>
  <c r="C879" i="7"/>
  <c r="C878" i="7"/>
  <c r="C877" i="7"/>
  <c r="C876" i="7"/>
  <c r="C875" i="7"/>
  <c r="C874" i="7"/>
  <c r="C873" i="7"/>
  <c r="C872" i="7"/>
  <c r="C871" i="7"/>
  <c r="C870" i="7"/>
  <c r="C869" i="7"/>
  <c r="C868" i="7"/>
  <c r="C867" i="7"/>
  <c r="C866" i="7"/>
  <c r="C865" i="7"/>
  <c r="C864" i="7"/>
  <c r="C863" i="7"/>
  <c r="C862" i="7"/>
  <c r="C861" i="7"/>
  <c r="C860" i="7"/>
  <c r="C859" i="7"/>
  <c r="C858" i="7"/>
  <c r="C857" i="7"/>
  <c r="C856" i="7"/>
  <c r="C855" i="7"/>
  <c r="C854" i="7"/>
  <c r="C853" i="7"/>
  <c r="C852" i="7"/>
  <c r="C851" i="7"/>
  <c r="C850" i="7"/>
  <c r="C849" i="7"/>
  <c r="C848" i="7"/>
  <c r="C847" i="7"/>
  <c r="C846" i="7"/>
  <c r="C845" i="7"/>
  <c r="C844" i="7"/>
  <c r="C843" i="7"/>
  <c r="C842" i="7"/>
  <c r="C841" i="7"/>
  <c r="C840" i="7"/>
  <c r="C839" i="7"/>
  <c r="C838" i="7"/>
  <c r="C837" i="7"/>
  <c r="C836" i="7"/>
  <c r="C835" i="7"/>
  <c r="C834" i="7"/>
  <c r="C833" i="7"/>
  <c r="C832" i="7"/>
  <c r="C831" i="7"/>
  <c r="C830" i="7"/>
  <c r="C829" i="7"/>
  <c r="C828" i="7"/>
  <c r="C827" i="7"/>
  <c r="C826" i="7"/>
  <c r="C825" i="7"/>
  <c r="C824" i="7"/>
  <c r="C823" i="7"/>
  <c r="C822" i="7"/>
  <c r="C821" i="7"/>
  <c r="C820" i="7"/>
  <c r="C819" i="7"/>
  <c r="C818" i="7"/>
  <c r="C817" i="7"/>
  <c r="C816" i="7"/>
  <c r="C815" i="7"/>
  <c r="C814" i="7"/>
  <c r="C813" i="7"/>
  <c r="C812" i="7"/>
  <c r="C811" i="7"/>
  <c r="C810" i="7"/>
  <c r="C809" i="7"/>
  <c r="C808" i="7"/>
  <c r="C807" i="7"/>
  <c r="C806" i="7"/>
  <c r="C805" i="7"/>
  <c r="C804" i="7"/>
  <c r="C803" i="7"/>
  <c r="C802" i="7"/>
  <c r="C801" i="7"/>
  <c r="C800" i="7"/>
  <c r="C799" i="7"/>
  <c r="C798" i="7"/>
  <c r="C797" i="7"/>
  <c r="C796" i="7"/>
  <c r="C795" i="7"/>
  <c r="C794" i="7"/>
  <c r="C793" i="7"/>
  <c r="C792" i="7"/>
  <c r="C791" i="7"/>
  <c r="C790" i="7"/>
  <c r="C789" i="7"/>
  <c r="C788" i="7"/>
  <c r="C787" i="7"/>
  <c r="C786" i="7"/>
  <c r="C785" i="7"/>
  <c r="C784" i="7"/>
  <c r="C783" i="7"/>
  <c r="C782" i="7"/>
  <c r="C781" i="7"/>
  <c r="C780" i="7"/>
  <c r="C779" i="7"/>
  <c r="C778" i="7"/>
  <c r="C777" i="7"/>
  <c r="C776" i="7"/>
  <c r="C775" i="7"/>
  <c r="C774" i="7"/>
  <c r="C773" i="7"/>
  <c r="C772" i="7"/>
  <c r="C771" i="7"/>
  <c r="C770" i="7"/>
  <c r="C769" i="7"/>
  <c r="C768" i="7"/>
  <c r="C767" i="7"/>
  <c r="C766" i="7"/>
  <c r="C765" i="7"/>
  <c r="C764" i="7"/>
  <c r="C763" i="7"/>
  <c r="C762" i="7"/>
  <c r="C761" i="7"/>
  <c r="C760" i="7"/>
  <c r="C759" i="7"/>
  <c r="C758" i="7"/>
  <c r="C757" i="7"/>
  <c r="C756" i="7"/>
  <c r="C755" i="7"/>
  <c r="C754" i="7"/>
  <c r="C753" i="7"/>
  <c r="C752" i="7"/>
  <c r="C751" i="7"/>
  <c r="C750" i="7"/>
  <c r="C749" i="7"/>
  <c r="C748" i="7"/>
  <c r="C747" i="7"/>
  <c r="C746" i="7"/>
  <c r="C745" i="7"/>
  <c r="C744" i="7"/>
  <c r="C743" i="7"/>
  <c r="C742" i="7"/>
  <c r="C741" i="7"/>
  <c r="C740" i="7"/>
  <c r="C739" i="7"/>
  <c r="C738" i="7"/>
  <c r="C737" i="7"/>
  <c r="C736" i="7"/>
  <c r="C735" i="7"/>
  <c r="C734" i="7"/>
  <c r="C733" i="7"/>
  <c r="C732" i="7"/>
  <c r="C731" i="7"/>
  <c r="C730" i="7"/>
  <c r="C729" i="7"/>
  <c r="C728" i="7"/>
  <c r="C727" i="7"/>
  <c r="C726" i="7"/>
  <c r="C725" i="7"/>
  <c r="C724" i="7"/>
  <c r="C723" i="7"/>
  <c r="C722" i="7"/>
  <c r="C721" i="7"/>
  <c r="C720" i="7"/>
  <c r="C719" i="7"/>
  <c r="C718" i="7"/>
  <c r="C717" i="7"/>
  <c r="C716" i="7"/>
  <c r="C715" i="7"/>
  <c r="C714" i="7"/>
  <c r="C713" i="7"/>
  <c r="C712" i="7"/>
  <c r="C711" i="7"/>
  <c r="C710" i="7"/>
  <c r="C709" i="7"/>
  <c r="C708" i="7"/>
  <c r="C707" i="7"/>
  <c r="C706" i="7"/>
  <c r="C705" i="7"/>
  <c r="C704" i="7"/>
  <c r="C703" i="7"/>
  <c r="C702" i="7"/>
  <c r="C701" i="7"/>
  <c r="C700" i="7"/>
  <c r="C699" i="7"/>
  <c r="C698" i="7"/>
  <c r="C697" i="7"/>
  <c r="C696" i="7"/>
  <c r="C695" i="7"/>
  <c r="C694" i="7"/>
  <c r="C693" i="7"/>
  <c r="C692" i="7"/>
  <c r="C691" i="7"/>
  <c r="C690" i="7"/>
  <c r="C689" i="7"/>
  <c r="C688" i="7"/>
  <c r="C687" i="7"/>
  <c r="C686" i="7"/>
  <c r="C685" i="7"/>
  <c r="C684" i="7"/>
  <c r="C683" i="7"/>
  <c r="C682" i="7"/>
  <c r="C681" i="7"/>
  <c r="C680" i="7"/>
  <c r="C679" i="7"/>
  <c r="C678" i="7"/>
  <c r="C677" i="7"/>
  <c r="C676" i="7"/>
  <c r="C675" i="7"/>
  <c r="C674" i="7"/>
  <c r="C673" i="7"/>
  <c r="C672" i="7"/>
  <c r="C671" i="7"/>
  <c r="C670" i="7"/>
  <c r="C669" i="7"/>
  <c r="C668" i="7"/>
  <c r="C667" i="7"/>
  <c r="C666" i="7"/>
  <c r="C665" i="7"/>
  <c r="C664" i="7"/>
  <c r="C663" i="7"/>
  <c r="C662" i="7"/>
  <c r="C661" i="7"/>
  <c r="C660" i="7"/>
  <c r="C659" i="7"/>
  <c r="C658" i="7"/>
  <c r="C657" i="7"/>
  <c r="C656" i="7"/>
  <c r="C655" i="7"/>
  <c r="C654" i="7"/>
  <c r="C653" i="7"/>
  <c r="C652" i="7"/>
  <c r="C651" i="7"/>
  <c r="C650" i="7"/>
  <c r="C649" i="7"/>
  <c r="C648" i="7"/>
  <c r="C647" i="7"/>
  <c r="C646" i="7"/>
  <c r="C645" i="7"/>
  <c r="C644" i="7"/>
  <c r="C643" i="7"/>
  <c r="C642" i="7"/>
  <c r="C641" i="7"/>
  <c r="C640" i="7"/>
  <c r="C639" i="7"/>
  <c r="C638" i="7"/>
  <c r="C637" i="7"/>
  <c r="C636" i="7"/>
  <c r="C635" i="7"/>
  <c r="C634" i="7"/>
  <c r="C633" i="7"/>
  <c r="C632" i="7"/>
  <c r="C631" i="7"/>
  <c r="C630" i="7"/>
  <c r="C629" i="7"/>
  <c r="C628" i="7"/>
  <c r="C627" i="7"/>
  <c r="C626" i="7"/>
  <c r="C625" i="7"/>
  <c r="C624" i="7"/>
  <c r="C623" i="7"/>
  <c r="C622" i="7"/>
  <c r="C621" i="7"/>
  <c r="C620" i="7"/>
  <c r="C619" i="7"/>
  <c r="C618" i="7"/>
  <c r="C617" i="7"/>
  <c r="C616" i="7"/>
  <c r="C615" i="7"/>
  <c r="C614" i="7"/>
  <c r="C613" i="7"/>
  <c r="C612" i="7"/>
  <c r="C611" i="7"/>
  <c r="C610" i="7"/>
  <c r="C609" i="7"/>
  <c r="C608" i="7"/>
  <c r="C607" i="7"/>
  <c r="C606" i="7"/>
  <c r="C605" i="7"/>
  <c r="C604" i="7"/>
  <c r="C603" i="7"/>
  <c r="C602" i="7"/>
  <c r="C601" i="7"/>
  <c r="C600" i="7"/>
  <c r="C599" i="7"/>
  <c r="C598" i="7"/>
  <c r="C597" i="7"/>
  <c r="C596" i="7"/>
  <c r="C595" i="7"/>
  <c r="C594" i="7"/>
  <c r="C593" i="7"/>
  <c r="C592" i="7"/>
  <c r="C591" i="7"/>
  <c r="C590" i="7"/>
  <c r="C589" i="7"/>
  <c r="C588" i="7"/>
  <c r="C587" i="7"/>
  <c r="C586" i="7"/>
  <c r="C585" i="7"/>
  <c r="C584" i="7"/>
  <c r="C583" i="7"/>
  <c r="C582" i="7"/>
  <c r="C581" i="7"/>
  <c r="C580" i="7"/>
  <c r="C579" i="7"/>
  <c r="C578" i="7"/>
  <c r="C577" i="7"/>
  <c r="C576" i="7"/>
  <c r="C575" i="7"/>
  <c r="C574" i="7"/>
  <c r="C573" i="7"/>
  <c r="C572" i="7"/>
  <c r="C571" i="7"/>
  <c r="C570" i="7"/>
  <c r="C569" i="7"/>
  <c r="C568" i="7"/>
  <c r="C567" i="7"/>
  <c r="C566" i="7"/>
  <c r="C565" i="7"/>
  <c r="C564" i="7"/>
  <c r="C563" i="7"/>
  <c r="C562" i="7"/>
  <c r="C561" i="7"/>
  <c r="C560" i="7"/>
  <c r="C559" i="7"/>
  <c r="C558" i="7"/>
  <c r="C557" i="7"/>
  <c r="C556" i="7"/>
  <c r="C555" i="7"/>
  <c r="C554" i="7"/>
  <c r="C553" i="7"/>
  <c r="C552" i="7"/>
  <c r="C551" i="7"/>
  <c r="C550" i="7"/>
  <c r="C549" i="7"/>
  <c r="C548" i="7"/>
  <c r="C547" i="7"/>
  <c r="C546" i="7"/>
  <c r="C545" i="7"/>
  <c r="C544" i="7"/>
  <c r="C543" i="7"/>
  <c r="C542" i="7"/>
  <c r="C541" i="7"/>
  <c r="C540" i="7"/>
  <c r="C539" i="7"/>
  <c r="C538" i="7"/>
  <c r="C537" i="7"/>
  <c r="C536" i="7"/>
  <c r="C535" i="7"/>
  <c r="C534" i="7"/>
  <c r="C533" i="7"/>
  <c r="C532" i="7"/>
  <c r="C531" i="7"/>
  <c r="C530" i="7"/>
  <c r="C529" i="7"/>
  <c r="C528" i="7"/>
  <c r="C527" i="7"/>
  <c r="C526" i="7"/>
  <c r="C525" i="7"/>
  <c r="C524" i="7"/>
  <c r="C523" i="7"/>
  <c r="C522" i="7"/>
  <c r="C521" i="7"/>
  <c r="C520" i="7"/>
  <c r="C519" i="7"/>
  <c r="C518" i="7"/>
  <c r="C517" i="7"/>
  <c r="C516" i="7"/>
  <c r="C515" i="7"/>
  <c r="C514" i="7"/>
  <c r="C513" i="7"/>
  <c r="C512" i="7"/>
  <c r="C511" i="7"/>
  <c r="C510" i="7"/>
  <c r="C509" i="7"/>
  <c r="C508" i="7"/>
  <c r="C507" i="7"/>
  <c r="C506" i="7"/>
  <c r="C505" i="7"/>
  <c r="C504" i="7"/>
  <c r="C503" i="7"/>
  <c r="C502" i="7"/>
  <c r="C501" i="7"/>
  <c r="C500" i="7"/>
  <c r="C499" i="7"/>
  <c r="C498" i="7"/>
  <c r="C497" i="7"/>
  <c r="C496" i="7"/>
  <c r="C495" i="7"/>
  <c r="C494" i="7"/>
  <c r="C493" i="7"/>
  <c r="C492" i="7"/>
  <c r="C491" i="7"/>
  <c r="C490" i="7"/>
  <c r="C489" i="7"/>
  <c r="C488" i="7"/>
  <c r="C487" i="7"/>
  <c r="C486" i="7"/>
  <c r="C485" i="7"/>
  <c r="C484" i="7"/>
  <c r="C483" i="7"/>
  <c r="C482" i="7"/>
  <c r="C481" i="7"/>
  <c r="C480" i="7"/>
  <c r="C479" i="7"/>
  <c r="C478" i="7"/>
  <c r="C477" i="7"/>
  <c r="C476" i="7"/>
  <c r="C475" i="7"/>
  <c r="C474" i="7"/>
  <c r="C473" i="7"/>
  <c r="C472" i="7"/>
  <c r="C471" i="7"/>
  <c r="C470" i="7"/>
  <c r="C469" i="7"/>
  <c r="C468" i="7"/>
  <c r="C467" i="7"/>
  <c r="C466" i="7"/>
  <c r="C465" i="7"/>
  <c r="C464" i="7"/>
  <c r="C463" i="7"/>
  <c r="C462" i="7"/>
  <c r="C461" i="7"/>
  <c r="C460" i="7"/>
  <c r="C459" i="7"/>
  <c r="C458" i="7"/>
  <c r="C457" i="7"/>
  <c r="C456" i="7"/>
  <c r="C455" i="7"/>
  <c r="C454" i="7"/>
  <c r="C453" i="7"/>
  <c r="C452" i="7"/>
  <c r="C451" i="7"/>
  <c r="C450" i="7"/>
  <c r="C449" i="7"/>
  <c r="C448" i="7"/>
  <c r="C447" i="7"/>
  <c r="C446" i="7"/>
  <c r="C445" i="7"/>
  <c r="C444" i="7"/>
  <c r="C443" i="7"/>
  <c r="C442" i="7"/>
  <c r="C441" i="7"/>
  <c r="C440" i="7"/>
  <c r="C439" i="7"/>
  <c r="C438" i="7"/>
  <c r="C437" i="7"/>
  <c r="C436" i="7"/>
  <c r="C435" i="7"/>
  <c r="C434" i="7"/>
  <c r="C433" i="7"/>
  <c r="C432" i="7"/>
  <c r="C431" i="7"/>
  <c r="C430" i="7"/>
  <c r="C429" i="7"/>
  <c r="C428" i="7"/>
  <c r="C427" i="7"/>
  <c r="C426" i="7"/>
  <c r="C425" i="7"/>
  <c r="C424" i="7"/>
  <c r="C423" i="7"/>
  <c r="C422" i="7"/>
  <c r="C421" i="7"/>
  <c r="C420" i="7"/>
  <c r="C419" i="7"/>
  <c r="C418" i="7"/>
  <c r="C417" i="7"/>
  <c r="C416" i="7"/>
  <c r="C415" i="7"/>
  <c r="C414" i="7"/>
  <c r="C413" i="7"/>
  <c r="C412" i="7"/>
  <c r="C411" i="7"/>
  <c r="C410" i="7"/>
  <c r="C409" i="7"/>
  <c r="C408" i="7"/>
  <c r="C407" i="7"/>
  <c r="C406" i="7"/>
  <c r="C405" i="7"/>
  <c r="C404" i="7"/>
  <c r="C403" i="7"/>
  <c r="C402" i="7"/>
  <c r="C401" i="7"/>
  <c r="C400" i="7"/>
  <c r="C399" i="7"/>
  <c r="C398" i="7"/>
  <c r="C397" i="7"/>
  <c r="C396" i="7"/>
  <c r="C395" i="7"/>
  <c r="C394" i="7"/>
  <c r="C393" i="7"/>
  <c r="C392" i="7"/>
  <c r="C391" i="7"/>
  <c r="C390" i="7"/>
  <c r="C389" i="7"/>
  <c r="C388" i="7"/>
  <c r="C387" i="7"/>
  <c r="C386" i="7"/>
  <c r="C385" i="7"/>
  <c r="C384" i="7"/>
  <c r="C383" i="7"/>
  <c r="C382" i="7"/>
  <c r="C381" i="7"/>
  <c r="C380" i="7"/>
  <c r="C379" i="7"/>
  <c r="C378" i="7"/>
  <c r="C377" i="7"/>
  <c r="C376" i="7"/>
  <c r="C375" i="7"/>
  <c r="C374" i="7"/>
  <c r="C373" i="7"/>
  <c r="C372" i="7"/>
  <c r="C371" i="7"/>
  <c r="C370" i="7"/>
  <c r="C369" i="7"/>
  <c r="C368" i="7"/>
  <c r="C367" i="7"/>
  <c r="C366" i="7"/>
  <c r="C365" i="7"/>
  <c r="C364" i="7"/>
  <c r="C363" i="7"/>
  <c r="C362" i="7"/>
  <c r="C361" i="7"/>
  <c r="C360" i="7"/>
  <c r="C359" i="7"/>
  <c r="C358" i="7"/>
  <c r="C357" i="7"/>
  <c r="C356" i="7"/>
  <c r="C355" i="7"/>
  <c r="C354" i="7"/>
  <c r="C353" i="7"/>
  <c r="C352" i="7"/>
  <c r="C351" i="7"/>
  <c r="C350" i="7"/>
  <c r="C349" i="7"/>
  <c r="C348" i="7"/>
  <c r="C347" i="7"/>
  <c r="C346" i="7"/>
  <c r="C345" i="7"/>
  <c r="C344" i="7"/>
  <c r="C343" i="7"/>
  <c r="C342" i="7"/>
  <c r="C341" i="7"/>
  <c r="C340" i="7"/>
  <c r="C339" i="7"/>
  <c r="C338" i="7"/>
  <c r="C337" i="7"/>
  <c r="C336" i="7"/>
  <c r="C335" i="7"/>
  <c r="C334" i="7"/>
  <c r="C333" i="7"/>
  <c r="C332" i="7"/>
  <c r="C331" i="7"/>
  <c r="C330" i="7"/>
  <c r="C329" i="7"/>
  <c r="C328" i="7"/>
  <c r="C327" i="7"/>
  <c r="C326" i="7"/>
  <c r="C325" i="7"/>
  <c r="C324" i="7"/>
  <c r="C323" i="7"/>
  <c r="C322" i="7"/>
  <c r="C321" i="7"/>
  <c r="C320" i="7"/>
  <c r="C319" i="7"/>
  <c r="C318" i="7"/>
  <c r="C317" i="7"/>
  <c r="C316" i="7"/>
  <c r="C315" i="7"/>
  <c r="C314" i="7"/>
  <c r="C313" i="7"/>
  <c r="C312" i="7"/>
  <c r="C311" i="7"/>
  <c r="C310" i="7"/>
  <c r="C309" i="7"/>
  <c r="C308" i="7"/>
  <c r="C307" i="7"/>
  <c r="C306" i="7"/>
  <c r="C305" i="7"/>
  <c r="C304" i="7"/>
  <c r="C303" i="7"/>
  <c r="C302" i="7"/>
  <c r="C301" i="7"/>
  <c r="C300" i="7"/>
  <c r="C299" i="7"/>
  <c r="C298" i="7"/>
  <c r="C297" i="7"/>
  <c r="C296" i="7"/>
  <c r="C295" i="7"/>
  <c r="C294" i="7"/>
  <c r="C293" i="7"/>
  <c r="C292" i="7"/>
  <c r="C291" i="7"/>
  <c r="C290" i="7"/>
  <c r="C289" i="7"/>
  <c r="C288" i="7"/>
  <c r="C287" i="7"/>
  <c r="C286" i="7"/>
  <c r="C285" i="7"/>
  <c r="C284" i="7"/>
  <c r="C283" i="7"/>
  <c r="C282" i="7"/>
  <c r="C281" i="7"/>
  <c r="C280" i="7"/>
  <c r="C279" i="7"/>
  <c r="C278" i="7"/>
  <c r="C277" i="7"/>
  <c r="C276" i="7"/>
  <c r="C275" i="7"/>
  <c r="C274" i="7"/>
  <c r="C273" i="7"/>
  <c r="C272" i="7"/>
  <c r="C271" i="7"/>
  <c r="C270" i="7"/>
  <c r="C269" i="7"/>
  <c r="C268" i="7"/>
  <c r="C267" i="7"/>
  <c r="C266" i="7"/>
  <c r="C265" i="7"/>
  <c r="C264" i="7"/>
  <c r="C263" i="7"/>
  <c r="C262" i="7"/>
  <c r="C261" i="7"/>
  <c r="C260" i="7"/>
  <c r="C259" i="7"/>
  <c r="C258" i="7"/>
  <c r="C257" i="7"/>
  <c r="C256" i="7"/>
  <c r="C255" i="7"/>
  <c r="C254" i="7"/>
  <c r="C253" i="7"/>
  <c r="C252" i="7"/>
  <c r="C251" i="7"/>
  <c r="C250" i="7"/>
  <c r="C249" i="7"/>
  <c r="C248" i="7"/>
  <c r="C247" i="7"/>
  <c r="C246" i="7"/>
  <c r="C245" i="7"/>
  <c r="C244" i="7"/>
  <c r="C243" i="7"/>
  <c r="C242" i="7"/>
  <c r="C241" i="7"/>
  <c r="C240" i="7"/>
  <c r="C239" i="7"/>
  <c r="C238" i="7"/>
  <c r="C237" i="7"/>
  <c r="C236" i="7"/>
  <c r="C235" i="7"/>
  <c r="C234" i="7"/>
  <c r="C233" i="7"/>
  <c r="C232" i="7"/>
  <c r="C231" i="7"/>
  <c r="C230" i="7"/>
  <c r="C229" i="7"/>
  <c r="C228" i="7"/>
  <c r="C227" i="7"/>
  <c r="C226" i="7"/>
  <c r="C225" i="7"/>
  <c r="C224" i="7"/>
  <c r="C223" i="7"/>
  <c r="C222" i="7"/>
  <c r="C221" i="7"/>
  <c r="C220" i="7"/>
  <c r="C219" i="7"/>
  <c r="C218" i="7"/>
  <c r="C217" i="7"/>
  <c r="C216" i="7"/>
  <c r="C215" i="7"/>
  <c r="C214" i="7"/>
  <c r="C213" i="7"/>
  <c r="C212" i="7"/>
  <c r="C211" i="7"/>
  <c r="C210" i="7"/>
  <c r="C209" i="7"/>
  <c r="C208" i="7"/>
  <c r="C207" i="7"/>
  <c r="C206" i="7"/>
  <c r="C205" i="7"/>
  <c r="C204" i="7"/>
  <c r="C203" i="7"/>
  <c r="C202" i="7"/>
  <c r="C201" i="7"/>
  <c r="C200" i="7"/>
  <c r="C199" i="7"/>
  <c r="C198" i="7"/>
  <c r="C197" i="7"/>
  <c r="C196" i="7"/>
  <c r="C195" i="7"/>
  <c r="C194" i="7"/>
  <c r="C193" i="7"/>
  <c r="C192" i="7"/>
  <c r="C191" i="7"/>
  <c r="C190" i="7"/>
  <c r="C189" i="7"/>
  <c r="C188" i="7"/>
  <c r="C187" i="7"/>
  <c r="C186" i="7"/>
  <c r="C185" i="7"/>
  <c r="C184" i="7"/>
  <c r="C183" i="7"/>
  <c r="C182" i="7"/>
  <c r="C181" i="7"/>
  <c r="C180" i="7"/>
  <c r="C179" i="7"/>
  <c r="C178" i="7"/>
  <c r="C177" i="7"/>
  <c r="C176" i="7"/>
  <c r="C175" i="7"/>
  <c r="C174" i="7"/>
  <c r="C173" i="7"/>
  <c r="C172" i="7"/>
  <c r="C171" i="7"/>
  <c r="C170" i="7"/>
  <c r="C169" i="7"/>
  <c r="C168" i="7"/>
  <c r="C167" i="7"/>
  <c r="C166" i="7"/>
  <c r="C165" i="7"/>
  <c r="C164" i="7"/>
  <c r="C163" i="7"/>
  <c r="C162" i="7"/>
  <c r="C161" i="7"/>
  <c r="C160" i="7"/>
  <c r="C159" i="7"/>
  <c r="C158" i="7"/>
  <c r="C157" i="7"/>
  <c r="C156" i="7"/>
  <c r="C155" i="7"/>
  <c r="C154" i="7"/>
  <c r="C153" i="7"/>
  <c r="C152" i="7"/>
  <c r="C151" i="7"/>
  <c r="C150" i="7"/>
  <c r="C149" i="7"/>
  <c r="C148" i="7"/>
  <c r="C147" i="7"/>
  <c r="C146" i="7"/>
  <c r="C145" i="7"/>
  <c r="C144" i="7"/>
  <c r="C143" i="7"/>
  <c r="C142" i="7"/>
  <c r="C141" i="7"/>
  <c r="C140" i="7"/>
  <c r="C139" i="7"/>
  <c r="C138" i="7"/>
  <c r="C137" i="7"/>
  <c r="C136" i="7"/>
  <c r="C135" i="7"/>
  <c r="C134" i="7"/>
  <c r="C133" i="7"/>
  <c r="C132" i="7"/>
  <c r="C131" i="7"/>
  <c r="C130" i="7"/>
  <c r="C129" i="7"/>
  <c r="C128" i="7"/>
  <c r="C127" i="7"/>
  <c r="C126" i="7"/>
  <c r="C125" i="7"/>
  <c r="C124" i="7"/>
  <c r="C123" i="7"/>
  <c r="C122" i="7"/>
  <c r="C121" i="7"/>
  <c r="C120" i="7"/>
  <c r="C119" i="7"/>
  <c r="C118" i="7"/>
  <c r="C117" i="7"/>
  <c r="C116" i="7"/>
  <c r="C115" i="7"/>
  <c r="C114" i="7"/>
  <c r="C113" i="7"/>
  <c r="C112" i="7"/>
  <c r="C111" i="7"/>
  <c r="C110" i="7"/>
  <c r="C109" i="7"/>
  <c r="C108" i="7"/>
  <c r="C107" i="7"/>
  <c r="C106" i="7"/>
  <c r="C105" i="7"/>
  <c r="C104" i="7"/>
  <c r="C103" i="7"/>
  <c r="C102" i="7"/>
  <c r="C101" i="7"/>
  <c r="C100" i="7"/>
  <c r="C99" i="7"/>
  <c r="C98" i="7"/>
  <c r="C97" i="7"/>
  <c r="C96" i="7"/>
  <c r="C95" i="7"/>
  <c r="C94" i="7"/>
  <c r="C93" i="7"/>
  <c r="C92" i="7"/>
  <c r="C91" i="7"/>
  <c r="C90" i="7"/>
  <c r="C89" i="7"/>
  <c r="C88" i="7"/>
  <c r="C87" i="7"/>
  <c r="C86" i="7"/>
  <c r="C85" i="7"/>
  <c r="C84" i="7"/>
  <c r="C83" i="7"/>
  <c r="C82" i="7"/>
  <c r="C81" i="7"/>
  <c r="C80" i="7"/>
  <c r="C79" i="7"/>
  <c r="C78" i="7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  <c r="B29" i="4"/>
  <c r="I50" i="6" l="1"/>
  <c r="F17" i="6"/>
  <c r="E17" i="6"/>
  <c r="D17" i="6"/>
  <c r="C17" i="6"/>
  <c r="B17" i="6"/>
  <c r="E16" i="6"/>
  <c r="D16" i="6"/>
  <c r="C16" i="6"/>
  <c r="B16" i="6"/>
  <c r="F16" i="6"/>
  <c r="E15" i="6"/>
  <c r="D15" i="6"/>
  <c r="C15" i="6"/>
  <c r="B15" i="6"/>
  <c r="F15" i="6"/>
  <c r="I2" i="6"/>
  <c r="I8" i="6" s="1"/>
  <c r="I14" i="6" s="1"/>
  <c r="I20" i="6" s="1"/>
  <c r="I48" i="6" s="1"/>
  <c r="I52" i="6" s="1"/>
  <c r="H2" i="6"/>
  <c r="H8" i="6" s="1"/>
  <c r="H14" i="6" s="1"/>
  <c r="H20" i="6" s="1"/>
  <c r="H48" i="6" s="1"/>
  <c r="H52" i="6" s="1"/>
  <c r="G2" i="6"/>
  <c r="G8" i="6" s="1"/>
  <c r="G14" i="6" s="1"/>
  <c r="G20" i="6" s="1"/>
  <c r="G48" i="6" s="1"/>
  <c r="G52" i="6" s="1"/>
  <c r="F2" i="6"/>
  <c r="F8" i="6" s="1"/>
  <c r="F14" i="6" s="1"/>
  <c r="F20" i="6" s="1"/>
  <c r="F48" i="6" s="1"/>
  <c r="F52" i="6" s="1"/>
  <c r="E2" i="6"/>
  <c r="E8" i="6" s="1"/>
  <c r="E14" i="6" s="1"/>
  <c r="E20" i="6" s="1"/>
  <c r="E48" i="6" s="1"/>
  <c r="E52" i="6" s="1"/>
  <c r="D2" i="6"/>
  <c r="D8" i="6" s="1"/>
  <c r="D14" i="6" s="1"/>
  <c r="D20" i="6" s="1"/>
  <c r="D48" i="6" s="1"/>
  <c r="D52" i="6" s="1"/>
  <c r="C2" i="6"/>
  <c r="C8" i="6" s="1"/>
  <c r="C14" i="6" s="1"/>
  <c r="C20" i="6" s="1"/>
  <c r="C48" i="6" s="1"/>
  <c r="C52" i="6" s="1"/>
  <c r="B2" i="6"/>
  <c r="B8" i="6" s="1"/>
  <c r="B14" i="6" s="1"/>
  <c r="B20" i="6" s="1"/>
  <c r="B48" i="6" s="1"/>
  <c r="B52" i="6" s="1"/>
  <c r="F6" i="6" l="1"/>
  <c r="E6" i="6"/>
  <c r="E12" i="6" s="1"/>
  <c r="D6" i="6"/>
  <c r="D9" i="6" s="1"/>
  <c r="C6" i="6"/>
  <c r="C12" i="6" s="1"/>
  <c r="B6" i="6"/>
  <c r="B11" i="6" s="1"/>
  <c r="F48" i="3"/>
  <c r="E48" i="3"/>
  <c r="D48" i="3"/>
  <c r="C48" i="3"/>
  <c r="F47" i="3"/>
  <c r="E47" i="3"/>
  <c r="D47" i="3"/>
  <c r="C47" i="3"/>
  <c r="G48" i="3"/>
  <c r="G47" i="3"/>
  <c r="J57" i="3"/>
  <c r="J71" i="3" s="1"/>
  <c r="I57" i="3"/>
  <c r="I71" i="3" s="1"/>
  <c r="H57" i="3"/>
  <c r="H71" i="3" s="1"/>
  <c r="G57" i="3"/>
  <c r="G71" i="3" s="1"/>
  <c r="F57" i="3"/>
  <c r="F71" i="3" s="1"/>
  <c r="E57" i="3"/>
  <c r="E71" i="3" s="1"/>
  <c r="D57" i="3"/>
  <c r="D71" i="3" s="1"/>
  <c r="C57" i="3"/>
  <c r="C71" i="3" s="1"/>
  <c r="I14" i="3"/>
  <c r="H12" i="1"/>
  <c r="C39" i="4"/>
  <c r="I12" i="1" l="1"/>
  <c r="J12" i="1" s="1"/>
  <c r="F11" i="6"/>
  <c r="F12" i="6"/>
  <c r="D10" i="6"/>
  <c r="D11" i="6"/>
  <c r="D12" i="6"/>
  <c r="B12" i="6"/>
  <c r="C9" i="6"/>
  <c r="E9" i="6"/>
  <c r="E10" i="6"/>
  <c r="F9" i="6"/>
  <c r="E11" i="6"/>
  <c r="F10" i="6"/>
  <c r="B9" i="6"/>
  <c r="C10" i="6"/>
  <c r="B10" i="6"/>
  <c r="C11" i="6"/>
  <c r="J21" i="2"/>
  <c r="I21" i="2"/>
  <c r="H21" i="2"/>
  <c r="F3" i="4"/>
  <c r="E3" i="4"/>
  <c r="D3" i="4"/>
  <c r="C3" i="4"/>
  <c r="H24" i="1"/>
  <c r="J14" i="3"/>
  <c r="H14" i="3"/>
  <c r="G60" i="1"/>
  <c r="F60" i="1"/>
  <c r="E60" i="1"/>
  <c r="D60" i="1"/>
  <c r="C60" i="1"/>
  <c r="H44" i="1"/>
  <c r="H42" i="1"/>
  <c r="H41" i="1"/>
  <c r="H40" i="1"/>
  <c r="G71" i="2"/>
  <c r="H71" i="2" s="1"/>
  <c r="F71" i="2"/>
  <c r="E71" i="2"/>
  <c r="D71" i="2"/>
  <c r="C71" i="2"/>
  <c r="G69" i="2"/>
  <c r="F69" i="2"/>
  <c r="G65" i="2" s="1"/>
  <c r="E69" i="2"/>
  <c r="D69" i="2"/>
  <c r="C69" i="2"/>
  <c r="C68" i="2" s="1"/>
  <c r="H78" i="2" l="1"/>
  <c r="H13" i="1"/>
  <c r="G10" i="6"/>
  <c r="H10" i="6" s="1"/>
  <c r="I10" i="6" s="1"/>
  <c r="G9" i="6"/>
  <c r="G11" i="6"/>
  <c r="H65" i="2"/>
  <c r="I41" i="1"/>
  <c r="J41" i="1" s="1"/>
  <c r="I40" i="1"/>
  <c r="J40" i="1" s="1"/>
  <c r="H19" i="2"/>
  <c r="I42" i="1"/>
  <c r="J42" i="1" s="1"/>
  <c r="I44" i="1"/>
  <c r="J44" i="1" s="1"/>
  <c r="I24" i="1"/>
  <c r="H60" i="1"/>
  <c r="I71" i="2"/>
  <c r="I78" i="2" s="1"/>
  <c r="G68" i="2"/>
  <c r="E65" i="2"/>
  <c r="E68" i="2" s="1"/>
  <c r="F65" i="2"/>
  <c r="F68" i="2" s="1"/>
  <c r="D65" i="2"/>
  <c r="D68" i="2" s="1"/>
  <c r="H9" i="6" l="1"/>
  <c r="I9" i="6" s="1"/>
  <c r="H11" i="6"/>
  <c r="I11" i="6" s="1"/>
  <c r="J24" i="1"/>
  <c r="J19" i="2" s="1"/>
  <c r="I19" i="2"/>
  <c r="I60" i="1"/>
  <c r="J71" i="2"/>
  <c r="I13" i="1"/>
  <c r="J60" i="1" l="1"/>
  <c r="J13" i="1"/>
  <c r="J78" i="2"/>
  <c r="G77" i="2" l="1"/>
  <c r="G78" i="2" s="1"/>
  <c r="F77" i="2"/>
  <c r="F78" i="2" s="1"/>
  <c r="E77" i="2"/>
  <c r="E78" i="2" s="1"/>
  <c r="D77" i="2"/>
  <c r="D78" i="2" s="1"/>
  <c r="C77" i="2"/>
  <c r="C78" i="2" s="1"/>
  <c r="G73" i="2"/>
  <c r="F73" i="2"/>
  <c r="E73" i="2"/>
  <c r="D73" i="2"/>
  <c r="C73" i="2"/>
  <c r="B73" i="2"/>
  <c r="G62" i="2"/>
  <c r="F62" i="2"/>
  <c r="E62" i="2"/>
  <c r="D62" i="2"/>
  <c r="C62" i="2"/>
  <c r="B62" i="2"/>
  <c r="H51" i="3"/>
  <c r="H50" i="3"/>
  <c r="I50" i="3" s="1"/>
  <c r="J50" i="3" s="1"/>
  <c r="J32" i="3"/>
  <c r="I32" i="3"/>
  <c r="H32" i="3"/>
  <c r="F32" i="3"/>
  <c r="F34" i="3" s="1"/>
  <c r="E32" i="3"/>
  <c r="E34" i="3" s="1"/>
  <c r="D32" i="3"/>
  <c r="D34" i="3" s="1"/>
  <c r="C32" i="3"/>
  <c r="C34" i="3" s="1"/>
  <c r="G32" i="3"/>
  <c r="G34" i="3" s="1"/>
  <c r="B85" i="3"/>
  <c r="B84" i="3"/>
  <c r="B83" i="3"/>
  <c r="B82" i="3"/>
  <c r="B81" i="3"/>
  <c r="B80" i="3"/>
  <c r="F26" i="1"/>
  <c r="E26" i="1"/>
  <c r="D26" i="1"/>
  <c r="C26" i="1"/>
  <c r="G26" i="1"/>
  <c r="H15" i="1"/>
  <c r="H5" i="1"/>
  <c r="I5" i="1" s="1"/>
  <c r="J5" i="1" s="1"/>
  <c r="F70" i="1"/>
  <c r="E70" i="1"/>
  <c r="D70" i="1"/>
  <c r="C70" i="1"/>
  <c r="G70" i="1"/>
  <c r="H70" i="1" s="1"/>
  <c r="G73" i="1"/>
  <c r="F73" i="1"/>
  <c r="E73" i="1"/>
  <c r="D73" i="1"/>
  <c r="C73" i="1"/>
  <c r="F77" i="1"/>
  <c r="E77" i="1"/>
  <c r="D77" i="1"/>
  <c r="C77" i="1"/>
  <c r="G77" i="1"/>
  <c r="H16" i="1"/>
  <c r="H8" i="1"/>
  <c r="I8" i="1" l="1"/>
  <c r="J8" i="1" s="1"/>
  <c r="F71" i="1"/>
  <c r="H71" i="1"/>
  <c r="D71" i="1"/>
  <c r="E71" i="1"/>
  <c r="G71" i="1"/>
  <c r="I16" i="1"/>
  <c r="J16" i="1" s="1"/>
  <c r="I70" i="1"/>
  <c r="H23" i="1"/>
  <c r="G75" i="2"/>
  <c r="F75" i="2"/>
  <c r="F76" i="2" s="1"/>
  <c r="E75" i="2"/>
  <c r="E76" i="2" s="1"/>
  <c r="D75" i="2"/>
  <c r="D76" i="2" s="1"/>
  <c r="C75" i="2"/>
  <c r="C76" i="2" s="1"/>
  <c r="I51" i="3"/>
  <c r="G74" i="1"/>
  <c r="C74" i="1"/>
  <c r="D74" i="1"/>
  <c r="E74" i="1"/>
  <c r="F74" i="1"/>
  <c r="I15" i="1"/>
  <c r="H73" i="1" l="1"/>
  <c r="I71" i="1" s="1"/>
  <c r="I73" i="1" s="1"/>
  <c r="I29" i="1" s="1"/>
  <c r="H26" i="1"/>
  <c r="J70" i="1"/>
  <c r="J23" i="1" s="1"/>
  <c r="J26" i="1" s="1"/>
  <c r="I23" i="1"/>
  <c r="I26" i="1" s="1"/>
  <c r="G76" i="2"/>
  <c r="H76" i="2" s="1"/>
  <c r="H75" i="2" s="1"/>
  <c r="H73" i="2" s="1"/>
  <c r="J51" i="3"/>
  <c r="J15" i="1"/>
  <c r="I31" i="1" l="1"/>
  <c r="I33" i="1" s="1"/>
  <c r="I76" i="2"/>
  <c r="J76" i="2" s="1"/>
  <c r="H66" i="2"/>
  <c r="I74" i="1"/>
  <c r="J71" i="1"/>
  <c r="J73" i="1" s="1"/>
  <c r="J29" i="1" s="1"/>
  <c r="J31" i="1" l="1"/>
  <c r="J33" i="1" s="1"/>
  <c r="J43" i="2"/>
  <c r="J74" i="1"/>
  <c r="C65" i="3" l="1"/>
  <c r="C64" i="3"/>
  <c r="C61" i="3"/>
  <c r="G53" i="3" l="1"/>
  <c r="F53" i="3"/>
  <c r="E53" i="3"/>
  <c r="D53" i="3"/>
  <c r="C53" i="3"/>
  <c r="G65" i="3"/>
  <c r="D65" i="3"/>
  <c r="E65" i="3"/>
  <c r="F65" i="3"/>
  <c r="G64" i="3"/>
  <c r="D64" i="3"/>
  <c r="E64" i="3"/>
  <c r="F64" i="3"/>
  <c r="F58" i="3"/>
  <c r="F78" i="1"/>
  <c r="E78" i="1"/>
  <c r="D78" i="1"/>
  <c r="C78" i="1"/>
  <c r="G78" i="1"/>
  <c r="C42" i="4" s="1"/>
  <c r="F69" i="1"/>
  <c r="E69" i="1"/>
  <c r="D69" i="1"/>
  <c r="C69" i="1"/>
  <c r="G69" i="1"/>
  <c r="F61" i="3"/>
  <c r="E61" i="3"/>
  <c r="D61" i="3"/>
  <c r="G61" i="3"/>
  <c r="F59" i="3"/>
  <c r="E59" i="3"/>
  <c r="D59" i="3"/>
  <c r="G59" i="3"/>
  <c r="E58" i="3"/>
  <c r="D58" i="3"/>
  <c r="G58" i="3"/>
  <c r="J2" i="1"/>
  <c r="J54" i="1" s="1"/>
  <c r="J58" i="1" s="1"/>
  <c r="J63" i="1" s="1"/>
  <c r="I2" i="1"/>
  <c r="I54" i="1" s="1"/>
  <c r="I58" i="1" s="1"/>
  <c r="I63" i="1" s="1"/>
  <c r="H2" i="1"/>
  <c r="H54" i="1" s="1"/>
  <c r="H58" i="1" s="1"/>
  <c r="H63" i="1" s="1"/>
  <c r="G2" i="1"/>
  <c r="G54" i="1" s="1"/>
  <c r="G58" i="1" s="1"/>
  <c r="G63" i="1" s="1"/>
  <c r="F2" i="1"/>
  <c r="F54" i="1" s="1"/>
  <c r="F58" i="1" s="1"/>
  <c r="F63" i="1" s="1"/>
  <c r="E2" i="1"/>
  <c r="E54" i="1" s="1"/>
  <c r="E58" i="1" s="1"/>
  <c r="E63" i="1" s="1"/>
  <c r="D2" i="1"/>
  <c r="D54" i="1" s="1"/>
  <c r="D58" i="1" s="1"/>
  <c r="D63" i="1" s="1"/>
  <c r="C2" i="1"/>
  <c r="C54" i="1" s="1"/>
  <c r="C58" i="1" s="1"/>
  <c r="C63" i="1" s="1"/>
  <c r="F47" i="2"/>
  <c r="F49" i="2" s="1"/>
  <c r="E47" i="2"/>
  <c r="E49" i="2" s="1"/>
  <c r="D47" i="2"/>
  <c r="D49" i="2" s="1"/>
  <c r="C47" i="2"/>
  <c r="C49" i="2" s="1"/>
  <c r="G47" i="2"/>
  <c r="G49" i="2" s="1"/>
  <c r="F34" i="2"/>
  <c r="F36" i="2" s="1"/>
  <c r="E34" i="2"/>
  <c r="D34" i="2"/>
  <c r="D36" i="2" s="1"/>
  <c r="C34" i="2"/>
  <c r="C36" i="2" s="1"/>
  <c r="G34" i="2"/>
  <c r="F23" i="2"/>
  <c r="E23" i="2"/>
  <c r="D23" i="2"/>
  <c r="C23" i="2"/>
  <c r="G23" i="2"/>
  <c r="F51" i="2" l="1"/>
  <c r="H58" i="3"/>
  <c r="H4" i="3" s="1"/>
  <c r="G51" i="2"/>
  <c r="E68" i="3"/>
  <c r="D68" i="3"/>
  <c r="F68" i="3"/>
  <c r="G68" i="3"/>
  <c r="C51" i="2"/>
  <c r="E51" i="2"/>
  <c r="D51" i="2"/>
  <c r="D25" i="2"/>
  <c r="D58" i="2"/>
  <c r="D59" i="2" s="1"/>
  <c r="G25" i="2"/>
  <c r="G58" i="2"/>
  <c r="C25" i="2"/>
  <c r="C58" i="2"/>
  <c r="C59" i="2" s="1"/>
  <c r="E25" i="2"/>
  <c r="E58" i="2"/>
  <c r="E59" i="2" s="1"/>
  <c r="F25" i="2"/>
  <c r="F58" i="2"/>
  <c r="F59" i="2" s="1"/>
  <c r="I68" i="1"/>
  <c r="I3" i="2"/>
  <c r="I61" i="2" s="1"/>
  <c r="J68" i="1"/>
  <c r="J3" i="2"/>
  <c r="J61" i="2" s="1"/>
  <c r="H68" i="1"/>
  <c r="H3" i="2"/>
  <c r="H61" i="2" s="1"/>
  <c r="C68" i="1"/>
  <c r="C3" i="2"/>
  <c r="C61" i="2" s="1"/>
  <c r="D68" i="1"/>
  <c r="D3" i="2"/>
  <c r="D61" i="2" s="1"/>
  <c r="E68" i="1"/>
  <c r="E3" i="2"/>
  <c r="E61" i="2" s="1"/>
  <c r="F68" i="1"/>
  <c r="F3" i="2"/>
  <c r="F61" i="2" s="1"/>
  <c r="G68" i="1"/>
  <c r="G3" i="2"/>
  <c r="G61" i="2" s="1"/>
  <c r="H78" i="1"/>
  <c r="H59" i="3"/>
  <c r="H5" i="3" s="1"/>
  <c r="G75" i="1"/>
  <c r="C26" i="4" s="1"/>
  <c r="C75" i="1"/>
  <c r="D75" i="1"/>
  <c r="E75" i="1"/>
  <c r="F75" i="1"/>
  <c r="E54" i="2"/>
  <c r="E56" i="2" s="1"/>
  <c r="C54" i="2"/>
  <c r="C56" i="2" s="1"/>
  <c r="F54" i="2"/>
  <c r="F56" i="2" s="1"/>
  <c r="D54" i="2"/>
  <c r="D56" i="2" s="1"/>
  <c r="G54" i="2"/>
  <c r="G56" i="2" s="1"/>
  <c r="H55" i="2" s="1"/>
  <c r="E36" i="2"/>
  <c r="G36" i="2"/>
  <c r="G7" i="3"/>
  <c r="F7" i="3"/>
  <c r="E7" i="3"/>
  <c r="D7" i="3"/>
  <c r="C7" i="3"/>
  <c r="G15" i="3"/>
  <c r="F15" i="3"/>
  <c r="E15" i="3"/>
  <c r="D15" i="3"/>
  <c r="I58" i="3" l="1"/>
  <c r="J58" i="3" s="1"/>
  <c r="H7" i="3"/>
  <c r="G59" i="2"/>
  <c r="C63" i="2"/>
  <c r="C61" i="1"/>
  <c r="F63" i="2"/>
  <c r="F61" i="1"/>
  <c r="G63" i="2"/>
  <c r="G61" i="1"/>
  <c r="D63" i="2"/>
  <c r="D61" i="1"/>
  <c r="E63" i="2"/>
  <c r="E61" i="1"/>
  <c r="H68" i="3"/>
  <c r="H53" i="3" s="1"/>
  <c r="E83" i="3"/>
  <c r="E85" i="3"/>
  <c r="E84" i="3"/>
  <c r="F83" i="3"/>
  <c r="F85" i="3"/>
  <c r="F84" i="3"/>
  <c r="G83" i="3"/>
  <c r="G85" i="3"/>
  <c r="G84" i="3"/>
  <c r="C84" i="3"/>
  <c r="C83" i="3"/>
  <c r="C85" i="3"/>
  <c r="D84" i="3"/>
  <c r="D83" i="3"/>
  <c r="D85" i="3"/>
  <c r="F80" i="3"/>
  <c r="F82" i="3"/>
  <c r="F81" i="3"/>
  <c r="E80" i="3"/>
  <c r="E81" i="3"/>
  <c r="E82" i="3"/>
  <c r="G82" i="3"/>
  <c r="G81" i="3"/>
  <c r="C81" i="3"/>
  <c r="C82" i="3"/>
  <c r="D82" i="3"/>
  <c r="D81" i="3"/>
  <c r="C77" i="3"/>
  <c r="C80" i="3"/>
  <c r="D77" i="3"/>
  <c r="D80" i="3"/>
  <c r="G77" i="3"/>
  <c r="G80" i="3"/>
  <c r="I78" i="1"/>
  <c r="E72" i="3"/>
  <c r="E77" i="3"/>
  <c r="F72" i="3"/>
  <c r="F77" i="3"/>
  <c r="I59" i="3"/>
  <c r="J59" i="3" s="1"/>
  <c r="E76" i="3"/>
  <c r="E75" i="3"/>
  <c r="C75" i="3"/>
  <c r="C76" i="3"/>
  <c r="C72" i="3"/>
  <c r="D72" i="3"/>
  <c r="D76" i="3"/>
  <c r="D75" i="3"/>
  <c r="G75" i="3"/>
  <c r="G76" i="3"/>
  <c r="G72" i="3"/>
  <c r="F75" i="3"/>
  <c r="F76" i="3"/>
  <c r="E9" i="3"/>
  <c r="E60" i="3"/>
  <c r="D18" i="6" s="1"/>
  <c r="C9" i="3"/>
  <c r="C17" i="3" s="1"/>
  <c r="D9" i="3"/>
  <c r="D60" i="3"/>
  <c r="C18" i="6" s="1"/>
  <c r="F9" i="3"/>
  <c r="F60" i="3"/>
  <c r="E18" i="6" s="1"/>
  <c r="G9" i="3"/>
  <c r="G60" i="3"/>
  <c r="F18" i="6" s="1"/>
  <c r="F45" i="1"/>
  <c r="F48" i="1" s="1"/>
  <c r="F64" i="1" s="1"/>
  <c r="E45" i="1"/>
  <c r="E48" i="1" s="1"/>
  <c r="E64" i="1" s="1"/>
  <c r="D45" i="1"/>
  <c r="D48" i="1" s="1"/>
  <c r="D64" i="1" s="1"/>
  <c r="C45" i="1"/>
  <c r="C48" i="1" s="1"/>
  <c r="C64" i="1" s="1"/>
  <c r="G45" i="1"/>
  <c r="G48" i="1" s="1"/>
  <c r="C43" i="4" s="1"/>
  <c r="G31" i="1"/>
  <c r="G33" i="1" s="1"/>
  <c r="F31" i="1"/>
  <c r="F33" i="1" s="1"/>
  <c r="E31" i="1"/>
  <c r="E33" i="1" s="1"/>
  <c r="D31" i="1"/>
  <c r="D33" i="1" s="1"/>
  <c r="C31" i="1"/>
  <c r="C33" i="1" s="1"/>
  <c r="G9" i="1"/>
  <c r="F9" i="1"/>
  <c r="E9" i="1"/>
  <c r="D9" i="1"/>
  <c r="C9" i="1"/>
  <c r="G17" i="1"/>
  <c r="F17" i="1"/>
  <c r="E17" i="1"/>
  <c r="D17" i="1"/>
  <c r="C17" i="1"/>
  <c r="H63" i="2" l="1"/>
  <c r="H62" i="2" s="1"/>
  <c r="H67" i="2" s="1"/>
  <c r="H68" i="2" s="1"/>
  <c r="H69" i="2" s="1"/>
  <c r="D73" i="3"/>
  <c r="C62" i="3"/>
  <c r="G64" i="1"/>
  <c r="C40" i="4"/>
  <c r="C47" i="4" s="1"/>
  <c r="H61" i="1"/>
  <c r="I61" i="1" s="1"/>
  <c r="J61" i="1" s="1"/>
  <c r="F55" i="1"/>
  <c r="F56" i="1"/>
  <c r="E56" i="1"/>
  <c r="E55" i="1"/>
  <c r="D55" i="1"/>
  <c r="D56" i="1"/>
  <c r="C56" i="1"/>
  <c r="C55" i="1"/>
  <c r="G55" i="1"/>
  <c r="G56" i="1"/>
  <c r="I68" i="3"/>
  <c r="J68" i="3" s="1"/>
  <c r="H84" i="3"/>
  <c r="H23" i="3" s="1"/>
  <c r="H45" i="2"/>
  <c r="H85" i="3"/>
  <c r="H24" i="3" s="1"/>
  <c r="H83" i="3"/>
  <c r="H22" i="3" s="1"/>
  <c r="H82" i="3"/>
  <c r="I82" i="3" s="1"/>
  <c r="J82" i="3" s="1"/>
  <c r="H81" i="3"/>
  <c r="I81" i="3" s="1"/>
  <c r="J81" i="3" s="1"/>
  <c r="I4" i="3"/>
  <c r="J4" i="3" s="1"/>
  <c r="J78" i="1"/>
  <c r="J77" i="1" s="1"/>
  <c r="J19" i="3" s="1"/>
  <c r="I77" i="1"/>
  <c r="I19" i="3" s="1"/>
  <c r="I5" i="3"/>
  <c r="J5" i="3" s="1"/>
  <c r="H72" i="3"/>
  <c r="I72" i="3" s="1"/>
  <c r="J72" i="3" s="1"/>
  <c r="H77" i="3"/>
  <c r="I77" i="3" s="1"/>
  <c r="J77" i="3" s="1"/>
  <c r="H76" i="3"/>
  <c r="I76" i="3" s="1"/>
  <c r="J76" i="3" s="1"/>
  <c r="H75" i="3"/>
  <c r="I75" i="3" s="1"/>
  <c r="J75" i="3" s="1"/>
  <c r="H60" i="3"/>
  <c r="G18" i="6" s="1"/>
  <c r="G6" i="6" s="1"/>
  <c r="G46" i="6" s="1"/>
  <c r="E17" i="3"/>
  <c r="E65" i="1" s="1"/>
  <c r="E73" i="3"/>
  <c r="C73" i="3"/>
  <c r="F17" i="3"/>
  <c r="F65" i="1" s="1"/>
  <c r="F73" i="3"/>
  <c r="G17" i="3"/>
  <c r="G65" i="1" s="1"/>
  <c r="G73" i="3"/>
  <c r="D62" i="3"/>
  <c r="G62" i="3"/>
  <c r="G50" i="1"/>
  <c r="E50" i="1"/>
  <c r="F50" i="1"/>
  <c r="C50" i="1"/>
  <c r="D50" i="1"/>
  <c r="C65" i="1"/>
  <c r="D17" i="3"/>
  <c r="E62" i="3"/>
  <c r="F62" i="3"/>
  <c r="F19" i="1"/>
  <c r="C19" i="1"/>
  <c r="G19" i="1"/>
  <c r="D19" i="1"/>
  <c r="E19" i="1"/>
  <c r="I63" i="2" l="1"/>
  <c r="J63" i="2" s="1"/>
  <c r="G44" i="6"/>
  <c r="G12" i="6"/>
  <c r="G5" i="6"/>
  <c r="G17" i="6" s="1"/>
  <c r="G3" i="6"/>
  <c r="G15" i="6" s="1"/>
  <c r="G4" i="6"/>
  <c r="G16" i="6" s="1"/>
  <c r="H31" i="2"/>
  <c r="H11" i="1" s="1"/>
  <c r="I84" i="3"/>
  <c r="J84" i="3" s="1"/>
  <c r="F59" i="1"/>
  <c r="I83" i="3"/>
  <c r="J83" i="3" s="1"/>
  <c r="I85" i="3"/>
  <c r="J85" i="3" s="1"/>
  <c r="C59" i="1"/>
  <c r="D59" i="1"/>
  <c r="E59" i="1"/>
  <c r="G59" i="1"/>
  <c r="H6" i="1"/>
  <c r="D79" i="3"/>
  <c r="D65" i="1"/>
  <c r="H21" i="3"/>
  <c r="I53" i="3"/>
  <c r="I45" i="2" s="1"/>
  <c r="F51" i="1"/>
  <c r="C51" i="1"/>
  <c r="D51" i="1"/>
  <c r="E51" i="1"/>
  <c r="G51" i="1"/>
  <c r="I7" i="3"/>
  <c r="I12" i="3" s="1"/>
  <c r="H11" i="3"/>
  <c r="H12" i="3"/>
  <c r="H65" i="3" s="1"/>
  <c r="H73" i="3"/>
  <c r="I73" i="3" s="1"/>
  <c r="J73" i="3" s="1"/>
  <c r="G36" i="3"/>
  <c r="G88" i="3" s="1"/>
  <c r="G79" i="3"/>
  <c r="E36" i="3"/>
  <c r="E88" i="3" s="1"/>
  <c r="E79" i="3"/>
  <c r="C67" i="3"/>
  <c r="C79" i="3"/>
  <c r="F36" i="3"/>
  <c r="F88" i="3" s="1"/>
  <c r="F79" i="3"/>
  <c r="F67" i="3"/>
  <c r="E67" i="3"/>
  <c r="J7" i="3"/>
  <c r="G67" i="3"/>
  <c r="D36" i="3"/>
  <c r="D88" i="3" s="1"/>
  <c r="D67" i="3"/>
  <c r="C36" i="3"/>
  <c r="C87" i="3" l="1"/>
  <c r="C88" i="3"/>
  <c r="H88" i="3" s="1"/>
  <c r="H34" i="2"/>
  <c r="G36" i="6"/>
  <c r="G66" i="6" s="1"/>
  <c r="G72" i="6"/>
  <c r="F14" i="4"/>
  <c r="F15" i="4" s="1"/>
  <c r="E14" i="4"/>
  <c r="E15" i="4" s="1"/>
  <c r="D14" i="4"/>
  <c r="D15" i="4" s="1"/>
  <c r="H64" i="3"/>
  <c r="H15" i="3"/>
  <c r="J62" i="2"/>
  <c r="J31" i="2" s="1"/>
  <c r="J34" i="2" s="1"/>
  <c r="J6" i="1"/>
  <c r="I65" i="3"/>
  <c r="I62" i="2"/>
  <c r="I31" i="2" s="1"/>
  <c r="I34" i="2" s="1"/>
  <c r="I6" i="1"/>
  <c r="J53" i="3"/>
  <c r="J45" i="2" s="1"/>
  <c r="J47" i="2" s="1"/>
  <c r="J24" i="3"/>
  <c r="J22" i="3"/>
  <c r="J23" i="3"/>
  <c r="I23" i="3"/>
  <c r="I24" i="3"/>
  <c r="I22" i="3"/>
  <c r="J21" i="3"/>
  <c r="I21" i="3"/>
  <c r="J80" i="3"/>
  <c r="I80" i="3"/>
  <c r="I60" i="3"/>
  <c r="H18" i="6" s="1"/>
  <c r="H6" i="6" s="1"/>
  <c r="H46" i="6" s="1"/>
  <c r="I11" i="3"/>
  <c r="D87" i="3"/>
  <c r="D38" i="3"/>
  <c r="D40" i="3" s="1"/>
  <c r="G87" i="3"/>
  <c r="G38" i="3"/>
  <c r="G40" i="3" s="1"/>
  <c r="E87" i="3"/>
  <c r="E38" i="3"/>
  <c r="E40" i="3" s="1"/>
  <c r="C38" i="3"/>
  <c r="C40" i="3" s="1"/>
  <c r="F87" i="3"/>
  <c r="F38" i="3"/>
  <c r="F40" i="3" s="1"/>
  <c r="J12" i="3"/>
  <c r="J65" i="3" s="1"/>
  <c r="J11" i="3"/>
  <c r="H9" i="3"/>
  <c r="J60" i="3"/>
  <c r="I18" i="6" s="1"/>
  <c r="H87" i="3" l="1"/>
  <c r="I88" i="3"/>
  <c r="J88" i="3" s="1"/>
  <c r="G49" i="6"/>
  <c r="H44" i="6"/>
  <c r="H4" i="6"/>
  <c r="H16" i="6" s="1"/>
  <c r="H12" i="6"/>
  <c r="I6" i="6"/>
  <c r="I46" i="6" s="1"/>
  <c r="H3" i="6"/>
  <c r="H15" i="6" s="1"/>
  <c r="H5" i="6"/>
  <c r="H17" i="6" s="1"/>
  <c r="J67" i="2"/>
  <c r="I67" i="2"/>
  <c r="I15" i="3"/>
  <c r="I64" i="3"/>
  <c r="C45" i="3"/>
  <c r="C54" i="3" s="1"/>
  <c r="C46" i="3"/>
  <c r="F46" i="3"/>
  <c r="F45" i="3"/>
  <c r="F54" i="3" s="1"/>
  <c r="E46" i="3"/>
  <c r="E45" i="3"/>
  <c r="E54" i="3" s="1"/>
  <c r="G46" i="3"/>
  <c r="G45" i="3"/>
  <c r="G54" i="3" s="1"/>
  <c r="D46" i="3"/>
  <c r="D45" i="3"/>
  <c r="D54" i="3" s="1"/>
  <c r="H62" i="3"/>
  <c r="H17" i="3"/>
  <c r="H8" i="3"/>
  <c r="J64" i="3"/>
  <c r="J15" i="3"/>
  <c r="J9" i="3"/>
  <c r="I9" i="3"/>
  <c r="H36" i="6" l="1"/>
  <c r="H49" i="6" s="1"/>
  <c r="H72" i="6"/>
  <c r="I44" i="6"/>
  <c r="I36" i="6" s="1"/>
  <c r="I3" i="6"/>
  <c r="I15" i="6" s="1"/>
  <c r="I5" i="6"/>
  <c r="I17" i="6" s="1"/>
  <c r="I4" i="6"/>
  <c r="I16" i="6" s="1"/>
  <c r="I12" i="6"/>
  <c r="H61" i="3"/>
  <c r="I17" i="3"/>
  <c r="I65" i="1" s="1"/>
  <c r="I87" i="3"/>
  <c r="J17" i="3"/>
  <c r="J65" i="1" s="1"/>
  <c r="H67" i="3"/>
  <c r="H79" i="3"/>
  <c r="I62" i="3"/>
  <c r="I8" i="3"/>
  <c r="J62" i="3"/>
  <c r="J8" i="3"/>
  <c r="J7" i="1" s="1"/>
  <c r="H66" i="6" l="1"/>
  <c r="I49" i="6"/>
  <c r="I72" i="6"/>
  <c r="I67" i="3"/>
  <c r="I79" i="3"/>
  <c r="I61" i="3"/>
  <c r="I7" i="1"/>
  <c r="J87" i="3"/>
  <c r="J67" i="3"/>
  <c r="J79" i="3"/>
  <c r="J61" i="3"/>
  <c r="H74" i="1"/>
  <c r="H77" i="1" s="1"/>
  <c r="H29" i="1"/>
  <c r="H43" i="2" l="1"/>
  <c r="H47" i="2" s="1"/>
  <c r="I43" i="2"/>
  <c r="I47" i="2" s="1"/>
  <c r="I66" i="6"/>
  <c r="H31" i="1"/>
  <c r="H19" i="3"/>
  <c r="H65" i="1" s="1"/>
  <c r="H33" i="1" l="1"/>
  <c r="H80" i="3"/>
  <c r="J20" i="3"/>
  <c r="I20" i="3"/>
  <c r="H20" i="3"/>
  <c r="H34" i="3" s="1"/>
  <c r="H36" i="3" l="1"/>
  <c r="H37" i="3" s="1"/>
  <c r="I34" i="3"/>
  <c r="J34" i="3"/>
  <c r="J36" i="3" l="1"/>
  <c r="J37" i="3" s="1"/>
  <c r="I36" i="3"/>
  <c r="I37" i="3" s="1"/>
  <c r="H38" i="3" l="1"/>
  <c r="H40" i="3" s="1"/>
  <c r="H43" i="1" s="1"/>
  <c r="I38" i="3"/>
  <c r="I5" i="2" s="1"/>
  <c r="J38" i="3"/>
  <c r="J40" i="3" s="1"/>
  <c r="J46" i="3" s="1"/>
  <c r="H5" i="2" l="1"/>
  <c r="H46" i="3"/>
  <c r="H45" i="3"/>
  <c r="H54" i="3" s="1"/>
  <c r="I40" i="3"/>
  <c r="I46" i="3" s="1"/>
  <c r="J45" i="3"/>
  <c r="J54" i="3" s="1"/>
  <c r="J5" i="2"/>
  <c r="H45" i="1"/>
  <c r="I45" i="3" l="1"/>
  <c r="I54" i="3" s="1"/>
  <c r="I43" i="1"/>
  <c r="J43" i="1" s="1"/>
  <c r="J45" i="1" s="1"/>
  <c r="J48" i="1" s="1"/>
  <c r="J50" i="1" s="1"/>
  <c r="H48" i="1"/>
  <c r="J64" i="1" l="1"/>
  <c r="I45" i="1"/>
  <c r="I48" i="1" s="1"/>
  <c r="I64" i="1" s="1"/>
  <c r="H50" i="1"/>
  <c r="H64" i="1"/>
  <c r="I50" i="1" l="1"/>
  <c r="I75" i="2"/>
  <c r="I65" i="2" l="1"/>
  <c r="H17" i="1" l="1"/>
  <c r="H6" i="2"/>
  <c r="H23" i="2" s="1"/>
  <c r="H51" i="2" s="1"/>
  <c r="H58" i="2" l="1"/>
  <c r="H54" i="2"/>
  <c r="H56" i="2" s="1"/>
  <c r="I55" i="2" l="1"/>
  <c r="H4" i="1"/>
  <c r="H59" i="2"/>
  <c r="H9" i="1" l="1"/>
  <c r="H69" i="1"/>
  <c r="H75" i="1" s="1"/>
  <c r="H56" i="1" l="1"/>
  <c r="H55" i="1"/>
  <c r="H19" i="1"/>
  <c r="H51" i="1" s="1"/>
  <c r="H59" i="1" l="1"/>
  <c r="I66" i="2"/>
  <c r="I73" i="2"/>
  <c r="I6" i="2" s="1"/>
  <c r="I23" i="2" s="1"/>
  <c r="I58" i="2" s="1"/>
  <c r="I68" i="2" l="1"/>
  <c r="I69" i="2" s="1"/>
  <c r="J75" i="2" s="1"/>
  <c r="J66" i="2" s="1"/>
  <c r="J68" i="2" s="1"/>
  <c r="I11" i="1"/>
  <c r="I51" i="2"/>
  <c r="I59" i="2"/>
  <c r="I54" i="2"/>
  <c r="I56" i="2" s="1"/>
  <c r="J11" i="1" l="1"/>
  <c r="I17" i="1"/>
  <c r="J65" i="2"/>
  <c r="J69" i="2" s="1"/>
  <c r="J73" i="2"/>
  <c r="J6" i="2" s="1"/>
  <c r="J23" i="2" s="1"/>
  <c r="J54" i="2" s="1"/>
  <c r="J55" i="2"/>
  <c r="I4" i="1"/>
  <c r="J17" i="1" l="1"/>
  <c r="J51" i="2"/>
  <c r="J58" i="2"/>
  <c r="J59" i="2" s="1"/>
  <c r="I9" i="1"/>
  <c r="I69" i="1"/>
  <c r="I75" i="1" s="1"/>
  <c r="J56" i="2"/>
  <c r="J4" i="1" s="1"/>
  <c r="I56" i="1" l="1"/>
  <c r="I55" i="1"/>
  <c r="I19" i="1"/>
  <c r="I51" i="1" s="1"/>
  <c r="J9" i="1"/>
  <c r="J69" i="1"/>
  <c r="J75" i="1" s="1"/>
  <c r="C23" i="4" l="1"/>
  <c r="I59" i="1"/>
  <c r="J55" i="1"/>
  <c r="J56" i="1"/>
  <c r="J19" i="1"/>
  <c r="J51" i="1" s="1"/>
  <c r="C21" i="4" l="1"/>
  <c r="C24" i="4" s="1"/>
  <c r="C28" i="4" s="1"/>
  <c r="C30" i="4" s="1"/>
  <c r="C32" i="4" s="1"/>
  <c r="J5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BHAVYA GALA</author>
  </authors>
  <commentList>
    <comment ref="G50" authorId="0" shapeId="0" xr:uid="{FB5D21E8-9717-44BD-9B5B-6405C218DD91}">
      <text>
        <r>
          <rPr>
            <b/>
            <sz val="9"/>
            <color indexed="81"/>
            <rFont val="Tahoma"/>
            <family val="2"/>
          </rPr>
          <t>BHAVYA GALA:</t>
        </r>
        <r>
          <rPr>
            <sz val="9"/>
            <color indexed="81"/>
            <rFont val="Tahoma"/>
            <family val="2"/>
          </rPr>
          <t xml:space="preserve">
Taken the impact of decline in Lagacy portfolio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BHAVYA GALA</author>
    <author>Gala, Bhavya</author>
  </authors>
  <commentList>
    <comment ref="H7" authorId="0" shapeId="0" xr:uid="{52692643-8546-4E67-B8DC-E22A94203462}">
      <text>
        <r>
          <rPr>
            <b/>
            <sz val="9"/>
            <color indexed="81"/>
            <rFont val="Tahoma"/>
            <family val="2"/>
          </rPr>
          <t>BHAVYA GALA:</t>
        </r>
        <r>
          <rPr>
            <sz val="9"/>
            <color indexed="81"/>
            <rFont val="Tahoma"/>
            <family val="2"/>
          </rPr>
          <t xml:space="preserve">
~$45.5B Given in Guidance
</t>
        </r>
      </text>
    </comment>
    <comment ref="H14" authorId="1" shapeId="0" xr:uid="{829DA451-3E54-4E82-8445-E65A19E621E6}">
      <text>
        <r>
          <rPr>
            <b/>
            <sz val="9"/>
            <color indexed="81"/>
            <rFont val="Tahoma"/>
            <family val="2"/>
          </rPr>
          <t>Gala, Bhavya:</t>
        </r>
        <r>
          <rPr>
            <sz val="9"/>
            <color indexed="81"/>
            <rFont val="Tahoma"/>
            <family val="2"/>
          </rPr>
          <t xml:space="preserve">
given in Filings as estimated  </t>
        </r>
      </text>
    </comment>
    <comment ref="I14" authorId="1" shapeId="0" xr:uid="{43CD059B-0838-45FA-81D5-1CE4A003EEAE}">
      <text>
        <r>
          <rPr>
            <b/>
            <sz val="9"/>
            <color indexed="81"/>
            <rFont val="Tahoma"/>
            <family val="2"/>
          </rPr>
          <t>Gala, Bhavya:</t>
        </r>
        <r>
          <rPr>
            <sz val="9"/>
            <color indexed="81"/>
            <rFont val="Tahoma"/>
            <family val="2"/>
          </rPr>
          <t xml:space="preserve">
given in Filings as estimated  </t>
        </r>
      </text>
    </comment>
    <comment ref="J14" authorId="1" shapeId="0" xr:uid="{305DB657-2E85-4115-BC23-1525F4B2E22D}">
      <text>
        <r>
          <rPr>
            <b/>
            <sz val="9"/>
            <color indexed="81"/>
            <rFont val="Tahoma"/>
            <family val="2"/>
          </rPr>
          <t>Gala, Bhavya:</t>
        </r>
        <r>
          <rPr>
            <sz val="9"/>
            <color indexed="81"/>
            <rFont val="Tahoma"/>
            <family val="2"/>
          </rPr>
          <t xml:space="preserve">
given in Filings as estimated  </t>
        </r>
      </text>
    </comment>
    <comment ref="G40" authorId="0" shapeId="0" xr:uid="{B63BF608-534A-4E54-B92C-F653166AA705}">
      <text>
        <r>
          <rPr>
            <b/>
            <sz val="9"/>
            <color indexed="81"/>
            <rFont val="Tahoma"/>
            <family val="2"/>
          </rPr>
          <t>BHAVYA GALA:</t>
        </r>
        <r>
          <rPr>
            <sz val="9"/>
            <color indexed="81"/>
            <rFont val="Tahoma"/>
            <family val="2"/>
          </rPr>
          <t xml:space="preserve">
Not Comparable due to Acquisition</t>
        </r>
      </text>
    </comment>
    <comment ref="H58" authorId="0" shapeId="0" xr:uid="{5B0FD474-CBEC-4D75-8C2F-A9D2A6E06A97}">
      <text>
        <r>
          <rPr>
            <b/>
            <sz val="9"/>
            <color indexed="81"/>
            <rFont val="Tahoma"/>
            <family val="2"/>
          </rPr>
          <t>BHAVYA GALA:</t>
        </r>
        <r>
          <rPr>
            <sz val="9"/>
            <color indexed="81"/>
            <rFont val="Tahoma"/>
            <family val="2"/>
          </rPr>
          <t xml:space="preserve">
Added Hardcoded Impact as per Guidance</t>
        </r>
      </text>
    </comment>
    <comment ref="H87" authorId="0" shapeId="0" xr:uid="{8BA2F316-D567-459F-8435-E79C7784266E}">
      <text>
        <r>
          <rPr>
            <b/>
            <sz val="9"/>
            <color indexed="81"/>
            <rFont val="Tahoma"/>
            <family val="2"/>
          </rPr>
          <t>BHAVYA GALA:</t>
        </r>
        <r>
          <rPr>
            <sz val="9"/>
            <color indexed="81"/>
            <rFont val="Tahoma"/>
            <family val="2"/>
          </rPr>
          <t xml:space="preserve">
Tax Rate Need to be chekced due to Acq Impact</t>
        </r>
      </text>
    </comment>
    <comment ref="H88" authorId="0" shapeId="0" xr:uid="{87C12BF8-25D6-4BF3-91BE-D571B246BAA2}">
      <text>
        <r>
          <rPr>
            <b/>
            <sz val="9"/>
            <color indexed="81"/>
            <rFont val="Tahoma"/>
            <family val="2"/>
          </rPr>
          <t>BHAVYA GALA:</t>
        </r>
        <r>
          <rPr>
            <sz val="9"/>
            <color indexed="81"/>
            <rFont val="Tahoma"/>
            <family val="2"/>
          </rPr>
          <t xml:space="preserve">
Tax Rate Need to be chekced due to Acq Impact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Gala, Bhavya</author>
  </authors>
  <commentList>
    <comment ref="H43" authorId="0" shapeId="0" xr:uid="{1065FD85-4D41-40D1-917F-88189EA1E6FF}">
      <text>
        <r>
          <rPr>
            <b/>
            <sz val="9"/>
            <color indexed="81"/>
            <rFont val="Tahoma"/>
            <family val="2"/>
          </rPr>
          <t>Gala, Bhavya:</t>
        </r>
        <r>
          <rPr>
            <sz val="9"/>
            <color indexed="81"/>
            <rFont val="Tahoma"/>
            <family val="2"/>
          </rPr>
          <t xml:space="preserve">
Company planning to pay off 10 B debt by Fy26</t>
        </r>
      </text>
    </comment>
    <comment ref="I43" authorId="0" shapeId="0" xr:uid="{1C1F55B2-9E71-4693-8840-7F5224351BEE}">
      <text>
        <r>
          <rPr>
            <b/>
            <sz val="9"/>
            <color indexed="81"/>
            <rFont val="Tahoma"/>
            <family val="2"/>
          </rPr>
          <t>Gala, Bhavya:</t>
        </r>
        <r>
          <rPr>
            <sz val="9"/>
            <color indexed="81"/>
            <rFont val="Tahoma"/>
            <family val="2"/>
          </rPr>
          <t xml:space="preserve">
Company planning to pay off 10 B debt by Fy26</t>
        </r>
      </text>
    </comment>
    <comment ref="J43" authorId="0" shapeId="0" xr:uid="{90E899DD-ABA2-46B1-838F-2618CB58662C}">
      <text>
        <r>
          <rPr>
            <b/>
            <sz val="9"/>
            <color indexed="81"/>
            <rFont val="Tahoma"/>
            <family val="2"/>
          </rPr>
          <t>Gala, Bhavya:</t>
        </r>
        <r>
          <rPr>
            <sz val="9"/>
            <color indexed="81"/>
            <rFont val="Tahoma"/>
            <family val="2"/>
          </rPr>
          <t xml:space="preserve">
Company planning to pay off 10 B debt by Fy26</t>
        </r>
      </text>
    </comment>
    <comment ref="H77" authorId="0" shapeId="0" xr:uid="{47EB90D0-BE74-4C6C-B1F5-9C12BA4B20F9}">
      <text>
        <r>
          <rPr>
            <b/>
            <sz val="9"/>
            <color indexed="81"/>
            <rFont val="Tahoma"/>
            <family val="2"/>
          </rPr>
          <t>Gala, Bhavya:</t>
        </r>
        <r>
          <rPr>
            <sz val="9"/>
            <color indexed="81"/>
            <rFont val="Tahoma"/>
            <family val="2"/>
          </rPr>
          <t xml:space="preserve">
Provideded in last 10K filings</t>
        </r>
      </text>
    </comment>
  </commentList>
</comments>
</file>

<file path=xl/sharedStrings.xml><?xml version="1.0" encoding="utf-8"?>
<sst xmlns="http://schemas.openxmlformats.org/spreadsheetml/2006/main" count="1078" uniqueCount="1003">
  <si>
    <t>Cash and cash equivalents</t>
  </si>
  <si>
    <t>Marketable debt securities</t>
  </si>
  <si>
    <t>Receivables</t>
  </si>
  <si>
    <t>Inventories</t>
  </si>
  <si>
    <t>Other current assets</t>
  </si>
  <si>
    <t>Goodwill</t>
  </si>
  <si>
    <t>Other intangible assets</t>
  </si>
  <si>
    <t>Total non-current assets</t>
  </si>
  <si>
    <t>Accounts payable</t>
  </si>
  <si>
    <t>Capital in excess of par value of stock</t>
  </si>
  <si>
    <t>Accumulated other comprehensive loss</t>
  </si>
  <si>
    <t>Retained earnings</t>
  </si>
  <si>
    <t>Gross profit/(loss)</t>
  </si>
  <si>
    <t>Acquired IPRD</t>
  </si>
  <si>
    <t>Operating income/(loss)</t>
  </si>
  <si>
    <t>Cash Flows From Operating Activities:</t>
  </si>
  <si>
    <t>Net (loss)/earnings</t>
  </si>
  <si>
    <t>Depreciation and amortization, net</t>
  </si>
  <si>
    <t>Deferred income taxes</t>
  </si>
  <si>
    <t>Stock-based compensation</t>
  </si>
  <si>
    <t>Impairment charges</t>
  </si>
  <si>
    <t>Divestiture gains and royalties</t>
  </si>
  <si>
    <t>Equity investment (gains)/losses, net</t>
  </si>
  <si>
    <t>Other adjustments</t>
  </si>
  <si>
    <t>Changes in operating assets and liabilities:</t>
  </si>
  <si>
    <t>Rebates and discounts</t>
  </si>
  <si>
    <t>Income taxes payable</t>
  </si>
  <si>
    <t>Other</t>
  </si>
  <si>
    <t>Net cash provided by operating activities</t>
  </si>
  <si>
    <t>Cash Flows From Investing Activities:</t>
  </si>
  <si>
    <t>Sale and maturities of marketable debt securities</t>
  </si>
  <si>
    <t>Purchase of marketable debt securities</t>
  </si>
  <si>
    <t>Proceeds from sales of equity investments</t>
  </si>
  <si>
    <t>Capital expenditures</t>
  </si>
  <si>
    <t>Divestiture and other proceeds</t>
  </si>
  <si>
    <t>Acquisition and other payments, net of cash acquired</t>
  </si>
  <si>
    <t>Net cash used in investing activities</t>
  </si>
  <si>
    <t>Cash Flows From Financing Activities:</t>
  </si>
  <si>
    <t>Proceeds from issuance of short-term debt obligations</t>
  </si>
  <si>
    <t>—</t>
  </si>
  <si>
    <t>Repayments of short-term debt obligations</t>
  </si>
  <si>
    <t>Other short-term financing obligations, net</t>
  </si>
  <si>
    <t>Proceeds from issuance of long-term debt</t>
  </si>
  <si>
    <t>Repayments of long-term debt</t>
  </si>
  <si>
    <t>Repurchase of common stock</t>
  </si>
  <si>
    <t>Dividends</t>
  </si>
  <si>
    <t>Stock option proceeds and other, net</t>
  </si>
  <si>
    <t>Net cash provided by/(used in) financing activities</t>
  </si>
  <si>
    <t>Effect of exchange rates on cash, cash equivalents and restricted cash</t>
  </si>
  <si>
    <t>(Decrease)/increase in cash, cash equivalents and restricted cash</t>
  </si>
  <si>
    <t>Cash, cash equivalents and restricted cash at beginning of period</t>
  </si>
  <si>
    <t>Cash, cash equivalents and restricted cash at end of period</t>
  </si>
  <si>
    <t>Contingent consideration fair value adjustments</t>
  </si>
  <si>
    <t>Net product sales</t>
  </si>
  <si>
    <t>Alliance and other revenues</t>
  </si>
  <si>
    <t>Total Revenues</t>
  </si>
  <si>
    <t>Cost of products sold(a)</t>
  </si>
  <si>
    <t>Marketing, selling and administrative</t>
  </si>
  <si>
    <t>Research and development</t>
  </si>
  <si>
    <t>Amortization of acquired intangible assets</t>
  </si>
  <si>
    <t>(Loss)/earnings before income taxes</t>
  </si>
  <si>
    <t>Income tax provision</t>
  </si>
  <si>
    <t>Noncontrolling Interest</t>
  </si>
  <si>
    <t>Net (loss)/earnings attributable to BMS</t>
  </si>
  <si>
    <t>(Loss)/Earnings per common share:</t>
  </si>
  <si>
    <t>Basic</t>
  </si>
  <si>
    <t>Diluted</t>
  </si>
  <si>
    <t>Current assets:</t>
  </si>
  <si>
    <t>Total Current assets</t>
  </si>
  <si>
    <t>Property, plant and equipment</t>
  </si>
  <si>
    <t>Other non-current assets</t>
  </si>
  <si>
    <t>Total Assets</t>
  </si>
  <si>
    <t>LIABILITIES</t>
  </si>
  <si>
    <t>Current liabilities:</t>
  </si>
  <si>
    <t>Short-term debt obligations</t>
  </si>
  <si>
    <t>Other current liabilities</t>
  </si>
  <si>
    <t>Total Current liabilities</t>
  </si>
  <si>
    <t>Long-term debt</t>
  </si>
  <si>
    <t>Other non-current liabilities</t>
  </si>
  <si>
    <t>Total Liabilities</t>
  </si>
  <si>
    <t>Commitments and contingencies</t>
  </si>
  <si>
    <t>EQUITY</t>
  </si>
  <si>
    <t>Bristol-Myers Squibb Company Shareholders’ Equity:</t>
  </si>
  <si>
    <t>Preferred stock, $2 convertible series, par value $1 per share: Authorized 10 million shares; issued and outstanding 2,868 in 2024 and 2,953 in 2023, liquidation value of $50 per share</t>
  </si>
  <si>
    <t>Common stock, par value of $0.10 per share: Authorized 4.5 billion shares; 2.9 billion issued in 2024 and 2023</t>
  </si>
  <si>
    <t>Less cost of treasury stock — 894 million common shares in 2024 and 902 million common shares in 2023</t>
  </si>
  <si>
    <t>Total BMS Shareholders’ Equity</t>
  </si>
  <si>
    <t>Noncontrolling interest</t>
  </si>
  <si>
    <t>Total Equity</t>
  </si>
  <si>
    <t>Total Liabilities and Equity</t>
  </si>
  <si>
    <t>Total noncurrent liabilities</t>
  </si>
  <si>
    <t>YoY Growth %</t>
  </si>
  <si>
    <t>2020A</t>
  </si>
  <si>
    <t>2021A</t>
  </si>
  <si>
    <t>2022A</t>
  </si>
  <si>
    <t>2023A</t>
  </si>
  <si>
    <t>2024A</t>
  </si>
  <si>
    <t>2025E</t>
  </si>
  <si>
    <t>2026E</t>
  </si>
  <si>
    <t>2027E</t>
  </si>
  <si>
    <t>Interest expense</t>
  </si>
  <si>
    <t>Royalty income - divestitures</t>
  </si>
  <si>
    <t>Royalty and licensing income</t>
  </si>
  <si>
    <t>Provision for restructuring</t>
  </si>
  <si>
    <t>Investment income</t>
  </si>
  <si>
    <t>Litigation and other settlements</t>
  </si>
  <si>
    <t>Acquisition expense</t>
  </si>
  <si>
    <t>Intangible asset impairment</t>
  </si>
  <si>
    <t>Divestiture losses/(gains)</t>
  </si>
  <si>
    <t>Loss on debt redemption</t>
  </si>
  <si>
    <t>Reported</t>
  </si>
  <si>
    <t>Check</t>
  </si>
  <si>
    <t>Cost of products sold</t>
  </si>
  <si>
    <t>Total Cash</t>
  </si>
  <si>
    <t>Total Debt</t>
  </si>
  <si>
    <t>Net Debt/(Cash)</t>
  </si>
  <si>
    <t>Total non-operating income/(expenses)</t>
  </si>
  <si>
    <t xml:space="preserve">Integration expenses </t>
  </si>
  <si>
    <t xml:space="preserve">Shares - Diluted </t>
  </si>
  <si>
    <t>Shares - Basic</t>
  </si>
  <si>
    <t>Margin Analysis %</t>
  </si>
  <si>
    <t>Gross Margin</t>
  </si>
  <si>
    <t>COGS Margin</t>
  </si>
  <si>
    <t>DPS</t>
  </si>
  <si>
    <t>$ in millions</t>
  </si>
  <si>
    <t>Effective tax rate %</t>
  </si>
  <si>
    <t>Dividend payout ratio %</t>
  </si>
  <si>
    <t>Debt Schedules</t>
  </si>
  <si>
    <t>Interest expenses</t>
  </si>
  <si>
    <t>Interest expense as a % of debt</t>
  </si>
  <si>
    <t>Opening debt</t>
  </si>
  <si>
    <t>Repyament of debt</t>
  </si>
  <si>
    <t>Free cash flow</t>
  </si>
  <si>
    <t xml:space="preserve">Check </t>
  </si>
  <si>
    <t>Other income/(expenses)</t>
  </si>
  <si>
    <t>Capex &amp; D&amp;A</t>
  </si>
  <si>
    <t>Capital expenditure as a % of Revenue</t>
  </si>
  <si>
    <t>Amortization</t>
  </si>
  <si>
    <t>Depreciation</t>
  </si>
  <si>
    <t>Amortization as a % of Intangible assets</t>
  </si>
  <si>
    <t>FCF per share</t>
  </si>
  <si>
    <t>Liquidity Ratio</t>
  </si>
  <si>
    <t>Change in PPE</t>
  </si>
  <si>
    <t>Intagible Assets</t>
  </si>
  <si>
    <t>Current Ratio</t>
  </si>
  <si>
    <t>Quick Ratio</t>
  </si>
  <si>
    <t>Inventory Turnover ratio</t>
  </si>
  <si>
    <t>Depreciation as a % of PPE</t>
  </si>
  <si>
    <t>PPE Opening</t>
  </si>
  <si>
    <t>Leverage Ratio</t>
  </si>
  <si>
    <t>Debt to equity ratio</t>
  </si>
  <si>
    <t xml:space="preserve">Interest coverage ratio </t>
  </si>
  <si>
    <t>Accounts Receivable ratio</t>
  </si>
  <si>
    <t>Efficiency ratio</t>
  </si>
  <si>
    <t>Asset turnover ratio</t>
  </si>
  <si>
    <t>FCF Growth %</t>
  </si>
  <si>
    <t>Calculate the WACC</t>
  </si>
  <si>
    <t>Beta</t>
  </si>
  <si>
    <t>Risk free rate (10 year)</t>
  </si>
  <si>
    <t xml:space="preserve">Cost of Equity </t>
  </si>
  <si>
    <t>Expected market Return</t>
  </si>
  <si>
    <t>Cost of Debt</t>
  </si>
  <si>
    <t>% of Equity</t>
  </si>
  <si>
    <t>% of Debt</t>
  </si>
  <si>
    <t>Tax Rate</t>
  </si>
  <si>
    <t>WACC</t>
  </si>
  <si>
    <t>Total Operating Expenses</t>
  </si>
  <si>
    <t>United States</t>
  </si>
  <si>
    <t>International</t>
  </si>
  <si>
    <t>Net (loss)/earnings attributable to BMS - Non-GAAP</t>
  </si>
  <si>
    <t>Basic - Non-GAAP</t>
  </si>
  <si>
    <t>Diluted - Non-GAAP</t>
  </si>
  <si>
    <t>Product/Category</t>
  </si>
  <si>
    <t>Total revenues</t>
  </si>
  <si>
    <t>% of Revenue</t>
  </si>
  <si>
    <t>Discount Factor</t>
  </si>
  <si>
    <t>Present Value</t>
  </si>
  <si>
    <t>Present Value of Cash flow</t>
  </si>
  <si>
    <t>Terminal Value</t>
  </si>
  <si>
    <t>Terminal Growth Rate</t>
  </si>
  <si>
    <t>EV</t>
  </si>
  <si>
    <t>Market Value</t>
  </si>
  <si>
    <t>Share price (Previous close)</t>
  </si>
  <si>
    <t>Equity Value per share</t>
  </si>
  <si>
    <t>Date</t>
  </si>
  <si>
    <t>Close/Last</t>
  </si>
  <si>
    <t>03/28/2025</t>
  </si>
  <si>
    <t>03/27/2025</t>
  </si>
  <si>
    <t>03/26/2025</t>
  </si>
  <si>
    <t>03/25/2025</t>
  </si>
  <si>
    <t>03/24/2025</t>
  </si>
  <si>
    <t>03/21/2025</t>
  </si>
  <si>
    <t>03/20/2025</t>
  </si>
  <si>
    <t>03/19/2025</t>
  </si>
  <si>
    <t>03/18/2025</t>
  </si>
  <si>
    <t>03/17/2025</t>
  </si>
  <si>
    <t>03/14/2025</t>
  </si>
  <si>
    <t>03/13/2025</t>
  </si>
  <si>
    <t>02/28/2025</t>
  </si>
  <si>
    <t>02/27/2025</t>
  </si>
  <si>
    <t>02/26/2025</t>
  </si>
  <si>
    <t>02/25/2025</t>
  </si>
  <si>
    <t>02/24/2025</t>
  </si>
  <si>
    <t>02/21/2025</t>
  </si>
  <si>
    <t>02/20/2025</t>
  </si>
  <si>
    <t>02/19/2025</t>
  </si>
  <si>
    <t>02/18/2025</t>
  </si>
  <si>
    <t>02/14/2025</t>
  </si>
  <si>
    <t>02/13/2025</t>
  </si>
  <si>
    <t>01/31/2025</t>
  </si>
  <si>
    <t>01/30/2025</t>
  </si>
  <si>
    <t>01/29/2025</t>
  </si>
  <si>
    <t>01/28/2025</t>
  </si>
  <si>
    <t>01/27/2025</t>
  </si>
  <si>
    <t>01/24/2025</t>
  </si>
  <si>
    <t>01/23/2025</t>
  </si>
  <si>
    <t>01/22/2025</t>
  </si>
  <si>
    <t>01/21/2025</t>
  </si>
  <si>
    <t>01/17/2025</t>
  </si>
  <si>
    <t>01/16/2025</t>
  </si>
  <si>
    <t>01/15/2025</t>
  </si>
  <si>
    <t>01/14/2025</t>
  </si>
  <si>
    <t>01/13/2025</t>
  </si>
  <si>
    <t>12/31/2024</t>
  </si>
  <si>
    <t>12/30/2024</t>
  </si>
  <si>
    <t>12/27/2024</t>
  </si>
  <si>
    <t>12/26/2024</t>
  </si>
  <si>
    <t>12/24/2024</t>
  </si>
  <si>
    <t>12/23/2024</t>
  </si>
  <si>
    <t>12/20/2024</t>
  </si>
  <si>
    <t>12/19/2024</t>
  </si>
  <si>
    <t>12/18/2024</t>
  </si>
  <si>
    <t>12/17/2024</t>
  </si>
  <si>
    <t>12/16/2024</t>
  </si>
  <si>
    <t>12/13/2024</t>
  </si>
  <si>
    <t>11/29/2024</t>
  </si>
  <si>
    <t>11/27/2024</t>
  </si>
  <si>
    <t>11/26/2024</t>
  </si>
  <si>
    <t>11/25/2024</t>
  </si>
  <si>
    <t>11/22/2024</t>
  </si>
  <si>
    <t>11/21/2024</t>
  </si>
  <si>
    <t>11/20/2024</t>
  </si>
  <si>
    <t>11/19/2024</t>
  </si>
  <si>
    <t>11/18/2024</t>
  </si>
  <si>
    <t>11/15/2024</t>
  </si>
  <si>
    <t>11/14/2024</t>
  </si>
  <si>
    <t>11/13/2024</t>
  </si>
  <si>
    <t>10/31/2024</t>
  </si>
  <si>
    <t>10/30/2024</t>
  </si>
  <si>
    <t>10/29/2024</t>
  </si>
  <si>
    <t>10/28/2024</t>
  </si>
  <si>
    <t>10/25/2024</t>
  </si>
  <si>
    <t>10/24/2024</t>
  </si>
  <si>
    <t>10/23/2024</t>
  </si>
  <si>
    <t>10/22/2024</t>
  </si>
  <si>
    <t>10/21/2024</t>
  </si>
  <si>
    <t>10/18/2024</t>
  </si>
  <si>
    <t>10/17/2024</t>
  </si>
  <si>
    <t>10/16/2024</t>
  </si>
  <si>
    <t>10/15/2024</t>
  </si>
  <si>
    <t>10/14/2024</t>
  </si>
  <si>
    <t>09/30/2024</t>
  </si>
  <si>
    <t>09/27/2024</t>
  </si>
  <si>
    <t>09/26/2024</t>
  </si>
  <si>
    <t>09/25/2024</t>
  </si>
  <si>
    <t>09/24/2024</t>
  </si>
  <si>
    <t>09/23/2024</t>
  </si>
  <si>
    <t>09/20/2024</t>
  </si>
  <si>
    <t>09/19/2024</t>
  </si>
  <si>
    <t>09/18/2024</t>
  </si>
  <si>
    <t>09/17/2024</t>
  </si>
  <si>
    <t>09/16/2024</t>
  </si>
  <si>
    <t>09/13/2024</t>
  </si>
  <si>
    <t>08/30/2024</t>
  </si>
  <si>
    <t>08/29/2024</t>
  </si>
  <si>
    <t>08/28/2024</t>
  </si>
  <si>
    <t>08/27/2024</t>
  </si>
  <si>
    <t>08/26/2024</t>
  </si>
  <si>
    <t>08/23/2024</t>
  </si>
  <si>
    <t>08/22/2024</t>
  </si>
  <si>
    <t>08/21/2024</t>
  </si>
  <si>
    <t>08/20/2024</t>
  </si>
  <si>
    <t>08/19/2024</t>
  </si>
  <si>
    <t>08/16/2024</t>
  </si>
  <si>
    <t>08/15/2024</t>
  </si>
  <si>
    <t>08/14/2024</t>
  </si>
  <si>
    <t>08/13/2024</t>
  </si>
  <si>
    <t>07/31/2024</t>
  </si>
  <si>
    <t>07/30/2024</t>
  </si>
  <si>
    <t>07/29/2024</t>
  </si>
  <si>
    <t>07/26/2024</t>
  </si>
  <si>
    <t>07/25/2024</t>
  </si>
  <si>
    <t>07/24/2024</t>
  </si>
  <si>
    <t>07/23/2024</t>
  </si>
  <si>
    <t>07/22/2024</t>
  </si>
  <si>
    <t>07/19/2024</t>
  </si>
  <si>
    <t>07/18/2024</t>
  </si>
  <si>
    <t>07/17/2024</t>
  </si>
  <si>
    <t>07/16/2024</t>
  </si>
  <si>
    <t>07/15/2024</t>
  </si>
  <si>
    <t>06/28/2024</t>
  </si>
  <si>
    <t>06/27/2024</t>
  </si>
  <si>
    <t>06/26/2024</t>
  </si>
  <si>
    <t>06/25/2024</t>
  </si>
  <si>
    <t>06/24/2024</t>
  </si>
  <si>
    <t>06/21/2024</t>
  </si>
  <si>
    <t>06/20/2024</t>
  </si>
  <si>
    <t>06/18/2024</t>
  </si>
  <si>
    <t>06/17/2024</t>
  </si>
  <si>
    <t>06/14/2024</t>
  </si>
  <si>
    <t>06/13/2024</t>
  </si>
  <si>
    <t>05/31/2024</t>
  </si>
  <si>
    <t>05/30/2024</t>
  </si>
  <si>
    <t>05/29/2024</t>
  </si>
  <si>
    <t>05/28/2024</t>
  </si>
  <si>
    <t>05/24/2024</t>
  </si>
  <si>
    <t>05/23/2024</t>
  </si>
  <si>
    <t>05/22/2024</t>
  </si>
  <si>
    <t>05/21/2024</t>
  </si>
  <si>
    <t>05/20/2024</t>
  </si>
  <si>
    <t>05/17/2024</t>
  </si>
  <si>
    <t>05/16/2024</t>
  </si>
  <si>
    <t>05/15/2024</t>
  </si>
  <si>
    <t>05/14/2024</t>
  </si>
  <si>
    <t>05/13/2024</t>
  </si>
  <si>
    <t>04/30/2024</t>
  </si>
  <si>
    <t>04/29/2024</t>
  </si>
  <si>
    <t>04/26/2024</t>
  </si>
  <si>
    <t>04/25/2024</t>
  </si>
  <si>
    <t>04/24/2024</t>
  </si>
  <si>
    <t>04/23/2024</t>
  </si>
  <si>
    <t>04/22/2024</t>
  </si>
  <si>
    <t>04/19/2024</t>
  </si>
  <si>
    <t>04/18/2024</t>
  </si>
  <si>
    <t>04/17/2024</t>
  </si>
  <si>
    <t>04/16/2024</t>
  </si>
  <si>
    <t>04/15/2024</t>
  </si>
  <si>
    <t>03/28/2024</t>
  </si>
  <si>
    <t>03/27/2024</t>
  </si>
  <si>
    <t>03/26/2024</t>
  </si>
  <si>
    <t>03/25/2024</t>
  </si>
  <si>
    <t>03/22/2024</t>
  </si>
  <si>
    <t>03/21/2024</t>
  </si>
  <si>
    <t>03/20/2024</t>
  </si>
  <si>
    <t>03/19/2024</t>
  </si>
  <si>
    <t>03/18/2024</t>
  </si>
  <si>
    <t>03/15/2024</t>
  </si>
  <si>
    <t>03/14/2024</t>
  </si>
  <si>
    <t>03/13/2024</t>
  </si>
  <si>
    <t>02/29/2024</t>
  </si>
  <si>
    <t>02/28/2024</t>
  </si>
  <si>
    <t>02/27/2024</t>
  </si>
  <si>
    <t>02/26/2024</t>
  </si>
  <si>
    <t>02/23/2024</t>
  </si>
  <si>
    <t>02/22/2024</t>
  </si>
  <si>
    <t>02/21/2024</t>
  </si>
  <si>
    <t>02/20/2024</t>
  </si>
  <si>
    <t>02/16/2024</t>
  </si>
  <si>
    <t>02/15/2024</t>
  </si>
  <si>
    <t>02/14/2024</t>
  </si>
  <si>
    <t>02/13/2024</t>
  </si>
  <si>
    <t>01/31/2024</t>
  </si>
  <si>
    <t>01/30/2024</t>
  </si>
  <si>
    <t>01/29/2024</t>
  </si>
  <si>
    <t>01/26/2024</t>
  </si>
  <si>
    <t>01/25/2024</t>
  </si>
  <si>
    <t>01/24/2024</t>
  </si>
  <si>
    <t>01/23/2024</t>
  </si>
  <si>
    <t>01/22/2024</t>
  </si>
  <si>
    <t>01/19/2024</t>
  </si>
  <si>
    <t>01/18/2024</t>
  </si>
  <si>
    <t>01/17/2024</t>
  </si>
  <si>
    <t>01/16/2024</t>
  </si>
  <si>
    <t>12/29/2023</t>
  </si>
  <si>
    <t>12/28/2023</t>
  </si>
  <si>
    <t>12/27/2023</t>
  </si>
  <si>
    <t>12/26/2023</t>
  </si>
  <si>
    <t>12/22/2023</t>
  </si>
  <si>
    <t>12/21/2023</t>
  </si>
  <si>
    <t>12/20/2023</t>
  </si>
  <si>
    <t>12/19/2023</t>
  </si>
  <si>
    <t>12/18/2023</t>
  </si>
  <si>
    <t>12/15/2023</t>
  </si>
  <si>
    <t>12/14/2023</t>
  </si>
  <si>
    <t>12/13/2023</t>
  </si>
  <si>
    <t>11/30/2023</t>
  </si>
  <si>
    <t>11/29/2023</t>
  </si>
  <si>
    <t>11/28/2023</t>
  </si>
  <si>
    <t>11/27/2023</t>
  </si>
  <si>
    <t>11/24/2023</t>
  </si>
  <si>
    <t>11/22/2023</t>
  </si>
  <si>
    <t>11/21/2023</t>
  </si>
  <si>
    <t>11/20/2023</t>
  </si>
  <si>
    <t>11/17/2023</t>
  </si>
  <si>
    <t>11/16/2023</t>
  </si>
  <si>
    <t>11/15/2023</t>
  </si>
  <si>
    <t>11/14/2023</t>
  </si>
  <si>
    <t>11/13/2023</t>
  </si>
  <si>
    <t>10/31/2023</t>
  </si>
  <si>
    <t>10/30/2023</t>
  </si>
  <si>
    <t>10/27/2023</t>
  </si>
  <si>
    <t>10/26/2023</t>
  </si>
  <si>
    <t>10/25/2023</t>
  </si>
  <si>
    <t>10/24/2023</t>
  </si>
  <si>
    <t>10/23/2023</t>
  </si>
  <si>
    <t>10/20/2023</t>
  </si>
  <si>
    <t>10/19/2023</t>
  </si>
  <si>
    <t>10/18/2023</t>
  </si>
  <si>
    <t>10/17/2023</t>
  </si>
  <si>
    <t>10/16/2023</t>
  </si>
  <si>
    <t>10/13/2023</t>
  </si>
  <si>
    <t>09/29/2023</t>
  </si>
  <si>
    <t>09/28/2023</t>
  </si>
  <si>
    <t>09/27/2023</t>
  </si>
  <si>
    <t>09/26/2023</t>
  </si>
  <si>
    <t>09/25/2023</t>
  </si>
  <si>
    <t>09/22/2023</t>
  </si>
  <si>
    <t>09/21/2023</t>
  </si>
  <si>
    <t>09/20/2023</t>
  </si>
  <si>
    <t>09/19/2023</t>
  </si>
  <si>
    <t>09/18/2023</t>
  </si>
  <si>
    <t>09/15/2023</t>
  </si>
  <si>
    <t>09/14/2023</t>
  </si>
  <si>
    <t>09/13/2023</t>
  </si>
  <si>
    <t>08/31/2023</t>
  </si>
  <si>
    <t>08/30/2023</t>
  </si>
  <si>
    <t>08/29/2023</t>
  </si>
  <si>
    <t>08/28/2023</t>
  </si>
  <si>
    <t>08/25/2023</t>
  </si>
  <si>
    <t>08/24/2023</t>
  </si>
  <si>
    <t>08/23/2023</t>
  </si>
  <si>
    <t>08/22/2023</t>
  </si>
  <si>
    <t>08/21/2023</t>
  </si>
  <si>
    <t>08/18/2023</t>
  </si>
  <si>
    <t>08/17/2023</t>
  </si>
  <si>
    <t>08/16/2023</t>
  </si>
  <si>
    <t>08/15/2023</t>
  </si>
  <si>
    <t>08/14/2023</t>
  </si>
  <si>
    <t>07/31/2023</t>
  </si>
  <si>
    <t>07/28/2023</t>
  </si>
  <si>
    <t>07/27/2023</t>
  </si>
  <si>
    <t>07/26/2023</t>
  </si>
  <si>
    <t>07/25/2023</t>
  </si>
  <si>
    <t>07/24/2023</t>
  </si>
  <si>
    <t>07/21/2023</t>
  </si>
  <si>
    <t>07/20/2023</t>
  </si>
  <si>
    <t>07/19/2023</t>
  </si>
  <si>
    <t>07/18/2023</t>
  </si>
  <si>
    <t>07/17/2023</t>
  </si>
  <si>
    <t>07/14/2023</t>
  </si>
  <si>
    <t>07/13/2023</t>
  </si>
  <si>
    <t>06/30/2023</t>
  </si>
  <si>
    <t>06/29/2023</t>
  </si>
  <si>
    <t>06/28/2023</t>
  </si>
  <si>
    <t>06/27/2023</t>
  </si>
  <si>
    <t>06/26/2023</t>
  </si>
  <si>
    <t>06/23/2023</t>
  </si>
  <si>
    <t>06/22/2023</t>
  </si>
  <si>
    <t>06/21/2023</t>
  </si>
  <si>
    <t>06/20/2023</t>
  </si>
  <si>
    <t>06/16/2023</t>
  </si>
  <si>
    <t>06/15/2023</t>
  </si>
  <si>
    <t>06/14/2023</t>
  </si>
  <si>
    <t>06/13/2023</t>
  </si>
  <si>
    <t>05/31/2023</t>
  </si>
  <si>
    <t>05/30/2023</t>
  </si>
  <si>
    <t>05/26/2023</t>
  </si>
  <si>
    <t>05/25/2023</t>
  </si>
  <si>
    <t>05/24/2023</t>
  </si>
  <si>
    <t>05/23/2023</t>
  </si>
  <si>
    <t>05/22/2023</t>
  </si>
  <si>
    <t>05/19/2023</t>
  </si>
  <si>
    <t>05/18/2023</t>
  </si>
  <si>
    <t>05/17/2023</t>
  </si>
  <si>
    <t>05/16/2023</t>
  </si>
  <si>
    <t>05/15/2023</t>
  </si>
  <si>
    <t>04/28/2023</t>
  </si>
  <si>
    <t>04/27/2023</t>
  </si>
  <si>
    <t>04/26/2023</t>
  </si>
  <si>
    <t>04/25/2023</t>
  </si>
  <si>
    <t>04/24/2023</t>
  </si>
  <si>
    <t>04/21/2023</t>
  </si>
  <si>
    <t>04/20/2023</t>
  </si>
  <si>
    <t>04/19/2023</t>
  </si>
  <si>
    <t>04/18/2023</t>
  </si>
  <si>
    <t>04/17/2023</t>
  </si>
  <si>
    <t>04/14/2023</t>
  </si>
  <si>
    <t>04/13/2023</t>
  </si>
  <si>
    <t>03/31/2023</t>
  </si>
  <si>
    <t>03/30/2023</t>
  </si>
  <si>
    <t>03/29/2023</t>
  </si>
  <si>
    <t>03/28/2023</t>
  </si>
  <si>
    <t>03/27/2023</t>
  </si>
  <si>
    <t>03/24/2023</t>
  </si>
  <si>
    <t>03/23/2023</t>
  </si>
  <si>
    <t>03/22/2023</t>
  </si>
  <si>
    <t>03/21/2023</t>
  </si>
  <si>
    <t>03/20/2023</t>
  </si>
  <si>
    <t>03/17/2023</t>
  </si>
  <si>
    <t>03/16/2023</t>
  </si>
  <si>
    <t>03/15/2023</t>
  </si>
  <si>
    <t>03/14/2023</t>
  </si>
  <si>
    <t>03/13/2023</t>
  </si>
  <si>
    <t>02/28/2023</t>
  </si>
  <si>
    <t>02/27/2023</t>
  </si>
  <si>
    <t>02/24/2023</t>
  </si>
  <si>
    <t>02/23/2023</t>
  </si>
  <si>
    <t>02/22/2023</t>
  </si>
  <si>
    <t>02/21/2023</t>
  </si>
  <si>
    <t>02/17/2023</t>
  </si>
  <si>
    <t>02/16/2023</t>
  </si>
  <si>
    <t>02/15/2023</t>
  </si>
  <si>
    <t>02/14/2023</t>
  </si>
  <si>
    <t>02/13/2023</t>
  </si>
  <si>
    <t>01/31/2023</t>
  </si>
  <si>
    <t>01/30/2023</t>
  </si>
  <si>
    <t>01/27/2023</t>
  </si>
  <si>
    <t>01/26/2023</t>
  </si>
  <si>
    <t>01/25/2023</t>
  </si>
  <si>
    <t>01/24/2023</t>
  </si>
  <si>
    <t>01/23/2023</t>
  </si>
  <si>
    <t>01/20/2023</t>
  </si>
  <si>
    <t>01/19/2023</t>
  </si>
  <si>
    <t>01/18/2023</t>
  </si>
  <si>
    <t>01/17/2023</t>
  </si>
  <si>
    <t>01/13/2023</t>
  </si>
  <si>
    <t>12/30/2022</t>
  </si>
  <si>
    <t>12/29/2022</t>
  </si>
  <si>
    <t>12/28/2022</t>
  </si>
  <si>
    <t>12/27/2022</t>
  </si>
  <si>
    <t>12/23/2022</t>
  </si>
  <si>
    <t>12/22/2022</t>
  </si>
  <si>
    <t>12/21/2022</t>
  </si>
  <si>
    <t>12/20/2022</t>
  </si>
  <si>
    <t>12/19/2022</t>
  </si>
  <si>
    <t>12/16/2022</t>
  </si>
  <si>
    <t>12/15/2022</t>
  </si>
  <si>
    <t>12/14/2022</t>
  </si>
  <si>
    <t>12/13/2022</t>
  </si>
  <si>
    <t>11/30/2022</t>
  </si>
  <si>
    <t>11/29/2022</t>
  </si>
  <si>
    <t>11/28/2022</t>
  </si>
  <si>
    <t>11/25/2022</t>
  </si>
  <si>
    <t>11/23/2022</t>
  </si>
  <si>
    <t>11/22/2022</t>
  </si>
  <si>
    <t>11/21/2022</t>
  </si>
  <si>
    <t>11/18/2022</t>
  </si>
  <si>
    <t>11/17/2022</t>
  </si>
  <si>
    <t>11/16/2022</t>
  </si>
  <si>
    <t>11/15/2022</t>
  </si>
  <si>
    <t>11/14/2022</t>
  </si>
  <si>
    <t>10/31/2022</t>
  </si>
  <si>
    <t>10/28/2022</t>
  </si>
  <si>
    <t>10/27/2022</t>
  </si>
  <si>
    <t>10/26/2022</t>
  </si>
  <si>
    <t>10/25/2022</t>
  </si>
  <si>
    <t>10/24/2022</t>
  </si>
  <si>
    <t>10/21/2022</t>
  </si>
  <si>
    <t>10/20/2022</t>
  </si>
  <si>
    <t>10/19/2022</t>
  </si>
  <si>
    <t>10/18/2022</t>
  </si>
  <si>
    <t>10/17/2022</t>
  </si>
  <si>
    <t>10/14/2022</t>
  </si>
  <si>
    <t>10/13/2022</t>
  </si>
  <si>
    <t>09/30/2022</t>
  </si>
  <si>
    <t>09/29/2022</t>
  </si>
  <si>
    <t>09/28/2022</t>
  </si>
  <si>
    <t>09/27/2022</t>
  </si>
  <si>
    <t>09/26/2022</t>
  </si>
  <si>
    <t>09/23/2022</t>
  </si>
  <si>
    <t>09/22/2022</t>
  </si>
  <si>
    <t>09/21/2022</t>
  </si>
  <si>
    <t>09/20/2022</t>
  </si>
  <si>
    <t>09/19/2022</t>
  </si>
  <si>
    <t>09/16/2022</t>
  </si>
  <si>
    <t>09/15/2022</t>
  </si>
  <si>
    <t>09/14/2022</t>
  </si>
  <si>
    <t>09/13/2022</t>
  </si>
  <si>
    <t>08/31/2022</t>
  </si>
  <si>
    <t>08/30/2022</t>
  </si>
  <si>
    <t>08/29/2022</t>
  </si>
  <si>
    <t>08/26/2022</t>
  </si>
  <si>
    <t>08/25/2022</t>
  </si>
  <si>
    <t>08/24/2022</t>
  </si>
  <si>
    <t>08/23/2022</t>
  </si>
  <si>
    <t>08/22/2022</t>
  </si>
  <si>
    <t>08/19/2022</t>
  </si>
  <si>
    <t>08/18/2022</t>
  </si>
  <si>
    <t>08/17/2022</t>
  </si>
  <si>
    <t>08/16/2022</t>
  </si>
  <si>
    <t>08/15/2022</t>
  </si>
  <si>
    <t>07/29/2022</t>
  </si>
  <si>
    <t>07/28/2022</t>
  </si>
  <si>
    <t>07/27/2022</t>
  </si>
  <si>
    <t>07/26/2022</t>
  </si>
  <si>
    <t>07/25/2022</t>
  </si>
  <si>
    <t>07/22/2022</t>
  </si>
  <si>
    <t>07/21/2022</t>
  </si>
  <si>
    <t>07/20/2022</t>
  </si>
  <si>
    <t>07/19/2022</t>
  </si>
  <si>
    <t>07/18/2022</t>
  </si>
  <si>
    <t>07/15/2022</t>
  </si>
  <si>
    <t>07/14/2022</t>
  </si>
  <si>
    <t>07/13/2022</t>
  </si>
  <si>
    <t>06/30/2022</t>
  </si>
  <si>
    <t>06/29/2022</t>
  </si>
  <si>
    <t>06/28/2022</t>
  </si>
  <si>
    <t>06/27/2022</t>
  </si>
  <si>
    <t>06/24/2022</t>
  </si>
  <si>
    <t>06/23/2022</t>
  </si>
  <si>
    <t>06/22/2022</t>
  </si>
  <si>
    <t>06/21/2022</t>
  </si>
  <si>
    <t>06/17/2022</t>
  </si>
  <si>
    <t>06/16/2022</t>
  </si>
  <si>
    <t>06/15/2022</t>
  </si>
  <si>
    <t>06/14/2022</t>
  </si>
  <si>
    <t>06/13/2022</t>
  </si>
  <si>
    <t>05/31/2022</t>
  </si>
  <si>
    <t>05/27/2022</t>
  </si>
  <si>
    <t>05/26/2022</t>
  </si>
  <si>
    <t>05/25/2022</t>
  </si>
  <si>
    <t>05/24/2022</t>
  </si>
  <si>
    <t>05/23/2022</t>
  </si>
  <si>
    <t>05/20/2022</t>
  </si>
  <si>
    <t>05/19/2022</t>
  </si>
  <si>
    <t>05/18/2022</t>
  </si>
  <si>
    <t>05/17/2022</t>
  </si>
  <si>
    <t>05/16/2022</t>
  </si>
  <si>
    <t>05/13/2022</t>
  </si>
  <si>
    <t>04/29/2022</t>
  </si>
  <si>
    <t>04/28/2022</t>
  </si>
  <si>
    <t>04/27/2022</t>
  </si>
  <si>
    <t>04/26/2022</t>
  </si>
  <si>
    <t>04/25/2022</t>
  </si>
  <si>
    <t>04/22/2022</t>
  </si>
  <si>
    <t>04/21/2022</t>
  </si>
  <si>
    <t>04/20/2022</t>
  </si>
  <si>
    <t>04/19/2022</t>
  </si>
  <si>
    <t>04/18/2022</t>
  </si>
  <si>
    <t>04/14/2022</t>
  </si>
  <si>
    <t>04/13/2022</t>
  </si>
  <si>
    <t>03/31/2022</t>
  </si>
  <si>
    <t>03/30/2022</t>
  </si>
  <si>
    <t>03/29/2022</t>
  </si>
  <si>
    <t>03/28/2022</t>
  </si>
  <si>
    <t>03/25/2022</t>
  </si>
  <si>
    <t>03/24/2022</t>
  </si>
  <si>
    <t>03/23/2022</t>
  </si>
  <si>
    <t>03/22/2022</t>
  </si>
  <si>
    <t>03/21/2022</t>
  </si>
  <si>
    <t>03/18/2022</t>
  </si>
  <si>
    <t>03/17/2022</t>
  </si>
  <si>
    <t>03/16/2022</t>
  </si>
  <si>
    <t>03/15/2022</t>
  </si>
  <si>
    <t>03/14/2022</t>
  </si>
  <si>
    <t>02/28/2022</t>
  </si>
  <si>
    <t>02/25/2022</t>
  </si>
  <si>
    <t>02/24/2022</t>
  </si>
  <si>
    <t>02/23/2022</t>
  </si>
  <si>
    <t>02/22/2022</t>
  </si>
  <si>
    <t>02/18/2022</t>
  </si>
  <si>
    <t>02/17/2022</t>
  </si>
  <si>
    <t>02/16/2022</t>
  </si>
  <si>
    <t>02/15/2022</t>
  </si>
  <si>
    <t>02/14/2022</t>
  </si>
  <si>
    <t>01/31/2022</t>
  </si>
  <si>
    <t>01/28/2022</t>
  </si>
  <si>
    <t>01/27/2022</t>
  </si>
  <si>
    <t>01/26/2022</t>
  </si>
  <si>
    <t>01/25/2022</t>
  </si>
  <si>
    <t>01/24/2022</t>
  </si>
  <si>
    <t>01/21/2022</t>
  </si>
  <si>
    <t>01/20/2022</t>
  </si>
  <si>
    <t>01/19/2022</t>
  </si>
  <si>
    <t>01/18/2022</t>
  </si>
  <si>
    <t>01/14/2022</t>
  </si>
  <si>
    <t>01/13/2022</t>
  </si>
  <si>
    <t>12/31/2021</t>
  </si>
  <si>
    <t>12/30/2021</t>
  </si>
  <si>
    <t>12/29/2021</t>
  </si>
  <si>
    <t>12/28/2021</t>
  </si>
  <si>
    <t>12/27/2021</t>
  </si>
  <si>
    <t>12/23/2021</t>
  </si>
  <si>
    <t>12/22/2021</t>
  </si>
  <si>
    <t>12/21/2021</t>
  </si>
  <si>
    <t>12/20/2021</t>
  </si>
  <si>
    <t>12/17/2021</t>
  </si>
  <si>
    <t>12/16/2021</t>
  </si>
  <si>
    <t>12/15/2021</t>
  </si>
  <si>
    <t>12/14/2021</t>
  </si>
  <si>
    <t>12/13/2021</t>
  </si>
  <si>
    <t>11/30/2021</t>
  </si>
  <si>
    <t>11/29/2021</t>
  </si>
  <si>
    <t>11/26/2021</t>
  </si>
  <si>
    <t>11/24/2021</t>
  </si>
  <si>
    <t>11/23/2021</t>
  </si>
  <si>
    <t>11/22/2021</t>
  </si>
  <si>
    <t>11/19/2021</t>
  </si>
  <si>
    <t>11/18/2021</t>
  </si>
  <si>
    <t>11/17/2021</t>
  </si>
  <si>
    <t>11/16/2021</t>
  </si>
  <si>
    <t>11/15/2021</t>
  </si>
  <si>
    <t>10/29/2021</t>
  </si>
  <si>
    <t>10/28/2021</t>
  </si>
  <si>
    <t>10/27/2021</t>
  </si>
  <si>
    <t>10/26/2021</t>
  </si>
  <si>
    <t>10/25/2021</t>
  </si>
  <si>
    <t>10/22/2021</t>
  </si>
  <si>
    <t>10/21/2021</t>
  </si>
  <si>
    <t>10/20/2021</t>
  </si>
  <si>
    <t>10/19/2021</t>
  </si>
  <si>
    <t>10/18/2021</t>
  </si>
  <si>
    <t>10/15/2021</t>
  </si>
  <si>
    <t>10/14/2021</t>
  </si>
  <si>
    <t>10/13/2021</t>
  </si>
  <si>
    <t>09/30/2021</t>
  </si>
  <si>
    <t>09/29/2021</t>
  </si>
  <si>
    <t>09/28/2021</t>
  </si>
  <si>
    <t>09/27/2021</t>
  </si>
  <si>
    <t>09/24/2021</t>
  </si>
  <si>
    <t>09/23/2021</t>
  </si>
  <si>
    <t>09/22/2021</t>
  </si>
  <si>
    <t>09/21/2021</t>
  </si>
  <si>
    <t>09/20/2021</t>
  </si>
  <si>
    <t>09/17/2021</t>
  </si>
  <si>
    <t>09/16/2021</t>
  </si>
  <si>
    <t>09/15/2021</t>
  </si>
  <si>
    <t>09/14/2021</t>
  </si>
  <si>
    <t>09/13/2021</t>
  </si>
  <si>
    <t>08/31/2021</t>
  </si>
  <si>
    <t>08/30/2021</t>
  </si>
  <si>
    <t>08/27/2021</t>
  </si>
  <si>
    <t>08/26/2021</t>
  </si>
  <si>
    <t>08/25/2021</t>
  </si>
  <si>
    <t>08/24/2021</t>
  </si>
  <si>
    <t>08/23/2021</t>
  </si>
  <si>
    <t>08/20/2021</t>
  </si>
  <si>
    <t>08/19/2021</t>
  </si>
  <si>
    <t>08/18/2021</t>
  </si>
  <si>
    <t>08/17/2021</t>
  </si>
  <si>
    <t>08/16/2021</t>
  </si>
  <si>
    <t>08/13/2021</t>
  </si>
  <si>
    <t>07/30/2021</t>
  </si>
  <si>
    <t>07/29/2021</t>
  </si>
  <si>
    <t>07/28/2021</t>
  </si>
  <si>
    <t>07/27/2021</t>
  </si>
  <si>
    <t>07/26/2021</t>
  </si>
  <si>
    <t>07/23/2021</t>
  </si>
  <si>
    <t>07/22/2021</t>
  </si>
  <si>
    <t>07/21/2021</t>
  </si>
  <si>
    <t>07/20/2021</t>
  </si>
  <si>
    <t>07/19/2021</t>
  </si>
  <si>
    <t>07/16/2021</t>
  </si>
  <si>
    <t>07/15/2021</t>
  </si>
  <si>
    <t>07/14/2021</t>
  </si>
  <si>
    <t>07/13/2021</t>
  </si>
  <si>
    <t>06/30/2021</t>
  </si>
  <si>
    <t>06/29/2021</t>
  </si>
  <si>
    <t>06/28/2021</t>
  </si>
  <si>
    <t>06/25/2021</t>
  </si>
  <si>
    <t>06/24/2021</t>
  </si>
  <si>
    <t>06/23/2021</t>
  </si>
  <si>
    <t>06/22/2021</t>
  </si>
  <si>
    <t>06/21/2021</t>
  </si>
  <si>
    <t>06/18/2021</t>
  </si>
  <si>
    <t>06/17/2021</t>
  </si>
  <si>
    <t>06/16/2021</t>
  </si>
  <si>
    <t>06/15/2021</t>
  </si>
  <si>
    <t>06/14/2021</t>
  </si>
  <si>
    <t>05/28/2021</t>
  </si>
  <si>
    <t>05/27/2021</t>
  </si>
  <si>
    <t>05/26/2021</t>
  </si>
  <si>
    <t>05/25/2021</t>
  </si>
  <si>
    <t>05/24/2021</t>
  </si>
  <si>
    <t>05/21/2021</t>
  </si>
  <si>
    <t>05/20/2021</t>
  </si>
  <si>
    <t>05/19/2021</t>
  </si>
  <si>
    <t>05/18/2021</t>
  </si>
  <si>
    <t>05/17/2021</t>
  </si>
  <si>
    <t>05/14/2021</t>
  </si>
  <si>
    <t>05/13/2021</t>
  </si>
  <si>
    <t>04/30/2021</t>
  </si>
  <si>
    <t>04/29/2021</t>
  </si>
  <si>
    <t>04/28/2021</t>
  </si>
  <si>
    <t>04/27/2021</t>
  </si>
  <si>
    <t>04/26/2021</t>
  </si>
  <si>
    <t>04/23/2021</t>
  </si>
  <si>
    <t>04/22/2021</t>
  </si>
  <si>
    <t>04/21/2021</t>
  </si>
  <si>
    <t>04/20/2021</t>
  </si>
  <si>
    <t>04/19/2021</t>
  </si>
  <si>
    <t>04/16/2021</t>
  </si>
  <si>
    <t>04/15/2021</t>
  </si>
  <si>
    <t>04/14/2021</t>
  </si>
  <si>
    <t>04/13/2021</t>
  </si>
  <si>
    <t>03/31/2021</t>
  </si>
  <si>
    <t>03/30/2021</t>
  </si>
  <si>
    <t>03/29/2021</t>
  </si>
  <si>
    <t>03/26/2021</t>
  </si>
  <si>
    <t>03/25/2021</t>
  </si>
  <si>
    <t>03/24/2021</t>
  </si>
  <si>
    <t>03/23/2021</t>
  </si>
  <si>
    <t>03/22/2021</t>
  </si>
  <si>
    <t>03/19/2021</t>
  </si>
  <si>
    <t>03/18/2021</t>
  </si>
  <si>
    <t>03/17/2021</t>
  </si>
  <si>
    <t>03/16/2021</t>
  </si>
  <si>
    <t>03/15/2021</t>
  </si>
  <si>
    <t>02/26/2021</t>
  </si>
  <si>
    <t>02/25/2021</t>
  </si>
  <si>
    <t>02/24/2021</t>
  </si>
  <si>
    <t>02/23/2021</t>
  </si>
  <si>
    <t>02/22/2021</t>
  </si>
  <si>
    <t>02/19/2021</t>
  </si>
  <si>
    <t>02/18/2021</t>
  </si>
  <si>
    <t>02/17/2021</t>
  </si>
  <si>
    <t>02/16/2021</t>
  </si>
  <si>
    <t>01/29/2021</t>
  </si>
  <si>
    <t>01/28/2021</t>
  </si>
  <si>
    <t>01/27/2021</t>
  </si>
  <si>
    <t>01/26/2021</t>
  </si>
  <si>
    <t>01/25/2021</t>
  </si>
  <si>
    <t>01/22/2021</t>
  </si>
  <si>
    <t>01/21/2021</t>
  </si>
  <si>
    <t>01/20/2021</t>
  </si>
  <si>
    <t>01/19/2021</t>
  </si>
  <si>
    <t>01/15/2021</t>
  </si>
  <si>
    <t>01/14/2021</t>
  </si>
  <si>
    <t>01/13/2021</t>
  </si>
  <si>
    <t>12/31/2020</t>
  </si>
  <si>
    <t>12/30/2020</t>
  </si>
  <si>
    <t>12/29/2020</t>
  </si>
  <si>
    <t>12/28/2020</t>
  </si>
  <si>
    <t>12/24/2020</t>
  </si>
  <si>
    <t>12/23/2020</t>
  </si>
  <si>
    <t>12/22/2020</t>
  </si>
  <si>
    <t>12/21/2020</t>
  </si>
  <si>
    <t>12/18/2020</t>
  </si>
  <si>
    <t>12/17/2020</t>
  </si>
  <si>
    <t>12/16/2020</t>
  </si>
  <si>
    <t>12/15/2020</t>
  </si>
  <si>
    <t>12/14/2020</t>
  </si>
  <si>
    <t>11/30/2020</t>
  </si>
  <si>
    <t>11/27/2020</t>
  </si>
  <si>
    <t>11/25/2020</t>
  </si>
  <si>
    <t>11/24/2020</t>
  </si>
  <si>
    <t>11/23/2020</t>
  </si>
  <si>
    <t>11/20/2020</t>
  </si>
  <si>
    <t>11/19/2020</t>
  </si>
  <si>
    <t>11/18/2020</t>
  </si>
  <si>
    <t>11/17/2020</t>
  </si>
  <si>
    <t>11/16/2020</t>
  </si>
  <si>
    <t>11/13/2020</t>
  </si>
  <si>
    <t>10/30/2020</t>
  </si>
  <si>
    <t>10/29/2020</t>
  </si>
  <si>
    <t>10/28/2020</t>
  </si>
  <si>
    <t>10/27/2020</t>
  </si>
  <si>
    <t>10/26/2020</t>
  </si>
  <si>
    <t>10/23/2020</t>
  </si>
  <si>
    <t>10/22/2020</t>
  </si>
  <si>
    <t>10/21/2020</t>
  </si>
  <si>
    <t>10/20/2020</t>
  </si>
  <si>
    <t>10/19/2020</t>
  </si>
  <si>
    <t>10/16/2020</t>
  </si>
  <si>
    <t>10/15/2020</t>
  </si>
  <si>
    <t>10/14/2020</t>
  </si>
  <si>
    <t>10/13/2020</t>
  </si>
  <si>
    <t>09/30/2020</t>
  </si>
  <si>
    <t>09/29/2020</t>
  </si>
  <si>
    <t>09/28/2020</t>
  </si>
  <si>
    <t>09/25/2020</t>
  </si>
  <si>
    <t>09/24/2020</t>
  </si>
  <si>
    <t>09/23/2020</t>
  </si>
  <si>
    <t>09/22/2020</t>
  </si>
  <si>
    <t>09/21/2020</t>
  </si>
  <si>
    <t>09/18/2020</t>
  </si>
  <si>
    <t>09/17/2020</t>
  </si>
  <si>
    <t>09/16/2020</t>
  </si>
  <si>
    <t>09/15/2020</t>
  </si>
  <si>
    <t>09/14/2020</t>
  </si>
  <si>
    <t>08/31/2020</t>
  </si>
  <si>
    <t>08/28/2020</t>
  </si>
  <si>
    <t>08/27/2020</t>
  </si>
  <si>
    <t>08/26/2020</t>
  </si>
  <si>
    <t>08/25/2020</t>
  </si>
  <si>
    <t>08/24/2020</t>
  </si>
  <si>
    <t>08/21/2020</t>
  </si>
  <si>
    <t>08/20/2020</t>
  </si>
  <si>
    <t>08/19/2020</t>
  </si>
  <si>
    <t>08/18/2020</t>
  </si>
  <si>
    <t>08/17/2020</t>
  </si>
  <si>
    <t>08/14/2020</t>
  </si>
  <si>
    <t>08/13/2020</t>
  </si>
  <si>
    <t>07/31/2020</t>
  </si>
  <si>
    <t>07/30/2020</t>
  </si>
  <si>
    <t>07/29/2020</t>
  </si>
  <si>
    <t>07/28/2020</t>
  </si>
  <si>
    <t>07/27/2020</t>
  </si>
  <si>
    <t>07/24/2020</t>
  </si>
  <si>
    <t>07/23/2020</t>
  </si>
  <si>
    <t>07/22/2020</t>
  </si>
  <si>
    <t>07/21/2020</t>
  </si>
  <si>
    <t>07/20/2020</t>
  </si>
  <si>
    <t>07/17/2020</t>
  </si>
  <si>
    <t>07/16/2020</t>
  </si>
  <si>
    <t>07/15/2020</t>
  </si>
  <si>
    <t>07/14/2020</t>
  </si>
  <si>
    <t>07/13/2020</t>
  </si>
  <si>
    <t>06/30/2020</t>
  </si>
  <si>
    <t>06/29/2020</t>
  </si>
  <si>
    <t>06/26/2020</t>
  </si>
  <si>
    <t>06/25/2020</t>
  </si>
  <si>
    <t>06/24/2020</t>
  </si>
  <si>
    <t>06/23/2020</t>
  </si>
  <si>
    <t>06/22/2020</t>
  </si>
  <si>
    <t>06/19/2020</t>
  </si>
  <si>
    <t>06/18/2020</t>
  </si>
  <si>
    <t>06/17/2020</t>
  </si>
  <si>
    <t>06/16/2020</t>
  </si>
  <si>
    <t>06/15/2020</t>
  </si>
  <si>
    <t>05/29/2020</t>
  </si>
  <si>
    <t>05/28/2020</t>
  </si>
  <si>
    <t>05/27/2020</t>
  </si>
  <si>
    <t>05/26/2020</t>
  </si>
  <si>
    <t>05/22/2020</t>
  </si>
  <si>
    <t>05/21/2020</t>
  </si>
  <si>
    <t>05/20/2020</t>
  </si>
  <si>
    <t>05/19/2020</t>
  </si>
  <si>
    <t>05/18/2020</t>
  </si>
  <si>
    <t>05/15/2020</t>
  </si>
  <si>
    <t>05/14/2020</t>
  </si>
  <si>
    <t>05/13/2020</t>
  </si>
  <si>
    <t>04/30/2020</t>
  </si>
  <si>
    <t>04/29/2020</t>
  </si>
  <si>
    <t>04/28/2020</t>
  </si>
  <si>
    <t>04/27/2020</t>
  </si>
  <si>
    <t>04/24/2020</t>
  </si>
  <si>
    <t>04/23/2020</t>
  </si>
  <si>
    <t>04/22/2020</t>
  </si>
  <si>
    <t>04/21/2020</t>
  </si>
  <si>
    <t>04/20/2020</t>
  </si>
  <si>
    <t>04/17/2020</t>
  </si>
  <si>
    <t>04/16/2020</t>
  </si>
  <si>
    <t>04/15/2020</t>
  </si>
  <si>
    <t>04/14/2020</t>
  </si>
  <si>
    <t>04/13/2020</t>
  </si>
  <si>
    <t>03/31/2020</t>
  </si>
  <si>
    <t>03/30/2020</t>
  </si>
  <si>
    <t>Upside</t>
  </si>
  <si>
    <t>Growth Portfolio</t>
  </si>
  <si>
    <t>Opdivo</t>
  </si>
  <si>
    <t>Orencia</t>
  </si>
  <si>
    <t>Yervoy</t>
  </si>
  <si>
    <t>Reblozyl</t>
  </si>
  <si>
    <t>Opdualag</t>
  </si>
  <si>
    <t>Breyanzi</t>
  </si>
  <si>
    <t>Camzyos</t>
  </si>
  <si>
    <t>Zeposia</t>
  </si>
  <si>
    <t>Abecma</t>
  </si>
  <si>
    <t>Sotyktu</t>
  </si>
  <si>
    <t>Krazati</t>
  </si>
  <si>
    <t>Augtyro</t>
  </si>
  <si>
    <t>Cobenfy</t>
  </si>
  <si>
    <t>Total Growth Portfolio</t>
  </si>
  <si>
    <t>Legacy Portfolio</t>
  </si>
  <si>
    <t>Eliquis</t>
  </si>
  <si>
    <t>Revlimid</t>
  </si>
  <si>
    <t>Pomalyst/Imnovid</t>
  </si>
  <si>
    <t>Sprycel</t>
  </si>
  <si>
    <t>Abraxane</t>
  </si>
  <si>
    <t>Total Legacy Portfolio</t>
  </si>
  <si>
    <t>Total</t>
  </si>
  <si>
    <r>
      <t xml:space="preserve">Other Growth Products </t>
    </r>
    <r>
      <rPr>
        <vertAlign val="superscript"/>
        <sz val="14"/>
        <rFont val="Arial"/>
        <family val="2"/>
      </rPr>
      <t>(a)</t>
    </r>
  </si>
  <si>
    <r>
      <t xml:space="preserve">Other Legacy Products </t>
    </r>
    <r>
      <rPr>
        <vertAlign val="superscript"/>
        <sz val="14"/>
        <rFont val="Arial"/>
        <family val="2"/>
      </rPr>
      <t>(b)</t>
    </r>
  </si>
  <si>
    <t>Type</t>
  </si>
  <si>
    <t>Common Stock Held</t>
  </si>
  <si>
    <t>% of Shares Outstanding</t>
  </si>
  <si>
    <t>Market Value ($B)</t>
  </si>
  <si>
    <t>Institutions</t>
  </si>
  <si>
    <t>1.62B</t>
  </si>
  <si>
    <t>97.06B</t>
  </si>
  <si>
    <t>Corporations (Public)</t>
  </si>
  <si>
    <t>132,800</t>
  </si>
  <si>
    <t>7.97M</t>
  </si>
  <si>
    <t>Individuals / Insiders</t>
  </si>
  <si>
    <t>1.57M</t>
  </si>
  <si>
    <t>93.98M</t>
  </si>
  <si>
    <t>State Owned Shares</t>
  </si>
  <si>
    <t>2.21M</t>
  </si>
  <si>
    <t>132.71M</t>
  </si>
  <si>
    <t>Public and Other</t>
  </si>
  <si>
    <t>408.32M</t>
  </si>
  <si>
    <t>24.51B</t>
  </si>
  <si>
    <t>2.03B</t>
  </si>
  <si>
    <t>121.80B</t>
  </si>
  <si>
    <t xml:space="preserve">Effective tax rate % Excluding Acq Impact </t>
  </si>
  <si>
    <t>FCFF</t>
  </si>
  <si>
    <t>EBIT</t>
  </si>
  <si>
    <t>Taxes</t>
  </si>
  <si>
    <t>NOPAT</t>
  </si>
  <si>
    <t>D&amp;A</t>
  </si>
  <si>
    <t>Capex</t>
  </si>
  <si>
    <t>Net Working Capital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</si>
</sst>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8">
    <numFmt numFmtId="41" formatCode="_ * #,##0_ ;_ * \-#,##0_ ;_ * &quot;-&quot;_ ;_ @_ "/>
    <numFmt numFmtId="43" formatCode="_ * #,##0.00_ ;_ * \-#,##0.00_ ;_ * &quot;-&quot;??_ ;_ @_ "/>
    <numFmt numFmtId="164" formatCode="&quot;$&quot;#,##0_);\(&quot;$&quot;#,##0\)"/>
    <numFmt numFmtId="165" formatCode="_(&quot;$&quot;* #,##0_);_(&quot;$&quot;* \(#,##0\);_(&quot;$&quot;* &quot;-&quot;_);_(@_)"/>
    <numFmt numFmtId="166" formatCode="_(* #,##0.00_);_(* \(#,##0.00\);_(* &quot;-&quot;??_);_(@_)"/>
    <numFmt numFmtId="167" formatCode="#,##0.00;[Red]\(#,##0.00\)"/>
    <numFmt numFmtId="168" formatCode="_(* #,##0_);_(* \(#,##0\);_(* &quot;-&quot;??_);_(@_)"/>
    <numFmt numFmtId="169" formatCode="_-* #,##0.00\ _D_M_-;\-* #,##0.00\ _D_M_-;_-* &quot;-&quot;??\ _D_M_-;_-@_-"/>
    <numFmt numFmtId="170" formatCode="_-* #,##0.00\ &quot;DM&quot;_-;\-* #,##0.00\ &quot;DM&quot;_-;_-* &quot;-&quot;??\ &quot;DM&quot;_-;_-@_-"/>
    <numFmt numFmtId="171" formatCode="0.0000%"/>
    <numFmt numFmtId="172" formatCode="_-* #,##0\ _D_M_-;\-* #,##0\ _D_M_-;_-* &quot;-&quot;\ _D_M_-;_-@_-"/>
    <numFmt numFmtId="173" formatCode="0.0000_);\(0.0000\)"/>
    <numFmt numFmtId="174" formatCode="#,##0.000000_);\(#,##0.000000\)"/>
    <numFmt numFmtId="175" formatCode="0.00000_);\(0.00000\)"/>
    <numFmt numFmtId="176" formatCode="#,##0.0"/>
    <numFmt numFmtId="177" formatCode="#,##0.000"/>
    <numFmt numFmtId="178" formatCode="#,##0.0000"/>
    <numFmt numFmtId="179" formatCode="_(* #,##0.000_);_(* \(#,##0.000\);_(* &quot;-&quot;??_);_(@_)"/>
    <numFmt numFmtId="180" formatCode="#,##0.00000000_);[Red]\(#,##0.00000000\)"/>
    <numFmt numFmtId="181" formatCode="\$#,##0\ ;\(\$#,##0\)"/>
    <numFmt numFmtId="182" formatCode="mm/dd/yy"/>
    <numFmt numFmtId="183" formatCode="_-* #,##0.00\ &quot;€&quot;_-;\-* #,##0.00\ &quot;€&quot;_-;_-* &quot;-&quot;??\ &quot;€&quot;_-;_-@_-"/>
    <numFmt numFmtId="184" formatCode="0000"/>
    <numFmt numFmtId="185" formatCode="0.0000"/>
    <numFmt numFmtId="186" formatCode="_(* #,##0.0_);_(* \(#,##0.0\);_(* &quot;-&quot;??_);_(@_)"/>
    <numFmt numFmtId="187" formatCode="#,##0_);\(#,##0\);"/>
    <numFmt numFmtId="188" formatCode="#,##0.0_);\(#,##0.0\);"/>
    <numFmt numFmtId="189" formatCode="#,##0.00_);\(#,##0.00\);"/>
    <numFmt numFmtId="190" formatCode="_-* #,##0_-;\-* #,##0_-;_-* &quot;-&quot;_-;_-@_-"/>
    <numFmt numFmtId="191" formatCode="_-* #,##0.00_-;\-* #,##0.00_-;_-* &quot;-&quot;??_-;_-@_-"/>
    <numFmt numFmtId="192" formatCode="_(&quot;R$&quot;* #,##0_);_(&quot;R$&quot;* \(#,##0\);_(&quot;R$&quot;* &quot;-&quot;_);_(@_)"/>
    <numFmt numFmtId="193" formatCode="_(&quot;R$&quot;* #,##0.00_);_(&quot;R$&quot;* \(#,##0.00\);_(&quot;R$&quot;* &quot;-&quot;??_);_(@_)"/>
    <numFmt numFmtId="194" formatCode="_(&quot;S/.&quot;\ * #,##0.00_);_(&quot;S/.&quot;\ * \(#,##0.00\);_(&quot;S/.&quot;\ * &quot;-&quot;??_);_(@_)"/>
    <numFmt numFmtId="195" formatCode="_-&quot;£&quot;* #,##0_-;\-&quot;£&quot;* #,##0_-;_-&quot;£&quot;* &quot;-&quot;_-;_-@_-"/>
    <numFmt numFmtId="196" formatCode="0.000000%"/>
    <numFmt numFmtId="197" formatCode="#,##0\ &quot;kr&quot;_);[Red]\(#,##0\ &quot;kr&quot;\)"/>
    <numFmt numFmtId="198" formatCode="#,##0.00\ &quot;kr&quot;_);[Red]\(#,##0.00\ &quot;kr&quot;\)"/>
    <numFmt numFmtId="199" formatCode="mm/dd/yyyy"/>
    <numFmt numFmtId="200" formatCode="#,##0&quot;F&quot;_);[Red]\(#,##0&quot;F&quot;\)"/>
    <numFmt numFmtId="201" formatCode="_-* #,##0\ &quot;Sk&quot;_-;\-* #,##0\ &quot;Sk&quot;_-;_-* &quot;-&quot;\ &quot;Sk&quot;_-;_-@_-"/>
    <numFmt numFmtId="202" formatCode="_-* #,##0\ _S_k_-;\-* #,##0\ _S_k_-;_-* &quot;-&quot;\ _S_k_-;_-@_-"/>
    <numFmt numFmtId="203" formatCode="#,##0_);[Red]\(#,##0\);&quot;&quot;"/>
    <numFmt numFmtId="204" formatCode="#,##0.00%"/>
    <numFmt numFmtId="205" formatCode="mm/yyyy"/>
    <numFmt numFmtId="206" formatCode="&quot;L.&quot;\ #,##0.00;[Red]\-&quot;L.&quot;\ #,##0.00"/>
    <numFmt numFmtId="207" formatCode="#,##0;[Red]&quot;-&quot;#,##0"/>
    <numFmt numFmtId="208" formatCode="#,##0.00;[Red]&quot;-&quot;#,##0.00"/>
    <numFmt numFmtId="209" formatCode="###,000"/>
  </numFmts>
  <fonts count="11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0"/>
      <name val="Arial"/>
      <family val="2"/>
    </font>
    <font>
      <i/>
      <sz val="10"/>
      <color theme="1"/>
      <name val="Arial"/>
      <family val="2"/>
    </font>
    <font>
      <i/>
      <sz val="11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i/>
      <sz val="10"/>
      <color theme="0"/>
      <name val="Arial"/>
      <family val="2"/>
    </font>
    <font>
      <sz val="11"/>
      <color theme="0"/>
      <name val="Arial"/>
      <family val="2"/>
    </font>
    <font>
      <b/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vertAlign val="superscript"/>
      <sz val="14"/>
      <name val="Arial"/>
      <family val="2"/>
    </font>
    <font>
      <sz val="10"/>
      <name val="Times New Roman"/>
      <family val="1"/>
    </font>
    <font>
      <b/>
      <sz val="12"/>
      <color indexed="8"/>
      <name val="Arial"/>
      <family val="2"/>
    </font>
    <font>
      <sz val="12"/>
      <name val="Times New Roman"/>
      <family val="1"/>
    </font>
    <font>
      <sz val="8"/>
      <name val="Arial"/>
      <family val="2"/>
    </font>
    <font>
      <sz val="10"/>
      <color indexed="8"/>
      <name val="Arial"/>
      <family val="2"/>
    </font>
    <font>
      <sz val="10"/>
      <color indexed="9"/>
      <name val="Arial"/>
      <family val="2"/>
    </font>
    <font>
      <sz val="11"/>
      <color indexed="9"/>
      <name val="Calibri"/>
      <family val="2"/>
    </font>
    <font>
      <sz val="11"/>
      <color indexed="8"/>
      <name val="Calibri"/>
      <family val="2"/>
    </font>
    <font>
      <sz val="11"/>
      <color indexed="16"/>
      <name val="Calibri"/>
      <family val="2"/>
    </font>
    <font>
      <b/>
      <sz val="11"/>
      <color indexed="53"/>
      <name val="Calibri"/>
      <family val="2"/>
    </font>
    <font>
      <b/>
      <sz val="11"/>
      <color indexed="9"/>
      <name val="Calibri"/>
      <family val="2"/>
    </font>
    <font>
      <b/>
      <sz val="11"/>
      <color indexed="8"/>
      <name val="Calibri"/>
      <family val="2"/>
    </font>
    <font>
      <i/>
      <sz val="10"/>
      <color indexed="23"/>
      <name val="Arial"/>
      <family val="2"/>
    </font>
    <font>
      <u/>
      <sz val="10"/>
      <color indexed="20"/>
      <name val="Arial"/>
      <family val="2"/>
    </font>
    <font>
      <sz val="11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48"/>
      <name val="Calibri"/>
      <family val="2"/>
    </font>
    <font>
      <sz val="11"/>
      <color indexed="53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sz val="10"/>
      <color indexed="10"/>
      <name val="Arial"/>
      <family val="2"/>
    </font>
    <font>
      <b/>
      <sz val="18"/>
      <color indexed="62"/>
      <name val="Cambria"/>
      <family val="2"/>
    </font>
    <font>
      <sz val="11"/>
      <color indexed="10"/>
      <name val="Calibri"/>
      <family val="2"/>
    </font>
    <font>
      <sz val="10"/>
      <color indexed="12"/>
      <name val="Arial"/>
      <family val="2"/>
    </font>
    <font>
      <b/>
      <sz val="14"/>
      <name val="Arial"/>
      <family val="2"/>
      <charset val="134"/>
    </font>
    <font>
      <sz val="8"/>
      <name val="Times"/>
      <family val="1"/>
    </font>
    <font>
      <sz val="12"/>
      <name val="Tms Rmn"/>
    </font>
    <font>
      <sz val="8"/>
      <color indexed="43"/>
      <name val="Arial"/>
      <family val="2"/>
    </font>
    <font>
      <sz val="7"/>
      <name val="Arial"/>
      <family val="2"/>
    </font>
    <font>
      <sz val="8"/>
      <name val="Arial Narrow"/>
      <family val="2"/>
    </font>
    <font>
      <sz val="10"/>
      <name val="Courier New"/>
      <family val="3"/>
    </font>
    <font>
      <b/>
      <sz val="8"/>
      <name val="Arial"/>
      <family val="2"/>
    </font>
    <font>
      <sz val="12"/>
      <name val="Tms Rmn"/>
      <family val="1"/>
    </font>
    <font>
      <sz val="10"/>
      <name val="MS Serif"/>
      <family val="1"/>
    </font>
    <font>
      <b/>
      <i/>
      <strike/>
      <sz val="12"/>
      <color indexed="48"/>
      <name val="Arial"/>
      <family val="2"/>
    </font>
    <font>
      <sz val="8"/>
      <color indexed="9"/>
      <name val="Arial"/>
      <family val="2"/>
    </font>
    <font>
      <sz val="10"/>
      <color indexed="10"/>
      <name val="MS Sans Serif"/>
      <family val="2"/>
    </font>
    <font>
      <sz val="10"/>
      <name val="Courier"/>
      <family val="3"/>
    </font>
    <font>
      <sz val="24"/>
      <color indexed="13"/>
      <name val="SWISS"/>
      <family val="2"/>
    </font>
    <font>
      <sz val="10"/>
      <color indexed="16"/>
      <name val="MS Serif"/>
      <family val="1"/>
    </font>
    <font>
      <i/>
      <strike/>
      <sz val="12"/>
      <color indexed="40"/>
      <name val="Arial"/>
      <family val="2"/>
    </font>
    <font>
      <b/>
      <sz val="9"/>
      <name val="Arial"/>
      <family val="2"/>
    </font>
    <font>
      <b/>
      <sz val="10"/>
      <color indexed="9"/>
      <name val="Arial"/>
      <family val="2"/>
    </font>
    <font>
      <b/>
      <sz val="9"/>
      <color indexed="9"/>
      <name val="Arial"/>
      <family val="2"/>
    </font>
    <font>
      <b/>
      <sz val="9"/>
      <color indexed="26"/>
      <name val="Arial"/>
      <family val="2"/>
    </font>
    <font>
      <sz val="9"/>
      <color indexed="26"/>
      <name val="Arial"/>
      <family val="2"/>
    </font>
    <font>
      <sz val="10"/>
      <color indexed="26"/>
      <name val="Arial"/>
      <family val="2"/>
    </font>
    <font>
      <b/>
      <sz val="14"/>
      <name val="SWISS"/>
      <family val="2"/>
    </font>
    <font>
      <sz val="12"/>
      <name val="Arial MT"/>
    </font>
    <font>
      <b/>
      <sz val="14"/>
      <color indexed="9"/>
      <name val="Arial"/>
      <family val="2"/>
    </font>
    <font>
      <b/>
      <sz val="12"/>
      <name val="Arial"/>
      <family val="2"/>
    </font>
    <font>
      <sz val="10"/>
      <name val="Antique Olv (W1)"/>
    </font>
    <font>
      <u/>
      <sz val="9"/>
      <color indexed="12"/>
      <name val="Arial"/>
      <family val="2"/>
    </font>
    <font>
      <u/>
      <sz val="9"/>
      <color indexed="36"/>
      <name val="Arial"/>
      <family val="2"/>
    </font>
    <font>
      <sz val="10"/>
      <color indexed="18"/>
      <name val="Arial"/>
      <family val="2"/>
    </font>
    <font>
      <sz val="10"/>
      <name val="Arial CE"/>
      <charset val="238"/>
    </font>
    <font>
      <sz val="10"/>
      <name val="Helv"/>
    </font>
    <font>
      <sz val="12"/>
      <name val="Helv"/>
    </font>
    <font>
      <i/>
      <strike/>
      <sz val="12"/>
      <color indexed="10"/>
      <name val="Arial"/>
      <family val="2"/>
    </font>
    <font>
      <strike/>
      <sz val="12"/>
      <color indexed="46"/>
      <name val="Arial"/>
      <family val="2"/>
    </font>
    <font>
      <sz val="10"/>
      <name val="MS Sans Serif"/>
      <family val="2"/>
    </font>
    <font>
      <sz val="10"/>
      <color indexed="32"/>
      <name val="Arial"/>
      <family val="2"/>
    </font>
    <font>
      <sz val="12"/>
      <color indexed="17"/>
      <name val="Arial"/>
      <family val="2"/>
    </font>
    <font>
      <sz val="8"/>
      <name val="Helv"/>
    </font>
    <font>
      <b/>
      <i/>
      <sz val="8"/>
      <name val="Arial"/>
      <family val="2"/>
    </font>
    <font>
      <b/>
      <i/>
      <sz val="9"/>
      <color indexed="9"/>
      <name val="Arial"/>
      <family val="2"/>
    </font>
    <font>
      <b/>
      <sz val="12"/>
      <name val="MS Sans Serif"/>
      <family val="2"/>
    </font>
    <font>
      <b/>
      <sz val="8"/>
      <color indexed="8"/>
      <name val="Helv"/>
    </font>
    <font>
      <sz val="10"/>
      <color indexed="38"/>
      <name val="Arial"/>
      <family val="2"/>
    </font>
    <font>
      <i/>
      <strike/>
      <sz val="12"/>
      <color indexed="48"/>
      <name val="Arial"/>
      <family val="2"/>
    </font>
    <font>
      <sz val="14"/>
      <name val="Cordia New"/>
      <family val="2"/>
      <charset val="222"/>
    </font>
    <font>
      <sz val="14"/>
      <name val="뼻뮝"/>
      <family val="3"/>
      <charset val="129"/>
    </font>
    <font>
      <sz val="12"/>
      <name val="뼻뮝"/>
      <family val="1"/>
      <charset val="129"/>
    </font>
    <font>
      <sz val="12"/>
      <name val="바탕체"/>
      <family val="1"/>
      <charset val="129"/>
    </font>
    <font>
      <sz val="14"/>
      <name val="ＭＳ 明朝"/>
      <family val="1"/>
      <charset val="128"/>
    </font>
    <font>
      <sz val="11"/>
      <name val="ＭＳ Ｐゴシック"/>
      <family val="3"/>
      <charset val="128"/>
    </font>
    <font>
      <sz val="11"/>
      <name val="Arial"/>
      <family val="2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sz val="19"/>
      <name val="Arial"/>
      <family val="2"/>
    </font>
    <font>
      <sz val="8"/>
      <color indexed="14"/>
      <name val="Arial"/>
      <family val="2"/>
    </font>
    <font>
      <sz val="11"/>
      <color indexed="37"/>
      <name val="Calibri"/>
      <family val="2"/>
    </font>
    <font>
      <b/>
      <sz val="11"/>
      <color indexed="17"/>
      <name val="Calibri"/>
      <family val="2"/>
    </font>
    <font>
      <sz val="11"/>
      <color indexed="14"/>
      <name val="Calibri"/>
      <family val="2"/>
    </font>
    <font>
      <sz val="8"/>
      <color indexed="62"/>
      <name val="Arial"/>
      <family val="2"/>
    </font>
    <font>
      <sz val="8"/>
      <color indexed="62"/>
      <name val="Verdana"/>
      <family val="2"/>
    </font>
    <font>
      <b/>
      <sz val="8"/>
      <color indexed="62"/>
      <name val="Verdana"/>
      <family val="2"/>
    </font>
    <font>
      <i/>
      <sz val="8"/>
      <color indexed="62"/>
      <name val="Verdana"/>
      <family val="2"/>
    </font>
    <font>
      <b/>
      <i/>
      <sz val="8"/>
      <color indexed="62"/>
      <name val="Verdana"/>
      <family val="2"/>
    </font>
    <font>
      <b/>
      <sz val="8"/>
      <color indexed="17"/>
      <name val="Verdana"/>
      <family val="2"/>
    </font>
    <font>
      <b/>
      <sz val="8"/>
      <color indexed="53"/>
      <name val="Verdana"/>
      <family val="2"/>
    </font>
    <font>
      <sz val="10"/>
      <name val="Arial"/>
      <family val="2"/>
      <charset val="204"/>
    </font>
    <font>
      <sz val="8"/>
      <color rgb="FF000000"/>
      <name val="Verdana"/>
      <family val="2"/>
    </font>
    <font>
      <i/>
      <sz val="8"/>
      <color rgb="FF000000"/>
      <name val="Verdana"/>
      <family val="2"/>
    </font>
    <font>
      <b/>
      <i/>
      <sz val="8"/>
      <color rgb="FF000000"/>
      <name val="Verdana"/>
      <family val="2"/>
    </font>
    <font>
      <b/>
      <sz val="8"/>
      <color rgb="FF33CC33"/>
      <name val="Verdana"/>
      <family val="2"/>
    </font>
    <font>
      <b/>
      <sz val="8"/>
      <color rgb="FFFF0000"/>
      <name val="Verdana"/>
      <family val="2"/>
    </font>
  </fonts>
  <fills count="101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indexed="40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9"/>
      </patternFill>
    </fill>
    <fill>
      <patternFill patternType="solid">
        <fgColor indexed="44"/>
      </patternFill>
    </fill>
    <fill>
      <patternFill patternType="solid">
        <fgColor indexed="45"/>
      </patternFill>
    </fill>
    <fill>
      <patternFill patternType="solid">
        <fgColor indexed="54"/>
      </patternFill>
    </fill>
    <fill>
      <patternFill patternType="solid">
        <fgColor indexed="57"/>
      </patternFill>
    </fill>
    <fill>
      <patternFill patternType="solid">
        <fgColor indexed="22"/>
      </patternFill>
    </fill>
    <fill>
      <patternFill patternType="solid">
        <fgColor indexed="47"/>
      </patternFill>
    </fill>
    <fill>
      <patternFill patternType="solid">
        <fgColor indexed="48"/>
        <bgColor indexed="48"/>
      </patternFill>
    </fill>
    <fill>
      <patternFill patternType="solid">
        <fgColor indexed="44"/>
        <bgColor indexed="44"/>
      </patternFill>
    </fill>
    <fill>
      <patternFill patternType="solid">
        <fgColor indexed="61"/>
        <bgColor indexed="61"/>
      </patternFill>
    </fill>
    <fill>
      <patternFill patternType="solid">
        <fgColor indexed="54"/>
        <bgColor indexed="54"/>
      </patternFill>
    </fill>
    <fill>
      <patternFill patternType="solid">
        <fgColor indexed="22"/>
        <bgColor indexed="22"/>
      </patternFill>
    </fill>
    <fill>
      <patternFill patternType="solid">
        <fgColor indexed="24"/>
        <bgColor indexed="24"/>
      </patternFill>
    </fill>
    <fill>
      <patternFill patternType="solid">
        <fgColor indexed="58"/>
        <bgColor indexed="58"/>
      </patternFill>
    </fill>
    <fill>
      <patternFill patternType="solid">
        <fgColor indexed="25"/>
        <bgColor indexed="25"/>
      </patternFill>
    </fill>
    <fill>
      <patternFill patternType="solid">
        <fgColor indexed="15"/>
        <bgColor indexed="15"/>
      </patternFill>
    </fill>
    <fill>
      <patternFill patternType="solid">
        <fgColor indexed="31"/>
        <bgColor indexed="31"/>
      </patternFill>
    </fill>
    <fill>
      <patternFill patternType="solid">
        <fgColor indexed="45"/>
        <bgColor indexed="45"/>
      </patternFill>
    </fill>
    <fill>
      <patternFill patternType="solid">
        <fgColor indexed="40"/>
        <bgColor indexed="40"/>
      </patternFill>
    </fill>
    <fill>
      <patternFill patternType="solid">
        <fgColor indexed="55"/>
        <bgColor indexed="55"/>
      </patternFill>
    </fill>
    <fill>
      <patternFill patternType="solid">
        <fgColor indexed="41"/>
        <bgColor indexed="41"/>
      </patternFill>
    </fill>
    <fill>
      <patternFill patternType="solid">
        <fgColor indexed="60"/>
        <bgColor indexed="60"/>
      </patternFill>
    </fill>
    <fill>
      <patternFill patternType="solid">
        <fgColor indexed="11"/>
        <bgColor indexed="11"/>
      </patternFill>
    </fill>
    <fill>
      <patternFill patternType="solid">
        <fgColor indexed="50"/>
        <bgColor indexed="50"/>
      </patternFill>
    </fill>
    <fill>
      <patternFill patternType="solid">
        <fgColor indexed="57"/>
        <bgColor indexed="57"/>
      </patternFill>
    </fill>
    <fill>
      <patternFill patternType="solid">
        <fgColor indexed="23"/>
        <bgColor indexed="23"/>
      </patternFill>
    </fill>
    <fill>
      <patternFill patternType="solid">
        <fgColor indexed="18"/>
        <bgColor indexed="18"/>
      </patternFill>
    </fill>
    <fill>
      <patternFill patternType="solid">
        <fgColor indexed="49"/>
        <bgColor indexed="49"/>
      </patternFill>
    </fill>
    <fill>
      <patternFill patternType="solid">
        <fgColor indexed="52"/>
        <bgColor indexed="52"/>
      </patternFill>
    </fill>
    <fill>
      <patternFill patternType="solid">
        <fgColor indexed="26"/>
        <bgColor indexed="26"/>
      </patternFill>
    </fill>
    <fill>
      <patternFill patternType="solid">
        <fgColor indexed="47"/>
        <bgColor indexed="47"/>
      </patternFill>
    </fill>
    <fill>
      <patternFill patternType="solid">
        <fgColor indexed="51"/>
        <bgColor indexed="51"/>
      </patternFill>
    </fill>
    <fill>
      <patternFill patternType="solid">
        <fgColor indexed="53"/>
        <bgColor indexed="53"/>
      </patternFill>
    </fill>
    <fill>
      <patternFill patternType="solid">
        <fgColor indexed="42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35"/>
        <bgColor indexed="35"/>
      </patternFill>
    </fill>
    <fill>
      <patternFill patternType="solid">
        <fgColor indexed="22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65"/>
        <bgColor indexed="64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4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12"/>
      </patternFill>
    </fill>
    <fill>
      <patternFill patternType="lightUp">
        <fgColor indexed="9"/>
        <bgColor indexed="57"/>
      </patternFill>
    </fill>
    <fill>
      <patternFill patternType="solid">
        <fgColor indexed="12"/>
        <bgColor indexed="12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18"/>
        <bgColor indexed="17"/>
      </patternFill>
    </fill>
    <fill>
      <patternFill patternType="solid">
        <fgColor indexed="63"/>
        <bgColor indexed="64"/>
      </patternFill>
    </fill>
    <fill>
      <patternFill patternType="solid">
        <fgColor indexed="13"/>
        <bgColor indexed="13"/>
      </patternFill>
    </fill>
    <fill>
      <patternFill patternType="solid">
        <fgColor indexed="42"/>
        <bgColor indexed="42"/>
      </patternFill>
    </fill>
    <fill>
      <patternFill patternType="solid">
        <fgColor indexed="26"/>
        <bgColor indexed="64"/>
      </patternFill>
    </fill>
    <fill>
      <patternFill patternType="solid">
        <fgColor indexed="3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60"/>
      </patternFill>
    </fill>
    <fill>
      <patternFill patternType="solid">
        <fgColor indexed="11"/>
        <bgColor indexed="64"/>
      </patternFill>
    </fill>
    <fill>
      <patternFill patternType="solid">
        <fgColor indexed="43"/>
      </patternFill>
    </fill>
    <fill>
      <patternFill patternType="solid">
        <fgColor indexed="40"/>
        <bgColor indexed="64"/>
      </patternFill>
    </fill>
    <fill>
      <patternFill patternType="solid">
        <fgColor indexed="49"/>
      </patternFill>
    </fill>
    <fill>
      <patternFill patternType="solid">
        <fgColor indexed="12"/>
      </patternFill>
    </fill>
    <fill>
      <patternFill patternType="solid">
        <fgColor indexed="10"/>
      </patternFill>
    </fill>
    <fill>
      <patternFill patternType="solid">
        <fgColor indexed="51"/>
      </patternFill>
    </fill>
    <fill>
      <patternFill patternType="solid">
        <fgColor indexed="52"/>
      </patternFill>
    </fill>
    <fill>
      <patternFill patternType="solid">
        <fgColor indexed="53"/>
      </patternFill>
    </fill>
    <fill>
      <patternFill patternType="solid">
        <fgColor indexed="50"/>
      </patternFill>
    </fill>
    <fill>
      <patternFill patternType="solid">
        <fgColor indexed="11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23"/>
      </patternFill>
    </fill>
    <fill>
      <patternFill patternType="solid">
        <fgColor indexed="15"/>
      </patternFill>
    </fill>
    <fill>
      <patternFill patternType="solid">
        <fgColor indexed="20"/>
      </patternFill>
    </fill>
    <fill>
      <patternFill patternType="solid">
        <fgColor indexed="8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38"/>
        <bgColor indexed="17"/>
      </patternFill>
    </fill>
    <fill>
      <patternFill patternType="solid">
        <fgColor indexed="4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indexed="44"/>
        <bgColor rgb="FF000000"/>
      </patternFill>
    </fill>
    <fill>
      <patternFill patternType="solid">
        <fgColor rgb="FFF1F5FB"/>
        <bgColor rgb="FF000000"/>
      </patternFill>
    </fill>
    <fill>
      <patternFill patternType="solid">
        <fgColor rgb="FFC6F9C1"/>
        <bgColor rgb="FF000000"/>
      </patternFill>
    </fill>
    <fill>
      <patternFill patternType="solid">
        <fgColor indexed="50"/>
        <bgColor rgb="FF000000"/>
      </patternFill>
    </fill>
    <fill>
      <patternFill patternType="solid">
        <fgColor indexed="57"/>
        <bgColor rgb="FF000000"/>
      </patternFill>
    </fill>
    <fill>
      <patternFill patternType="solid">
        <fgColor rgb="FFFFFDBF"/>
        <bgColor rgb="FF000000"/>
      </patternFill>
    </fill>
    <fill>
      <patternFill patternType="solid">
        <fgColor rgb="FFFFFB8C"/>
        <bgColor rgb="FF000000"/>
      </patternFill>
    </fill>
    <fill>
      <patternFill patternType="solid">
        <fgColor indexed="51"/>
        <bgColor rgb="FF000000"/>
      </patternFill>
    </fill>
    <fill>
      <patternFill patternType="solid">
        <fgColor indexed="46"/>
        <bgColor rgb="FF000000"/>
      </patternFill>
    </fill>
    <fill>
      <patternFill patternType="solid">
        <fgColor rgb="FFFF988C"/>
        <bgColor rgb="FF000000"/>
      </patternFill>
    </fill>
    <fill>
      <patternFill patternType="solid">
        <fgColor indexed="10"/>
        <bgColor rgb="FF000000"/>
      </patternFill>
    </fill>
    <fill>
      <patternFill patternType="solid">
        <fgColor indexed="54"/>
        <bgColor rgb="FF000000"/>
      </patternFill>
    </fill>
    <fill>
      <patternFill patternType="solid">
        <fgColor indexed="40"/>
        <bgColor rgb="FFFFFFFF"/>
      </patternFill>
    </fill>
  </fills>
  <borders count="5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hair">
        <color indexed="8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9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 style="thin">
        <color indexed="8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ck">
        <color indexed="48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58"/>
      </bottom>
      <diagonal/>
    </border>
    <border>
      <left/>
      <right/>
      <top/>
      <bottom style="medium">
        <color indexed="24"/>
      </bottom>
      <diagonal/>
    </border>
    <border>
      <left/>
      <right/>
      <top/>
      <bottom style="medium">
        <color indexed="5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/>
      <right/>
      <top/>
      <bottom style="double">
        <color indexed="53"/>
      </bottom>
      <diagonal/>
    </border>
    <border>
      <left/>
      <right/>
      <top/>
      <bottom style="double">
        <color indexed="17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 style="thin">
        <color indexed="48"/>
      </left>
      <right style="thin">
        <color indexed="48"/>
      </right>
      <top/>
      <bottom/>
      <diagonal/>
    </border>
    <border>
      <left style="thin">
        <color indexed="58"/>
      </left>
      <right style="medium">
        <color indexed="58"/>
      </right>
      <top style="medium">
        <color indexed="58"/>
      </top>
      <bottom style="thin">
        <color indexed="5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 style="thin">
        <color indexed="62"/>
      </left>
      <right style="thin">
        <color indexed="62"/>
      </right>
      <top style="thin">
        <color indexed="62"/>
      </top>
      <bottom style="thin">
        <color indexed="62"/>
      </bottom>
      <diagonal/>
    </border>
    <border>
      <left style="thin">
        <color indexed="54"/>
      </left>
      <right style="thin">
        <color indexed="54"/>
      </right>
      <top style="thin">
        <color indexed="54"/>
      </top>
      <bottom style="thin">
        <color indexed="54"/>
      </bottom>
      <diagonal/>
    </border>
    <border>
      <left style="hair">
        <color indexed="22"/>
      </left>
      <right style="hair">
        <color indexed="22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48"/>
      </top>
      <bottom style="double">
        <color indexed="48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4984">
    <xf numFmtId="0" fontId="0" fillId="0" borderId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9" fillId="9" borderId="0" applyNumberFormat="0" applyBorder="0" applyAlignment="0" applyProtection="0"/>
    <xf numFmtId="0" fontId="19" fillId="4" borderId="0" applyNumberFormat="0" applyBorder="0" applyAlignment="0" applyProtection="0"/>
    <xf numFmtId="0" fontId="19" fillId="10" borderId="0" applyNumberFormat="0" applyBorder="0" applyAlignment="0" applyProtection="0"/>
    <xf numFmtId="0" fontId="19" fillId="11" borderId="0" applyNumberFormat="0" applyBorder="0" applyAlignment="0" applyProtection="0"/>
    <xf numFmtId="0" fontId="19" fillId="9" borderId="0" applyNumberFormat="0" applyBorder="0" applyAlignment="0" applyProtection="0"/>
    <xf numFmtId="0" fontId="19" fillId="12" borderId="0" applyNumberFormat="0" applyBorder="0" applyAlignment="0" applyProtection="0"/>
    <xf numFmtId="0" fontId="44" fillId="0" borderId="0">
      <alignment horizontal="center" vertical="center"/>
    </xf>
    <xf numFmtId="0" fontId="20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5" borderId="0" applyNumberFormat="0" applyBorder="0" applyAlignment="0" applyProtection="0"/>
    <xf numFmtId="0" fontId="21" fillId="16" borderId="0" applyNumberFormat="0" applyBorder="0" applyAlignment="0" applyProtection="0"/>
    <xf numFmtId="0" fontId="21" fillId="17" borderId="0" applyNumberFormat="0" applyBorder="0" applyAlignment="0" applyProtection="0"/>
    <xf numFmtId="0" fontId="20" fillId="18" borderId="0" applyNumberFormat="0" applyBorder="0" applyAlignment="0" applyProtection="0"/>
    <xf numFmtId="0" fontId="20" fillId="19" borderId="0" applyNumberFormat="0" applyBorder="0" applyAlignment="0" applyProtection="0"/>
    <xf numFmtId="0" fontId="20" fillId="20" borderId="0" applyNumberFormat="0" applyBorder="0" applyAlignment="0" applyProtection="0"/>
    <xf numFmtId="0" fontId="21" fillId="21" borderId="0" applyNumberFormat="0" applyBorder="0" applyAlignment="0" applyProtection="0"/>
    <xf numFmtId="0" fontId="21" fillId="22" borderId="0" applyNumberFormat="0" applyBorder="0" applyAlignment="0" applyProtection="0"/>
    <xf numFmtId="0" fontId="21" fillId="23" borderId="0" applyNumberFormat="0" applyBorder="0" applyAlignment="0" applyProtection="0"/>
    <xf numFmtId="0" fontId="21" fillId="24" borderId="0" applyNumberFormat="0" applyBorder="0" applyAlignment="0" applyProtection="0"/>
    <xf numFmtId="0" fontId="20" fillId="25" borderId="0" applyNumberFormat="0" applyBorder="0" applyAlignment="0" applyProtection="0"/>
    <xf numFmtId="0" fontId="20" fillId="23" borderId="0" applyNumberFormat="0" applyBorder="0" applyAlignment="0" applyProtection="0"/>
    <xf numFmtId="0" fontId="20" fillId="25" borderId="0" applyNumberFormat="0" applyBorder="0" applyAlignment="0" applyProtection="0"/>
    <xf numFmtId="0" fontId="21" fillId="26" borderId="0" applyNumberFormat="0" applyBorder="0" applyAlignment="0" applyProtection="0"/>
    <xf numFmtId="0" fontId="21" fillId="27" borderId="0" applyNumberFormat="0" applyBorder="0" applyAlignment="0" applyProtection="0"/>
    <xf numFmtId="0" fontId="21" fillId="24" borderId="0" applyNumberFormat="0" applyBorder="0" applyAlignment="0" applyProtection="0"/>
    <xf numFmtId="0" fontId="21" fillId="28" borderId="0" applyNumberFormat="0" applyBorder="0" applyAlignment="0" applyProtection="0"/>
    <xf numFmtId="0" fontId="20" fillId="17" borderId="0" applyNumberFormat="0" applyBorder="0" applyAlignment="0" applyProtection="0"/>
    <xf numFmtId="0" fontId="20" fillId="29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1" borderId="0" applyNumberFormat="0" applyBorder="0" applyAlignment="0" applyProtection="0"/>
    <xf numFmtId="0" fontId="21" fillId="24" borderId="0" applyNumberFormat="0" applyBorder="0" applyAlignment="0" applyProtection="0"/>
    <xf numFmtId="0" fontId="21" fillId="22" borderId="0" applyNumberFormat="0" applyBorder="0" applyAlignment="0" applyProtection="0"/>
    <xf numFmtId="0" fontId="21" fillId="17" borderId="0" applyNumberFormat="0" applyBorder="0" applyAlignment="0" applyProtection="0"/>
    <xf numFmtId="0" fontId="21" fillId="25" borderId="0" applyNumberFormat="0" applyBorder="0" applyAlignment="0" applyProtection="0"/>
    <xf numFmtId="0" fontId="20" fillId="17" borderId="0" applyNumberFormat="0" applyBorder="0" applyAlignment="0" applyProtection="0"/>
    <xf numFmtId="0" fontId="20" fillId="24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3" borderId="0" applyNumberFormat="0" applyBorder="0" applyAlignment="0" applyProtection="0"/>
    <xf numFmtId="0" fontId="21" fillId="14" borderId="0" applyNumberFormat="0" applyBorder="0" applyAlignment="0" applyProtection="0"/>
    <xf numFmtId="0" fontId="21" fillId="26" borderId="0" applyNumberFormat="0" applyBorder="0" applyAlignment="0" applyProtection="0"/>
    <xf numFmtId="0" fontId="21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34" borderId="0" applyNumberFormat="0" applyBorder="0" applyAlignment="0" applyProtection="0"/>
    <xf numFmtId="0" fontId="21" fillId="35" borderId="0" applyNumberFormat="0" applyBorder="0" applyAlignment="0" applyProtection="0"/>
    <xf numFmtId="0" fontId="21" fillId="23" borderId="0" applyNumberFormat="0" applyBorder="0" applyAlignment="0" applyProtection="0"/>
    <xf numFmtId="0" fontId="21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7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45" fillId="0" borderId="0"/>
    <xf numFmtId="0" fontId="22" fillId="23" borderId="0" applyNumberFormat="0" applyBorder="0" applyAlignment="0" applyProtection="0"/>
    <xf numFmtId="0" fontId="101" fillId="35" borderId="0" applyNumberFormat="0" applyBorder="0" applyAlignment="0" applyProtection="0"/>
    <xf numFmtId="0" fontId="27" fillId="0" borderId="0" applyNumberFormat="0" applyFill="0" applyBorder="0" applyAlignment="0" applyProtection="0">
      <alignment vertical="top"/>
      <protection locked="0"/>
    </xf>
    <xf numFmtId="0" fontId="46" fillId="0" borderId="0" applyNumberFormat="0" applyFill="0" applyBorder="0" applyAlignment="0" applyProtection="0"/>
    <xf numFmtId="37" fontId="47" fillId="39" borderId="0" applyNumberFormat="0" applyFont="0" applyBorder="0" applyAlignment="0"/>
    <xf numFmtId="37" fontId="12" fillId="40" borderId="0" applyNumberFormat="0" applyFont="0" applyBorder="0" applyAlignment="0"/>
    <xf numFmtId="37" fontId="17" fillId="39" borderId="16" applyNumberFormat="0" applyBorder="0" applyAlignment="0"/>
    <xf numFmtId="164" fontId="17" fillId="0" borderId="7" applyNumberFormat="0" applyFont="0" applyFill="0" applyBorder="0" applyAlignment="0" applyProtection="0"/>
    <xf numFmtId="37" fontId="48" fillId="41" borderId="6" applyFill="0" applyBorder="0"/>
    <xf numFmtId="174" fontId="12" fillId="0" borderId="0" applyFill="0" applyBorder="0" applyAlignment="0"/>
    <xf numFmtId="173" fontId="12" fillId="0" borderId="0" applyFill="0" applyBorder="0" applyAlignment="0"/>
    <xf numFmtId="175" fontId="12" fillId="0" borderId="0" applyFill="0" applyBorder="0" applyAlignment="0"/>
    <xf numFmtId="176" fontId="12" fillId="0" borderId="0" applyFill="0" applyBorder="0" applyAlignment="0"/>
    <xf numFmtId="177" fontId="12" fillId="0" borderId="0" applyFill="0" applyBorder="0" applyAlignment="0"/>
    <xf numFmtId="174" fontId="12" fillId="0" borderId="0" applyFill="0" applyBorder="0" applyAlignment="0"/>
    <xf numFmtId="178" fontId="12" fillId="0" borderId="0" applyFill="0" applyBorder="0" applyAlignment="0"/>
    <xf numFmtId="173" fontId="12" fillId="0" borderId="0" applyFill="0" applyBorder="0" applyAlignment="0"/>
    <xf numFmtId="38" fontId="12" fillId="42" borderId="17"/>
    <xf numFmtId="0" fontId="23" fillId="43" borderId="18" applyNumberFormat="0" applyAlignment="0" applyProtection="0"/>
    <xf numFmtId="0" fontId="102" fillId="44" borderId="19" applyNumberFormat="0" applyAlignment="0" applyProtection="0"/>
    <xf numFmtId="176" fontId="49" fillId="0" borderId="0"/>
    <xf numFmtId="0" fontId="14" fillId="0" borderId="0" applyNumberFormat="0" applyFont="0" applyFill="0" applyBorder="0" applyProtection="0">
      <alignment horizontal="centerContinuous"/>
    </xf>
    <xf numFmtId="38" fontId="12" fillId="0" borderId="20"/>
    <xf numFmtId="0" fontId="24" fillId="25" borderId="21" applyNumberFormat="0" applyAlignment="0" applyProtection="0"/>
    <xf numFmtId="0" fontId="24" fillId="32" borderId="21" applyNumberFormat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Protection="0">
      <alignment horizontal="center" wrapText="1"/>
    </xf>
    <xf numFmtId="169" fontId="12" fillId="0" borderId="0" applyFont="0" applyFill="0" applyBorder="0" applyAlignment="0" applyProtection="0"/>
    <xf numFmtId="37" fontId="52" fillId="0" borderId="0"/>
    <xf numFmtId="37" fontId="52" fillId="0" borderId="0"/>
    <xf numFmtId="37" fontId="52" fillId="0" borderId="0"/>
    <xf numFmtId="37" fontId="52" fillId="0" borderId="0"/>
    <xf numFmtId="37" fontId="52" fillId="0" borderId="0"/>
    <xf numFmtId="37" fontId="52" fillId="0" borderId="0"/>
    <xf numFmtId="37" fontId="52" fillId="0" borderId="0"/>
    <xf numFmtId="37" fontId="52" fillId="0" borderId="0"/>
    <xf numFmtId="174" fontId="12" fillId="0" borderId="0" applyFont="0" applyFill="0" applyBorder="0" applyAlignment="0" applyProtection="0"/>
    <xf numFmtId="17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0" fontId="14" fillId="0" borderId="0"/>
    <xf numFmtId="3" fontId="12" fillId="0" borderId="0" applyFont="0" applyFill="0" applyBorder="0" applyAlignment="0" applyProtection="0"/>
    <xf numFmtId="0" fontId="53" fillId="0" borderId="0" applyNumberFormat="0" applyAlignment="0">
      <alignment horizontal="left"/>
    </xf>
    <xf numFmtId="170" fontId="12" fillId="0" borderId="0" applyFont="0" applyFill="0" applyBorder="0" applyAlignment="0" applyProtection="0"/>
    <xf numFmtId="173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80" fontId="12" fillId="45" borderId="17"/>
    <xf numFmtId="181" fontId="12" fillId="0" borderId="0" applyFont="0" applyFill="0" applyBorder="0" applyAlignment="0" applyProtection="0"/>
    <xf numFmtId="0" fontId="14" fillId="0" borderId="0"/>
    <xf numFmtId="37" fontId="12" fillId="45" borderId="0" applyNumberFormat="0" applyFont="0" applyBorder="0" applyAlignment="0"/>
    <xf numFmtId="37" fontId="12" fillId="46" borderId="0" applyNumberFormat="0" applyFont="0" applyBorder="0" applyAlignment="0"/>
    <xf numFmtId="164" fontId="12" fillId="45" borderId="0" applyFont="0" applyAlignment="0"/>
    <xf numFmtId="164" fontId="12" fillId="46" borderId="0" applyFont="0" applyBorder="0" applyAlignment="0"/>
    <xf numFmtId="0" fontId="54" fillId="0" borderId="0"/>
    <xf numFmtId="0" fontId="55" fillId="0" borderId="0" applyNumberFormat="0" applyAlignment="0"/>
    <xf numFmtId="182" fontId="56" fillId="47" borderId="1">
      <alignment horizontal="center"/>
      <protection locked="0"/>
    </xf>
    <xf numFmtId="14" fontId="18" fillId="0" borderId="0" applyFill="0" applyBorder="0" applyAlignment="0"/>
    <xf numFmtId="0" fontId="12" fillId="0" borderId="0" applyFont="0" applyFill="0" applyBorder="0" applyAlignment="0" applyProtection="0"/>
    <xf numFmtId="0" fontId="57" fillId="0" borderId="0"/>
    <xf numFmtId="0" fontId="12" fillId="0" borderId="0" applyFont="0" applyFill="0" applyBorder="0" applyAlignment="0" applyProtection="0"/>
    <xf numFmtId="0" fontId="12" fillId="0" borderId="0" applyFont="0" applyFill="0" applyBorder="0" applyAlignment="0" applyProtection="0"/>
    <xf numFmtId="0" fontId="14" fillId="0" borderId="0"/>
    <xf numFmtId="0" fontId="57" fillId="0" borderId="22"/>
    <xf numFmtId="0" fontId="57" fillId="0" borderId="22"/>
    <xf numFmtId="0" fontId="25" fillId="48" borderId="0" applyNumberFormat="0" applyBorder="0" applyAlignment="0" applyProtection="0"/>
    <xf numFmtId="0" fontId="25" fillId="49" borderId="0" applyNumberFormat="0" applyBorder="0" applyAlignment="0" applyProtection="0"/>
    <xf numFmtId="0" fontId="25" fillId="50" borderId="0" applyNumberFormat="0" applyBorder="0" applyAlignment="0" applyProtection="0"/>
    <xf numFmtId="0" fontId="25" fillId="51" borderId="0" applyNumberFormat="0" applyBorder="0" applyAlignment="0" applyProtection="0"/>
    <xf numFmtId="0" fontId="25" fillId="52" borderId="0" applyNumberFormat="0" applyBorder="0" applyAlignment="0" applyProtection="0"/>
    <xf numFmtId="0" fontId="14" fillId="0" borderId="18" applyNumberFormat="0" applyFont="0" applyFill="0" applyAlignment="0" applyProtection="0">
      <alignment horizontal="centerContinuous"/>
    </xf>
    <xf numFmtId="0" fontId="58" fillId="53" borderId="0"/>
    <xf numFmtId="174" fontId="12" fillId="0" borderId="0" applyFill="0" applyBorder="0" applyAlignment="0"/>
    <xf numFmtId="173" fontId="12" fillId="0" borderId="0" applyFill="0" applyBorder="0" applyAlignment="0"/>
    <xf numFmtId="174" fontId="12" fillId="0" borderId="0" applyFill="0" applyBorder="0" applyAlignment="0"/>
    <xf numFmtId="178" fontId="12" fillId="0" borderId="0" applyFill="0" applyBorder="0" applyAlignment="0"/>
    <xf numFmtId="173" fontId="12" fillId="0" borderId="0" applyFill="0" applyBorder="0" applyAlignment="0"/>
    <xf numFmtId="0" fontId="59" fillId="0" borderId="0" applyNumberFormat="0" applyAlignment="0">
      <alignment horizontal="left"/>
    </xf>
    <xf numFmtId="0" fontId="60" fillId="0" borderId="0"/>
    <xf numFmtId="183" fontId="12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12" fillId="54" borderId="1"/>
    <xf numFmtId="0" fontId="12" fillId="41" borderId="1"/>
    <xf numFmtId="40" fontId="12" fillId="0" borderId="0" applyNumberFormat="0">
      <alignment horizontal="right"/>
    </xf>
    <xf numFmtId="2" fontId="12" fillId="0" borderId="0" applyFont="0" applyFill="0" applyBorder="0" applyAlignment="0" applyProtection="0"/>
    <xf numFmtId="37" fontId="12" fillId="55" borderId="0"/>
    <xf numFmtId="37" fontId="12" fillId="56" borderId="0"/>
    <xf numFmtId="37" fontId="12" fillId="57" borderId="0"/>
    <xf numFmtId="38" fontId="61" fillId="45" borderId="23" applyNumberFormat="0" applyFont="0" applyAlignment="0"/>
    <xf numFmtId="37" fontId="62" fillId="58" borderId="0" applyNumberFormat="0">
      <alignment horizontal="center" wrapText="1"/>
    </xf>
    <xf numFmtId="184" fontId="12" fillId="45" borderId="0"/>
    <xf numFmtId="184" fontId="63" fillId="58" borderId="0" applyNumberFormat="0">
      <alignment wrapText="1"/>
    </xf>
    <xf numFmtId="37" fontId="12" fillId="45" borderId="24"/>
    <xf numFmtId="10" fontId="12" fillId="45" borderId="0"/>
    <xf numFmtId="171" fontId="12" fillId="45" borderId="0"/>
    <xf numFmtId="37" fontId="12" fillId="45" borderId="0" applyNumberFormat="0" applyFont="0">
      <alignment wrapText="1"/>
    </xf>
    <xf numFmtId="185" fontId="12" fillId="45" borderId="0"/>
    <xf numFmtId="37" fontId="63" fillId="58" borderId="0" applyNumberFormat="0">
      <alignment horizontal="center" vertical="center" wrapText="1"/>
    </xf>
    <xf numFmtId="37" fontId="62" fillId="59" borderId="0" applyNumberFormat="0">
      <alignment wrapText="1"/>
    </xf>
    <xf numFmtId="37" fontId="64" fillId="59" borderId="0">
      <alignment wrapText="1"/>
    </xf>
    <xf numFmtId="37" fontId="19" fillId="56" borderId="0"/>
    <xf numFmtId="37" fontId="65" fillId="57" borderId="0"/>
    <xf numFmtId="164" fontId="66" fillId="57" borderId="0">
      <alignment wrapText="1"/>
    </xf>
    <xf numFmtId="37" fontId="64" fillId="60" borderId="25"/>
    <xf numFmtId="164" fontId="64" fillId="60" borderId="25"/>
    <xf numFmtId="164" fontId="12" fillId="45" borderId="0"/>
    <xf numFmtId="37" fontId="17" fillId="41" borderId="0"/>
    <xf numFmtId="0" fontId="67" fillId="0" borderId="26"/>
    <xf numFmtId="0" fontId="67" fillId="0" borderId="22"/>
    <xf numFmtId="0" fontId="67" fillId="61" borderId="22"/>
    <xf numFmtId="37" fontId="68" fillId="0" borderId="0"/>
    <xf numFmtId="0" fontId="28" fillId="62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38" fontId="3" fillId="0" borderId="27"/>
    <xf numFmtId="38" fontId="17" fillId="45" borderId="0" applyNumberFormat="0" applyBorder="0" applyAlignment="0" applyProtection="0"/>
    <xf numFmtId="0" fontId="69" fillId="58" borderId="0"/>
    <xf numFmtId="0" fontId="70" fillId="0" borderId="28" applyNumberFormat="0" applyAlignment="0" applyProtection="0">
      <alignment horizontal="left" vertical="center"/>
    </xf>
    <xf numFmtId="0" fontId="70" fillId="0" borderId="9">
      <alignment horizontal="left" vertical="center"/>
    </xf>
    <xf numFmtId="0" fontId="70" fillId="45" borderId="14" applyFont="0" applyBorder="0"/>
    <xf numFmtId="0" fontId="29" fillId="0" borderId="29" applyNumberFormat="0" applyFill="0" applyAlignment="0" applyProtection="0"/>
    <xf numFmtId="0" fontId="30" fillId="0" borderId="30" applyNumberFormat="0" applyFill="0" applyAlignment="0" applyProtection="0"/>
    <xf numFmtId="0" fontId="30" fillId="0" borderId="31" applyNumberFormat="0" applyFill="0" applyAlignment="0" applyProtection="0"/>
    <xf numFmtId="0" fontId="31" fillId="0" borderId="32" applyNumberFormat="0" applyFill="0" applyAlignment="0" applyProtection="0"/>
    <xf numFmtId="0" fontId="31" fillId="0" borderId="33" applyNumberFormat="0" applyFill="0" applyAlignment="0" applyProtection="0"/>
    <xf numFmtId="0" fontId="31" fillId="0" borderId="0" applyNumberFormat="0" applyFill="0" applyBorder="0" applyAlignment="0" applyProtection="0"/>
    <xf numFmtId="186" fontId="71" fillId="0" borderId="0"/>
    <xf numFmtId="0" fontId="72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2" fillId="0" borderId="0" applyNumberFormat="0" applyFill="0" applyBorder="0" applyAlignment="0" applyProtection="0">
      <alignment vertical="top"/>
      <protection locked="0"/>
    </xf>
    <xf numFmtId="0" fontId="57" fillId="0" borderId="0"/>
    <xf numFmtId="37" fontId="74" fillId="63" borderId="34" applyNumberFormat="0" applyAlignment="0"/>
    <xf numFmtId="185" fontId="12" fillId="63" borderId="34" applyFont="0" applyAlignment="0">
      <protection locked="0"/>
    </xf>
    <xf numFmtId="37" fontId="12" fillId="63" borderId="34" applyNumberFormat="0" applyFont="0" applyBorder="0" applyAlignment="0">
      <protection locked="0"/>
    </xf>
    <xf numFmtId="37" fontId="12" fillId="63" borderId="34" applyNumberFormat="0" applyFont="0" applyBorder="0" applyAlignment="0">
      <protection locked="0"/>
    </xf>
    <xf numFmtId="10" fontId="12" fillId="64" borderId="0" applyFont="0" applyBorder="0" applyAlignment="0">
      <protection locked="0"/>
    </xf>
    <xf numFmtId="37" fontId="12" fillId="45" borderId="6" applyNumberFormat="0" applyBorder="0" applyAlignment="0"/>
    <xf numFmtId="164" fontId="12" fillId="63" borderId="34" applyFont="0" applyAlignment="0">
      <protection locked="0"/>
    </xf>
    <xf numFmtId="37" fontId="12" fillId="63" borderId="34" applyNumberFormat="0" applyFont="0" applyAlignment="0">
      <protection locked="0"/>
    </xf>
    <xf numFmtId="0" fontId="32" fillId="36" borderId="18" applyNumberFormat="0" applyAlignment="0" applyProtection="0"/>
    <xf numFmtId="10" fontId="17" fillId="63" borderId="1" applyNumberFormat="0" applyBorder="0" applyAlignment="0" applyProtection="0"/>
    <xf numFmtId="0" fontId="32" fillId="36" borderId="19" applyNumberFormat="0" applyAlignment="0" applyProtection="0"/>
    <xf numFmtId="0" fontId="32" fillId="36" borderId="19" applyNumberFormat="0" applyAlignment="0" applyProtection="0"/>
    <xf numFmtId="0" fontId="32" fillId="36" borderId="19" applyNumberFormat="0" applyAlignment="0" applyProtection="0"/>
    <xf numFmtId="0" fontId="32" fillId="36" borderId="19" applyNumberFormat="0" applyAlignment="0" applyProtection="0"/>
    <xf numFmtId="0" fontId="32" fillId="36" borderId="19" applyNumberFormat="0" applyAlignment="0" applyProtection="0"/>
    <xf numFmtId="0" fontId="32" fillId="36" borderId="19" applyNumberFormat="0" applyAlignment="0" applyProtection="0"/>
    <xf numFmtId="0" fontId="32" fillId="36" borderId="19" applyNumberFormat="0" applyAlignment="0" applyProtection="0"/>
    <xf numFmtId="0" fontId="32" fillId="36" borderId="19" applyNumberFormat="0" applyAlignment="0" applyProtection="0"/>
    <xf numFmtId="0" fontId="32" fillId="36" borderId="19" applyNumberFormat="0" applyAlignment="0" applyProtection="0"/>
    <xf numFmtId="0" fontId="32" fillId="36" borderId="19" applyNumberFormat="0" applyAlignment="0" applyProtection="0"/>
    <xf numFmtId="0" fontId="32" fillId="36" borderId="19" applyNumberFormat="0" applyAlignment="0" applyProtection="0"/>
    <xf numFmtId="0" fontId="32" fillId="36" borderId="19" applyNumberFormat="0" applyAlignment="0" applyProtection="0"/>
    <xf numFmtId="0" fontId="32" fillId="36" borderId="19" applyNumberFormat="0" applyAlignment="0" applyProtection="0"/>
    <xf numFmtId="0" fontId="32" fillId="36" borderId="19" applyNumberFormat="0" applyAlignment="0" applyProtection="0"/>
    <xf numFmtId="0" fontId="32" fillId="36" borderId="19" applyNumberFormat="0" applyAlignment="0" applyProtection="0"/>
    <xf numFmtId="0" fontId="32" fillId="36" borderId="19" applyNumberFormat="0" applyAlignment="0" applyProtection="0"/>
    <xf numFmtId="0" fontId="32" fillId="36" borderId="19" applyNumberFormat="0" applyAlignment="0" applyProtection="0"/>
    <xf numFmtId="0" fontId="32" fillId="36" borderId="19" applyNumberFormat="0" applyAlignment="0" applyProtection="0"/>
    <xf numFmtId="0" fontId="32" fillId="36" borderId="19" applyNumberFormat="0" applyAlignment="0" applyProtection="0"/>
    <xf numFmtId="0" fontId="32" fillId="36" borderId="19" applyNumberFormat="0" applyAlignment="0" applyProtection="0"/>
    <xf numFmtId="0" fontId="32" fillId="36" borderId="19" applyNumberFormat="0" applyAlignment="0" applyProtection="0"/>
    <xf numFmtId="180" fontId="12" fillId="55" borderId="17"/>
    <xf numFmtId="0" fontId="3" fillId="65" borderId="0"/>
    <xf numFmtId="0" fontId="18" fillId="43" borderId="0" applyNumberFormat="0" applyBorder="0">
      <alignment horizontal="right"/>
      <protection locked="0"/>
    </xf>
    <xf numFmtId="174" fontId="12" fillId="0" borderId="0" applyFill="0" applyBorder="0" applyAlignment="0"/>
    <xf numFmtId="173" fontId="12" fillId="0" borderId="0" applyFill="0" applyBorder="0" applyAlignment="0"/>
    <xf numFmtId="174" fontId="12" fillId="0" borderId="0" applyFill="0" applyBorder="0" applyAlignment="0"/>
    <xf numFmtId="178" fontId="12" fillId="0" borderId="0" applyFill="0" applyBorder="0" applyAlignment="0"/>
    <xf numFmtId="173" fontId="12" fillId="0" borderId="0" applyFill="0" applyBorder="0" applyAlignment="0"/>
    <xf numFmtId="0" fontId="33" fillId="0" borderId="35" applyNumberFormat="0" applyFill="0" applyAlignment="0" applyProtection="0"/>
    <xf numFmtId="0" fontId="28" fillId="0" borderId="36" applyNumberFormat="0" applyFill="0" applyAlignment="0" applyProtection="0"/>
    <xf numFmtId="0" fontId="12" fillId="45" borderId="0"/>
    <xf numFmtId="0" fontId="12" fillId="0" borderId="0">
      <alignment vertical="top" wrapText="1"/>
    </xf>
    <xf numFmtId="0" fontId="75" fillId="0" borderId="0" applyFont="0" applyFill="0" applyBorder="0" applyAlignment="0" applyProtection="0"/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58" borderId="0" applyNumberFormat="0" applyFont="0" applyBorder="0" applyAlignment="0"/>
    <xf numFmtId="0" fontId="75" fillId="0" borderId="0" applyFont="0" applyFill="0" applyBorder="0" applyAlignment="0" applyProtection="0"/>
    <xf numFmtId="4" fontId="76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87" fontId="14" fillId="0" borderId="0" applyFont="0" applyFill="0" applyBorder="0" applyAlignment="0" applyProtection="0"/>
    <xf numFmtId="188" fontId="14" fillId="0" borderId="0" applyFont="0" applyFill="0" applyBorder="0" applyAlignment="0" applyProtection="0"/>
    <xf numFmtId="189" fontId="14" fillId="0" borderId="0" applyFont="0" applyFill="0" applyBorder="0" applyAlignment="0" applyProtection="0"/>
    <xf numFmtId="190" fontId="12" fillId="0" borderId="0" applyFont="0" applyFill="0" applyBorder="0" applyAlignment="0" applyProtection="0"/>
    <xf numFmtId="191" fontId="12" fillId="0" borderId="0" applyFont="0" applyFill="0" applyBorder="0" applyAlignment="0" applyProtection="0"/>
    <xf numFmtId="192" fontId="12" fillId="0" borderId="0" applyFont="0" applyFill="0" applyBorder="0" applyAlignment="0" applyProtection="0"/>
    <xf numFmtId="193" fontId="12" fillId="0" borderId="0" applyFont="0" applyFill="0" applyBorder="0" applyAlignment="0" applyProtection="0"/>
    <xf numFmtId="165" fontId="14" fillId="0" borderId="0" applyFont="0" applyFill="0" applyBorder="0" applyAlignment="0" applyProtection="0"/>
    <xf numFmtId="194" fontId="12" fillId="0" borderId="0" applyFont="0" applyFill="0" applyBorder="0" applyAlignment="0" applyProtection="0"/>
    <xf numFmtId="195" fontId="12" fillId="0" borderId="0" applyFont="0" applyFill="0" applyBorder="0" applyAlignment="0" applyProtection="0"/>
    <xf numFmtId="196" fontId="12" fillId="0" borderId="0" applyFont="0" applyFill="0" applyBorder="0" applyAlignment="0" applyProtection="0"/>
    <xf numFmtId="197" fontId="12" fillId="0" borderId="0" applyFont="0" applyFill="0" applyBorder="0" applyAlignment="0" applyProtection="0"/>
    <xf numFmtId="198" fontId="12" fillId="0" borderId="0" applyFont="0" applyFill="0" applyBorder="0" applyAlignment="0" applyProtection="0"/>
    <xf numFmtId="0" fontId="34" fillId="36" borderId="0" applyNumberFormat="0" applyBorder="0" applyAlignment="0" applyProtection="0"/>
    <xf numFmtId="0" fontId="28" fillId="36" borderId="0" applyNumberFormat="0" applyBorder="0" applyAlignment="0" applyProtection="0"/>
    <xf numFmtId="0" fontId="28" fillId="36" borderId="0" applyNumberFormat="0" applyBorder="0" applyAlignment="0" applyProtection="0"/>
    <xf numFmtId="0" fontId="28" fillId="36" borderId="0" applyNumberFormat="0" applyBorder="0" applyAlignment="0" applyProtection="0"/>
    <xf numFmtId="168" fontId="43" fillId="0" borderId="0" applyFont="0" applyFill="0" applyBorder="0" applyAlignment="0" applyProtection="0"/>
    <xf numFmtId="37" fontId="12" fillId="0" borderId="0"/>
    <xf numFmtId="0" fontId="57" fillId="0" borderId="0"/>
    <xf numFmtId="37" fontId="17" fillId="0" borderId="6" applyNumberFormat="0" applyFont="0" applyFill="0" applyBorder="0" applyAlignment="0"/>
    <xf numFmtId="0" fontId="12" fillId="0" borderId="0"/>
    <xf numFmtId="0" fontId="76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7" fillId="66" borderId="0"/>
    <xf numFmtId="0" fontId="12" fillId="0" borderId="0"/>
    <xf numFmtId="0" fontId="11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41" borderId="0"/>
    <xf numFmtId="0" fontId="12" fillId="41" borderId="0"/>
    <xf numFmtId="0" fontId="12" fillId="41" borderId="0"/>
    <xf numFmtId="0" fontId="12" fillId="41" borderId="0"/>
    <xf numFmtId="0" fontId="12" fillId="0" borderId="0"/>
    <xf numFmtId="0" fontId="17" fillId="66" borderId="0"/>
    <xf numFmtId="0" fontId="17" fillId="66" borderId="0"/>
    <xf numFmtId="0" fontId="17" fillId="66" borderId="0"/>
    <xf numFmtId="0" fontId="17" fillId="66" borderId="0"/>
    <xf numFmtId="0" fontId="17" fillId="66" borderId="0"/>
    <xf numFmtId="0" fontId="17" fillId="66" borderId="0"/>
    <xf numFmtId="0" fontId="17" fillId="66" borderId="0"/>
    <xf numFmtId="0" fontId="17" fillId="66" borderId="0"/>
    <xf numFmtId="0" fontId="17" fillId="66" borderId="0"/>
    <xf numFmtId="0" fontId="17" fillId="66" borderId="0"/>
    <xf numFmtId="0" fontId="17" fillId="66" borderId="0"/>
    <xf numFmtId="0" fontId="12" fillId="0" borderId="0"/>
    <xf numFmtId="0" fontId="17" fillId="66" borderId="0"/>
    <xf numFmtId="0" fontId="17" fillId="66" borderId="0"/>
    <xf numFmtId="0" fontId="17" fillId="66" borderId="0"/>
    <xf numFmtId="0" fontId="17" fillId="66" borderId="0"/>
    <xf numFmtId="0" fontId="17" fillId="66" borderId="0"/>
    <xf numFmtId="0" fontId="17" fillId="66" borderId="0"/>
    <xf numFmtId="0" fontId="17" fillId="66" borderId="0"/>
    <xf numFmtId="0" fontId="17" fillId="66" borderId="0"/>
    <xf numFmtId="0" fontId="17" fillId="66" borderId="0"/>
    <xf numFmtId="0" fontId="17" fillId="66" borderId="0"/>
    <xf numFmtId="0" fontId="12" fillId="0" borderId="0"/>
    <xf numFmtId="0" fontId="17" fillId="66" borderId="0"/>
    <xf numFmtId="0" fontId="21" fillId="0" borderId="0"/>
    <xf numFmtId="0" fontId="12" fillId="0" borderId="0"/>
    <xf numFmtId="0" fontId="12" fillId="0" borderId="0"/>
    <xf numFmtId="0" fontId="12" fillId="0" borderId="0"/>
    <xf numFmtId="0" fontId="12" fillId="45" borderId="0"/>
    <xf numFmtId="37" fontId="17" fillId="41" borderId="9" applyNumberFormat="0" applyFont="0" applyFill="0" applyBorder="0" applyAlignment="0" applyProtection="0"/>
    <xf numFmtId="37" fontId="77" fillId="0" borderId="0"/>
    <xf numFmtId="0" fontId="75" fillId="0" borderId="0"/>
    <xf numFmtId="0" fontId="12" fillId="35" borderId="37" applyNumberFormat="0" applyFont="0" applyAlignment="0" applyProtection="0"/>
    <xf numFmtId="0" fontId="12" fillId="35" borderId="37" applyNumberFormat="0" applyFont="0" applyAlignment="0" applyProtection="0"/>
    <xf numFmtId="0" fontId="12" fillId="35" borderId="37" applyNumberFormat="0" applyFont="0" applyAlignment="0" applyProtection="0"/>
    <xf numFmtId="0" fontId="17" fillId="35" borderId="19" applyNumberFormat="0" applyFont="0" applyAlignment="0" applyProtection="0"/>
    <xf numFmtId="37" fontId="12" fillId="47" borderId="1"/>
    <xf numFmtId="0" fontId="78" fillId="0" borderId="0"/>
    <xf numFmtId="0" fontId="35" fillId="43" borderId="38" applyNumberFormat="0" applyAlignment="0" applyProtection="0"/>
    <xf numFmtId="0" fontId="35" fillId="44" borderId="38" applyNumberFormat="0" applyAlignment="0" applyProtection="0"/>
    <xf numFmtId="37" fontId="12" fillId="63" borderId="0" applyNumberFormat="0" applyFont="0" applyBorder="0" applyAlignment="0"/>
    <xf numFmtId="9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99" fontId="12" fillId="0" borderId="0" applyFont="0" applyFill="0" applyBorder="0" applyAlignment="0" applyProtection="0"/>
    <xf numFmtId="10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79" fillId="0" borderId="0"/>
    <xf numFmtId="9" fontId="12" fillId="0" borderId="0" applyFont="0" applyFill="0" applyBorder="0" applyAlignment="0" applyProtection="0"/>
    <xf numFmtId="200" fontId="12" fillId="0" borderId="0" applyFont="0" applyFill="0" applyBorder="0" applyAlignment="0" applyProtection="0"/>
    <xf numFmtId="201" fontId="12" fillId="0" borderId="0" applyFont="0" applyFill="0" applyBorder="0" applyAlignment="0" applyProtection="0"/>
    <xf numFmtId="202" fontId="12" fillId="0" borderId="0" applyFont="0" applyFill="0" applyBorder="0" applyAlignment="0" applyProtection="0"/>
    <xf numFmtId="174" fontId="12" fillId="0" borderId="0" applyFill="0" applyBorder="0" applyAlignment="0"/>
    <xf numFmtId="173" fontId="12" fillId="0" borderId="0" applyFill="0" applyBorder="0" applyAlignment="0"/>
    <xf numFmtId="174" fontId="12" fillId="0" borderId="0" applyFill="0" applyBorder="0" applyAlignment="0"/>
    <xf numFmtId="178" fontId="12" fillId="0" borderId="0" applyFill="0" applyBorder="0" applyAlignment="0"/>
    <xf numFmtId="173" fontId="12" fillId="0" borderId="0" applyFill="0" applyBorder="0" applyAlignment="0"/>
    <xf numFmtId="0" fontId="80" fillId="0" borderId="0" applyNumberFormat="0" applyFont="0" applyFill="0" applyBorder="0" applyAlignment="0" applyProtection="0">
      <alignment horizontal="left"/>
    </xf>
    <xf numFmtId="2" fontId="81" fillId="67" borderId="0" applyBorder="0" applyAlignment="0"/>
    <xf numFmtId="39" fontId="82" fillId="0" borderId="0" applyNumberFormat="0">
      <alignment horizontal="right"/>
    </xf>
    <xf numFmtId="0" fontId="12" fillId="0" borderId="10" applyBorder="0">
      <alignment horizontal="right"/>
    </xf>
    <xf numFmtId="0" fontId="57" fillId="0" borderId="0"/>
    <xf numFmtId="182" fontId="83" fillId="0" borderId="0" applyNumberFormat="0" applyFill="0" applyBorder="0" applyAlignment="0" applyProtection="0">
      <alignment horizontal="left"/>
    </xf>
    <xf numFmtId="4" fontId="36" fillId="68" borderId="39" applyNumberFormat="0" applyProtection="0">
      <alignment vertical="center"/>
    </xf>
    <xf numFmtId="4" fontId="17" fillId="68" borderId="19" applyNumberFormat="0" applyProtection="0">
      <alignment vertical="center"/>
    </xf>
    <xf numFmtId="4" fontId="17" fillId="68" borderId="19" applyNumberFormat="0" applyProtection="0">
      <alignment vertical="center"/>
    </xf>
    <xf numFmtId="4" fontId="17" fillId="68" borderId="19" applyNumberFormat="0" applyProtection="0">
      <alignment vertical="center"/>
    </xf>
    <xf numFmtId="4" fontId="37" fillId="68" borderId="39" applyNumberFormat="0" applyProtection="0">
      <alignment vertical="center"/>
    </xf>
    <xf numFmtId="4" fontId="104" fillId="55" borderId="19" applyNumberFormat="0" applyProtection="0">
      <alignment vertical="center"/>
    </xf>
    <xf numFmtId="4" fontId="36" fillId="68" borderId="39" applyNumberFormat="0" applyProtection="0">
      <alignment horizontal="left" vertical="center" indent="1"/>
    </xf>
    <xf numFmtId="4" fontId="17" fillId="55" borderId="19" applyNumberFormat="0" applyProtection="0">
      <alignment horizontal="left" vertical="center" indent="1"/>
    </xf>
    <xf numFmtId="4" fontId="17" fillId="55" borderId="19" applyNumberFormat="0" applyProtection="0">
      <alignment horizontal="left" vertical="center" indent="1"/>
    </xf>
    <xf numFmtId="4" fontId="17" fillId="55" borderId="19" applyNumberFormat="0" applyProtection="0">
      <alignment horizontal="left" vertical="center" indent="1"/>
    </xf>
    <xf numFmtId="0" fontId="36" fillId="68" borderId="39" applyNumberFormat="0" applyProtection="0">
      <alignment horizontal="left" vertical="top" indent="1"/>
    </xf>
    <xf numFmtId="0" fontId="98" fillId="68" borderId="39" applyNumberFormat="0" applyProtection="0">
      <alignment horizontal="left" vertical="top" indent="1"/>
    </xf>
    <xf numFmtId="4" fontId="36" fillId="3" borderId="0" applyNumberFormat="0" applyProtection="0">
      <alignment horizontal="left" vertical="center" indent="1"/>
    </xf>
    <xf numFmtId="4" fontId="36" fillId="69" borderId="1" applyNumberFormat="0" applyProtection="0">
      <alignment horizontal="left" vertical="center" indent="1"/>
    </xf>
    <xf numFmtId="4" fontId="17" fillId="70" borderId="19" applyNumberFormat="0" applyProtection="0">
      <alignment horizontal="left" vertical="center" indent="1"/>
    </xf>
    <xf numFmtId="4" fontId="17" fillId="70" borderId="19" applyNumberFormat="0" applyProtection="0">
      <alignment horizontal="left" vertical="center" indent="1"/>
    </xf>
    <xf numFmtId="4" fontId="17" fillId="70" borderId="19" applyNumberFormat="0" applyProtection="0">
      <alignment horizontal="left" vertical="center" indent="1"/>
    </xf>
    <xf numFmtId="4" fontId="18" fillId="8" borderId="39" applyNumberFormat="0" applyProtection="0">
      <alignment horizontal="right" vertical="center"/>
    </xf>
    <xf numFmtId="4" fontId="18" fillId="8" borderId="39" applyNumberFormat="0" applyProtection="0">
      <alignment horizontal="right" vertical="center"/>
    </xf>
    <xf numFmtId="4" fontId="17" fillId="8" borderId="19" applyNumberFormat="0" applyProtection="0">
      <alignment horizontal="right" vertical="center"/>
    </xf>
    <xf numFmtId="4" fontId="17" fillId="8" borderId="19" applyNumberFormat="0" applyProtection="0">
      <alignment horizontal="right" vertical="center"/>
    </xf>
    <xf numFmtId="4" fontId="17" fillId="8" borderId="19" applyNumberFormat="0" applyProtection="0">
      <alignment horizontal="right" vertical="center"/>
    </xf>
    <xf numFmtId="4" fontId="18" fillId="4" borderId="39" applyNumberFormat="0" applyProtection="0">
      <alignment horizontal="right" vertical="center"/>
    </xf>
    <xf numFmtId="4" fontId="18" fillId="4" borderId="39" applyNumberFormat="0" applyProtection="0">
      <alignment horizontal="right" vertical="center"/>
    </xf>
    <xf numFmtId="4" fontId="17" fillId="71" borderId="19" applyNumberFormat="0" applyProtection="0">
      <alignment horizontal="right" vertical="center"/>
    </xf>
    <xf numFmtId="4" fontId="17" fillId="71" borderId="19" applyNumberFormat="0" applyProtection="0">
      <alignment horizontal="right" vertical="center"/>
    </xf>
    <xf numFmtId="4" fontId="17" fillId="71" borderId="19" applyNumberFormat="0" applyProtection="0">
      <alignment horizontal="right" vertical="center"/>
    </xf>
    <xf numFmtId="4" fontId="18" fillId="72" borderId="39" applyNumberFormat="0" applyProtection="0">
      <alignment horizontal="right" vertical="center"/>
    </xf>
    <xf numFmtId="4" fontId="18" fillId="72" borderId="39" applyNumberFormat="0" applyProtection="0">
      <alignment horizontal="right" vertical="center"/>
    </xf>
    <xf numFmtId="4" fontId="17" fillId="72" borderId="22" applyNumberFormat="0" applyProtection="0">
      <alignment horizontal="right" vertical="center"/>
    </xf>
    <xf numFmtId="4" fontId="17" fillId="72" borderId="22" applyNumberFormat="0" applyProtection="0">
      <alignment horizontal="right" vertical="center"/>
    </xf>
    <xf numFmtId="4" fontId="17" fillId="72" borderId="22" applyNumberFormat="0" applyProtection="0">
      <alignment horizontal="right" vertical="center"/>
    </xf>
    <xf numFmtId="4" fontId="18" fillId="73" borderId="39" applyNumberFormat="0" applyProtection="0">
      <alignment horizontal="right" vertical="center"/>
    </xf>
    <xf numFmtId="4" fontId="18" fillId="73" borderId="39" applyNumberFormat="0" applyProtection="0">
      <alignment horizontal="right" vertical="center"/>
    </xf>
    <xf numFmtId="4" fontId="17" fillId="73" borderId="19" applyNumberFormat="0" applyProtection="0">
      <alignment horizontal="right" vertical="center"/>
    </xf>
    <xf numFmtId="4" fontId="17" fillId="73" borderId="19" applyNumberFormat="0" applyProtection="0">
      <alignment horizontal="right" vertical="center"/>
    </xf>
    <xf numFmtId="4" fontId="17" fillId="73" borderId="19" applyNumberFormat="0" applyProtection="0">
      <alignment horizontal="right" vertical="center"/>
    </xf>
    <xf numFmtId="4" fontId="18" fillId="74" borderId="39" applyNumberFormat="0" applyProtection="0">
      <alignment horizontal="right" vertical="center"/>
    </xf>
    <xf numFmtId="4" fontId="18" fillId="74" borderId="39" applyNumberFormat="0" applyProtection="0">
      <alignment horizontal="right" vertical="center"/>
    </xf>
    <xf numFmtId="4" fontId="17" fillId="74" borderId="19" applyNumberFormat="0" applyProtection="0">
      <alignment horizontal="right" vertical="center"/>
    </xf>
    <xf numFmtId="4" fontId="17" fillId="74" borderId="19" applyNumberFormat="0" applyProtection="0">
      <alignment horizontal="right" vertical="center"/>
    </xf>
    <xf numFmtId="4" fontId="17" fillId="74" borderId="19" applyNumberFormat="0" applyProtection="0">
      <alignment horizontal="right" vertical="center"/>
    </xf>
    <xf numFmtId="4" fontId="18" fillId="75" borderId="39" applyNumberFormat="0" applyProtection="0">
      <alignment horizontal="right" vertical="center"/>
    </xf>
    <xf numFmtId="4" fontId="18" fillId="75" borderId="39" applyNumberFormat="0" applyProtection="0">
      <alignment horizontal="right" vertical="center"/>
    </xf>
    <xf numFmtId="4" fontId="17" fillId="75" borderId="19" applyNumberFormat="0" applyProtection="0">
      <alignment horizontal="right" vertical="center"/>
    </xf>
    <xf numFmtId="4" fontId="17" fillId="75" borderId="19" applyNumberFormat="0" applyProtection="0">
      <alignment horizontal="right" vertical="center"/>
    </xf>
    <xf numFmtId="4" fontId="17" fillId="75" borderId="19" applyNumberFormat="0" applyProtection="0">
      <alignment horizontal="right" vertical="center"/>
    </xf>
    <xf numFmtId="4" fontId="18" fillId="10" borderId="39" applyNumberFormat="0" applyProtection="0">
      <alignment horizontal="right" vertical="center"/>
    </xf>
    <xf numFmtId="4" fontId="18" fillId="10" borderId="39" applyNumberFormat="0" applyProtection="0">
      <alignment horizontal="right" vertical="center"/>
    </xf>
    <xf numFmtId="4" fontId="17" fillId="10" borderId="19" applyNumberFormat="0" applyProtection="0">
      <alignment horizontal="right" vertical="center"/>
    </xf>
    <xf numFmtId="4" fontId="17" fillId="10" borderId="19" applyNumberFormat="0" applyProtection="0">
      <alignment horizontal="right" vertical="center"/>
    </xf>
    <xf numFmtId="4" fontId="17" fillId="10" borderId="19" applyNumberFormat="0" applyProtection="0">
      <alignment horizontal="right" vertical="center"/>
    </xf>
    <xf numFmtId="4" fontId="18" fillId="76" borderId="39" applyNumberFormat="0" applyProtection="0">
      <alignment horizontal="right" vertical="center"/>
    </xf>
    <xf numFmtId="4" fontId="18" fillId="76" borderId="39" applyNumberFormat="0" applyProtection="0">
      <alignment horizontal="right" vertical="center"/>
    </xf>
    <xf numFmtId="4" fontId="17" fillId="76" borderId="19" applyNumberFormat="0" applyProtection="0">
      <alignment horizontal="right" vertical="center"/>
    </xf>
    <xf numFmtId="4" fontId="17" fillId="76" borderId="19" applyNumberFormat="0" applyProtection="0">
      <alignment horizontal="right" vertical="center"/>
    </xf>
    <xf numFmtId="4" fontId="17" fillId="76" borderId="19" applyNumberFormat="0" applyProtection="0">
      <alignment horizontal="right" vertical="center"/>
    </xf>
    <xf numFmtId="4" fontId="18" fillId="77" borderId="39" applyNumberFormat="0" applyProtection="0">
      <alignment horizontal="right" vertical="center"/>
    </xf>
    <xf numFmtId="4" fontId="18" fillId="77" borderId="39" applyNumberFormat="0" applyProtection="0">
      <alignment horizontal="right" vertical="center"/>
    </xf>
    <xf numFmtId="4" fontId="17" fillId="77" borderId="19" applyNumberFormat="0" applyProtection="0">
      <alignment horizontal="right" vertical="center"/>
    </xf>
    <xf numFmtId="4" fontId="17" fillId="77" borderId="19" applyNumberFormat="0" applyProtection="0">
      <alignment horizontal="right" vertical="center"/>
    </xf>
    <xf numFmtId="4" fontId="17" fillId="77" borderId="19" applyNumberFormat="0" applyProtection="0">
      <alignment horizontal="right" vertical="center"/>
    </xf>
    <xf numFmtId="4" fontId="36" fillId="78" borderId="40" applyNumberFormat="0" applyProtection="0">
      <alignment horizontal="left" vertical="center" indent="1"/>
    </xf>
    <xf numFmtId="4" fontId="17" fillId="78" borderId="22" applyNumberFormat="0" applyProtection="0">
      <alignment horizontal="left" vertical="center" indent="1"/>
    </xf>
    <xf numFmtId="4" fontId="17" fillId="78" borderId="22" applyNumberFormat="0" applyProtection="0">
      <alignment horizontal="left" vertical="center" indent="1"/>
    </xf>
    <xf numFmtId="4" fontId="17" fillId="78" borderId="22" applyNumberFormat="0" applyProtection="0">
      <alignment horizontal="left" vertical="center" indent="1"/>
    </xf>
    <xf numFmtId="4" fontId="18" fillId="79" borderId="0" applyNumberFormat="0" applyProtection="0">
      <alignment horizontal="left" vertical="center" indent="1"/>
    </xf>
    <xf numFmtId="4" fontId="18" fillId="79" borderId="0" applyNumberFormat="0" applyProtection="0">
      <alignment horizontal="left" vertical="center" indent="1"/>
    </xf>
    <xf numFmtId="4" fontId="12" fillId="9" borderId="22" applyNumberFormat="0" applyProtection="0">
      <alignment horizontal="left" vertical="center" indent="1"/>
    </xf>
    <xf numFmtId="4" fontId="15" fillId="9" borderId="0" applyNumberFormat="0" applyProtection="0">
      <alignment horizontal="left" vertical="center" indent="1"/>
    </xf>
    <xf numFmtId="4" fontId="12" fillId="9" borderId="22" applyNumberFormat="0" applyProtection="0">
      <alignment horizontal="left" vertical="center" indent="1"/>
    </xf>
    <xf numFmtId="4" fontId="18" fillId="3" borderId="39" applyNumberFormat="0" applyProtection="0">
      <alignment horizontal="right" vertical="center"/>
    </xf>
    <xf numFmtId="4" fontId="18" fillId="3" borderId="39" applyNumberFormat="0" applyProtection="0">
      <alignment horizontal="right" vertical="center"/>
    </xf>
    <xf numFmtId="4" fontId="17" fillId="3" borderId="19" applyNumberFormat="0" applyProtection="0">
      <alignment horizontal="right" vertical="center"/>
    </xf>
    <xf numFmtId="4" fontId="17" fillId="3" borderId="19" applyNumberFormat="0" applyProtection="0">
      <alignment horizontal="right" vertical="center"/>
    </xf>
    <xf numFmtId="4" fontId="17" fillId="3" borderId="19" applyNumberFormat="0" applyProtection="0">
      <alignment horizontal="right" vertical="center"/>
    </xf>
    <xf numFmtId="4" fontId="18" fillId="79" borderId="0" applyNumberFormat="0" applyProtection="0">
      <alignment horizontal="left" vertical="center" indent="1"/>
    </xf>
    <xf numFmtId="4" fontId="17" fillId="79" borderId="22" applyNumberFormat="0" applyProtection="0">
      <alignment horizontal="left" vertical="center" indent="1"/>
    </xf>
    <xf numFmtId="4" fontId="17" fillId="79" borderId="22" applyNumberFormat="0" applyProtection="0">
      <alignment horizontal="left" vertical="center" indent="1"/>
    </xf>
    <xf numFmtId="4" fontId="17" fillId="79" borderId="22" applyNumberFormat="0" applyProtection="0">
      <alignment horizontal="left" vertical="center" indent="1"/>
    </xf>
    <xf numFmtId="4" fontId="18" fillId="3" borderId="0" applyNumberFormat="0" applyProtection="0">
      <alignment horizontal="left" vertical="center" indent="1"/>
    </xf>
    <xf numFmtId="4" fontId="17" fillId="3" borderId="22" applyNumberFormat="0" applyProtection="0">
      <alignment horizontal="left" vertical="center" indent="1"/>
    </xf>
    <xf numFmtId="4" fontId="17" fillId="3" borderId="22" applyNumberFormat="0" applyProtection="0">
      <alignment horizontal="left" vertical="center" indent="1"/>
    </xf>
    <xf numFmtId="4" fontId="17" fillId="3" borderId="22" applyNumberFormat="0" applyProtection="0">
      <alignment horizontal="left" vertical="center" indent="1"/>
    </xf>
    <xf numFmtId="0" fontId="12" fillId="9" borderId="39" applyNumberFormat="0" applyProtection="0">
      <alignment horizontal="left" vertical="center" indent="1"/>
    </xf>
    <xf numFmtId="0" fontId="12" fillId="9" borderId="39" applyNumberFormat="0" applyProtection="0">
      <alignment horizontal="left" vertical="center" indent="1"/>
    </xf>
    <xf numFmtId="0" fontId="17" fillId="11" borderId="19" applyNumberFormat="0" applyProtection="0">
      <alignment horizontal="left" vertical="center" indent="1"/>
    </xf>
    <xf numFmtId="0" fontId="12" fillId="41" borderId="41" applyNumberFormat="0" applyProtection="0">
      <alignment horizontal="left" vertical="center" indent="1"/>
    </xf>
    <xf numFmtId="0" fontId="17" fillId="11" borderId="19" applyNumberFormat="0" applyProtection="0">
      <alignment horizontal="left" vertical="center" indent="1"/>
    </xf>
    <xf numFmtId="0" fontId="17" fillId="11" borderId="19" applyNumberFormat="0" applyProtection="0">
      <alignment horizontal="left" vertical="center" indent="1"/>
    </xf>
    <xf numFmtId="0" fontId="12" fillId="9" borderId="39" applyNumberFormat="0" applyProtection="0">
      <alignment horizontal="left" vertical="top" indent="1"/>
    </xf>
    <xf numFmtId="0" fontId="12" fillId="9" borderId="39" applyNumberFormat="0" applyProtection="0">
      <alignment horizontal="left" vertical="top" indent="1"/>
    </xf>
    <xf numFmtId="0" fontId="12" fillId="9" borderId="39" applyNumberFormat="0" applyProtection="0">
      <alignment horizontal="left" vertical="top" indent="1"/>
    </xf>
    <xf numFmtId="0" fontId="17" fillId="9" borderId="39" applyNumberFormat="0" applyProtection="0">
      <alignment horizontal="left" vertical="top" indent="1"/>
    </xf>
    <xf numFmtId="0" fontId="12" fillId="3" borderId="39" applyNumberFormat="0" applyProtection="0">
      <alignment horizontal="left" vertical="center" indent="1"/>
    </xf>
    <xf numFmtId="0" fontId="12" fillId="3" borderId="39" applyNumberFormat="0" applyProtection="0">
      <alignment horizontal="left" vertical="center" indent="1"/>
    </xf>
    <xf numFmtId="0" fontId="17" fillId="80" borderId="19" applyNumberFormat="0" applyProtection="0">
      <alignment horizontal="left" vertical="center" indent="1"/>
    </xf>
    <xf numFmtId="0" fontId="12" fillId="41" borderId="41" applyNumberFormat="0" applyProtection="0">
      <alignment horizontal="left" vertical="center" indent="1"/>
    </xf>
    <xf numFmtId="0" fontId="17" fillId="80" borderId="19" applyNumberFormat="0" applyProtection="0">
      <alignment horizontal="left" vertical="center" indent="1"/>
    </xf>
    <xf numFmtId="0" fontId="17" fillId="80" borderId="19" applyNumberFormat="0" applyProtection="0">
      <alignment horizontal="left" vertical="center" indent="1"/>
    </xf>
    <xf numFmtId="0" fontId="12" fillId="3" borderId="39" applyNumberFormat="0" applyProtection="0">
      <alignment horizontal="left" vertical="top" indent="1"/>
    </xf>
    <xf numFmtId="0" fontId="12" fillId="3" borderId="39" applyNumberFormat="0" applyProtection="0">
      <alignment horizontal="left" vertical="top" indent="1"/>
    </xf>
    <xf numFmtId="0" fontId="12" fillId="3" borderId="39" applyNumberFormat="0" applyProtection="0">
      <alignment horizontal="left" vertical="top" indent="1"/>
    </xf>
    <xf numFmtId="0" fontId="17" fillId="3" borderId="39" applyNumberFormat="0" applyProtection="0">
      <alignment horizontal="left" vertical="top" indent="1"/>
    </xf>
    <xf numFmtId="0" fontId="12" fillId="7" borderId="39" applyNumberFormat="0" applyProtection="0">
      <alignment horizontal="left" vertical="center" indent="1"/>
    </xf>
    <xf numFmtId="0" fontId="12" fillId="7" borderId="39" applyNumberFormat="0" applyProtection="0">
      <alignment horizontal="left" vertical="center" indent="1"/>
    </xf>
    <xf numFmtId="0" fontId="17" fillId="7" borderId="19" applyNumberFormat="0" applyProtection="0">
      <alignment horizontal="left" vertical="center" indent="1"/>
    </xf>
    <xf numFmtId="0" fontId="12" fillId="41" borderId="41" applyNumberFormat="0" applyProtection="0">
      <alignment horizontal="left" vertical="center" indent="1"/>
    </xf>
    <xf numFmtId="0" fontId="17" fillId="7" borderId="19" applyNumberFormat="0" applyProtection="0">
      <alignment horizontal="left" vertical="center" indent="1"/>
    </xf>
    <xf numFmtId="0" fontId="17" fillId="7" borderId="19" applyNumberFormat="0" applyProtection="0">
      <alignment horizontal="left" vertical="center" indent="1"/>
    </xf>
    <xf numFmtId="0" fontId="12" fillId="7" borderId="39" applyNumberFormat="0" applyProtection="0">
      <alignment horizontal="left" vertical="top" indent="1"/>
    </xf>
    <xf numFmtId="0" fontId="12" fillId="7" borderId="39" applyNumberFormat="0" applyProtection="0">
      <alignment horizontal="left" vertical="top" indent="1"/>
    </xf>
    <xf numFmtId="0" fontId="12" fillId="7" borderId="39" applyNumberFormat="0" applyProtection="0">
      <alignment horizontal="left" vertical="top" indent="1"/>
    </xf>
    <xf numFmtId="0" fontId="17" fillId="7" borderId="39" applyNumberFormat="0" applyProtection="0">
      <alignment horizontal="left" vertical="top" indent="1"/>
    </xf>
    <xf numFmtId="0" fontId="12" fillId="79" borderId="39" applyNumberFormat="0" applyProtection="0">
      <alignment horizontal="left" vertical="center" indent="1"/>
    </xf>
    <xf numFmtId="0" fontId="12" fillId="79" borderId="39" applyNumberFormat="0" applyProtection="0">
      <alignment horizontal="left" vertical="center" indent="1"/>
    </xf>
    <xf numFmtId="0" fontId="17" fillId="79" borderId="19" applyNumberFormat="0" applyProtection="0">
      <alignment horizontal="left" vertical="center" indent="1"/>
    </xf>
    <xf numFmtId="0" fontId="12" fillId="41" borderId="41" applyNumberFormat="0" applyProtection="0">
      <alignment horizontal="left" vertical="center" indent="1"/>
    </xf>
    <xf numFmtId="0" fontId="17" fillId="79" borderId="19" applyNumberFormat="0" applyProtection="0">
      <alignment horizontal="left" vertical="center" indent="1"/>
    </xf>
    <xf numFmtId="0" fontId="17" fillId="79" borderId="19" applyNumberFormat="0" applyProtection="0">
      <alignment horizontal="left" vertical="center" indent="1"/>
    </xf>
    <xf numFmtId="0" fontId="12" fillId="79" borderId="39" applyNumberFormat="0" applyProtection="0">
      <alignment horizontal="left" vertical="top" indent="1"/>
    </xf>
    <xf numFmtId="0" fontId="12" fillId="79" borderId="39" applyNumberFormat="0" applyProtection="0">
      <alignment horizontal="left" vertical="top" indent="1"/>
    </xf>
    <xf numFmtId="0" fontId="12" fillId="79" borderId="39" applyNumberFormat="0" applyProtection="0">
      <alignment horizontal="left" vertical="top" indent="1"/>
    </xf>
    <xf numFmtId="0" fontId="17" fillId="79" borderId="39" applyNumberFormat="0" applyProtection="0">
      <alignment horizontal="left" vertical="top" indent="1"/>
    </xf>
    <xf numFmtId="0" fontId="12" fillId="6" borderId="1" applyNumberFormat="0">
      <protection locked="0"/>
    </xf>
    <xf numFmtId="0" fontId="12" fillId="6" borderId="1" applyNumberFormat="0">
      <protection locked="0"/>
    </xf>
    <xf numFmtId="0" fontId="12" fillId="6" borderId="1" applyNumberFormat="0">
      <protection locked="0"/>
    </xf>
    <xf numFmtId="0" fontId="17" fillId="6" borderId="42" applyNumberFormat="0">
      <protection locked="0"/>
    </xf>
    <xf numFmtId="0" fontId="51" fillId="9" borderId="43" applyBorder="0"/>
    <xf numFmtId="4" fontId="18" fillId="5" borderId="39" applyNumberFormat="0" applyProtection="0">
      <alignment vertical="center"/>
    </xf>
    <xf numFmtId="4" fontId="18" fillId="5" borderId="39" applyNumberFormat="0" applyProtection="0">
      <alignment vertical="center"/>
    </xf>
    <xf numFmtId="4" fontId="97" fillId="5" borderId="39" applyNumberFormat="0" applyProtection="0">
      <alignment vertical="center"/>
    </xf>
    <xf numFmtId="4" fontId="38" fillId="5" borderId="39" applyNumberFormat="0" applyProtection="0">
      <alignment vertical="center"/>
    </xf>
    <xf numFmtId="4" fontId="104" fillId="63" borderId="1" applyNumberFormat="0" applyProtection="0">
      <alignment vertical="center"/>
    </xf>
    <xf numFmtId="4" fontId="18" fillId="5" borderId="39" applyNumberFormat="0" applyProtection="0">
      <alignment horizontal="left" vertical="center" indent="1"/>
    </xf>
    <xf numFmtId="4" fontId="18" fillId="5" borderId="39" applyNumberFormat="0" applyProtection="0">
      <alignment horizontal="left" vertical="center" indent="1"/>
    </xf>
    <xf numFmtId="4" fontId="97" fillId="11" borderId="39" applyNumberFormat="0" applyProtection="0">
      <alignment horizontal="left" vertical="center" indent="1"/>
    </xf>
    <xf numFmtId="0" fontId="18" fillId="5" borderId="39" applyNumberFormat="0" applyProtection="0">
      <alignment horizontal="left" vertical="top" indent="1"/>
    </xf>
    <xf numFmtId="0" fontId="18" fillId="5" borderId="39" applyNumberFormat="0" applyProtection="0">
      <alignment horizontal="left" vertical="top" indent="1"/>
    </xf>
    <xf numFmtId="0" fontId="97" fillId="5" borderId="39" applyNumberFormat="0" applyProtection="0">
      <alignment horizontal="left" vertical="top" indent="1"/>
    </xf>
    <xf numFmtId="4" fontId="18" fillId="79" borderId="39" applyNumberFormat="0" applyProtection="0">
      <alignment horizontal="right" vertical="center"/>
    </xf>
    <xf numFmtId="4" fontId="18" fillId="79" borderId="39" applyNumberFormat="0" applyProtection="0">
      <alignment horizontal="right" vertical="center"/>
    </xf>
    <xf numFmtId="4" fontId="17" fillId="0" borderId="19" applyNumberFormat="0" applyProtection="0">
      <alignment horizontal="right" vertical="center"/>
    </xf>
    <xf numFmtId="4" fontId="18" fillId="41" borderId="41" applyNumberFormat="0" applyProtection="0">
      <alignment horizontal="right" vertical="center"/>
    </xf>
    <xf numFmtId="4" fontId="17" fillId="0" borderId="19" applyNumberFormat="0" applyProtection="0">
      <alignment horizontal="right" vertical="center"/>
    </xf>
    <xf numFmtId="4" fontId="17" fillId="0" borderId="19" applyNumberFormat="0" applyProtection="0">
      <alignment horizontal="right" vertical="center"/>
    </xf>
    <xf numFmtId="4" fontId="38" fillId="79" borderId="39" applyNumberFormat="0" applyProtection="0">
      <alignment horizontal="right" vertical="center"/>
    </xf>
    <xf numFmtId="4" fontId="104" fillId="41" borderId="19" applyNumberFormat="0" applyProtection="0">
      <alignment horizontal="right" vertical="center"/>
    </xf>
    <xf numFmtId="4" fontId="18" fillId="3" borderId="39" applyNumberFormat="0" applyProtection="0">
      <alignment horizontal="left" vertical="center" indent="1"/>
    </xf>
    <xf numFmtId="4" fontId="18" fillId="3" borderId="39" applyNumberFormat="0" applyProtection="0">
      <alignment horizontal="left" vertical="center" indent="1"/>
    </xf>
    <xf numFmtId="4" fontId="17" fillId="70" borderId="19" applyNumberFormat="0" applyProtection="0">
      <alignment horizontal="left" vertical="center" indent="1"/>
    </xf>
    <xf numFmtId="4" fontId="18" fillId="41" borderId="41" applyNumberFormat="0" applyProtection="0">
      <alignment horizontal="left" vertical="center" indent="1"/>
    </xf>
    <xf numFmtId="4" fontId="17" fillId="70" borderId="19" applyNumberFormat="0" applyProtection="0">
      <alignment horizontal="left" vertical="center" indent="1"/>
    </xf>
    <xf numFmtId="4" fontId="17" fillId="70" borderId="19" applyNumberFormat="0" applyProtection="0">
      <alignment horizontal="left" vertical="center" indent="1"/>
    </xf>
    <xf numFmtId="0" fontId="18" fillId="3" borderId="39" applyNumberFormat="0" applyProtection="0">
      <alignment horizontal="left" vertical="top" indent="1"/>
    </xf>
    <xf numFmtId="0" fontId="18" fillId="3" borderId="39" applyNumberFormat="0" applyProtection="0">
      <alignment horizontal="left" vertical="top" indent="1"/>
    </xf>
    <xf numFmtId="0" fontId="97" fillId="3" borderId="39" applyNumberFormat="0" applyProtection="0">
      <alignment horizontal="left" vertical="top" indent="1"/>
    </xf>
    <xf numFmtId="4" fontId="39" fillId="81" borderId="0" applyNumberFormat="0" applyProtection="0">
      <alignment horizontal="left" vertical="center" indent="1"/>
    </xf>
    <xf numFmtId="4" fontId="99" fillId="81" borderId="22" applyNumberFormat="0" applyProtection="0">
      <alignment horizontal="left" vertical="center" indent="1"/>
    </xf>
    <xf numFmtId="0" fontId="17" fillId="82" borderId="1"/>
    <xf numFmtId="0" fontId="17" fillId="82" borderId="1"/>
    <xf numFmtId="0" fontId="17" fillId="82" borderId="1"/>
    <xf numFmtId="0" fontId="17" fillId="82" borderId="1"/>
    <xf numFmtId="4" fontId="40" fillId="79" borderId="39" applyNumberFormat="0" applyProtection="0">
      <alignment horizontal="right" vertical="center"/>
    </xf>
    <xf numFmtId="4" fontId="40" fillId="41" borderId="41" applyNumberFormat="0" applyProtection="0">
      <alignment horizontal="right" vertical="center"/>
    </xf>
    <xf numFmtId="4" fontId="100" fillId="6" borderId="19" applyNumberFormat="0" applyProtection="0">
      <alignment horizontal="right" vertical="center"/>
    </xf>
    <xf numFmtId="0" fontId="97" fillId="0" borderId="44" applyNumberFormat="0" applyFont="0" applyFill="0" applyAlignment="0" applyProtection="0"/>
    <xf numFmtId="209" fontId="105" fillId="0" borderId="45" applyNumberFormat="0" applyProtection="0">
      <alignment horizontal="right" vertical="center"/>
    </xf>
    <xf numFmtId="209" fontId="106" fillId="0" borderId="49" applyNumberFormat="0" applyProtection="0">
      <alignment horizontal="right" vertical="center"/>
    </xf>
    <xf numFmtId="0" fontId="106" fillId="86" borderId="44" applyNumberFormat="0" applyAlignment="0" applyProtection="0">
      <alignment horizontal="left" vertical="center" indent="1"/>
    </xf>
    <xf numFmtId="0" fontId="112" fillId="87" borderId="49" applyNumberFormat="0" applyAlignment="0" applyProtection="0">
      <alignment horizontal="left" vertical="center" indent="1"/>
    </xf>
    <xf numFmtId="0" fontId="112" fillId="87" borderId="49" applyNumberFormat="0" applyAlignment="0" applyProtection="0">
      <alignment horizontal="left" vertical="center" indent="1"/>
    </xf>
    <xf numFmtId="0" fontId="113" fillId="0" borderId="22" applyNumberFormat="0" applyFill="0" applyBorder="0" applyAlignment="0" applyProtection="0"/>
    <xf numFmtId="0" fontId="113" fillId="87" borderId="49" applyNumberFormat="0" applyAlignment="0" applyProtection="0">
      <alignment horizontal="left" vertical="center" indent="1"/>
    </xf>
    <xf numFmtId="0" fontId="113" fillId="87" borderId="49" applyNumberFormat="0" applyAlignment="0" applyProtection="0">
      <alignment horizontal="left" vertical="center" indent="1"/>
    </xf>
    <xf numFmtId="209" fontId="107" fillId="88" borderId="45" applyNumberFormat="0" applyBorder="0" applyProtection="0">
      <alignment horizontal="right" vertical="center"/>
    </xf>
    <xf numFmtId="209" fontId="108" fillId="88" borderId="18" applyNumberFormat="0" applyBorder="0" applyProtection="0">
      <alignment horizontal="right" vertical="center"/>
    </xf>
    <xf numFmtId="0" fontId="113" fillId="89" borderId="49" applyNumberFormat="0" applyAlignment="0" applyProtection="0">
      <alignment horizontal="left" vertical="center" indent="1"/>
    </xf>
    <xf numFmtId="209" fontId="108" fillId="89" borderId="49" applyNumberFormat="0" applyProtection="0">
      <alignment horizontal="right" vertical="center"/>
    </xf>
    <xf numFmtId="0" fontId="114" fillId="0" borderId="22" applyNumberFormat="0" applyBorder="0" applyAlignment="0" applyProtection="0"/>
    <xf numFmtId="209" fontId="109" fillId="90" borderId="46" applyNumberFormat="0" applyBorder="0" applyAlignment="0" applyProtection="0">
      <alignment horizontal="right" vertical="center" indent="1"/>
    </xf>
    <xf numFmtId="209" fontId="115" fillId="91" borderId="46" applyNumberFormat="0" applyBorder="0" applyAlignment="0" applyProtection="0">
      <alignment horizontal="right" vertical="center" indent="1"/>
    </xf>
    <xf numFmtId="209" fontId="115" fillId="92" borderId="46" applyNumberFormat="0" applyBorder="0" applyAlignment="0" applyProtection="0">
      <alignment horizontal="right" vertical="center" indent="1"/>
    </xf>
    <xf numFmtId="209" fontId="110" fillId="93" borderId="46" applyNumberFormat="0" applyBorder="0" applyAlignment="0" applyProtection="0">
      <alignment horizontal="right" vertical="center" indent="1"/>
    </xf>
    <xf numFmtId="209" fontId="110" fillId="94" borderId="46" applyNumberFormat="0" applyBorder="0" applyAlignment="0" applyProtection="0">
      <alignment horizontal="right" vertical="center" indent="1"/>
    </xf>
    <xf numFmtId="209" fontId="110" fillId="95" borderId="46" applyNumberFormat="0" applyBorder="0" applyAlignment="0" applyProtection="0">
      <alignment horizontal="right" vertical="center" indent="1"/>
    </xf>
    <xf numFmtId="209" fontId="116" fillId="96" borderId="46" applyNumberFormat="0" applyBorder="0" applyAlignment="0" applyProtection="0">
      <alignment horizontal="right" vertical="center" indent="1"/>
    </xf>
    <xf numFmtId="209" fontId="116" fillId="97" borderId="46" applyNumberFormat="0" applyBorder="0" applyAlignment="0" applyProtection="0">
      <alignment horizontal="right" vertical="center" indent="1"/>
    </xf>
    <xf numFmtId="209" fontId="116" fillId="98" borderId="46" applyNumberFormat="0" applyBorder="0" applyAlignment="0" applyProtection="0">
      <alignment horizontal="right" vertical="center" indent="1"/>
    </xf>
    <xf numFmtId="209" fontId="105" fillId="0" borderId="45" applyNumberFormat="0" applyFill="0" applyBorder="0" applyAlignment="0" applyProtection="0">
      <alignment horizontal="right" vertical="center"/>
    </xf>
    <xf numFmtId="0" fontId="112" fillId="99" borderId="44" applyNumberFormat="0" applyAlignment="0" applyProtection="0">
      <alignment horizontal="left" vertical="center" indent="1"/>
    </xf>
    <xf numFmtId="0" fontId="112" fillId="99" borderId="44" applyNumberFormat="0" applyAlignment="0" applyProtection="0">
      <alignment horizontal="left" vertical="center" indent="1"/>
    </xf>
    <xf numFmtId="0" fontId="112" fillId="86" borderId="44" applyNumberFormat="0" applyAlignment="0" applyProtection="0">
      <alignment horizontal="left" vertical="center" indent="1"/>
    </xf>
    <xf numFmtId="0" fontId="112" fillId="88" borderId="44" applyNumberFormat="0" applyAlignment="0" applyProtection="0">
      <alignment horizontal="left" vertical="center" indent="1"/>
    </xf>
    <xf numFmtId="0" fontId="112" fillId="89" borderId="49" applyNumberFormat="0" applyAlignment="0" applyProtection="0">
      <alignment horizontal="left" vertical="center" indent="1"/>
    </xf>
    <xf numFmtId="209" fontId="105" fillId="88" borderId="45" applyNumberFormat="0" applyBorder="0" applyProtection="0">
      <alignment horizontal="right" vertical="center"/>
    </xf>
    <xf numFmtId="209" fontId="106" fillId="88" borderId="18" applyNumberFormat="0" applyBorder="0" applyProtection="0">
      <alignment horizontal="right" vertical="center"/>
    </xf>
    <xf numFmtId="209" fontId="105" fillId="100" borderId="44" applyNumberFormat="0" applyAlignment="0" applyProtection="0">
      <alignment horizontal="left" vertical="center" indent="1"/>
    </xf>
    <xf numFmtId="0" fontId="106" fillId="86" borderId="49" applyNumberFormat="0" applyAlignment="0" applyProtection="0">
      <alignment horizontal="left" vertical="center" indent="1"/>
    </xf>
    <xf numFmtId="209" fontId="105" fillId="0" borderId="45" applyNumberFormat="0" applyFill="0" applyBorder="0" applyAlignment="0" applyProtection="0">
      <alignment horizontal="right" vertical="center"/>
    </xf>
    <xf numFmtId="0" fontId="112" fillId="89" borderId="49" applyNumberFormat="0" applyAlignment="0" applyProtection="0">
      <alignment horizontal="left" vertical="center" indent="1"/>
    </xf>
    <xf numFmtId="209" fontId="106" fillId="89" borderId="49" applyNumberFormat="0" applyProtection="0">
      <alignment horizontal="right" vertical="center"/>
    </xf>
    <xf numFmtId="41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41" fillId="0" borderId="0" applyNumberFormat="0" applyFill="0" applyBorder="0" applyAlignment="0" applyProtection="0"/>
    <xf numFmtId="186" fontId="71" fillId="0" borderId="14">
      <alignment horizontal="center"/>
    </xf>
    <xf numFmtId="0" fontId="3" fillId="45" borderId="0"/>
    <xf numFmtId="3" fontId="57" fillId="0" borderId="0"/>
    <xf numFmtId="0" fontId="12" fillId="0" borderId="0"/>
    <xf numFmtId="0" fontId="12" fillId="0" borderId="1">
      <alignment horizontal="center"/>
    </xf>
    <xf numFmtId="0" fontId="12" fillId="0" borderId="0"/>
    <xf numFmtId="0" fontId="70" fillId="54" borderId="0" applyNumberFormat="0" applyBorder="0" applyAlignment="0" applyProtection="0"/>
    <xf numFmtId="0" fontId="12" fillId="54" borderId="0" applyNumberFormat="0" applyBorder="0" applyAlignment="0" applyProtection="0"/>
    <xf numFmtId="0" fontId="62" fillId="83" borderId="0" applyNumberFormat="0" applyBorder="0">
      <alignment horizontal="left"/>
    </xf>
    <xf numFmtId="37" fontId="17" fillId="0" borderId="0" applyBorder="0"/>
    <xf numFmtId="0" fontId="17" fillId="0" borderId="0" applyBorder="0"/>
    <xf numFmtId="0" fontId="12" fillId="0" borderId="0" applyBorder="0"/>
    <xf numFmtId="0" fontId="84" fillId="0" borderId="0" applyNumberFormat="0" applyBorder="0"/>
    <xf numFmtId="203" fontId="17" fillId="84" borderId="0" applyBorder="0"/>
    <xf numFmtId="203" fontId="17" fillId="84" borderId="0" applyBorder="0"/>
    <xf numFmtId="0" fontId="85" fillId="83" borderId="0" applyNumberFormat="0" applyBorder="0"/>
    <xf numFmtId="0" fontId="12" fillId="42" borderId="0" applyNumberFormat="0" applyBorder="0" applyProtection="0">
      <alignment horizontal="right" wrapText="1"/>
    </xf>
    <xf numFmtId="0" fontId="12" fillId="42" borderId="0" applyNumberFormat="0" applyBorder="0" applyProtection="0">
      <alignment horizontal="left" wrapText="1"/>
    </xf>
    <xf numFmtId="0" fontId="3" fillId="0" borderId="0" applyNumberFormat="0" applyFill="0" applyBorder="0" applyAlignment="0" applyProtection="0"/>
    <xf numFmtId="0" fontId="12" fillId="39" borderId="0" applyNumberFormat="0" applyFont="0" applyBorder="0" applyAlignment="0" applyProtection="0"/>
    <xf numFmtId="3" fontId="12" fillId="63" borderId="0" applyFont="0" applyBorder="0" applyProtection="0">
      <alignment horizontal="right"/>
    </xf>
    <xf numFmtId="3" fontId="12" fillId="42" borderId="0" applyFont="0" applyBorder="0" applyProtection="0">
      <alignment horizontal="right"/>
    </xf>
    <xf numFmtId="3" fontId="12" fillId="63" borderId="0" applyFont="0" applyBorder="0" applyProtection="0">
      <alignment horizontal="right"/>
    </xf>
    <xf numFmtId="3" fontId="12" fillId="42" borderId="0" applyFont="0" applyBorder="0" applyProtection="0">
      <alignment horizontal="right"/>
    </xf>
    <xf numFmtId="3" fontId="12" fillId="63" borderId="0" applyFont="0" applyBorder="0" applyProtection="0">
      <alignment horizontal="right"/>
    </xf>
    <xf numFmtId="3" fontId="12" fillId="42" borderId="0" applyFont="0" applyBorder="0" applyProtection="0">
      <alignment horizontal="right"/>
    </xf>
    <xf numFmtId="3" fontId="12" fillId="63" borderId="0" applyFont="0" applyBorder="0" applyProtection="0">
      <alignment horizontal="right"/>
    </xf>
    <xf numFmtId="3" fontId="12" fillId="42" borderId="0" applyFont="0" applyBorder="0" applyProtection="0">
      <alignment horizontal="right"/>
    </xf>
    <xf numFmtId="3" fontId="12" fillId="63" borderId="0" applyFont="0" applyBorder="0" applyProtection="0">
      <alignment horizontal="right"/>
    </xf>
    <xf numFmtId="3" fontId="12" fillId="42" borderId="0" applyFont="0" applyBorder="0" applyProtection="0">
      <alignment horizontal="right"/>
    </xf>
    <xf numFmtId="3" fontId="12" fillId="63" borderId="0" applyFont="0" applyBorder="0" applyProtection="0">
      <alignment horizontal="right"/>
    </xf>
    <xf numFmtId="3" fontId="12" fillId="42" borderId="0" applyFont="0" applyBorder="0" applyProtection="0">
      <alignment horizontal="right"/>
    </xf>
    <xf numFmtId="3" fontId="12" fillId="63" borderId="0" applyFont="0" applyBorder="0" applyProtection="0">
      <alignment horizontal="right"/>
    </xf>
    <xf numFmtId="3" fontId="12" fillId="42" borderId="0" applyFont="0" applyBorder="0" applyProtection="0">
      <alignment horizontal="right"/>
    </xf>
    <xf numFmtId="3" fontId="12" fillId="63" borderId="0" applyFont="0" applyBorder="0" applyProtection="0">
      <alignment horizontal="right"/>
    </xf>
    <xf numFmtId="3" fontId="12" fillId="42" borderId="0" applyFont="0" applyBorder="0" applyProtection="0">
      <alignment horizontal="right"/>
    </xf>
    <xf numFmtId="204" fontId="12" fillId="63" borderId="0" applyFont="0" applyBorder="0" applyProtection="0">
      <alignment horizontal="right"/>
    </xf>
    <xf numFmtId="204" fontId="12" fillId="42" borderId="0" applyFont="0" applyBorder="0" applyProtection="0">
      <alignment horizontal="right"/>
    </xf>
    <xf numFmtId="3" fontId="12" fillId="63" borderId="0" applyFont="0" applyBorder="0" applyProtection="0">
      <alignment horizontal="right"/>
    </xf>
    <xf numFmtId="3" fontId="12" fillId="42" borderId="0" applyFont="0" applyBorder="0" applyProtection="0">
      <alignment horizontal="right"/>
    </xf>
    <xf numFmtId="3" fontId="12" fillId="63" borderId="0" applyFont="0" applyBorder="0" applyProtection="0">
      <alignment horizontal="right"/>
    </xf>
    <xf numFmtId="3" fontId="12" fillId="42" borderId="0" applyFont="0" applyBorder="0" applyProtection="0">
      <alignment horizontal="right"/>
    </xf>
    <xf numFmtId="3" fontId="12" fillId="63" borderId="0" applyFont="0" applyBorder="0" applyProtection="0">
      <alignment horizontal="right"/>
    </xf>
    <xf numFmtId="3" fontId="12" fillId="42" borderId="0" applyFont="0" applyBorder="0" applyProtection="0">
      <alignment horizontal="right"/>
    </xf>
    <xf numFmtId="4" fontId="12" fillId="42" borderId="0" applyFont="0" applyBorder="0" applyProtection="0">
      <alignment horizontal="right"/>
    </xf>
    <xf numFmtId="3" fontId="12" fillId="42" borderId="0" applyFont="0" applyBorder="0" applyProtection="0">
      <alignment horizontal="right"/>
    </xf>
    <xf numFmtId="204" fontId="12" fillId="42" borderId="0" applyFont="0" applyBorder="0" applyProtection="0">
      <alignment horizontal="right"/>
    </xf>
    <xf numFmtId="204" fontId="12" fillId="42" borderId="0" applyFont="0" applyBorder="0" applyProtection="0">
      <alignment horizontal="right"/>
    </xf>
    <xf numFmtId="204" fontId="12" fillId="42" borderId="0" applyFont="0" applyBorder="0" applyProtection="0">
      <alignment horizontal="right"/>
    </xf>
    <xf numFmtId="0" fontId="70" fillId="54" borderId="0" applyNumberFormat="0" applyBorder="0" applyAlignment="0" applyProtection="0"/>
    <xf numFmtId="204" fontId="12" fillId="42" borderId="0" applyFont="0" applyBorder="0" applyProtection="0">
      <alignment horizontal="right"/>
    </xf>
    <xf numFmtId="0" fontId="12" fillId="54" borderId="0" applyNumberFormat="0" applyBorder="0" applyAlignment="0" applyProtection="0"/>
    <xf numFmtId="3" fontId="12" fillId="42" borderId="0" applyFont="0" applyBorder="0" applyProtection="0">
      <alignment horizontal="right"/>
    </xf>
    <xf numFmtId="0" fontId="12" fillId="42" borderId="0" applyNumberFormat="0" applyBorder="0" applyProtection="0">
      <alignment horizontal="right" wrapText="1"/>
    </xf>
    <xf numFmtId="3" fontId="12" fillId="42" borderId="0" applyFont="0" applyBorder="0" applyProtection="0">
      <alignment horizontal="right"/>
    </xf>
    <xf numFmtId="0" fontId="12" fillId="42" borderId="0" applyNumberFormat="0" applyBorder="0" applyProtection="0">
      <alignment horizontal="left" wrapText="1"/>
    </xf>
    <xf numFmtId="0" fontId="17" fillId="0" borderId="0" applyBorder="0"/>
    <xf numFmtId="203" fontId="17" fillId="84" borderId="0" applyBorder="0"/>
    <xf numFmtId="0" fontId="86" fillId="0" borderId="1">
      <alignment horizontal="center"/>
    </xf>
    <xf numFmtId="39" fontId="16" fillId="6" borderId="0"/>
    <xf numFmtId="39" fontId="16" fillId="6" borderId="0"/>
    <xf numFmtId="39" fontId="16" fillId="6" borderId="0"/>
    <xf numFmtId="39" fontId="16" fillId="6" borderId="0"/>
    <xf numFmtId="39" fontId="16" fillId="6" borderId="0"/>
    <xf numFmtId="39" fontId="16" fillId="6" borderId="0"/>
    <xf numFmtId="39" fontId="16" fillId="6" borderId="0"/>
    <xf numFmtId="39" fontId="16" fillId="6" borderId="0"/>
    <xf numFmtId="172" fontId="12" fillId="0" borderId="0" applyNumberFormat="0" applyFill="0" applyBorder="0" applyProtection="0"/>
    <xf numFmtId="40" fontId="87" fillId="0" borderId="0" applyBorder="0">
      <alignment horizontal="right"/>
    </xf>
    <xf numFmtId="0" fontId="12" fillId="0" borderId="47" applyAlignment="0"/>
    <xf numFmtId="49" fontId="18" fillId="0" borderId="0" applyFill="0" applyBorder="0" applyAlignment="0"/>
    <xf numFmtId="205" fontId="12" fillId="0" borderId="0" applyFill="0" applyBorder="0" applyAlignment="0"/>
    <xf numFmtId="179" fontId="12" fillId="0" borderId="0" applyFill="0" applyBorder="0" applyAlignment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90" fontId="12" fillId="0" borderId="0" applyFont="0" applyFill="0" applyBorder="0" applyAlignment="0" applyProtection="0"/>
    <xf numFmtId="190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41" fillId="0" borderId="0" applyNumberFormat="0" applyFill="0" applyBorder="0" applyAlignment="0" applyProtection="0"/>
    <xf numFmtId="200" fontId="12" fillId="0" borderId="0" applyNumberFormat="0" applyFill="0" applyBorder="0" applyProtection="0">
      <alignment horizontal="right" vertical="center" wrapText="1"/>
    </xf>
    <xf numFmtId="0" fontId="18" fillId="43" borderId="0" applyNumberFormat="0" applyBorder="0">
      <alignment horizontal="center"/>
      <protection locked="0"/>
    </xf>
    <xf numFmtId="0" fontId="18" fillId="43" borderId="0" applyNumberFormat="0" applyBorder="0">
      <alignment horizontal="left"/>
      <protection locked="0"/>
    </xf>
    <xf numFmtId="200" fontId="12" fillId="0" borderId="0" applyNumberFormat="0" applyFill="0" applyBorder="0" applyProtection="0">
      <alignment horizontal="right" vertical="center" wrapText="1"/>
    </xf>
    <xf numFmtId="0" fontId="25" fillId="0" borderId="48" applyNumberFormat="0" applyFill="0" applyAlignment="0" applyProtection="0"/>
    <xf numFmtId="0" fontId="12" fillId="85" borderId="0"/>
    <xf numFmtId="0" fontId="88" fillId="85" borderId="0" applyFill="0"/>
    <xf numFmtId="206" fontId="76" fillId="0" borderId="0" applyFont="0" applyFill="0" applyBorder="0" applyAlignment="0" applyProtection="0"/>
    <xf numFmtId="0" fontId="89" fillId="0" borderId="0"/>
    <xf numFmtId="0" fontId="12" fillId="0" borderId="0" applyFont="0" applyFill="0" applyBorder="0" applyAlignment="0" applyProtection="0"/>
    <xf numFmtId="0" fontId="12" fillId="0" borderId="0" applyFont="0" applyFill="0" applyBorder="0" applyAlignment="0" applyProtection="0"/>
    <xf numFmtId="0" fontId="42" fillId="0" borderId="0" applyNumberFormat="0" applyFill="0" applyBorder="0" applyAlignment="0" applyProtection="0"/>
    <xf numFmtId="0" fontId="103" fillId="0" borderId="0" applyNumberFormat="0" applyFill="0" applyBorder="0" applyAlignment="0" applyProtection="0"/>
    <xf numFmtId="191" fontId="90" fillId="0" borderId="0" applyFont="0" applyFill="0" applyBorder="0" applyAlignment="0" applyProtection="0"/>
    <xf numFmtId="9" fontId="90" fillId="0" borderId="0" applyFont="0" applyFill="0" applyBorder="0" applyAlignment="0" applyProtection="0"/>
    <xf numFmtId="0" fontId="90" fillId="0" borderId="0"/>
    <xf numFmtId="40" fontId="91" fillId="0" borderId="0" applyFont="0" applyFill="0" applyBorder="0" applyAlignment="0" applyProtection="0"/>
    <xf numFmtId="38" fontId="91" fillId="0" borderId="0" applyFont="0" applyFill="0" applyBorder="0" applyAlignment="0" applyProtection="0"/>
    <xf numFmtId="0" fontId="91" fillId="0" borderId="0" applyFont="0" applyFill="0" applyBorder="0" applyAlignment="0" applyProtection="0"/>
    <xf numFmtId="0" fontId="91" fillId="0" borderId="0" applyFont="0" applyFill="0" applyBorder="0" applyAlignment="0" applyProtection="0"/>
    <xf numFmtId="0" fontId="92" fillId="0" borderId="0"/>
    <xf numFmtId="41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207" fontId="93" fillId="0" borderId="0" applyFont="0" applyFill="0" applyBorder="0" applyAlignment="0" applyProtection="0"/>
    <xf numFmtId="208" fontId="93" fillId="0" borderId="0" applyFont="0" applyFill="0" applyBorder="0" applyAlignment="0" applyProtection="0"/>
    <xf numFmtId="0" fontId="12" fillId="0" borderId="0"/>
    <xf numFmtId="0" fontId="12" fillId="0" borderId="0"/>
    <xf numFmtId="43" fontId="12" fillId="0" borderId="0" applyFont="0" applyFill="0" applyBorder="0" applyAlignment="0" applyProtection="0"/>
    <xf numFmtId="0" fontId="12" fillId="0" borderId="0" applyBorder="0"/>
    <xf numFmtId="0" fontId="94" fillId="0" borderId="0"/>
    <xf numFmtId="43" fontId="12" fillId="0" borderId="0" applyFont="0" applyFill="0" applyBorder="0" applyAlignment="0" applyProtection="0"/>
    <xf numFmtId="38" fontId="95" fillId="0" borderId="0" applyFont="0" applyFill="0" applyBorder="0" applyAlignment="0" applyProtection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37" fontId="12" fillId="40" borderId="0" applyNumberFormat="0" applyFont="0" applyBorder="0" applyAlignment="0"/>
    <xf numFmtId="174" fontId="12" fillId="0" borderId="0" applyFill="0" applyBorder="0" applyAlignment="0"/>
    <xf numFmtId="173" fontId="12" fillId="0" borderId="0" applyFill="0" applyBorder="0" applyAlignment="0"/>
    <xf numFmtId="175" fontId="12" fillId="0" borderId="0" applyFill="0" applyBorder="0" applyAlignment="0"/>
    <xf numFmtId="176" fontId="12" fillId="0" borderId="0" applyFill="0" applyBorder="0" applyAlignment="0"/>
    <xf numFmtId="177" fontId="12" fillId="0" borderId="0" applyFill="0" applyBorder="0" applyAlignment="0"/>
    <xf numFmtId="174" fontId="12" fillId="0" borderId="0" applyFill="0" applyBorder="0" applyAlignment="0"/>
    <xf numFmtId="178" fontId="12" fillId="0" borderId="0" applyFill="0" applyBorder="0" applyAlignment="0"/>
    <xf numFmtId="173" fontId="12" fillId="0" borderId="0" applyFill="0" applyBorder="0" applyAlignment="0"/>
    <xf numFmtId="38" fontId="12" fillId="42" borderId="17"/>
    <xf numFmtId="38" fontId="12" fillId="0" borderId="20"/>
    <xf numFmtId="174" fontId="12" fillId="0" borderId="0" applyFont="0" applyFill="0" applyBorder="0" applyAlignment="0" applyProtection="0"/>
    <xf numFmtId="17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3" fontId="12" fillId="0" borderId="0" applyFont="0" applyFill="0" applyBorder="0" applyAlignment="0" applyProtection="0"/>
    <xf numFmtId="173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80" fontId="12" fillId="45" borderId="17"/>
    <xf numFmtId="181" fontId="12" fillId="0" borderId="0" applyFont="0" applyFill="0" applyBorder="0" applyAlignment="0" applyProtection="0"/>
    <xf numFmtId="37" fontId="12" fillId="45" borderId="0" applyNumberFormat="0" applyFont="0" applyBorder="0" applyAlignment="0"/>
    <xf numFmtId="37" fontId="12" fillId="46" borderId="0" applyNumberFormat="0" applyFont="0" applyBorder="0" applyAlignment="0"/>
    <xf numFmtId="164" fontId="12" fillId="45" borderId="0" applyFont="0" applyAlignment="0"/>
    <xf numFmtId="164" fontId="12" fillId="46" borderId="0" applyFont="0" applyBorder="0" applyAlignment="0"/>
    <xf numFmtId="174" fontId="12" fillId="0" borderId="0" applyFill="0" applyBorder="0" applyAlignment="0"/>
    <xf numFmtId="173" fontId="12" fillId="0" borderId="0" applyFill="0" applyBorder="0" applyAlignment="0"/>
    <xf numFmtId="174" fontId="12" fillId="0" borderId="0" applyFill="0" applyBorder="0" applyAlignment="0"/>
    <xf numFmtId="178" fontId="12" fillId="0" borderId="0" applyFill="0" applyBorder="0" applyAlignment="0"/>
    <xf numFmtId="173" fontId="12" fillId="0" borderId="0" applyFill="0" applyBorder="0" applyAlignment="0"/>
    <xf numFmtId="183" fontId="12" fillId="0" borderId="0" applyFont="0" applyFill="0" applyBorder="0" applyAlignment="0" applyProtection="0"/>
    <xf numFmtId="0" fontId="12" fillId="54" borderId="1"/>
    <xf numFmtId="0" fontId="12" fillId="41" borderId="1"/>
    <xf numFmtId="2" fontId="12" fillId="0" borderId="0" applyFont="0" applyFill="0" applyBorder="0" applyAlignment="0" applyProtection="0"/>
    <xf numFmtId="37" fontId="12" fillId="55" borderId="0"/>
    <xf numFmtId="37" fontId="12" fillId="56" borderId="0"/>
    <xf numFmtId="37" fontId="12" fillId="57" borderId="0"/>
    <xf numFmtId="184" fontId="12" fillId="45" borderId="0"/>
    <xf numFmtId="37" fontId="12" fillId="45" borderId="24"/>
    <xf numFmtId="10" fontId="12" fillId="45" borderId="0"/>
    <xf numFmtId="171" fontId="12" fillId="45" borderId="0"/>
    <xf numFmtId="37" fontId="12" fillId="45" borderId="0" applyNumberFormat="0" applyFont="0">
      <alignment wrapText="1"/>
    </xf>
    <xf numFmtId="185" fontId="12" fillId="45" borderId="0"/>
    <xf numFmtId="164" fontId="12" fillId="45" borderId="0"/>
    <xf numFmtId="185" fontId="12" fillId="63" borderId="34" applyFont="0" applyAlignment="0">
      <protection locked="0"/>
    </xf>
    <xf numFmtId="37" fontId="12" fillId="63" borderId="34" applyNumberFormat="0" applyFont="0" applyBorder="0" applyAlignment="0">
      <protection locked="0"/>
    </xf>
    <xf numFmtId="37" fontId="12" fillId="63" borderId="34" applyNumberFormat="0" applyFont="0" applyBorder="0" applyAlignment="0">
      <protection locked="0"/>
    </xf>
    <xf numFmtId="10" fontId="12" fillId="64" borderId="0" applyFont="0" applyBorder="0" applyAlignment="0">
      <protection locked="0"/>
    </xf>
    <xf numFmtId="37" fontId="12" fillId="45" borderId="6" applyNumberFormat="0" applyBorder="0" applyAlignment="0"/>
    <xf numFmtId="164" fontId="12" fillId="63" borderId="34" applyFont="0" applyAlignment="0">
      <protection locked="0"/>
    </xf>
    <xf numFmtId="37" fontId="12" fillId="63" borderId="34" applyNumberFormat="0" applyFont="0" applyAlignment="0">
      <protection locked="0"/>
    </xf>
    <xf numFmtId="180" fontId="12" fillId="55" borderId="17"/>
    <xf numFmtId="174" fontId="12" fillId="0" borderId="0" applyFill="0" applyBorder="0" applyAlignment="0"/>
    <xf numFmtId="173" fontId="12" fillId="0" borderId="0" applyFill="0" applyBorder="0" applyAlignment="0"/>
    <xf numFmtId="174" fontId="12" fillId="0" borderId="0" applyFill="0" applyBorder="0" applyAlignment="0"/>
    <xf numFmtId="178" fontId="12" fillId="0" borderId="0" applyFill="0" applyBorder="0" applyAlignment="0"/>
    <xf numFmtId="173" fontId="12" fillId="0" borderId="0" applyFill="0" applyBorder="0" applyAlignment="0"/>
    <xf numFmtId="0" fontId="12" fillId="45" borderId="0"/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0" fontId="12" fillId="0" borderId="0">
      <alignment vertical="top" wrapText="1"/>
    </xf>
    <xf numFmtId="197" fontId="12" fillId="0" borderId="0" applyFont="0" applyFill="0" applyBorder="0" applyAlignment="0" applyProtection="0"/>
    <xf numFmtId="198" fontId="12" fillId="0" borderId="0" applyFont="0" applyFill="0" applyBorder="0" applyAlignment="0" applyProtection="0"/>
    <xf numFmtId="3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41" borderId="0"/>
    <xf numFmtId="0" fontId="12" fillId="41" borderId="0"/>
    <xf numFmtId="0" fontId="12" fillId="41" borderId="0"/>
    <xf numFmtId="0" fontId="12" fillId="41" borderId="0"/>
    <xf numFmtId="0" fontId="12" fillId="0" borderId="0"/>
    <xf numFmtId="0" fontId="17" fillId="66" borderId="0"/>
    <xf numFmtId="0" fontId="17" fillId="66" borderId="0"/>
    <xf numFmtId="0" fontId="17" fillId="66" borderId="0"/>
    <xf numFmtId="0" fontId="17" fillId="66" borderId="0"/>
    <xf numFmtId="0" fontId="17" fillId="66" borderId="0"/>
    <xf numFmtId="0" fontId="17" fillId="66" borderId="0"/>
    <xf numFmtId="0" fontId="17" fillId="66" borderId="0"/>
    <xf numFmtId="0" fontId="17" fillId="66" borderId="0"/>
    <xf numFmtId="0" fontId="17" fillId="66" borderId="0"/>
    <xf numFmtId="0" fontId="12" fillId="0" borderId="0"/>
    <xf numFmtId="0" fontId="17" fillId="66" borderId="0"/>
    <xf numFmtId="0" fontId="17" fillId="66" borderId="0"/>
    <xf numFmtId="0" fontId="17" fillId="66" borderId="0"/>
    <xf numFmtId="0" fontId="17" fillId="66" borderId="0"/>
    <xf numFmtId="0" fontId="17" fillId="66" borderId="0"/>
    <xf numFmtId="0" fontId="17" fillId="66" borderId="0"/>
    <xf numFmtId="0" fontId="17" fillId="66" borderId="0"/>
    <xf numFmtId="0" fontId="17" fillId="66" borderId="0"/>
    <xf numFmtId="0" fontId="17" fillId="66" borderId="0"/>
    <xf numFmtId="0" fontId="17" fillId="66" borderId="0"/>
    <xf numFmtId="0" fontId="12" fillId="0" borderId="0"/>
    <xf numFmtId="0" fontId="17" fillId="66" borderId="0"/>
    <xf numFmtId="0" fontId="12" fillId="0" borderId="0"/>
    <xf numFmtId="0" fontId="12" fillId="0" borderId="0"/>
    <xf numFmtId="0" fontId="12" fillId="0" borderId="0"/>
    <xf numFmtId="0" fontId="12" fillId="45" borderId="0"/>
    <xf numFmtId="0" fontId="12" fillId="35" borderId="37" applyNumberFormat="0" applyFont="0" applyAlignment="0" applyProtection="0"/>
    <xf numFmtId="0" fontId="12" fillId="35" borderId="37" applyNumberFormat="0" applyFont="0" applyAlignment="0" applyProtection="0"/>
    <xf numFmtId="37" fontId="12" fillId="47" borderId="1"/>
    <xf numFmtId="37" fontId="12" fillId="63" borderId="0" applyNumberFormat="0" applyFont="0" applyBorder="0" applyAlignment="0"/>
    <xf numFmtId="177" fontId="12" fillId="0" borderId="0" applyFont="0" applyFill="0" applyBorder="0" applyAlignment="0" applyProtection="0"/>
    <xf numFmtId="199" fontId="12" fillId="0" borderId="0" applyFont="0" applyFill="0" applyBorder="0" applyAlignment="0" applyProtection="0"/>
    <xf numFmtId="10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200" fontId="12" fillId="0" borderId="0" applyFont="0" applyFill="0" applyBorder="0" applyAlignment="0" applyProtection="0"/>
    <xf numFmtId="201" fontId="12" fillId="0" borderId="0" applyFont="0" applyFill="0" applyBorder="0" applyAlignment="0" applyProtection="0"/>
    <xf numFmtId="202" fontId="12" fillId="0" borderId="0" applyFont="0" applyFill="0" applyBorder="0" applyAlignment="0" applyProtection="0"/>
    <xf numFmtId="174" fontId="12" fillId="0" borderId="0" applyFill="0" applyBorder="0" applyAlignment="0"/>
    <xf numFmtId="173" fontId="12" fillId="0" borderId="0" applyFill="0" applyBorder="0" applyAlignment="0"/>
    <xf numFmtId="174" fontId="12" fillId="0" borderId="0" applyFill="0" applyBorder="0" applyAlignment="0"/>
    <xf numFmtId="178" fontId="12" fillId="0" borderId="0" applyFill="0" applyBorder="0" applyAlignment="0"/>
    <xf numFmtId="173" fontId="12" fillId="0" borderId="0" applyFill="0" applyBorder="0" applyAlignment="0"/>
    <xf numFmtId="0" fontId="12" fillId="0" borderId="10" applyBorder="0">
      <alignment horizontal="right"/>
    </xf>
    <xf numFmtId="4" fontId="12" fillId="9" borderId="22" applyNumberFormat="0" applyProtection="0">
      <alignment horizontal="left" vertical="center" indent="1"/>
    </xf>
    <xf numFmtId="4" fontId="12" fillId="9" borderId="22" applyNumberFormat="0" applyProtection="0">
      <alignment horizontal="left" vertical="center" indent="1"/>
    </xf>
    <xf numFmtId="0" fontId="12" fillId="9" borderId="39" applyNumberFormat="0" applyProtection="0">
      <alignment horizontal="left" vertical="center" indent="1"/>
    </xf>
    <xf numFmtId="0" fontId="12" fillId="41" borderId="41" applyNumberFormat="0" applyProtection="0">
      <alignment horizontal="left" vertical="center" indent="1"/>
    </xf>
    <xf numFmtId="0" fontId="12" fillId="9" borderId="39" applyNumberFormat="0" applyProtection="0">
      <alignment horizontal="left" vertical="top" indent="1"/>
    </xf>
    <xf numFmtId="0" fontId="12" fillId="9" borderId="39" applyNumberFormat="0" applyProtection="0">
      <alignment horizontal="left" vertical="top" indent="1"/>
    </xf>
    <xf numFmtId="0" fontId="12" fillId="3" borderId="39" applyNumberFormat="0" applyProtection="0">
      <alignment horizontal="left" vertical="center" indent="1"/>
    </xf>
    <xf numFmtId="0" fontId="12" fillId="41" borderId="41" applyNumberFormat="0" applyProtection="0">
      <alignment horizontal="left" vertical="center" indent="1"/>
    </xf>
    <xf numFmtId="0" fontId="12" fillId="3" borderId="39" applyNumberFormat="0" applyProtection="0">
      <alignment horizontal="left" vertical="top" indent="1"/>
    </xf>
    <xf numFmtId="0" fontId="12" fillId="3" borderId="39" applyNumberFormat="0" applyProtection="0">
      <alignment horizontal="left" vertical="top" indent="1"/>
    </xf>
    <xf numFmtId="0" fontId="12" fillId="7" borderId="39" applyNumberFormat="0" applyProtection="0">
      <alignment horizontal="left" vertical="center" indent="1"/>
    </xf>
    <xf numFmtId="0" fontId="12" fillId="41" borderId="41" applyNumberFormat="0" applyProtection="0">
      <alignment horizontal="left" vertical="center" indent="1"/>
    </xf>
    <xf numFmtId="0" fontId="12" fillId="7" borderId="39" applyNumberFormat="0" applyProtection="0">
      <alignment horizontal="left" vertical="top" indent="1"/>
    </xf>
    <xf numFmtId="0" fontId="12" fillId="7" borderId="39" applyNumberFormat="0" applyProtection="0">
      <alignment horizontal="left" vertical="top" indent="1"/>
    </xf>
    <xf numFmtId="0" fontId="12" fillId="79" borderId="39" applyNumberFormat="0" applyProtection="0">
      <alignment horizontal="left" vertical="center" indent="1"/>
    </xf>
    <xf numFmtId="0" fontId="12" fillId="41" borderId="41" applyNumberFormat="0" applyProtection="0">
      <alignment horizontal="left" vertical="center" indent="1"/>
    </xf>
    <xf numFmtId="0" fontId="12" fillId="79" borderId="39" applyNumberFormat="0" applyProtection="0">
      <alignment horizontal="left" vertical="top" indent="1"/>
    </xf>
    <xf numFmtId="0" fontId="12" fillId="79" borderId="39" applyNumberFormat="0" applyProtection="0">
      <alignment horizontal="left" vertical="top" indent="1"/>
    </xf>
    <xf numFmtId="0" fontId="12" fillId="6" borderId="1" applyNumberFormat="0">
      <protection locked="0"/>
    </xf>
    <xf numFmtId="0" fontId="12" fillId="6" borderId="1" applyNumberFormat="0">
      <protection locked="0"/>
    </xf>
    <xf numFmtId="0" fontId="12" fillId="0" borderId="1">
      <alignment horizontal="center"/>
    </xf>
    <xf numFmtId="0" fontId="97" fillId="0" borderId="44" applyNumberFormat="0" applyFont="0" applyFill="0" applyAlignment="0" applyProtection="0"/>
    <xf numFmtId="0" fontId="12" fillId="0" borderId="1">
      <alignment horizontal="center"/>
    </xf>
    <xf numFmtId="0" fontId="12" fillId="0" borderId="0"/>
    <xf numFmtId="0" fontId="12" fillId="54" borderId="0" applyNumberFormat="0" applyBorder="0" applyAlignment="0" applyProtection="0"/>
    <xf numFmtId="0" fontId="12" fillId="0" borderId="0" applyBorder="0"/>
    <xf numFmtId="0" fontId="12" fillId="42" borderId="0" applyNumberFormat="0" applyBorder="0" applyProtection="0">
      <alignment horizontal="right" wrapText="1"/>
    </xf>
    <xf numFmtId="0" fontId="12" fillId="42" borderId="0" applyNumberFormat="0" applyBorder="0" applyProtection="0">
      <alignment horizontal="left" wrapText="1"/>
    </xf>
    <xf numFmtId="0" fontId="12" fillId="39" borderId="0" applyNumberFormat="0" applyFont="0" applyBorder="0" applyAlignment="0" applyProtection="0"/>
    <xf numFmtId="3" fontId="12" fillId="63" borderId="0" applyFont="0" applyBorder="0" applyProtection="0">
      <alignment horizontal="right"/>
    </xf>
    <xf numFmtId="3" fontId="12" fillId="42" borderId="0" applyFont="0" applyBorder="0" applyProtection="0">
      <alignment horizontal="right"/>
    </xf>
    <xf numFmtId="3" fontId="12" fillId="63" borderId="0" applyFont="0" applyBorder="0" applyProtection="0">
      <alignment horizontal="right"/>
    </xf>
    <xf numFmtId="3" fontId="12" fillId="42" borderId="0" applyFont="0" applyBorder="0" applyProtection="0">
      <alignment horizontal="right"/>
    </xf>
    <xf numFmtId="3" fontId="12" fillId="63" borderId="0" applyFont="0" applyBorder="0" applyProtection="0">
      <alignment horizontal="right"/>
    </xf>
    <xf numFmtId="3" fontId="12" fillId="42" borderId="0" applyFont="0" applyBorder="0" applyProtection="0">
      <alignment horizontal="right"/>
    </xf>
    <xf numFmtId="3" fontId="12" fillId="63" borderId="0" applyFont="0" applyBorder="0" applyProtection="0">
      <alignment horizontal="right"/>
    </xf>
    <xf numFmtId="3" fontId="12" fillId="42" borderId="0" applyFont="0" applyBorder="0" applyProtection="0">
      <alignment horizontal="right"/>
    </xf>
    <xf numFmtId="3" fontId="12" fillId="63" borderId="0" applyFont="0" applyBorder="0" applyProtection="0">
      <alignment horizontal="right"/>
    </xf>
    <xf numFmtId="3" fontId="12" fillId="42" borderId="0" applyFont="0" applyBorder="0" applyProtection="0">
      <alignment horizontal="right"/>
    </xf>
    <xf numFmtId="3" fontId="12" fillId="63" borderId="0" applyFont="0" applyBorder="0" applyProtection="0">
      <alignment horizontal="right"/>
    </xf>
    <xf numFmtId="3" fontId="12" fillId="42" borderId="0" applyFont="0" applyBorder="0" applyProtection="0">
      <alignment horizontal="right"/>
    </xf>
    <xf numFmtId="3" fontId="12" fillId="63" borderId="0" applyFont="0" applyBorder="0" applyProtection="0">
      <alignment horizontal="right"/>
    </xf>
    <xf numFmtId="3" fontId="12" fillId="42" borderId="0" applyFont="0" applyBorder="0" applyProtection="0">
      <alignment horizontal="right"/>
    </xf>
    <xf numFmtId="3" fontId="12" fillId="63" borderId="0" applyFont="0" applyBorder="0" applyProtection="0">
      <alignment horizontal="right"/>
    </xf>
    <xf numFmtId="3" fontId="12" fillId="42" borderId="0" applyFont="0" applyBorder="0" applyProtection="0">
      <alignment horizontal="right"/>
    </xf>
    <xf numFmtId="204" fontId="12" fillId="63" borderId="0" applyFont="0" applyBorder="0" applyProtection="0">
      <alignment horizontal="right"/>
    </xf>
    <xf numFmtId="204" fontId="12" fillId="42" borderId="0" applyFont="0" applyBorder="0" applyProtection="0">
      <alignment horizontal="right"/>
    </xf>
    <xf numFmtId="3" fontId="12" fillId="63" borderId="0" applyFont="0" applyBorder="0" applyProtection="0">
      <alignment horizontal="right"/>
    </xf>
    <xf numFmtId="3" fontId="12" fillId="42" borderId="0" applyFont="0" applyBorder="0" applyProtection="0">
      <alignment horizontal="right"/>
    </xf>
    <xf numFmtId="3" fontId="12" fillId="63" borderId="0" applyFont="0" applyBorder="0" applyProtection="0">
      <alignment horizontal="right"/>
    </xf>
    <xf numFmtId="3" fontId="12" fillId="42" borderId="0" applyFont="0" applyBorder="0" applyProtection="0">
      <alignment horizontal="right"/>
    </xf>
    <xf numFmtId="3" fontId="12" fillId="63" borderId="0" applyFont="0" applyBorder="0" applyProtection="0">
      <alignment horizontal="right"/>
    </xf>
    <xf numFmtId="3" fontId="12" fillId="42" borderId="0" applyFont="0" applyBorder="0" applyProtection="0">
      <alignment horizontal="right"/>
    </xf>
    <xf numFmtId="4" fontId="12" fillId="42" borderId="0" applyFont="0" applyBorder="0" applyProtection="0">
      <alignment horizontal="right"/>
    </xf>
    <xf numFmtId="3" fontId="12" fillId="42" borderId="0" applyFont="0" applyBorder="0" applyProtection="0">
      <alignment horizontal="right"/>
    </xf>
    <xf numFmtId="204" fontId="12" fillId="42" borderId="0" applyFont="0" applyBorder="0" applyProtection="0">
      <alignment horizontal="right"/>
    </xf>
    <xf numFmtId="204" fontId="12" fillId="42" borderId="0" applyFont="0" applyBorder="0" applyProtection="0">
      <alignment horizontal="right"/>
    </xf>
    <xf numFmtId="204" fontId="12" fillId="42" borderId="0" applyFont="0" applyBorder="0" applyProtection="0">
      <alignment horizontal="right"/>
    </xf>
    <xf numFmtId="204" fontId="12" fillId="42" borderId="0" applyFont="0" applyBorder="0" applyProtection="0">
      <alignment horizontal="right"/>
    </xf>
    <xf numFmtId="0" fontId="12" fillId="54" borderId="0" applyNumberFormat="0" applyBorder="0" applyAlignment="0" applyProtection="0"/>
    <xf numFmtId="3" fontId="12" fillId="42" borderId="0" applyFont="0" applyBorder="0" applyProtection="0">
      <alignment horizontal="right"/>
    </xf>
    <xf numFmtId="0" fontId="12" fillId="42" borderId="0" applyNumberFormat="0" applyBorder="0" applyProtection="0">
      <alignment horizontal="right" wrapText="1"/>
    </xf>
    <xf numFmtId="3" fontId="12" fillId="42" borderId="0" applyFont="0" applyBorder="0" applyProtection="0">
      <alignment horizontal="right"/>
    </xf>
    <xf numFmtId="0" fontId="12" fillId="42" borderId="0" applyNumberFormat="0" applyBorder="0" applyProtection="0">
      <alignment horizontal="left" wrapText="1"/>
    </xf>
    <xf numFmtId="172" fontId="12" fillId="0" borderId="0" applyNumberFormat="0" applyFill="0" applyBorder="0" applyProtection="0"/>
    <xf numFmtId="0" fontId="12" fillId="0" borderId="47" applyAlignment="0"/>
    <xf numFmtId="205" fontId="12" fillId="0" borderId="0" applyFill="0" applyBorder="0" applyAlignment="0"/>
    <xf numFmtId="179" fontId="12" fillId="0" borderId="0" applyFill="0" applyBorder="0" applyAlignment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90" fontId="12" fillId="0" borderId="0" applyFont="0" applyFill="0" applyBorder="0" applyAlignment="0" applyProtection="0"/>
    <xf numFmtId="190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200" fontId="12" fillId="0" borderId="0" applyNumberFormat="0" applyFill="0" applyBorder="0" applyProtection="0">
      <alignment horizontal="right" vertical="center" wrapText="1"/>
    </xf>
    <xf numFmtId="0" fontId="12" fillId="85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1">
      <alignment horizont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" fillId="0" borderId="0"/>
    <xf numFmtId="0" fontId="12" fillId="0" borderId="0"/>
    <xf numFmtId="0" fontId="20" fillId="13" borderId="0" applyNumberFormat="0" applyBorder="0" applyAlignment="0" applyProtection="0"/>
    <xf numFmtId="0" fontId="20" fillId="20" borderId="0" applyNumberFormat="0" applyBorder="0" applyAlignment="0" applyProtection="0"/>
    <xf numFmtId="0" fontId="20" fillId="25" borderId="0" applyNumberFormat="0" applyBorder="0" applyAlignment="0" applyProtection="0"/>
    <xf numFmtId="0" fontId="20" fillId="31" borderId="0" applyNumberFormat="0" applyBorder="0" applyAlignment="0" applyProtection="0"/>
    <xf numFmtId="0" fontId="20" fillId="33" borderId="0" applyNumberFormat="0" applyBorder="0" applyAlignment="0" applyProtection="0"/>
    <xf numFmtId="0" fontId="20" fillId="34" borderId="0" applyNumberFormat="0" applyBorder="0" applyAlignment="0" applyProtection="0"/>
    <xf numFmtId="169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32" fillId="36" borderId="18" applyNumberFormat="0" applyAlignment="0" applyProtection="0"/>
    <xf numFmtId="0" fontId="32" fillId="36" borderId="18" applyNumberFormat="0" applyAlignment="0" applyProtection="0"/>
    <xf numFmtId="170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0" fontId="20" fillId="33" borderId="0" applyNumberFormat="0" applyBorder="0" applyAlignment="0" applyProtection="0"/>
    <xf numFmtId="0" fontId="20" fillId="31" borderId="0" applyNumberFormat="0" applyBorder="0" applyAlignment="0" applyProtection="0"/>
    <xf numFmtId="0" fontId="20" fillId="25" borderId="0" applyNumberFormat="0" applyBorder="0" applyAlignment="0" applyProtection="0"/>
    <xf numFmtId="0" fontId="20" fillId="13" borderId="0" applyNumberFormat="0" applyBorder="0" applyAlignment="0" applyProtection="0"/>
    <xf numFmtId="9" fontId="12" fillId="0" borderId="0" applyFont="0" applyFill="0" applyBorder="0" applyAlignment="0" applyProtection="0"/>
    <xf numFmtId="0" fontId="12" fillId="0" borderId="0"/>
    <xf numFmtId="0" fontId="20" fillId="34" borderId="0" applyNumberFormat="0" applyBorder="0" applyAlignment="0" applyProtection="0"/>
    <xf numFmtId="0" fontId="20" fillId="20" borderId="0" applyNumberFormat="0" applyBorder="0" applyAlignment="0" applyProtection="0"/>
  </cellStyleXfs>
  <cellXfs count="154">
    <xf numFmtId="0" fontId="0" fillId="0" borderId="0" xfId="0"/>
    <xf numFmtId="0" fontId="2" fillId="0" borderId="0" xfId="0" applyFont="1"/>
    <xf numFmtId="168" fontId="2" fillId="0" borderId="0" xfId="1" applyNumberFormat="1" applyFont="1"/>
    <xf numFmtId="168" fontId="2" fillId="0" borderId="0" xfId="1" applyNumberFormat="1" applyFont="1" applyBorder="1"/>
    <xf numFmtId="0" fontId="2" fillId="0" borderId="0" xfId="0" applyFont="1" applyAlignment="1">
      <alignment horizontal="left" vertical="top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left" vertical="top"/>
    </xf>
    <xf numFmtId="166" fontId="2" fillId="0" borderId="0" xfId="1" applyFont="1" applyBorder="1"/>
    <xf numFmtId="166" fontId="2" fillId="0" borderId="0" xfId="1" applyFont="1"/>
    <xf numFmtId="166" fontId="2" fillId="0" borderId="0" xfId="1" applyFont="1" applyBorder="1" applyAlignment="1">
      <alignment horizontal="left" vertical="top"/>
    </xf>
    <xf numFmtId="166" fontId="3" fillId="0" borderId="0" xfId="1" applyFont="1" applyBorder="1" applyAlignment="1">
      <alignment horizontal="right" vertical="top"/>
    </xf>
    <xf numFmtId="0" fontId="2" fillId="0" borderId="0" xfId="0" applyFont="1" applyFill="1" applyBorder="1"/>
    <xf numFmtId="10" fontId="2" fillId="0" borderId="0" xfId="0" applyNumberFormat="1" applyFont="1" applyBorder="1"/>
    <xf numFmtId="10" fontId="2" fillId="0" borderId="0" xfId="2" applyNumberFormat="1" applyFont="1" applyBorder="1"/>
    <xf numFmtId="0" fontId="2" fillId="0" borderId="3" xfId="0" applyFont="1" applyBorder="1"/>
    <xf numFmtId="168" fontId="2" fillId="0" borderId="4" xfId="1" applyNumberFormat="1" applyFont="1" applyBorder="1"/>
    <xf numFmtId="166" fontId="2" fillId="0" borderId="4" xfId="1" applyFont="1" applyBorder="1"/>
    <xf numFmtId="0" fontId="2" fillId="0" borderId="4" xfId="0" applyFont="1" applyBorder="1"/>
    <xf numFmtId="0" fontId="2" fillId="0" borderId="0" xfId="0" applyFont="1" applyFill="1"/>
    <xf numFmtId="167" fontId="2" fillId="0" borderId="0" xfId="0" applyNumberFormat="1" applyFont="1" applyFill="1" applyBorder="1" applyAlignment="1">
      <alignment horizontal="right"/>
    </xf>
    <xf numFmtId="10" fontId="2" fillId="0" borderId="4" xfId="0" applyNumberFormat="1" applyFont="1" applyBorder="1"/>
    <xf numFmtId="10" fontId="2" fillId="0" borderId="4" xfId="2" applyNumberFormat="1" applyFont="1" applyBorder="1"/>
    <xf numFmtId="10" fontId="2" fillId="0" borderId="6" xfId="2" applyNumberFormat="1" applyFont="1" applyBorder="1"/>
    <xf numFmtId="0" fontId="2" fillId="0" borderId="4" xfId="0" applyFont="1" applyBorder="1" applyAlignment="1">
      <alignment horizontal="center"/>
    </xf>
    <xf numFmtId="10" fontId="2" fillId="0" borderId="2" xfId="0" applyNumberFormat="1" applyFont="1" applyBorder="1"/>
    <xf numFmtId="10" fontId="2" fillId="0" borderId="6" xfId="2" applyNumberFormat="1" applyFont="1" applyFill="1" applyBorder="1"/>
    <xf numFmtId="10" fontId="2" fillId="0" borderId="7" xfId="2" applyNumberFormat="1" applyFont="1" applyFill="1" applyBorder="1"/>
    <xf numFmtId="166" fontId="2" fillId="0" borderId="0" xfId="1" applyFont="1" applyFill="1" applyBorder="1"/>
    <xf numFmtId="166" fontId="2" fillId="0" borderId="4" xfId="1" applyFont="1" applyFill="1" applyBorder="1"/>
    <xf numFmtId="10" fontId="2" fillId="0" borderId="0" xfId="2" applyNumberFormat="1" applyFont="1" applyFill="1" applyBorder="1"/>
    <xf numFmtId="0" fontId="2" fillId="0" borderId="4" xfId="0" applyFont="1" applyFill="1" applyBorder="1"/>
    <xf numFmtId="10" fontId="2" fillId="0" borderId="4" xfId="2" applyNumberFormat="1" applyFont="1" applyFill="1" applyBorder="1"/>
    <xf numFmtId="10" fontId="2" fillId="0" borderId="6" xfId="0" applyNumberFormat="1" applyFont="1" applyBorder="1"/>
    <xf numFmtId="10" fontId="2" fillId="0" borderId="7" xfId="0" applyNumberFormat="1" applyFont="1" applyBorder="1"/>
    <xf numFmtId="0" fontId="2" fillId="0" borderId="11" xfId="0" applyFont="1" applyBorder="1"/>
    <xf numFmtId="166" fontId="2" fillId="0" borderId="11" xfId="1" applyFont="1" applyBorder="1"/>
    <xf numFmtId="166" fontId="2" fillId="0" borderId="11" xfId="1" applyFont="1" applyBorder="1" applyAlignment="1">
      <alignment horizontal="left" indent="1"/>
    </xf>
    <xf numFmtId="0" fontId="2" fillId="0" borderId="11" xfId="0" applyFont="1" applyFill="1" applyBorder="1"/>
    <xf numFmtId="0" fontId="2" fillId="0" borderId="12" xfId="0" applyFont="1" applyFill="1" applyBorder="1"/>
    <xf numFmtId="0" fontId="2" fillId="0" borderId="12" xfId="0" applyFont="1" applyBorder="1"/>
    <xf numFmtId="9" fontId="2" fillId="0" borderId="6" xfId="2" applyFont="1" applyFill="1" applyBorder="1"/>
    <xf numFmtId="166" fontId="2" fillId="0" borderId="0" xfId="0" applyNumberFormat="1" applyFont="1"/>
    <xf numFmtId="166" fontId="3" fillId="0" borderId="0" xfId="1" applyFont="1" applyBorder="1" applyAlignment="1">
      <alignment horizontal="left" vertical="top"/>
    </xf>
    <xf numFmtId="166" fontId="2" fillId="0" borderId="0" xfId="1" applyFont="1" applyBorder="1" applyAlignment="1">
      <alignment horizontal="left" vertical="top" wrapText="1"/>
    </xf>
    <xf numFmtId="166" fontId="2" fillId="0" borderId="6" xfId="1" applyFont="1" applyBorder="1"/>
    <xf numFmtId="166" fontId="2" fillId="0" borderId="7" xfId="1" applyFont="1" applyBorder="1"/>
    <xf numFmtId="166" fontId="2" fillId="0" borderId="4" xfId="1" applyFont="1" applyBorder="1" applyAlignment="1">
      <alignment horizontal="left" vertical="top"/>
    </xf>
    <xf numFmtId="166" fontId="2" fillId="0" borderId="0" xfId="0" applyNumberFormat="1" applyFont="1" applyBorder="1"/>
    <xf numFmtId="166" fontId="2" fillId="0" borderId="12" xfId="1" applyFont="1" applyBorder="1"/>
    <xf numFmtId="166" fontId="2" fillId="0" borderId="4" xfId="0" applyNumberFormat="1" applyFont="1" applyBorder="1"/>
    <xf numFmtId="166" fontId="2" fillId="0" borderId="0" xfId="0" applyNumberFormat="1" applyFont="1" applyFill="1" applyBorder="1"/>
    <xf numFmtId="166" fontId="2" fillId="0" borderId="4" xfId="0" applyNumberFormat="1" applyFont="1" applyFill="1" applyBorder="1"/>
    <xf numFmtId="166" fontId="2" fillId="0" borderId="0" xfId="1" applyFont="1" applyBorder="1" applyAlignment="1">
      <alignment horizontal="right" vertical="top"/>
    </xf>
    <xf numFmtId="0" fontId="3" fillId="0" borderId="11" xfId="0" applyFont="1" applyBorder="1" applyAlignment="1">
      <alignment horizontal="left" vertical="top"/>
    </xf>
    <xf numFmtId="166" fontId="2" fillId="0" borderId="11" xfId="1" applyFont="1" applyBorder="1" applyAlignment="1">
      <alignment horizontal="left" vertical="top"/>
    </xf>
    <xf numFmtId="166" fontId="5" fillId="0" borderId="11" xfId="1" applyFont="1" applyBorder="1" applyAlignment="1">
      <alignment horizontal="left" vertical="top" indent="1"/>
    </xf>
    <xf numFmtId="166" fontId="3" fillId="0" borderId="11" xfId="1" applyFont="1" applyBorder="1" applyAlignment="1">
      <alignment horizontal="left" vertical="top"/>
    </xf>
    <xf numFmtId="166" fontId="2" fillId="0" borderId="11" xfId="1" applyFont="1" applyBorder="1" applyAlignment="1">
      <alignment horizontal="left" vertical="top" wrapText="1"/>
    </xf>
    <xf numFmtId="166" fontId="2" fillId="0" borderId="4" xfId="1" applyFont="1" applyBorder="1" applyAlignment="1">
      <alignment horizontal="right" vertical="top"/>
    </xf>
    <xf numFmtId="0" fontId="4" fillId="0" borderId="0" xfId="0" applyFont="1" applyAlignment="1">
      <alignment horizontal="left" indent="1"/>
    </xf>
    <xf numFmtId="166" fontId="2" fillId="0" borderId="0" xfId="1" applyFont="1" applyFill="1" applyBorder="1" applyAlignment="1">
      <alignment horizontal="left" vertical="top"/>
    </xf>
    <xf numFmtId="166" fontId="3" fillId="0" borderId="0" xfId="1" applyFont="1" applyFill="1" applyBorder="1" applyAlignment="1">
      <alignment horizontal="left" vertical="top"/>
    </xf>
    <xf numFmtId="166" fontId="2" fillId="0" borderId="4" xfId="1" applyFont="1" applyFill="1" applyBorder="1" applyAlignment="1">
      <alignment horizontal="left" vertical="top"/>
    </xf>
    <xf numFmtId="166" fontId="2" fillId="0" borderId="0" xfId="1" applyFont="1" applyFill="1" applyBorder="1" applyAlignment="1">
      <alignment horizontal="left" vertical="top" wrapText="1"/>
    </xf>
    <xf numFmtId="166" fontId="2" fillId="0" borderId="6" xfId="1" applyFont="1" applyFill="1" applyBorder="1"/>
    <xf numFmtId="166" fontId="2" fillId="0" borderId="7" xfId="1" applyFont="1" applyFill="1" applyBorder="1"/>
    <xf numFmtId="0" fontId="2" fillId="0" borderId="13" xfId="0" applyFont="1" applyBorder="1"/>
    <xf numFmtId="0" fontId="0" fillId="0" borderId="11" xfId="0" applyBorder="1"/>
    <xf numFmtId="0" fontId="2" fillId="0" borderId="0" xfId="2" applyNumberFormat="1" applyFont="1" applyFill="1" applyBorder="1"/>
    <xf numFmtId="10" fontId="2" fillId="0" borderId="0" xfId="2" applyNumberFormat="1" applyFont="1" applyFill="1" applyBorder="1" applyAlignment="1">
      <alignment horizontal="right"/>
    </xf>
    <xf numFmtId="9" fontId="2" fillId="0" borderId="7" xfId="2" applyFont="1" applyFill="1" applyBorder="1"/>
    <xf numFmtId="166" fontId="2" fillId="0" borderId="0" xfId="1" applyFont="1" applyFill="1" applyBorder="1" applyAlignment="1">
      <alignment horizontal="right" vertical="top"/>
    </xf>
    <xf numFmtId="166" fontId="2" fillId="0" borderId="4" xfId="1" applyFont="1" applyFill="1" applyBorder="1" applyAlignment="1">
      <alignment horizontal="right" vertical="top"/>
    </xf>
    <xf numFmtId="166" fontId="2" fillId="0" borderId="11" xfId="0" applyNumberFormat="1" applyFont="1" applyFill="1" applyBorder="1"/>
    <xf numFmtId="0" fontId="5" fillId="0" borderId="11" xfId="0" applyFont="1" applyFill="1" applyBorder="1" applyAlignment="1">
      <alignment horizontal="left" indent="2"/>
    </xf>
    <xf numFmtId="0" fontId="2" fillId="0" borderId="11" xfId="0" applyFont="1" applyBorder="1" applyAlignment="1">
      <alignment horizontal="left" indent="1"/>
    </xf>
    <xf numFmtId="0" fontId="5" fillId="0" borderId="11" xfId="0" applyFont="1" applyBorder="1" applyAlignment="1">
      <alignment horizontal="left" indent="1"/>
    </xf>
    <xf numFmtId="166" fontId="2" fillId="0" borderId="11" xfId="1" applyFont="1" applyBorder="1" applyAlignment="1">
      <alignment horizontal="left" indent="2"/>
    </xf>
    <xf numFmtId="10" fontId="2" fillId="0" borderId="7" xfId="2" applyNumberFormat="1" applyFont="1" applyBorder="1"/>
    <xf numFmtId="0" fontId="5" fillId="0" borderId="12" xfId="0" applyFont="1" applyFill="1" applyBorder="1" applyAlignment="1">
      <alignment horizontal="left" indent="2"/>
    </xf>
    <xf numFmtId="166" fontId="2" fillId="0" borderId="4" xfId="1" applyFont="1" applyBorder="1" applyAlignment="1">
      <alignment horizontal="left" vertical="top" wrapText="1"/>
    </xf>
    <xf numFmtId="166" fontId="2" fillId="0" borderId="0" xfId="1" applyNumberFormat="1" applyFont="1" applyBorder="1"/>
    <xf numFmtId="166" fontId="2" fillId="0" borderId="4" xfId="1" applyNumberFormat="1" applyFont="1" applyBorder="1"/>
    <xf numFmtId="166" fontId="2" fillId="0" borderId="0" xfId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166" fontId="2" fillId="0" borderId="0" xfId="1" applyNumberFormat="1" applyFont="1" applyFill="1" applyBorder="1"/>
    <xf numFmtId="10" fontId="2" fillId="0" borderId="0" xfId="2" applyNumberFormat="1" applyFont="1" applyFill="1" applyBorder="1" applyAlignment="1">
      <alignment horizontal="center"/>
    </xf>
    <xf numFmtId="166" fontId="2" fillId="0" borderId="0" xfId="0" applyNumberFormat="1" applyFont="1" applyFill="1"/>
    <xf numFmtId="0" fontId="2" fillId="0" borderId="0" xfId="0" applyFont="1" applyFill="1" applyBorder="1" applyAlignment="1">
      <alignment horizontal="right" vertical="top"/>
    </xf>
    <xf numFmtId="166" fontId="5" fillId="0" borderId="0" xfId="1" applyFont="1" applyFill="1" applyBorder="1" applyAlignment="1">
      <alignment horizontal="right" vertical="top"/>
    </xf>
    <xf numFmtId="0" fontId="8" fillId="2" borderId="1" xfId="0" applyFont="1" applyFill="1" applyBorder="1"/>
    <xf numFmtId="0" fontId="9" fillId="2" borderId="9" xfId="0" applyFont="1" applyFill="1" applyBorder="1" applyAlignment="1">
      <alignment horizontal="center"/>
    </xf>
    <xf numFmtId="0" fontId="9" fillId="2" borderId="10" xfId="0" applyFont="1" applyFill="1" applyBorder="1" applyAlignment="1">
      <alignment horizontal="center"/>
    </xf>
    <xf numFmtId="0" fontId="2" fillId="0" borderId="11" xfId="0" applyFont="1" applyFill="1" applyBorder="1" applyAlignment="1">
      <alignment horizontal="left" indent="1"/>
    </xf>
    <xf numFmtId="0" fontId="2" fillId="0" borderId="0" xfId="0" applyFont="1" applyFill="1"/>
    <xf numFmtId="0" fontId="9" fillId="2" borderId="1" xfId="0" applyFont="1" applyFill="1" applyBorder="1"/>
    <xf numFmtId="166" fontId="10" fillId="0" borderId="11" xfId="1" applyFont="1" applyBorder="1"/>
    <xf numFmtId="166" fontId="2" fillId="0" borderId="2" xfId="1" applyFont="1" applyFill="1" applyBorder="1" applyAlignment="1">
      <alignment horizontal="center"/>
    </xf>
    <xf numFmtId="166" fontId="2" fillId="0" borderId="2" xfId="0" applyNumberFormat="1" applyFont="1" applyBorder="1"/>
    <xf numFmtId="0" fontId="0" fillId="0" borderId="0" xfId="0"/>
    <xf numFmtId="0" fontId="2" fillId="0" borderId="14" xfId="0" applyFont="1" applyBorder="1"/>
    <xf numFmtId="0" fontId="2" fillId="0" borderId="2" xfId="0" applyFont="1" applyBorder="1"/>
    <xf numFmtId="9" fontId="2" fillId="0" borderId="4" xfId="0" applyNumberFormat="1" applyFont="1" applyBorder="1"/>
    <xf numFmtId="0" fontId="2" fillId="0" borderId="5" xfId="0" applyFont="1" applyBorder="1"/>
    <xf numFmtId="2" fontId="2" fillId="0" borderId="0" xfId="0" applyNumberFormat="1" applyFont="1"/>
    <xf numFmtId="0" fontId="9" fillId="2" borderId="8" xfId="0" applyFont="1" applyFill="1" applyBorder="1" applyAlignment="1">
      <alignment horizontal="center"/>
    </xf>
    <xf numFmtId="0" fontId="2" fillId="0" borderId="6" xfId="0" applyFont="1" applyBorder="1"/>
    <xf numFmtId="0" fontId="2" fillId="0" borderId="7" xfId="0" applyFont="1" applyBorder="1"/>
    <xf numFmtId="166" fontId="2" fillId="0" borderId="6" xfId="1" applyNumberFormat="1" applyFont="1" applyBorder="1"/>
    <xf numFmtId="0" fontId="2" fillId="0" borderId="15" xfId="0" applyFont="1" applyBorder="1"/>
    <xf numFmtId="0" fontId="9" fillId="2" borderId="3" xfId="0" applyFont="1" applyFill="1" applyBorder="1"/>
    <xf numFmtId="0" fontId="9" fillId="2" borderId="0" xfId="0" applyFont="1" applyFill="1" applyBorder="1" applyAlignment="1">
      <alignment horizontal="center"/>
    </xf>
    <xf numFmtId="0" fontId="9" fillId="2" borderId="4" xfId="0" applyFont="1" applyFill="1" applyBorder="1" applyAlignment="1">
      <alignment horizontal="center"/>
    </xf>
    <xf numFmtId="2" fontId="2" fillId="0" borderId="0" xfId="0" applyNumberFormat="1" applyFont="1" applyBorder="1"/>
    <xf numFmtId="2" fontId="2" fillId="0" borderId="4" xfId="0" applyNumberFormat="1" applyFont="1" applyBorder="1"/>
    <xf numFmtId="43" fontId="2" fillId="0" borderId="0" xfId="0" applyNumberFormat="1" applyFont="1" applyBorder="1"/>
    <xf numFmtId="43" fontId="2" fillId="0" borderId="4" xfId="0" applyNumberFormat="1" applyFont="1" applyBorder="1"/>
    <xf numFmtId="0" fontId="9" fillId="2" borderId="15" xfId="0" applyFont="1" applyFill="1" applyBorder="1" applyAlignment="1">
      <alignment horizontal="center"/>
    </xf>
    <xf numFmtId="0" fontId="9" fillId="2" borderId="2" xfId="0" applyFont="1" applyFill="1" applyBorder="1" applyAlignment="1">
      <alignment horizontal="center"/>
    </xf>
    <xf numFmtId="0" fontId="9" fillId="2" borderId="13" xfId="0" applyFont="1" applyFill="1" applyBorder="1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0" fontId="0" fillId="0" borderId="0" xfId="2" applyNumberFormat="1" applyFont="1"/>
    <xf numFmtId="0" fontId="96" fillId="0" borderId="4" xfId="0" applyFont="1" applyFill="1" applyBorder="1" applyAlignment="1">
      <alignment horizontal="center"/>
    </xf>
    <xf numFmtId="10" fontId="96" fillId="0" borderId="4" xfId="2" applyNumberFormat="1" applyFont="1" applyFill="1" applyBorder="1"/>
    <xf numFmtId="0" fontId="5" fillId="0" borderId="12" xfId="0" applyFont="1" applyBorder="1" applyAlignment="1">
      <alignment horizontal="left" indent="2"/>
    </xf>
    <xf numFmtId="10" fontId="96" fillId="0" borderId="0" xfId="2" applyNumberFormat="1" applyFont="1" applyFill="1" applyBorder="1" applyAlignment="1">
      <alignment horizontal="right"/>
    </xf>
    <xf numFmtId="10" fontId="2" fillId="0" borderId="6" xfId="2" applyNumberFormat="1" applyFont="1" applyBorder="1" applyAlignment="1">
      <alignment horizontal="right"/>
    </xf>
    <xf numFmtId="10" fontId="2" fillId="0" borderId="6" xfId="0" applyNumberFormat="1" applyFont="1" applyFill="1" applyBorder="1"/>
    <xf numFmtId="10" fontId="2" fillId="0" borderId="4" xfId="1" applyNumberFormat="1" applyFont="1" applyBorder="1"/>
    <xf numFmtId="0" fontId="11" fillId="0" borderId="1" xfId="0" applyFont="1" applyBorder="1" applyAlignment="1">
      <alignment horizontal="center" vertical="top"/>
    </xf>
    <xf numFmtId="10" fontId="96" fillId="0" borderId="0" xfId="2" applyNumberFormat="1" applyFont="1" applyFill="1" applyBorder="1"/>
    <xf numFmtId="166" fontId="2" fillId="0" borderId="11" xfId="1" applyFont="1" applyBorder="1" applyAlignment="1">
      <alignment horizontal="left" indent="3"/>
    </xf>
    <xf numFmtId="10" fontId="2" fillId="0" borderId="0" xfId="2" applyNumberFormat="1" applyFont="1" applyBorder="1" applyAlignment="1">
      <alignment horizontal="right"/>
    </xf>
    <xf numFmtId="10" fontId="2" fillId="0" borderId="7" xfId="2" applyNumberFormat="1" applyFont="1" applyBorder="1" applyAlignment="1">
      <alignment horizontal="right"/>
    </xf>
    <xf numFmtId="0" fontId="9" fillId="0" borderId="0" xfId="0" applyFont="1" applyFill="1" applyBorder="1" applyAlignment="1">
      <alignment horizontal="center"/>
    </xf>
    <xf numFmtId="166" fontId="2" fillId="0" borderId="2" xfId="1" applyFont="1" applyBorder="1"/>
    <xf numFmtId="166" fontId="2" fillId="0" borderId="7" xfId="0" applyNumberFormat="1" applyFont="1" applyBorder="1"/>
    <xf numFmtId="166" fontId="2" fillId="0" borderId="6" xfId="0" applyNumberFormat="1" applyFont="1" applyBorder="1"/>
    <xf numFmtId="166" fontId="2" fillId="0" borderId="6" xfId="0" applyNumberFormat="1" applyFont="1" applyFill="1" applyBorder="1"/>
    <xf numFmtId="10" fontId="0" fillId="0" borderId="0" xfId="0" applyNumberFormat="1"/>
    <xf numFmtId="0" fontId="96" fillId="0" borderId="0" xfId="0" applyFont="1" applyFill="1" applyBorder="1" applyAlignment="1">
      <alignment horizontal="center"/>
    </xf>
    <xf numFmtId="10" fontId="2" fillId="0" borderId="7" xfId="0" applyNumberFormat="1" applyFont="1" applyFill="1" applyBorder="1"/>
    <xf numFmtId="166" fontId="96" fillId="0" borderId="0" xfId="1" applyFont="1" applyFill="1" applyBorder="1"/>
    <xf numFmtId="0" fontId="3" fillId="0" borderId="0" xfId="0" applyFont="1" applyFill="1" applyAlignment="1">
      <alignment horizontal="center" vertical="top"/>
    </xf>
    <xf numFmtId="0" fontId="2" fillId="0" borderId="0" xfId="0" applyFont="1" applyFill="1"/>
    <xf numFmtId="0" fontId="9" fillId="2" borderId="0" xfId="0" applyFont="1" applyFill="1" applyBorder="1" applyAlignment="1">
      <alignment horizontal="center"/>
    </xf>
    <xf numFmtId="0" fontId="96" fillId="0" borderId="3" xfId="0" applyFont="1" applyFill="1" applyBorder="1"/>
    <xf numFmtId="166" fontId="96" fillId="0" borderId="0" xfId="1" applyFont="1" applyFill="1" applyBorder="1" applyAlignment="1">
      <alignment horizontal="center"/>
    </xf>
    <xf numFmtId="43" fontId="96" fillId="0" borderId="0" xfId="0" applyNumberFormat="1" applyFont="1" applyFill="1" applyBorder="1" applyAlignment="1">
      <alignment horizontal="center"/>
    </xf>
    <xf numFmtId="166" fontId="96" fillId="0" borderId="4" xfId="1" applyFont="1" applyFill="1" applyBorder="1" applyAlignment="1">
      <alignment horizontal="center"/>
    </xf>
    <xf numFmtId="43" fontId="96" fillId="0" borderId="4" xfId="0" applyNumberFormat="1" applyFont="1" applyFill="1" applyBorder="1" applyAlignment="1">
      <alignment horizontal="center"/>
    </xf>
    <xf numFmtId="166" fontId="96" fillId="0" borderId="4" xfId="1" applyFont="1" applyFill="1" applyBorder="1"/>
  </cellXfs>
  <cellStyles count="4984">
    <cellStyle name="_2008 Prelim Outlook" xfId="4" xr:uid="{AA4CC215-0D09-419C-887F-E83129685B00}"/>
    <cellStyle name="_2008 Prelim Outlook 2" xfId="2693" xr:uid="{6305F2F8-714F-4E7E-B5B9-8166C311CA9B}"/>
    <cellStyle name="_2008 Prelim Outlook_1" xfId="5" xr:uid="{8134F151-2137-4325-BE1B-B13E161162AE}"/>
    <cellStyle name="_2008 Prelim Outlook_1 2" xfId="2694" xr:uid="{8EF14073-9500-40E5-A5C6-B6D6EEF56BD5}"/>
    <cellStyle name="_2008 Prelim Outlook_1_AP_2008 First Look_0607" xfId="6" xr:uid="{127E0722-8D71-4094-8212-D0A6763640C2}"/>
    <cellStyle name="_2008 Prelim Outlook_1_AP_2008 First Look_0607 2" xfId="2695" xr:uid="{32CE15A5-E084-4E23-906B-344E958EA8E5}"/>
    <cellStyle name="_2008 Prelim Outlook_1_AP_2008 First Look_0607(Jun25)RV" xfId="7" xr:uid="{304F9E0A-045D-4B55-B462-8795A1127632}"/>
    <cellStyle name="_2008 Prelim Outlook_1_AP_2008 First Look_0607(Jun25)RV 2" xfId="2696" xr:uid="{B2C00C63-42A5-4709-AC7C-AC2741CCE861}"/>
    <cellStyle name="_2008 Prelim Outlook_1_AP_2008 Fist Look_0607" xfId="8" xr:uid="{26457006-C6A0-459A-A1BF-AED654C13309}"/>
    <cellStyle name="_2008 Prelim Outlook_1_AP_2008 Fist Look_0607 2" xfId="2697" xr:uid="{DEC3ED0E-9933-4FA9-8D12-EC3F0B4F981B}"/>
    <cellStyle name="_2008 Prelim Outlook_1_Mina Part" xfId="9" xr:uid="{62DFE62B-3E7E-4258-A992-3ABBC9C8CE6C}"/>
    <cellStyle name="_2008 Prelim Outlook_1_Mina Part 2" xfId="2698" xr:uid="{D23230B9-8509-45FB-B812-FD6163233EE9}"/>
    <cellStyle name="_2008 Prelim Outlook_15.R&amp;D" xfId="10" xr:uid="{7946CD26-B4D2-4617-B818-0C3D4380098B}"/>
    <cellStyle name="_2008 Prelim Outlook_15.R&amp;D 2" xfId="2699" xr:uid="{145A7251-ACB5-4202-A04C-68090375A282}"/>
    <cellStyle name="_2008 Prelim Outlook_AsPac-Budget Pres S Binder Reg Summary_2008B" xfId="11" xr:uid="{1CC599C0-AAE0-4DA1-8E84-B1EED8456C5A}"/>
    <cellStyle name="_2008 Prelim Outlook_AsPac-Budget Pres S Binder Reg Summary_2008B 2" xfId="2700" xr:uid="{677DFF46-5D76-4D63-A7CA-3130B55CEE45}"/>
    <cellStyle name="_2008 Prelim Outlook_AsPac-Budget Pres S Binder Reg Summary_2008B(1to30)" xfId="12" xr:uid="{7A8E69D7-F808-4BC9-A09D-54266D53DF5B}"/>
    <cellStyle name="_2008 Prelim Outlook_AsPac-Budget Pres S Binder Reg Summary_2008B(1to30) 2" xfId="2701" xr:uid="{8EB7FA3F-9049-47A3-875C-55615B603F5F}"/>
    <cellStyle name="_2008 Prelim Outlook_AsPac-Budget Pres S Binder Reg Summary_2008B(31to60)" xfId="13" xr:uid="{5FDDB22B-66CB-4739-BB48-9D9CF96C131D}"/>
    <cellStyle name="_2008 Prelim Outlook_AsPac-Budget Pres S Binder Reg Summary_2008B(31to60) 2" xfId="2702" xr:uid="{06353C70-0BF7-4B01-B8C7-0252FE8EFFE9}"/>
    <cellStyle name="_2008 Prelim Outlook_Bridges_for SB deck" xfId="14" xr:uid="{0DCCE0AD-53D6-4279-A652-6B9AE813CC02}"/>
    <cellStyle name="_2008 Prelim Outlook_Bridges_for SB deck 2" xfId="2703" xr:uid="{19392700-3DC9-4A20-893A-C53033FDCCE0}"/>
    <cellStyle name="_2008 Prelim Outlook_Great for MT" xfId="15" xr:uid="{97305DC5-547E-442B-A3E2-8F99663DAC1E}"/>
    <cellStyle name="_2008 Prelim Outlook_Great for MT 2" xfId="2704" xr:uid="{1CF550F5-58BF-48D1-919F-47F255EA956D}"/>
    <cellStyle name="_2008 Prelim Outlook_June Buz Review Deck Part III" xfId="16" xr:uid="{A648CD89-F8A0-436D-B201-47749628677C}"/>
    <cellStyle name="_2008 Prelim Outlook_June Buz Review Deck Part III 2" xfId="2705" xr:uid="{A2230EC7-EE94-49CA-9CBE-22594403BD61}"/>
    <cellStyle name="_2008 Prelim Outlook_June Buz Review Deck Part III backup" xfId="17" xr:uid="{8BB9E994-22C1-42B2-883E-66B140AD2ED3}"/>
    <cellStyle name="_2008 Prelim Outlook_June Buz Review Deck Part III backup 2" xfId="2706" xr:uid="{8F91777D-56AD-4F95-B74D-69D071602BF9}"/>
    <cellStyle name="_2008 Prelim Outlook_June Buz Review Deck Part III backup_15.R&amp;D" xfId="18" xr:uid="{31EE5161-E3B0-41F4-A60D-6FD0ADBCD079}"/>
    <cellStyle name="_2008 Prelim Outlook_June Buz Review Deck Part III backup_15.R&amp;D 2" xfId="2707" xr:uid="{4F389A90-03B5-4C1C-B6D4-A4D7EDB1300F}"/>
    <cellStyle name="_2008 Prelim Outlook_June Buz Review Deck Part III backup_AsPac-Budget Pres S Binder Reg Summary_2008B" xfId="19" xr:uid="{99ED6EAD-96E3-4081-900A-4806D427763F}"/>
    <cellStyle name="_2008 Prelim Outlook_June Buz Review Deck Part III backup_AsPac-Budget Pres S Binder Reg Summary_2008B 2" xfId="2708" xr:uid="{76ACC422-5B90-483B-91D4-89953CBA51F1}"/>
    <cellStyle name="_2008 Prelim Outlook_June Buz Review Deck Part III backup_AsPac-Budget Pres S Binder Reg Summary_2008B(1to30)" xfId="20" xr:uid="{3A5845E6-479F-4841-ACE7-6348535AEE48}"/>
    <cellStyle name="_2008 Prelim Outlook_June Buz Review Deck Part III backup_AsPac-Budget Pres S Binder Reg Summary_2008B(1to30) 2" xfId="2709" xr:uid="{B2EBD66C-21EB-4DF3-BE6C-4FFA83CE06E4}"/>
    <cellStyle name="_2008 Prelim Outlook_June Buz Review Deck Part III backup_AsPac-Budget Pres S Binder Reg Summary_2008B(31to60)" xfId="21" xr:uid="{F5B398CE-F9C6-4079-A9EA-6F2F66EA6262}"/>
    <cellStyle name="_2008 Prelim Outlook_June Buz Review Deck Part III backup_AsPac-Budget Pres S Binder Reg Summary_2008B(31to60) 2" xfId="2710" xr:uid="{C3A1AD15-7EE9-4C26-AA1F-EE3ACDC709C4}"/>
    <cellStyle name="_2008 Prelim Outlook_June Buz Review Deck Part III backup_Bridges_for SB deck" xfId="22" xr:uid="{0C4A262E-9A80-44D0-BA8F-202AB18ECB70}"/>
    <cellStyle name="_2008 Prelim Outlook_June Buz Review Deck Part III backup_Bridges_for SB deck 2" xfId="2711" xr:uid="{21175D17-F9EA-4B87-B4B9-37FD9824B77B}"/>
    <cellStyle name="_2008 Prelim Outlook_June Buz Review Deck Part III backup_Great for MT" xfId="23" xr:uid="{1FA2972C-F91B-4422-A987-E6A255C15165}"/>
    <cellStyle name="_2008 Prelim Outlook_June Buz Review Deck Part III backup_Great for MT 2" xfId="2712" xr:uid="{363C2D67-DD7D-4266-B7EC-85E12D4FE479}"/>
    <cellStyle name="_2008 Prelim Outlook_June Buz Review Deck Part III backup_PTI Slide" xfId="24" xr:uid="{4A044195-7A85-454B-9C84-BB38A444C6E4}"/>
    <cellStyle name="_2008 Prelim Outlook_June Buz Review Deck Part III backup_PTI Slide 2" xfId="2713" xr:uid="{4BEF637C-AC90-4DC8-8432-DD4D353F2308}"/>
    <cellStyle name="_2008 Prelim Outlook_June Buz Review Deck Part III backup_Px" xfId="25" xr:uid="{2D72DBCD-7FA3-475E-A7AD-3F004FA3BD82}"/>
    <cellStyle name="_2008 Prelim Outlook_June Buz Review Deck Part III backup_Px 2" xfId="2714" xr:uid="{2C49A4F9-7C98-4A5F-A76E-55E30373174D}"/>
    <cellStyle name="_2008 Prelim Outlook_June Buz Review Deck Part III backup_Slide8" xfId="26" xr:uid="{74C0B737-DB88-4E26-AA8E-2BA724A65BC1}"/>
    <cellStyle name="_2008 Prelim Outlook_June Buz Review Deck Part III backup_Slide8 2" xfId="2715" xr:uid="{5166E87B-C7C1-4E7F-8108-C00CBA29FEFD}"/>
    <cellStyle name="_2008 Prelim Outlook_June Buz Review Deck Part III_15.R&amp;D" xfId="27" xr:uid="{BED8BDD6-1B79-4F63-87DF-35960EB57F96}"/>
    <cellStyle name="_2008 Prelim Outlook_June Buz Review Deck Part III_15.R&amp;D 2" xfId="2716" xr:uid="{AFE745CA-8D90-4419-8C37-B13E3D1EC881}"/>
    <cellStyle name="_2008 Prelim Outlook_June Buz Review Deck Part III_AsPac-Budget Pres S Binder Reg Summary_2008B" xfId="28" xr:uid="{CEEB1766-0316-4535-B5DA-4A9644DC979D}"/>
    <cellStyle name="_2008 Prelim Outlook_June Buz Review Deck Part III_AsPac-Budget Pres S Binder Reg Summary_2008B 2" xfId="2717" xr:uid="{8D27D830-B759-4E82-AA09-045C4920FA86}"/>
    <cellStyle name="_2008 Prelim Outlook_June Buz Review Deck Part III_AsPac-Budget Pres S Binder Reg Summary_2008B(1to30)" xfId="29" xr:uid="{6A1AE774-9F2E-4CFC-A870-F48D1428D55F}"/>
    <cellStyle name="_2008 Prelim Outlook_June Buz Review Deck Part III_AsPac-Budget Pres S Binder Reg Summary_2008B(1to30) 2" xfId="2718" xr:uid="{4830A843-C8EE-4F45-A523-FCF9ADFBBC9A}"/>
    <cellStyle name="_2008 Prelim Outlook_June Buz Review Deck Part III_AsPac-Budget Pres S Binder Reg Summary_2008B(31to60)" xfId="30" xr:uid="{82CC3166-B84F-4774-9194-4614AA21905E}"/>
    <cellStyle name="_2008 Prelim Outlook_June Buz Review Deck Part III_AsPac-Budget Pres S Binder Reg Summary_2008B(31to60) 2" xfId="2719" xr:uid="{8797824D-F0F1-40A6-A902-A79843490FB1}"/>
    <cellStyle name="_2008 Prelim Outlook_June Buz Review Deck Part III_Bridges_for SB deck" xfId="31" xr:uid="{2A9A8009-E783-4445-8336-6AF2A890413F}"/>
    <cellStyle name="_2008 Prelim Outlook_June Buz Review Deck Part III_Bridges_for SB deck 2" xfId="2720" xr:uid="{E20BC66F-A833-4C75-8EA9-F1BFD0471F84}"/>
    <cellStyle name="_2008 Prelim Outlook_June Buz Review Deck Part III_Great for MT" xfId="32" xr:uid="{D10D4576-A72A-4F05-BEB9-D04A9E19AE3C}"/>
    <cellStyle name="_2008 Prelim Outlook_June Buz Review Deck Part III_Great for MT 2" xfId="2721" xr:uid="{0D770EB5-1419-47FE-8CF6-9814420B8496}"/>
    <cellStyle name="_2008 Prelim Outlook_June Buz Review Deck Part III_PTI Slide" xfId="33" xr:uid="{AF2C40E1-F3D2-4F0D-8825-A7593DD9309E}"/>
    <cellStyle name="_2008 Prelim Outlook_June Buz Review Deck Part III_PTI Slide 2" xfId="2722" xr:uid="{3A65C332-CE17-4646-B020-9C7419EEEAC1}"/>
    <cellStyle name="_2008 Prelim Outlook_June Buz Review Deck Part III_Px" xfId="34" xr:uid="{6BF9E6CD-129B-42C9-A885-9CDF6B564D3D}"/>
    <cellStyle name="_2008 Prelim Outlook_June Buz Review Deck Part III_Px 2" xfId="2723" xr:uid="{15344B38-2388-401F-9EAD-88F09C567084}"/>
    <cellStyle name="_2008 Prelim Outlook_June Buz Review Deck Part III_Slide8" xfId="35" xr:uid="{CB06198B-1DFD-4E48-9098-A854DCC82E0D}"/>
    <cellStyle name="_2008 Prelim Outlook_June Buz Review Deck Part III_Slide8 2" xfId="2724" xr:uid="{CE74F10D-3268-44A8-9237-E26045347CB1}"/>
    <cellStyle name="_2008 Prelim Outlook_PTI Slide" xfId="36" xr:uid="{E0E9037A-6F59-439D-9A4A-46BCA8EE5CA1}"/>
    <cellStyle name="_2008 Prelim Outlook_PTI Slide 2" xfId="2725" xr:uid="{C075191E-ABB1-4220-B971-CA577588C7DD}"/>
    <cellStyle name="_2008 Prelim Outlook_Px" xfId="37" xr:uid="{CAAB6AAA-D0AC-4DF9-960A-9D2418411332}"/>
    <cellStyle name="_2008 Prelim Outlook_Px 2" xfId="2726" xr:uid="{C6AC337F-DE3F-4708-9D05-B141014CFF04}"/>
    <cellStyle name="_2008 Prelim Outlook_Slide8" xfId="38" xr:uid="{A21972DC-C5EE-4B40-95C0-5899EEA55B67}"/>
    <cellStyle name="_2008 Prelim Outlook_Slide8 2" xfId="2727" xr:uid="{2DDACC51-AB1E-44C1-B770-10339620157B}"/>
    <cellStyle name="_AP_Headcount NMC" xfId="39" xr:uid="{DE56EA7C-3A73-4CD2-A85F-7C776F474FB6}"/>
    <cellStyle name="_AP_Headcount NMC 2" xfId="2728" xr:uid="{9ACFD3FA-1C7B-41C9-8AE7-C82118D5479D}"/>
    <cellStyle name="_AP_Headcount NMC_15.R&amp;D" xfId="40" xr:uid="{7EEF44AE-A2AF-471B-AE5F-FFDEC417831F}"/>
    <cellStyle name="_AP_Headcount NMC_15.R&amp;D 2" xfId="2729" xr:uid="{4DFB8DA9-E7AD-4156-892F-668EC01D766F}"/>
    <cellStyle name="_AP_Headcount NMC_AsPac-Budget deck 2008" xfId="41" xr:uid="{ED0219A2-93D7-4709-A1A7-C7B47E85CF6E}"/>
    <cellStyle name="_AP_Headcount NMC_AsPac-Budget deck 2008 2" xfId="2730" xr:uid="{6C64F04E-B3EF-4756-BF2C-921252AB22FB}"/>
    <cellStyle name="_AP_Headcount NMC_AsPac-Budget Pres S Binder Reg Summary_2008B" xfId="42" xr:uid="{6F4642FD-F372-4416-B0F0-22D3155DF1D5}"/>
    <cellStyle name="_AP_Headcount NMC_AsPac-Budget Pres S Binder Reg Summary_2008B 2" xfId="2731" xr:uid="{C8CA57A0-0963-4093-BD24-5B415A494817}"/>
    <cellStyle name="_AP_Headcount NMC_AsPac-Budget Pres S Binder Reg Summary_2008B(1to30)" xfId="43" xr:uid="{EAD28A67-9F67-45E6-86C0-5E68E147FD00}"/>
    <cellStyle name="_AP_Headcount NMC_AsPac-Budget Pres S Binder Reg Summary_2008B(1to30) 2" xfId="2732" xr:uid="{C62D72ED-D9D4-4ADE-8F0C-358DFE58D043}"/>
    <cellStyle name="_AP_Headcount NMC_AsPac-Budget Pres S Binder Reg Summary_2008B(31to60)" xfId="44" xr:uid="{B12A7A5B-1C80-4D83-92DE-682EA3364802}"/>
    <cellStyle name="_AP_Headcount NMC_AsPac-Budget Pres S Binder Reg Summary_2008B(31to60) 2" xfId="2733" xr:uid="{0DC711F1-ABE6-42EC-9088-984C3FFA5953}"/>
    <cellStyle name="_AP_Headcount NMC_Bridges_for SB deck" xfId="45" xr:uid="{73AB938E-40D6-434C-853B-DD3ABAEFB617}"/>
    <cellStyle name="_AP_Headcount NMC_Bridges_for SB deck 2" xfId="2734" xr:uid="{F84C0F10-BDAB-4130-A043-01C8CBADD71C}"/>
    <cellStyle name="_AP_Headcount NMC_Great for MT" xfId="46" xr:uid="{7F17F93F-0EC3-4417-83B8-5981039B366A}"/>
    <cellStyle name="_AP_Headcount NMC_Great for MT 2" xfId="2735" xr:uid="{3C6E267D-2672-4ABE-897F-6C04A26E18B2}"/>
    <cellStyle name="_AP_Headcount NMC_PTI Slide" xfId="47" xr:uid="{BD835022-94AB-44F8-9F7D-90601581F51C}"/>
    <cellStyle name="_AP_Headcount NMC_PTI Slide 2" xfId="2736" xr:uid="{13873346-522F-4E47-A068-5E02017DA930}"/>
    <cellStyle name="_AP_Headcount NMC_Px" xfId="48" xr:uid="{DB835CEB-95FE-453B-A63A-9B328CFD4F5C}"/>
    <cellStyle name="_AP_Headcount NMC_Px 2" xfId="2737" xr:uid="{EAF33B35-98C6-4BD8-AFE1-043845F1D3AC}"/>
    <cellStyle name="_AP_Headcount NMC_Slide8" xfId="49" xr:uid="{74EB71E7-E7C7-4C89-9E52-4B82A780E1B2}"/>
    <cellStyle name="_AP_Headcount NMC_Slide8 2" xfId="2738" xr:uid="{D2726CB1-55A0-4F23-ADD9-A4367E8DF672}"/>
    <cellStyle name="_AP_Monthly Biz Review_0607" xfId="50" xr:uid="{C1BBFD0E-7B0E-43B3-9675-B819DE42F464}"/>
    <cellStyle name="_AP_Monthly Biz Review_0607 2" xfId="2739" xr:uid="{300ABFD5-5D97-44F1-8A73-0B51BD228990}"/>
    <cellStyle name="_AP_Monthly Biz Review_0607_15.R&amp;D" xfId="51" xr:uid="{904D20F1-3368-4669-830C-55B78796A9EC}"/>
    <cellStyle name="_AP_Monthly Biz Review_0607_15.R&amp;D 2" xfId="2740" xr:uid="{307A54FF-6663-45B1-A93E-2943E103E922}"/>
    <cellStyle name="_AP_Monthly Biz Review_0607_AsPac-Budget Pres S Binder Reg Summary_2008B" xfId="52" xr:uid="{D46948BA-D208-4874-883F-80C24356EF18}"/>
    <cellStyle name="_AP_Monthly Biz Review_0607_AsPac-Budget Pres S Binder Reg Summary_2008B 2" xfId="2741" xr:uid="{E7EE64A9-F66A-4E67-9B12-43ED16E9D4BF}"/>
    <cellStyle name="_AP_Monthly Biz Review_0607_AsPac-Budget Pres S Binder Reg Summary_2008B(1to30)" xfId="53" xr:uid="{F163541D-AD54-4B8C-A553-6282B74E61AF}"/>
    <cellStyle name="_AP_Monthly Biz Review_0607_AsPac-Budget Pres S Binder Reg Summary_2008B(1to30) 2" xfId="2742" xr:uid="{A92E61E3-EB89-496F-B4A9-150A7F5750E6}"/>
    <cellStyle name="_AP_Monthly Biz Review_0607_AsPac-Budget Pres S Binder Reg Summary_2008B(31to60)" xfId="54" xr:uid="{B6CB5D3F-8660-4155-825B-16C4FC8500AE}"/>
    <cellStyle name="_AP_Monthly Biz Review_0607_AsPac-Budget Pres S Binder Reg Summary_2008B(31to60) 2" xfId="2743" xr:uid="{2BAD86B0-91B0-41A0-88E1-0102BD5364FE}"/>
    <cellStyle name="_AP_Monthly Biz Review_0607_Bridges_for SB deck" xfId="55" xr:uid="{30448680-618D-48C1-953C-E1CA71D436B2}"/>
    <cellStyle name="_AP_Monthly Biz Review_0607_Bridges_for SB deck 2" xfId="2744" xr:uid="{9EE48DF8-00BF-4732-9F9E-FBEA1EF5D128}"/>
    <cellStyle name="_AP_Monthly Biz Review_0607_Great for MT" xfId="56" xr:uid="{645B7DEF-F9F0-4390-A642-105A6CCB9356}"/>
    <cellStyle name="_AP_Monthly Biz Review_0607_Great for MT 2" xfId="2745" xr:uid="{52F9523E-C7D9-4331-839D-B39D82FE33C0}"/>
    <cellStyle name="_AP_Monthly Biz Review_0607_PTI Slide" xfId="57" xr:uid="{6D9FAEA8-4190-451B-B947-75A79C2BAE65}"/>
    <cellStyle name="_AP_Monthly Biz Review_0607_PTI Slide 2" xfId="2746" xr:uid="{FF42FEA3-CA89-44A3-8B79-E20DF6DEF331}"/>
    <cellStyle name="_AP_Monthly Biz Review_0607_Px" xfId="58" xr:uid="{3090012C-9766-4B82-8A16-5B30A47485CB}"/>
    <cellStyle name="_AP_Monthly Biz Review_0607_Px 2" xfId="2747" xr:uid="{0785CF38-43BE-4827-BB04-FF14E0908874}"/>
    <cellStyle name="_AP_Monthly Biz Review_0607_Slide8" xfId="59" xr:uid="{D7295B1F-E54E-4553-9FCA-2952197E6139}"/>
    <cellStyle name="_AP_Monthly Biz Review_0607_Slide8 2" xfId="2748" xr:uid="{C1B5887D-CD23-421A-B310-C2A020E3F38A}"/>
    <cellStyle name="_AP_Monthly Biz Review_0906" xfId="60" xr:uid="{9C6A8877-0E99-47D0-AE32-765B68BDD0C4}"/>
    <cellStyle name="_AP_Monthly Biz Review_0906 2" xfId="2749" xr:uid="{5FA774CC-95E8-4D29-80D2-918D1EC6772B}"/>
    <cellStyle name="_AP_Monthly Biz Review_0906_15.R&amp;D" xfId="61" xr:uid="{C5067E3A-BC2E-43D5-9261-D38AB8F8B79E}"/>
    <cellStyle name="_AP_Monthly Biz Review_0906_15.R&amp;D 2" xfId="2750" xr:uid="{1021CE90-A7CD-421D-8ED5-36F3DB00734E}"/>
    <cellStyle name="_AP_Monthly Biz Review_0906_AsPac-Budget Pres S Binder Reg Summary_2008B" xfId="62" xr:uid="{0EC5253B-6BFE-4F83-A450-B69A8ECB85EA}"/>
    <cellStyle name="_AP_Monthly Biz Review_0906_AsPac-Budget Pres S Binder Reg Summary_2008B 2" xfId="2751" xr:uid="{07845E35-3134-4EF5-9EBB-B8F661A9E0F8}"/>
    <cellStyle name="_AP_Monthly Biz Review_0906_AsPac-Budget Pres S Binder Reg Summary_2008B(1to30)" xfId="63" xr:uid="{27351326-BF9B-4AC5-8CC4-C21D501036A1}"/>
    <cellStyle name="_AP_Monthly Biz Review_0906_AsPac-Budget Pres S Binder Reg Summary_2008B(1to30) 2" xfId="2752" xr:uid="{4C1F8B93-C0EF-44A2-B75F-2AC4CF3F49B7}"/>
    <cellStyle name="_AP_Monthly Biz Review_0906_AsPac-Budget Pres S Binder Reg Summary_2008B(31to60)" xfId="64" xr:uid="{C2B407C1-B893-4E69-93CD-C77FC74A37BF}"/>
    <cellStyle name="_AP_Monthly Biz Review_0906_AsPac-Budget Pres S Binder Reg Summary_2008B(31to60) 2" xfId="2753" xr:uid="{02150A17-A347-40D9-825D-8A2ED6D4CF25}"/>
    <cellStyle name="_AP_Monthly Biz Review_0906_Bridge(Aug YTD to Sep Pro)" xfId="65" xr:uid="{0BCAED2A-8EA0-42CE-9AD4-C24A50621CE6}"/>
    <cellStyle name="_AP_Monthly Biz Review_0906_Bridge(Aug YTD to Sep Pro) 2" xfId="2754" xr:uid="{963432FC-29BE-4239-A93B-D12E68B438AE}"/>
    <cellStyle name="_AP_Monthly Biz Review_0906_Bridge(Aug YTD to Sep Pro)_15.R&amp;D" xfId="66" xr:uid="{F94340C5-5B6A-4EBD-9E16-7CC063850E99}"/>
    <cellStyle name="_AP_Monthly Biz Review_0906_Bridge(Aug YTD to Sep Pro)_15.R&amp;D 2" xfId="2755" xr:uid="{87259C83-6805-49BB-B964-85FD5A7FE5CC}"/>
    <cellStyle name="_AP_Monthly Biz Review_0906_Bridge(Aug YTD to Sep Pro)_AsPac-Budget Pres S Binder Reg Summary_2008B" xfId="67" xr:uid="{F36E6CCA-8FAA-4025-AF1F-0033738C8C6F}"/>
    <cellStyle name="_AP_Monthly Biz Review_0906_Bridge(Aug YTD to Sep Pro)_AsPac-Budget Pres S Binder Reg Summary_2008B 2" xfId="2756" xr:uid="{DEB0F539-27ED-4B6F-A825-F084760CAD9C}"/>
    <cellStyle name="_AP_Monthly Biz Review_0906_Bridge(Aug YTD to Sep Pro)_AsPac-Budget Pres S Binder Reg Summary_2008B(1to30)" xfId="68" xr:uid="{3BBC03BC-C63F-43DF-BFBD-E4F117022159}"/>
    <cellStyle name="_AP_Monthly Biz Review_0906_Bridge(Aug YTD to Sep Pro)_AsPac-Budget Pres S Binder Reg Summary_2008B(1to30) 2" xfId="2757" xr:uid="{62BC37A3-4304-4F1A-9C37-7F88A65A1146}"/>
    <cellStyle name="_AP_Monthly Biz Review_0906_Bridge(Aug YTD to Sep Pro)_AsPac-Budget Pres S Binder Reg Summary_2008B(31to60)" xfId="69" xr:uid="{50072A3E-C8F1-4CBC-AF20-8821DC02877B}"/>
    <cellStyle name="_AP_Monthly Biz Review_0906_Bridge(Aug YTD to Sep Pro)_AsPac-Budget Pres S Binder Reg Summary_2008B(31to60) 2" xfId="2758" xr:uid="{1A2EDC39-1C6A-4473-A13A-C98356B95D29}"/>
    <cellStyle name="_AP_Monthly Biz Review_0906_Bridge(Aug YTD to Sep Pro)_Bridges_for SB deck" xfId="70" xr:uid="{4B980ED5-9D0B-4F68-9BBF-E5AC64169DD8}"/>
    <cellStyle name="_AP_Monthly Biz Review_0906_Bridge(Aug YTD to Sep Pro)_Bridges_for SB deck 2" xfId="2759" xr:uid="{F5A84E9A-5E55-4981-A734-B6CC743D79EE}"/>
    <cellStyle name="_AP_Monthly Biz Review_0906_Bridge(Aug YTD to Sep Pro)_Great for MT" xfId="71" xr:uid="{E792DDF7-9C4B-41B9-B0BF-2C7D2C3EA15C}"/>
    <cellStyle name="_AP_Monthly Biz Review_0906_Bridge(Aug YTD to Sep Pro)_Great for MT 2" xfId="2760" xr:uid="{BC1228C6-C0DB-4A93-86B8-6D1731BD86A7}"/>
    <cellStyle name="_AP_Monthly Biz Review_0906_Bridge(Aug YTD to Sep Pro)_PTI Slide" xfId="72" xr:uid="{A7498F46-F5E4-4319-8496-87AFF4578401}"/>
    <cellStyle name="_AP_Monthly Biz Review_0906_Bridge(Aug YTD to Sep Pro)_PTI Slide 2" xfId="2761" xr:uid="{3A2381A2-B1FA-45AF-870C-DEC487CB14EC}"/>
    <cellStyle name="_AP_Monthly Biz Review_0906_Bridge(Aug YTD to Sep Pro)_Px" xfId="73" xr:uid="{37B780D1-589D-4265-AAB4-6D97DBC71C63}"/>
    <cellStyle name="_AP_Monthly Biz Review_0906_Bridge(Aug YTD to Sep Pro)_Px 2" xfId="2762" xr:uid="{DFD200A2-6472-4B54-82CE-F9F315AC95B8}"/>
    <cellStyle name="_AP_Monthly Biz Review_0906_Bridge(Aug YTD to Sep Pro)_Slide8" xfId="74" xr:uid="{FDB4667B-7EE4-4EE2-B2E5-C15919A1F168}"/>
    <cellStyle name="_AP_Monthly Biz Review_0906_Bridge(Aug YTD to Sep Pro)_Slide8 2" xfId="2763" xr:uid="{BE58FF11-2025-4225-80E5-1DD042CEB2E4}"/>
    <cellStyle name="_AP_Monthly Biz Review_0906_Bridge_Jun Proj to Sep Proj_0907" xfId="75" xr:uid="{E219E743-4849-4EE8-A23E-90DF40C90C4E}"/>
    <cellStyle name="_AP_Monthly Biz Review_0906_Bridge_Jun Proj to Sep Proj_0907 2" xfId="2764" xr:uid="{C24482F8-9AC7-4779-A27A-42663E984C99}"/>
    <cellStyle name="_AP_Monthly Biz Review_0906_Bridges_for SB deck" xfId="76" xr:uid="{46183494-3582-431C-89B7-F394148F5916}"/>
    <cellStyle name="_AP_Monthly Biz Review_0906_Bridges_for SB deck 2" xfId="2765" xr:uid="{855FAA3F-1E6C-41FF-81AA-275A35B6412F}"/>
    <cellStyle name="_AP_Monthly Biz Review_0906_Great for MT" xfId="77" xr:uid="{760B3C2D-E50E-415C-82F6-FAA0B5735C4A}"/>
    <cellStyle name="_AP_Monthly Biz Review_0906_Great for MT 2" xfId="2766" xr:uid="{C70782E8-058A-4B65-A2C8-641B7B77ACA8}"/>
    <cellStyle name="_AP_Monthly Biz Review_0906_PTI Slide" xfId="78" xr:uid="{B093829A-E4B8-40AB-A004-6151E3D03D96}"/>
    <cellStyle name="_AP_Monthly Biz Review_0906_PTI Slide 2" xfId="2767" xr:uid="{15CFA482-9D2C-4842-B8D3-76359228E32D}"/>
    <cellStyle name="_AP_Monthly Biz Review_0906_Px" xfId="79" xr:uid="{FFC83C6C-8420-4168-8908-01E9F1E13E30}"/>
    <cellStyle name="_AP_Monthly Biz Review_0906_Px 2" xfId="2768" xr:uid="{39FEBAD6-DEA2-4B5F-A1A3-0893C8AABE18}"/>
    <cellStyle name="_AP_Monthly Biz Review_0906_Reinvestment update_0907" xfId="80" xr:uid="{548B4B89-98C3-4D5C-AF47-56A6EEC61B88}"/>
    <cellStyle name="_AP_Monthly Biz Review_0906_Reinvestment update_0907 2" xfId="2769" xr:uid="{5A709C0B-33C4-4EC2-AB40-3E06DFE7C054}"/>
    <cellStyle name="_AP_Monthly Biz Review_0906_Reinvestment update_0907_15.R&amp;D" xfId="81" xr:uid="{003A6CA8-8D41-4D6E-AE1E-655773028782}"/>
    <cellStyle name="_AP_Monthly Biz Review_0906_Reinvestment update_0907_15.R&amp;D 2" xfId="2770" xr:uid="{767FC56B-1FA6-440C-A340-0FEDEFB5F458}"/>
    <cellStyle name="_AP_Monthly Biz Review_0906_Reinvestment update_0907_AsPac-Budget Pres S Binder Reg Summary_2008B" xfId="82" xr:uid="{0E37DDE4-C1EF-48D1-80E3-3595E7F392E5}"/>
    <cellStyle name="_AP_Monthly Biz Review_0906_Reinvestment update_0907_AsPac-Budget Pres S Binder Reg Summary_2008B 2" xfId="2771" xr:uid="{520DE536-6912-4220-B8A5-62D8D4AEDD54}"/>
    <cellStyle name="_AP_Monthly Biz Review_0906_Reinvestment update_0907_AsPac-Budget Pres S Binder Reg Summary_2008B(1to30)" xfId="83" xr:uid="{9871D4F8-2FA0-4A03-9831-E8309CA0AF9B}"/>
    <cellStyle name="_AP_Monthly Biz Review_0906_Reinvestment update_0907_AsPac-Budget Pres S Binder Reg Summary_2008B(1to30) 2" xfId="2772" xr:uid="{882A4B7C-68D0-4F59-AA43-10E982E32E0A}"/>
    <cellStyle name="_AP_Monthly Biz Review_0906_Reinvestment update_0907_AsPac-Budget Pres S Binder Reg Summary_2008B(31to60)" xfId="84" xr:uid="{A0DF2307-2D0E-414B-BDD3-FDC2B5BFBB5B}"/>
    <cellStyle name="_AP_Monthly Biz Review_0906_Reinvestment update_0907_AsPac-Budget Pres S Binder Reg Summary_2008B(31to60) 2" xfId="2773" xr:uid="{2FF36C0E-5CF6-43B9-8E81-E0EBA70F4A75}"/>
    <cellStyle name="_AP_Monthly Biz Review_0906_Reinvestment update_0907_Bridges_for SB deck" xfId="85" xr:uid="{1E384058-ED6B-4360-90A1-3E89594A4DF9}"/>
    <cellStyle name="_AP_Monthly Biz Review_0906_Reinvestment update_0907_Bridges_for SB deck 2" xfId="2774" xr:uid="{BD7FA113-0FEB-4891-B45A-76E08DFD24D2}"/>
    <cellStyle name="_AP_Monthly Biz Review_0906_Reinvestment update_0907_Great for MT" xfId="86" xr:uid="{83E19382-7844-4EBB-875F-0BE48DB7F126}"/>
    <cellStyle name="_AP_Monthly Biz Review_0906_Reinvestment update_0907_Great for MT 2" xfId="2775" xr:uid="{0DD6F439-0080-4CC4-A908-952FD1DA5144}"/>
    <cellStyle name="_AP_Monthly Biz Review_0906_Reinvestment update_0907_PTI Slide" xfId="87" xr:uid="{84BA6BC2-BE57-497D-A1BE-6D1197C2A8D3}"/>
    <cellStyle name="_AP_Monthly Biz Review_0906_Reinvestment update_0907_PTI Slide 2" xfId="2776" xr:uid="{F2C439F2-F598-47A0-AA28-BC93F2CDA7C0}"/>
    <cellStyle name="_AP_Monthly Biz Review_0906_Reinvestment update_0907_Px" xfId="88" xr:uid="{F34D20F8-BD9F-46A1-A2B3-410AAB701F07}"/>
    <cellStyle name="_AP_Monthly Biz Review_0906_Reinvestment update_0907_Px 2" xfId="2777" xr:uid="{CD504DD6-44FC-4B26-83C3-959BDF6FE37A}"/>
    <cellStyle name="_AP_Monthly Biz Review_0906_Reinvestment update_0907_Slide8" xfId="89" xr:uid="{5C294BFF-C312-44B4-968D-349CDF1272C8}"/>
    <cellStyle name="_AP_Monthly Biz Review_0906_Reinvestment update_0907_Slide8 2" xfId="2778" xr:uid="{CC481F7B-9CE6-4E8A-96D1-57BD0550A3B7}"/>
    <cellStyle name="_AP_Monthly Biz Review_0906_Slide8" xfId="90" xr:uid="{CF66854C-234E-4D10-A033-6C668522ED3F}"/>
    <cellStyle name="_AP_Monthly Biz Review_0906_Slide8 2" xfId="2779" xr:uid="{01A81E47-9213-4E04-A15E-C81E49FBD649}"/>
    <cellStyle name="_AP_Monthly Biz Review_0907" xfId="91" xr:uid="{FB0E9619-1840-4830-A923-199376165C83}"/>
    <cellStyle name="_AP_Monthly Biz Review_0907 2" xfId="2780" xr:uid="{DD925B94-292B-421D-870A-439E38A309C2}"/>
    <cellStyle name="_AP_Monthly Biz Review_0907_15.R&amp;D" xfId="92" xr:uid="{DFE41CD1-CB0B-4DD2-AEB2-A9CD0367FB4E}"/>
    <cellStyle name="_AP_Monthly Biz Review_0907_15.R&amp;D 2" xfId="2781" xr:uid="{DF7DC5E4-E6BD-4FEC-80DE-A3745B042F30}"/>
    <cellStyle name="_AP_Monthly Biz Review_0907_AsPac-Budget Pres S Binder Reg Summary_2008B" xfId="93" xr:uid="{949590E2-F6AF-4B3E-86FB-75B35D0EA214}"/>
    <cellStyle name="_AP_Monthly Biz Review_0907_AsPac-Budget Pres S Binder Reg Summary_2008B 2" xfId="2782" xr:uid="{A0C33B65-2492-4935-BCD0-5BB8D03F904B}"/>
    <cellStyle name="_AP_Monthly Biz Review_0907_AsPac-Budget Pres S Binder Reg Summary_2008B(1to30)" xfId="94" xr:uid="{31434700-F230-4CF4-9B5F-4A103D8BC61A}"/>
    <cellStyle name="_AP_Monthly Biz Review_0907_AsPac-Budget Pres S Binder Reg Summary_2008B(1to30) 2" xfId="2783" xr:uid="{B2363A6A-D58F-40E9-9611-C9D48A3D73B7}"/>
    <cellStyle name="_AP_Monthly Biz Review_0907_AsPac-Budget Pres S Binder Reg Summary_2008B(31to60)" xfId="95" xr:uid="{05724223-0B5B-4BEB-8230-1EF0AFBB9AB9}"/>
    <cellStyle name="_AP_Monthly Biz Review_0907_AsPac-Budget Pres S Binder Reg Summary_2008B(31to60) 2" xfId="2784" xr:uid="{EF4346FE-95A9-4F98-823E-7B2C3356ED88}"/>
    <cellStyle name="_AP_Monthly Biz Review_0907_Bridges_for SB deck" xfId="96" xr:uid="{CAC2A1F4-6EB7-453D-B2A8-71E36F713A18}"/>
    <cellStyle name="_AP_Monthly Biz Review_0907_Bridges_for SB deck 2" xfId="2785" xr:uid="{68FFF6AA-D91B-41D9-99B1-9DE42E6A2337}"/>
    <cellStyle name="_AP_Monthly Biz Review_0907_Great for MT" xfId="97" xr:uid="{92EC4BD5-5228-47AE-80A7-6C677C774650}"/>
    <cellStyle name="_AP_Monthly Biz Review_0907_Great for MT 2" xfId="2786" xr:uid="{FDC17141-5F9A-429A-A111-FDF28F93A06B}"/>
    <cellStyle name="_AP_Monthly Biz Review_0907_PTI Slide" xfId="98" xr:uid="{50B9FF5D-B258-4ACF-A1EB-7AC8B071D266}"/>
    <cellStyle name="_AP_Monthly Biz Review_0907_PTI Slide 2" xfId="2787" xr:uid="{EB951669-8CA0-429A-8BCC-7B66DD1ABA95}"/>
    <cellStyle name="_AP_Monthly Biz Review_0907_Px" xfId="99" xr:uid="{96CD5392-6E5B-4EF7-8CB1-0BE05ECFB6E9}"/>
    <cellStyle name="_AP_Monthly Biz Review_0907_Px 2" xfId="2788" xr:uid="{CA2596B4-F192-4CD9-A8BB-3F9940355BE2}"/>
    <cellStyle name="_AP_Monthly Biz Review_0907_Slide8" xfId="100" xr:uid="{12071701-5D95-4C79-97C3-D20D6FD008CC}"/>
    <cellStyle name="_AP_Monthly Biz Review_0907_Slide8 2" xfId="2789" xr:uid="{8A006569-AD41-4C49-842E-6E9B298A5AFC}"/>
    <cellStyle name="_AP_Mthly Biz Review_0507_RV" xfId="101" xr:uid="{02A11637-1CD9-42EE-973C-3C7F3D09E925}"/>
    <cellStyle name="_AP_Mthly Biz Review_0507_RV 2" xfId="2790" xr:uid="{F038ADBD-5290-44C4-BCED-4488517C16C3}"/>
    <cellStyle name="_AP_Mthly Biz Review_0507_RV_15.R&amp;D" xfId="102" xr:uid="{43820012-2931-4CCA-A678-043DBEAFE498}"/>
    <cellStyle name="_AP_Mthly Biz Review_0507_RV_15.R&amp;D 2" xfId="2791" xr:uid="{E3546923-E829-46FD-981A-A25131378948}"/>
    <cellStyle name="_AP_Mthly Biz Review_0507_RV_AsPac-Budget Pres S Binder Reg Summary_2008B" xfId="103" xr:uid="{4217D9AB-ED28-4E9C-9FAC-B63BB7638363}"/>
    <cellStyle name="_AP_Mthly Biz Review_0507_RV_AsPac-Budget Pres S Binder Reg Summary_2008B 2" xfId="2792" xr:uid="{E6CDE13C-82EE-44DE-82C0-D2FA87EDBD15}"/>
    <cellStyle name="_AP_Mthly Biz Review_0507_RV_AsPac-Budget Pres S Binder Reg Summary_2008B(1to30)" xfId="104" xr:uid="{8DBC36CD-46C8-421C-8BFE-E098FEF9AD44}"/>
    <cellStyle name="_AP_Mthly Biz Review_0507_RV_AsPac-Budget Pres S Binder Reg Summary_2008B(1to30) 2" xfId="2793" xr:uid="{C37F3EA4-A579-4681-839C-5CBD3CBE9E98}"/>
    <cellStyle name="_AP_Mthly Biz Review_0507_RV_AsPac-Budget Pres S Binder Reg Summary_2008B(31to60)" xfId="105" xr:uid="{4C640B9A-5C65-4160-8FCF-D57316680340}"/>
    <cellStyle name="_AP_Mthly Biz Review_0507_RV_AsPac-Budget Pres S Binder Reg Summary_2008B(31to60) 2" xfId="2794" xr:uid="{C86C1EA7-AF9D-4A83-9EEC-3427500F12B8}"/>
    <cellStyle name="_AP_Mthly Biz Review_0507_RV_Bridges_for SB deck" xfId="106" xr:uid="{2C4C61AC-4DB0-4779-BE5D-F104B6883D1A}"/>
    <cellStyle name="_AP_Mthly Biz Review_0507_RV_Bridges_for SB deck 2" xfId="2795" xr:uid="{E7476355-F799-4439-923D-987C5314AEC8}"/>
    <cellStyle name="_AP_Mthly Biz Review_0507_RV_Great for MT" xfId="107" xr:uid="{5A171FE6-D4E9-4D83-977C-DBE46872FBDA}"/>
    <cellStyle name="_AP_Mthly Biz Review_0507_RV_Great for MT 2" xfId="2796" xr:uid="{02E114FC-8178-4997-AB67-5DEF2897AE12}"/>
    <cellStyle name="_AP_Mthly Biz Review_0507_RV_PTI Slide" xfId="108" xr:uid="{AD977C1E-DD43-471E-A38B-378A3142B294}"/>
    <cellStyle name="_AP_Mthly Biz Review_0507_RV_PTI Slide 2" xfId="2797" xr:uid="{70C684D6-C8C9-4622-904D-FE1B25ED51B7}"/>
    <cellStyle name="_AP_Mthly Biz Review_0507_RV_Px" xfId="109" xr:uid="{45C60256-7D9A-4E88-9093-6D2562DB6C9B}"/>
    <cellStyle name="_AP_Mthly Biz Review_0507_RV_Px 2" xfId="2798" xr:uid="{FE1EBCB0-5BE8-4D95-A281-9787AB061D64}"/>
    <cellStyle name="_AP_Mthly Biz Review_0507_RV_Slide8" xfId="110" xr:uid="{D34A26FD-10AD-4450-94B4-6E15927685FC}"/>
    <cellStyle name="_AP_Mthly Biz Review_0507_RV_Slide8 2" xfId="2799" xr:uid="{5B501B83-3FA3-44C5-A332-38023A5C9F9F}"/>
    <cellStyle name="_Asia Pac Q4 Pre-Close Templates(Jan7)to Dawn" xfId="111" xr:uid="{6A159899-1EAA-4132-A307-BBC2CAD48A61}"/>
    <cellStyle name="_Asia Pac Q4 Pre-Close Templates(Jan7)to Dawn 2" xfId="2800" xr:uid="{CE93B645-3749-4B47-BF09-7F0FF161E110}"/>
    <cellStyle name="_AsPac-Budget Pres S Binder Reg Summary" xfId="112" xr:uid="{42E82BFB-375A-44AB-B067-48D1EAFE6D6D}"/>
    <cellStyle name="_AsPac-Budget Pres S Binder Reg Summary 2" xfId="2801" xr:uid="{F80A3D7F-0738-4055-B167-F98FFA80FBDC}"/>
    <cellStyle name="_AsPac-Budget Pres S Binder Reg Summary_1" xfId="113" xr:uid="{FC6A0B03-1478-4DCA-99F1-D827F05DF813}"/>
    <cellStyle name="_AsPac-Budget Pres S Binder Reg Summary_1 2" xfId="2802" xr:uid="{A3BBA34F-8ED9-4150-B57D-CA53CF6D3562}"/>
    <cellStyle name="_AsPac-Budget Pres S Binder Reg Summary_1_AsPac-Budget Pres S Binder Reg Summary_2008B(19to30)" xfId="114" xr:uid="{0592502D-63B6-42E9-BB10-C64DC1E2CCAF}"/>
    <cellStyle name="_AsPac-Budget Pres S Binder Reg Summary_1_AsPac-Budget Pres S Binder Reg Summary_2008B(19to30) 2" xfId="2803" xr:uid="{79804EF5-7356-4F59-9CB5-F463EA83F914}"/>
    <cellStyle name="_AsPac-Budget Pres S Binder Reg Summary_1_Book2" xfId="115" xr:uid="{A7E7D96B-4BD9-4F7C-8987-4B8B126C26ED}"/>
    <cellStyle name="_AsPac-Budget Pres S Binder Reg Summary_1_Book2 2" xfId="2804" xr:uid="{F74F5C2E-5C32-46DF-87FB-B8D52A7D5394}"/>
    <cellStyle name="_AsPac-Budget Pres S Binder Reg Summary_1_Book2_AsPac-Budget Pres S Binder Reg Summary_2008B(10to19)" xfId="116" xr:uid="{89D676F2-A95B-49E8-A7CB-A48DF6976B1F}"/>
    <cellStyle name="_AsPac-Budget Pres S Binder Reg Summary_1_Book2_AsPac-Budget Pres S Binder Reg Summary_2008B(10to19) 2" xfId="2805" xr:uid="{C2CBEF96-BA49-438B-8913-B2524CD43F12}"/>
    <cellStyle name="_AsPac-Budget Pres S Binder Reg Summary_1_Book3" xfId="117" xr:uid="{E3FCEDB0-4BB4-4870-A3D5-CF34378C1D19}"/>
    <cellStyle name="_AsPac-Budget Pres S Binder Reg Summary_1_Book3 2" xfId="2806" xr:uid="{4AF69B3A-4B7E-4A04-B26C-54274E3A2EB5}"/>
    <cellStyle name="_AsPac-Budget Pres S Binder Reg Summary_1_Phase IV-breakdown" xfId="118" xr:uid="{418214AE-1B0E-4056-8CA0-C34B2FD48115}"/>
    <cellStyle name="_AsPac-Budget Pres S Binder Reg Summary_1_Phase IV-breakdown 2" xfId="2807" xr:uid="{D85D06F6-0221-4133-9559-044FDDF98AEB}"/>
    <cellStyle name="_AsPac-Budget Pres S Binder Reg Summary_15.R&amp;D" xfId="119" xr:uid="{9D548A90-A250-477C-94DE-D4330200BCD1}"/>
    <cellStyle name="_AsPac-Budget Pres S Binder Reg Summary_15.R&amp;D 2" xfId="2808" xr:uid="{7DEAF7FE-D576-4E12-BDBA-179F4788B8B3}"/>
    <cellStyle name="_AsPac-Budget Pres S Binder Reg Summary_AsPac-Budget Pres S Binder Reg Summary_2008B" xfId="120" xr:uid="{F60CB3F7-1E94-45DB-83A3-04846873936A}"/>
    <cellStyle name="_AsPac-Budget Pres S Binder Reg Summary_AsPac-Budget Pres S Binder Reg Summary_2008B 2" xfId="2809" xr:uid="{8A85D27F-EA4B-4E95-A164-85311EB18167}"/>
    <cellStyle name="_AsPac-Budget Pres S Binder Reg Summary_AsPac-Budget Pres S Binder Reg Summary_2008B(1to30)" xfId="121" xr:uid="{F593A02C-C5B4-433C-8985-9EDFAAE7EED8}"/>
    <cellStyle name="_AsPac-Budget Pres S Binder Reg Summary_AsPac-Budget Pres S Binder Reg Summary_2008B(1to30) 2" xfId="2810" xr:uid="{F2213E55-A0C2-429E-A45E-45455F556257}"/>
    <cellStyle name="_AsPac-Budget Pres S Binder Reg Summary_AsPac-Budget Pres S Binder Reg Summary_2008B(31to60)" xfId="122" xr:uid="{91DE980B-5ECD-4653-9452-D3E879A84809}"/>
    <cellStyle name="_AsPac-Budget Pres S Binder Reg Summary_AsPac-Budget Pres S Binder Reg Summary_2008B(31to60) 2" xfId="2811" xr:uid="{591CE5B9-FBE2-43D8-BEF2-1CAACD201F63}"/>
    <cellStyle name="_AsPac-Budget Pres S Binder Reg Summary_Bridge(Aug YTD to Sep Pro)" xfId="123" xr:uid="{E84A0C9F-96FC-4DEB-A68B-45B8A53A87BF}"/>
    <cellStyle name="_AsPac-Budget Pres S Binder Reg Summary_Bridge(Aug YTD to Sep Pro) 2" xfId="2812" xr:uid="{F41D614F-ADDF-434E-B46D-B0160D3839B2}"/>
    <cellStyle name="_AsPac-Budget Pres S Binder Reg Summary_Bridge(Aug YTD to Sep Pro)_15.R&amp;D" xfId="124" xr:uid="{E31796C3-9B43-4A9C-84B7-8DBCFF8D7077}"/>
    <cellStyle name="_AsPac-Budget Pres S Binder Reg Summary_Bridge(Aug YTD to Sep Pro)_15.R&amp;D 2" xfId="2813" xr:uid="{8E2F3042-CDB1-42AC-9C00-DB4AB67A2BAE}"/>
    <cellStyle name="_AsPac-Budget Pres S Binder Reg Summary_Bridge(Aug YTD to Sep Pro)_AsPac-Budget Pres S Binder Reg Summary_2008B" xfId="125" xr:uid="{3F1CAEFF-D60A-4023-BCEE-37866BE78E3D}"/>
    <cellStyle name="_AsPac-Budget Pres S Binder Reg Summary_Bridge(Aug YTD to Sep Pro)_AsPac-Budget Pres S Binder Reg Summary_2008B 2" xfId="2814" xr:uid="{E5749700-7F00-466E-83F2-E8F4CC8C44C7}"/>
    <cellStyle name="_AsPac-Budget Pres S Binder Reg Summary_Bridge(Aug YTD to Sep Pro)_AsPac-Budget Pres S Binder Reg Summary_2008B(1to30)" xfId="126" xr:uid="{2EF8FF03-9F86-498C-95C5-A02C5A2D4AE5}"/>
    <cellStyle name="_AsPac-Budget Pres S Binder Reg Summary_Bridge(Aug YTD to Sep Pro)_AsPac-Budget Pres S Binder Reg Summary_2008B(1to30) 2" xfId="2815" xr:uid="{08779484-8086-410B-9A5F-D03BDB96E78A}"/>
    <cellStyle name="_AsPac-Budget Pres S Binder Reg Summary_Bridge(Aug YTD to Sep Pro)_AsPac-Budget Pres S Binder Reg Summary_2008B(31to60)" xfId="127" xr:uid="{9FC576D6-5661-4C2F-BFBC-7303A987781A}"/>
    <cellStyle name="_AsPac-Budget Pres S Binder Reg Summary_Bridge(Aug YTD to Sep Pro)_AsPac-Budget Pres S Binder Reg Summary_2008B(31to60) 2" xfId="2816" xr:uid="{ABCF38D2-68C8-4D96-84FF-AB45E6478380}"/>
    <cellStyle name="_AsPac-Budget Pres S Binder Reg Summary_Bridge(Aug YTD to Sep Pro)_Bridges_for SB deck" xfId="128" xr:uid="{856339A9-D251-4835-B349-28B44A4DB53F}"/>
    <cellStyle name="_AsPac-Budget Pres S Binder Reg Summary_Bridge(Aug YTD to Sep Pro)_Bridges_for SB deck 2" xfId="2817" xr:uid="{1D28A0C2-1D15-4611-AB40-E7FFB1B5DA0B}"/>
    <cellStyle name="_AsPac-Budget Pres S Binder Reg Summary_Bridge(Aug YTD to Sep Pro)_Great for MT" xfId="129" xr:uid="{FCEABFF0-2030-49CA-8C30-DC36BFB6EE9D}"/>
    <cellStyle name="_AsPac-Budget Pres S Binder Reg Summary_Bridge(Aug YTD to Sep Pro)_Great for MT 2" xfId="2818" xr:uid="{7F1BD153-2659-4E0E-A1A7-B9FC9CE90DFD}"/>
    <cellStyle name="_AsPac-Budget Pres S Binder Reg Summary_Bridge(Aug YTD to Sep Pro)_PTI Slide" xfId="130" xr:uid="{AA80DFF1-2DE8-48B6-9430-53AA7B15C24C}"/>
    <cellStyle name="_AsPac-Budget Pres S Binder Reg Summary_Bridge(Aug YTD to Sep Pro)_PTI Slide 2" xfId="2819" xr:uid="{62393B58-C9D4-4650-85C5-E244CE536F8C}"/>
    <cellStyle name="_AsPac-Budget Pres S Binder Reg Summary_Bridge(Aug YTD to Sep Pro)_Px" xfId="131" xr:uid="{693F06A1-9CBE-41CC-A766-7BF74DCF2057}"/>
    <cellStyle name="_AsPac-Budget Pres S Binder Reg Summary_Bridge(Aug YTD to Sep Pro)_Px 2" xfId="2820" xr:uid="{9369DBAA-F856-4922-BA7D-3E92043A4576}"/>
    <cellStyle name="_AsPac-Budget Pres S Binder Reg Summary_Bridge(Aug YTD to Sep Pro)_Slide8" xfId="132" xr:uid="{12D3964A-385E-4708-881B-572D5A71C37C}"/>
    <cellStyle name="_AsPac-Budget Pres S Binder Reg Summary_Bridge(Aug YTD to Sep Pro)_Slide8 2" xfId="2821" xr:uid="{70B6D61B-4B7D-4089-A413-E8112E868B8E}"/>
    <cellStyle name="_AsPac-Budget Pres S Binder Reg Summary_Bridge_Jun Proj to Sep Proj_0907" xfId="133" xr:uid="{F9BB4533-66D3-402E-80F0-98C7C3FE5C02}"/>
    <cellStyle name="_AsPac-Budget Pres S Binder Reg Summary_Bridge_Jun Proj to Sep Proj_0907 2" xfId="2822" xr:uid="{A6C7AF60-C0AB-42F3-A6BD-70CEAC7AFAC7}"/>
    <cellStyle name="_AsPac-Budget Pres S Binder Reg Summary_Bridges_for SB deck" xfId="134" xr:uid="{A380DD61-1F6E-4C1C-8A4D-A7545AF29876}"/>
    <cellStyle name="_AsPac-Budget Pres S Binder Reg Summary_Bridges_for SB deck 2" xfId="2823" xr:uid="{11CB05F6-5FFF-4EEA-9A64-076CB8D663AF}"/>
    <cellStyle name="_AsPac-Budget Pres S Binder Reg Summary_Great for MT" xfId="135" xr:uid="{6A59ED7B-20BD-4803-9B4A-8D9D8577C03E}"/>
    <cellStyle name="_AsPac-Budget Pres S Binder Reg Summary_Great for MT 2" xfId="2824" xr:uid="{908005D3-AD93-4F55-A576-0A9A990730E8}"/>
    <cellStyle name="_AsPac-Budget Pres S Binder Reg Summary_PTI Slide" xfId="136" xr:uid="{260FFA41-794F-42E6-9834-A408A9CC22F6}"/>
    <cellStyle name="_AsPac-Budget Pres S Binder Reg Summary_PTI Slide 2" xfId="2825" xr:uid="{FC2D8445-4F30-454F-8E5A-02F57622B607}"/>
    <cellStyle name="_AsPac-Budget Pres S Binder Reg Summary_Px" xfId="137" xr:uid="{3E20FA45-A377-48F4-85C9-900B89849E98}"/>
    <cellStyle name="_AsPac-Budget Pres S Binder Reg Summary_Px 2" xfId="2826" xr:uid="{BEA36E0D-D94C-4C59-B1F9-E38FC04DD126}"/>
    <cellStyle name="_AsPac-Budget Pres S Binder Reg Summary_Reinvestment update_0907" xfId="138" xr:uid="{11BAD970-14BC-4683-83CD-7F1862364AC4}"/>
    <cellStyle name="_AsPac-Budget Pres S Binder Reg Summary_Reinvestment update_0907 2" xfId="2827" xr:uid="{58B038BD-21C9-45BE-9B11-B83DC1346A9E}"/>
    <cellStyle name="_AsPac-Budget Pres S Binder Reg Summary_Reinvestment update_0907_15.R&amp;D" xfId="139" xr:uid="{0609DD1A-348D-4F9B-9412-C14C5A1DF101}"/>
    <cellStyle name="_AsPac-Budget Pres S Binder Reg Summary_Reinvestment update_0907_15.R&amp;D 2" xfId="2828" xr:uid="{3DE798D3-89B7-4BA8-875F-9D36CB2C6D8A}"/>
    <cellStyle name="_AsPac-Budget Pres S Binder Reg Summary_Reinvestment update_0907_AsPac-Budget Pres S Binder Reg Summary_2008B" xfId="140" xr:uid="{4A52E266-9A16-4A9B-9B61-570750E5AE26}"/>
    <cellStyle name="_AsPac-Budget Pres S Binder Reg Summary_Reinvestment update_0907_AsPac-Budget Pres S Binder Reg Summary_2008B 2" xfId="2829" xr:uid="{29843BD9-5FFD-4514-84FE-4E373A1AFB64}"/>
    <cellStyle name="_AsPac-Budget Pres S Binder Reg Summary_Reinvestment update_0907_AsPac-Budget Pres S Binder Reg Summary_2008B(1to30)" xfId="141" xr:uid="{784EC995-FA93-476D-89EB-ADBA6CA65A31}"/>
    <cellStyle name="_AsPac-Budget Pres S Binder Reg Summary_Reinvestment update_0907_AsPac-Budget Pres S Binder Reg Summary_2008B(1to30) 2" xfId="2830" xr:uid="{D448B41A-F642-4182-92EE-A2E81FD9D3C9}"/>
    <cellStyle name="_AsPac-Budget Pres S Binder Reg Summary_Reinvestment update_0907_AsPac-Budget Pres S Binder Reg Summary_2008B(31to60)" xfId="142" xr:uid="{6F8D92F7-83C4-4CC8-8DDF-891A6806CE76}"/>
    <cellStyle name="_AsPac-Budget Pres S Binder Reg Summary_Reinvestment update_0907_AsPac-Budget Pres S Binder Reg Summary_2008B(31to60) 2" xfId="2831" xr:uid="{5A4551AF-90FF-49D7-8B87-F445393E68EB}"/>
    <cellStyle name="_AsPac-Budget Pres S Binder Reg Summary_Reinvestment update_0907_Bridges_for SB deck" xfId="143" xr:uid="{01949750-9AA6-4141-8F3D-F86F718C7602}"/>
    <cellStyle name="_AsPac-Budget Pres S Binder Reg Summary_Reinvestment update_0907_Bridges_for SB deck 2" xfId="2832" xr:uid="{315A8BA6-B16E-46C6-85E4-5A4FFC6E621B}"/>
    <cellStyle name="_AsPac-Budget Pres S Binder Reg Summary_Reinvestment update_0907_Great for MT" xfId="144" xr:uid="{45B6B768-E808-45EB-AF3C-2C843B6B862A}"/>
    <cellStyle name="_AsPac-Budget Pres S Binder Reg Summary_Reinvestment update_0907_Great for MT 2" xfId="2833" xr:uid="{A21FC8A2-5B36-4D68-B082-3EBB00BFE046}"/>
    <cellStyle name="_AsPac-Budget Pres S Binder Reg Summary_Reinvestment update_0907_PTI Slide" xfId="145" xr:uid="{CC80D986-D9E4-429E-8C7C-FF28B38AF181}"/>
    <cellStyle name="_AsPac-Budget Pres S Binder Reg Summary_Reinvestment update_0907_PTI Slide 2" xfId="2834" xr:uid="{7F8FFC9A-B1C4-4297-BECE-6245FF8571D8}"/>
    <cellStyle name="_AsPac-Budget Pres S Binder Reg Summary_Reinvestment update_0907_Px" xfId="146" xr:uid="{6FE46424-FC32-4FBF-9CF5-0A6F57E8364C}"/>
    <cellStyle name="_AsPac-Budget Pres S Binder Reg Summary_Reinvestment update_0907_Px 2" xfId="2835" xr:uid="{0C09AA16-053C-4A9C-B090-C85D845153DD}"/>
    <cellStyle name="_AsPac-Budget Pres S Binder Reg Summary_Reinvestment update_0907_Slide8" xfId="147" xr:uid="{4046B213-C025-4053-996B-36BE0EAEDAE7}"/>
    <cellStyle name="_AsPac-Budget Pres S Binder Reg Summary_Reinvestment update_0907_Slide8 2" xfId="2836" xr:uid="{DDBD4460-0D0C-4A30-80E5-B36474377489}"/>
    <cellStyle name="_AsPac-Budget Pres S Binder Reg Summary_Slide8" xfId="148" xr:uid="{E1A97E54-2BAC-4B7E-B3A3-C59B62E2B3D8}"/>
    <cellStyle name="_AsPac-Budget Pres S Binder Reg Summary_Slide8 2" xfId="2837" xr:uid="{A699B3C8-44C9-4351-93D8-D624DCCBCA8F}"/>
    <cellStyle name="_Aus-Biz Review Update 2008 outlook" xfId="149" xr:uid="{BE2E6B7B-FE74-4B46-A37B-2DDDDE0D7AFB}"/>
    <cellStyle name="_Aus-Biz Review Update 2008 outlook 2" xfId="2838" xr:uid="{C74BCE11-7120-407F-8AB6-3D44B1D2B04B}"/>
    <cellStyle name="_Aus-Biz Review Update 2008 outlook_AP_2008 First Look_0607" xfId="150" xr:uid="{AB964458-7416-4A1C-A6E8-B2B1C253FE6F}"/>
    <cellStyle name="_Aus-Biz Review Update 2008 outlook_AP_2008 First Look_0607 2" xfId="2839" xr:uid="{8B674398-C3AA-4E44-A340-C3AF00EE9930}"/>
    <cellStyle name="_Aus-Biz Review Update 2008 outlook_AP_2008 First Look_0607(Jun25)RV" xfId="151" xr:uid="{DC048568-1620-448C-9E97-BBB74FD8E06D}"/>
    <cellStyle name="_Aus-Biz Review Update 2008 outlook_AP_2008 First Look_0607(Jun25)RV 2" xfId="2840" xr:uid="{2F90F3A4-90A7-46B6-B089-84B8B51B8C09}"/>
    <cellStyle name="_Aus-Biz Review Update 2008 outlook_AP_2008 Fist Look_0607" xfId="152" xr:uid="{1FC96A9E-990E-4159-8B28-379EDFC47F45}"/>
    <cellStyle name="_Aus-Biz Review Update 2008 outlook_AP_2008 Fist Look_0607 2" xfId="2841" xr:uid="{E380FC25-6231-449B-9596-D45B6B5776B1}"/>
    <cellStyle name="_Aus-Biz Review Update 2008 outlook_Mina Part" xfId="153" xr:uid="{7A158AE3-A98D-4D50-A772-C4FCE40B7952}"/>
    <cellStyle name="_Aus-Biz Review Update 2008 outlook_Mina Part 2" xfId="2842" xr:uid="{0114F988-D659-4B94-AD56-AF2B7D9A2033}"/>
    <cellStyle name="_Baraclude reinvestment Update" xfId="154" xr:uid="{F590FE35-C0E9-42B7-940B-DA69A40DF3B9}"/>
    <cellStyle name="_Baraclude reinvestment Update 2" xfId="2843" xr:uid="{125DBFF2-EBEE-4A93-B746-609069059F9E}"/>
    <cellStyle name="_Baraclude reinvestment Update_15.R&amp;D" xfId="155" xr:uid="{568B1891-4762-4BB1-B1B8-60C7AFBD47BA}"/>
    <cellStyle name="_Baraclude reinvestment Update_15.R&amp;D 2" xfId="2844" xr:uid="{4BEA4210-AFD5-47AC-9CDD-2CD18EBC2DCB}"/>
    <cellStyle name="_Baraclude reinvestment Update_AsPac-Budget Pres S Binder Reg Summary_2008B" xfId="156" xr:uid="{A90421DF-16D5-4550-B22E-77FAD0502024}"/>
    <cellStyle name="_Baraclude reinvestment Update_AsPac-Budget Pres S Binder Reg Summary_2008B 2" xfId="2845" xr:uid="{C57C4E72-BCF1-4DDF-83EA-307371192337}"/>
    <cellStyle name="_Baraclude reinvestment Update_AsPac-Budget Pres S Binder Reg Summary_2008B(1to30)" xfId="157" xr:uid="{36816DA0-9C37-4B57-BDFA-6ED58226A295}"/>
    <cellStyle name="_Baraclude reinvestment Update_AsPac-Budget Pres S Binder Reg Summary_2008B(1to30) 2" xfId="2846" xr:uid="{64DF59BC-3C45-4303-B87E-D2310CF8F1B6}"/>
    <cellStyle name="_Baraclude reinvestment Update_AsPac-Budget Pres S Binder Reg Summary_2008B(31to60)" xfId="158" xr:uid="{16C50630-DFAF-4C5C-AFD7-9CC0195CBED2}"/>
    <cellStyle name="_Baraclude reinvestment Update_AsPac-Budget Pres S Binder Reg Summary_2008B(31to60) 2" xfId="2847" xr:uid="{B5D733BE-D01E-40C2-A345-4BF52EE9CB88}"/>
    <cellStyle name="_Baraclude reinvestment Update_Bridges_for SB deck" xfId="159" xr:uid="{1C9F4C7E-8425-4644-B549-73C7D7C8C2B2}"/>
    <cellStyle name="_Baraclude reinvestment Update_Bridges_for SB deck 2" xfId="2848" xr:uid="{FA82AA2E-B943-46E2-A334-3012D7CB3161}"/>
    <cellStyle name="_Baraclude reinvestment Update_Great for MT" xfId="160" xr:uid="{7B3BC51A-E7C5-4584-85BD-1CFEC90EDCD6}"/>
    <cellStyle name="_Baraclude reinvestment Update_Great for MT 2" xfId="2849" xr:uid="{950E48F5-8213-4B58-9B8B-5C038F8DE3C1}"/>
    <cellStyle name="_Baraclude reinvestment Update_PTI Slide" xfId="161" xr:uid="{FF4AF810-5E68-470F-A359-BFB75C63BF6A}"/>
    <cellStyle name="_Baraclude reinvestment Update_PTI Slide 2" xfId="2850" xr:uid="{A938124E-BFB7-41F3-A509-CDC88AC1CB5C}"/>
    <cellStyle name="_Baraclude reinvestment Update_Px" xfId="162" xr:uid="{B6155ABC-C2B7-4103-A81F-33BF5FEF3A5A}"/>
    <cellStyle name="_Baraclude reinvestment Update_Px 2" xfId="2851" xr:uid="{60CF5CF5-301D-4810-A2D2-D9FF7629A485}"/>
    <cellStyle name="_Baraclude reinvestment Update_Slide8" xfId="163" xr:uid="{8E590707-B8E8-4D7E-A4B3-2DF14DC8590A}"/>
    <cellStyle name="_Baraclude reinvestment Update_Slide8 2" xfId="2852" xr:uid="{DA9D7512-4817-41AF-8848-B6C2F15787DC}"/>
    <cellStyle name="_Bridge(Aug YTD to Sep Pro)" xfId="164" xr:uid="{1E9D0CA1-D02F-4D23-B549-9097D56281FE}"/>
    <cellStyle name="_Bridge(Aug YTD to Sep Pro) 2" xfId="2853" xr:uid="{35351FA7-5BA9-47AA-9EB2-2A13C64F1B29}"/>
    <cellStyle name="_Bridge(Aug YTD to Sep Pro)_15.R&amp;D" xfId="165" xr:uid="{9A4E3DE6-E29E-4AA3-85EA-DAA639F8A311}"/>
    <cellStyle name="_Bridge(Aug YTD to Sep Pro)_15.R&amp;D 2" xfId="2854" xr:uid="{A6A16EEF-8EB4-42FB-94BB-E964BD66AEF0}"/>
    <cellStyle name="_Bridge(Aug YTD to Sep Pro)_AsPac-Budget Pres S Binder Reg Summary_2008B" xfId="166" xr:uid="{60F6E8A1-83B2-4871-B1F9-F9BB9A5CF948}"/>
    <cellStyle name="_Bridge(Aug YTD to Sep Pro)_AsPac-Budget Pres S Binder Reg Summary_2008B 2" xfId="2855" xr:uid="{36D48943-B58C-4130-B23B-CA1B5C4F5F42}"/>
    <cellStyle name="_Bridge(Aug YTD to Sep Pro)_AsPac-Budget Pres S Binder Reg Summary_2008B(1to30)" xfId="167" xr:uid="{64EC0884-84CA-4019-98F7-3D1959264FC2}"/>
    <cellStyle name="_Bridge(Aug YTD to Sep Pro)_AsPac-Budget Pres S Binder Reg Summary_2008B(1to30) 2" xfId="2856" xr:uid="{C4759A65-1348-4073-8223-397FF4328E5B}"/>
    <cellStyle name="_Bridge(Aug YTD to Sep Pro)_AsPac-Budget Pres S Binder Reg Summary_2008B(31to60)" xfId="168" xr:uid="{B6D7B554-1F17-40EE-9898-306AD714B6E2}"/>
    <cellStyle name="_Bridge(Aug YTD to Sep Pro)_AsPac-Budget Pres S Binder Reg Summary_2008B(31to60) 2" xfId="2857" xr:uid="{030DE7F1-6A37-483D-BB1A-13D42F1E2FD0}"/>
    <cellStyle name="_Bridge(Aug YTD to Sep Pro)_Bridges_for SB deck" xfId="169" xr:uid="{0B68C100-FA0F-4321-B27E-63401AECB652}"/>
    <cellStyle name="_Bridge(Aug YTD to Sep Pro)_Bridges_for SB deck 2" xfId="2858" xr:uid="{07F973CA-2614-4187-A0D8-23333A68F453}"/>
    <cellStyle name="_Bridge(Aug YTD to Sep Pro)_Great for MT" xfId="170" xr:uid="{14FC4A7E-7BFB-426E-8A5B-CA1BC01FC34A}"/>
    <cellStyle name="_Bridge(Aug YTD to Sep Pro)_Great for MT 2" xfId="2859" xr:uid="{8CA1DC0D-0523-4481-9A74-C26CACD80E3A}"/>
    <cellStyle name="_Bridge(Aug YTD to Sep Pro)_PTI Slide" xfId="171" xr:uid="{9E136432-A3E4-4912-ABE2-1D7BF4964C1B}"/>
    <cellStyle name="_Bridge(Aug YTD to Sep Pro)_PTI Slide 2" xfId="2860" xr:uid="{C657DC11-DD1C-4B96-A86B-1DF414B7BC50}"/>
    <cellStyle name="_Bridge(Aug YTD to Sep Pro)_Px" xfId="172" xr:uid="{B03107BF-C856-465B-8E7D-F9649227F819}"/>
    <cellStyle name="_Bridge(Aug YTD to Sep Pro)_Px 2" xfId="2861" xr:uid="{0BC9F850-6055-498E-A156-344BBCDC812A}"/>
    <cellStyle name="_Bridge(Aug YTD to Sep Pro)_Slide8" xfId="173" xr:uid="{43E091BE-B849-443F-BCBB-51F783D3D6BC}"/>
    <cellStyle name="_Bridge(Aug YTD to Sep Pro)_Slide8 2" xfId="2862" xr:uid="{7E915C6F-13EC-4215-AEFA-68684937A043}"/>
    <cellStyle name="_Bridge(May YTD to Jun Pro)" xfId="174" xr:uid="{46312818-3545-4657-8F5B-90131CC2F159}"/>
    <cellStyle name="_Bridge(May YTD to Jun Pro) 2" xfId="2863" xr:uid="{BABFDFF8-DBC8-4DEA-9424-D6019E6E5220}"/>
    <cellStyle name="_Bridge(May YTD to Jun Pro)_15.R&amp;D" xfId="175" xr:uid="{63678461-4B57-4156-8E0A-28DF3D34FF5C}"/>
    <cellStyle name="_Bridge(May YTD to Jun Pro)_15.R&amp;D 2" xfId="2864" xr:uid="{16057469-5000-4051-B090-C6CFBF934AC7}"/>
    <cellStyle name="_Bridge(May YTD to Jun Pro)_AsPac-Budget Pres S Binder Reg Summary_2008B" xfId="176" xr:uid="{3D836E48-B3F4-41E7-B092-0BAA0D7DA2D6}"/>
    <cellStyle name="_Bridge(May YTD to Jun Pro)_AsPac-Budget Pres S Binder Reg Summary_2008B 2" xfId="2865" xr:uid="{6EAF63D1-5AAF-49CF-889B-B702C283F886}"/>
    <cellStyle name="_Bridge(May YTD to Jun Pro)_AsPac-Budget Pres S Binder Reg Summary_2008B(1to30)" xfId="177" xr:uid="{24876148-5A92-453E-9BDE-E222E40A288F}"/>
    <cellStyle name="_Bridge(May YTD to Jun Pro)_AsPac-Budget Pres S Binder Reg Summary_2008B(1to30) 2" xfId="2866" xr:uid="{3EF72F38-30DA-4E3C-8369-0DA319444661}"/>
    <cellStyle name="_Bridge(May YTD to Jun Pro)_AsPac-Budget Pres S Binder Reg Summary_2008B(31to60)" xfId="178" xr:uid="{1969EA6D-CFEE-4B3F-9B89-307ADA3E0DEF}"/>
    <cellStyle name="_Bridge(May YTD to Jun Pro)_AsPac-Budget Pres S Binder Reg Summary_2008B(31to60) 2" xfId="2867" xr:uid="{BD875C73-5866-4C82-9033-35D39A852596}"/>
    <cellStyle name="_Bridge(May YTD to Jun Pro)_Bridges_for SB deck" xfId="179" xr:uid="{5C5ED29A-265F-4F74-95AF-834C05E4C690}"/>
    <cellStyle name="_Bridge(May YTD to Jun Pro)_Bridges_for SB deck 2" xfId="2868" xr:uid="{AAAE2E2A-7250-4275-8223-B73D70ABF23A}"/>
    <cellStyle name="_Bridge(May YTD to Jun Pro)_Great for MT" xfId="180" xr:uid="{A38A29E9-56A6-44A8-B317-27B3FA42C774}"/>
    <cellStyle name="_Bridge(May YTD to Jun Pro)_Great for MT 2" xfId="2869" xr:uid="{3BB04B2C-11F4-4519-9F1D-5101115B95D5}"/>
    <cellStyle name="_Bridge(May YTD to Jun Pro)_PTI Slide" xfId="181" xr:uid="{EA6B6F3A-9901-4D45-B71B-4A389ABC4F27}"/>
    <cellStyle name="_Bridge(May YTD to Jun Pro)_PTI Slide 2" xfId="2870" xr:uid="{10F5D3F6-9836-4BC6-936A-6AF144E111EA}"/>
    <cellStyle name="_Bridge(May YTD to Jun Pro)_Px" xfId="182" xr:uid="{0F4C6E92-E7B4-41DA-93DF-11C21FF4CA8E}"/>
    <cellStyle name="_Bridge(May YTD to Jun Pro)_Px 2" xfId="2871" xr:uid="{1F201FBD-E115-4F5C-AB63-5C9452449902}"/>
    <cellStyle name="_Bridge(May YTD to Jun Pro)_Slide8" xfId="183" xr:uid="{1ACC452B-D470-4B7B-8A9A-936B4282BE97}"/>
    <cellStyle name="_Bridge(May YTD to Jun Pro)_Slide8 2" xfId="2872" xr:uid="{DAE7749D-0522-461A-BA98-95FCF7C96967}"/>
    <cellStyle name="_Bridge_Budget to Jun proj" xfId="184" xr:uid="{1E67AD85-56EA-4108-8E32-3F651A61A925}"/>
    <cellStyle name="_Bridge_Budget to Jun proj 2" xfId="2873" xr:uid="{B2476E35-E495-49E4-BFE9-E7B2741036F8}"/>
    <cellStyle name="_Bridge_Budget to Jun proj_15.R&amp;D" xfId="185" xr:uid="{7D8D165A-8492-4D9D-A40C-8ED005E707BC}"/>
    <cellStyle name="_Bridge_Budget to Jun proj_15.R&amp;D 2" xfId="2874" xr:uid="{5995C7D5-7746-4231-B1EE-8458741DBB5E}"/>
    <cellStyle name="_Bridge_Budget to Jun proj_AP_Monthly Biz Review_0607" xfId="186" xr:uid="{22C66210-497A-4597-9D5D-A19F803A59BE}"/>
    <cellStyle name="_Bridge_Budget to Jun proj_AP_Monthly Biz Review_0607 2" xfId="2875" xr:uid="{993DE5D1-BEFE-41D4-9557-7CDCFC87B5C2}"/>
    <cellStyle name="_Bridge_Budget to Jun proj_AP_Monthly Biz Review_0607_15.R&amp;D" xfId="187" xr:uid="{FAC9CD80-E251-4993-A219-33E22E7E3AA9}"/>
    <cellStyle name="_Bridge_Budget to Jun proj_AP_Monthly Biz Review_0607_15.R&amp;D 2" xfId="2876" xr:uid="{63C2E9AA-5BD0-42C7-9E5A-1CB1A7C8289C}"/>
    <cellStyle name="_Bridge_Budget to Jun proj_AP_Monthly Biz Review_0607_AsPac-Budget Pres S Binder Reg Summary_2008B" xfId="188" xr:uid="{88676C10-221A-4959-AFB7-6CE7DF25353E}"/>
    <cellStyle name="_Bridge_Budget to Jun proj_AP_Monthly Biz Review_0607_AsPac-Budget Pres S Binder Reg Summary_2008B 2" xfId="2877" xr:uid="{A261EA1E-7BA5-4505-9673-4E34CB795A91}"/>
    <cellStyle name="_Bridge_Budget to Jun proj_AP_Monthly Biz Review_0607_AsPac-Budget Pres S Binder Reg Summary_2008B(1to30)" xfId="189" xr:uid="{8EAA100A-F8CE-4EEC-8716-FD5EAD40DC98}"/>
    <cellStyle name="_Bridge_Budget to Jun proj_AP_Monthly Biz Review_0607_AsPac-Budget Pres S Binder Reg Summary_2008B(1to30) 2" xfId="2878" xr:uid="{E981508B-5926-42EC-8349-30498357D7AA}"/>
    <cellStyle name="_Bridge_Budget to Jun proj_AP_Monthly Biz Review_0607_AsPac-Budget Pres S Binder Reg Summary_2008B(31to60)" xfId="190" xr:uid="{E56D8B44-0981-4F03-A4CF-08FB2A36CC86}"/>
    <cellStyle name="_Bridge_Budget to Jun proj_AP_Monthly Biz Review_0607_AsPac-Budget Pres S Binder Reg Summary_2008B(31to60) 2" xfId="2879" xr:uid="{F25A5D64-53B9-4505-BF4B-2C5134807704}"/>
    <cellStyle name="_Bridge_Budget to Jun proj_AP_Monthly Biz Review_0607_Bridges_for SB deck" xfId="191" xr:uid="{700D56EC-6A01-4CF7-8E26-AFF94A7123B3}"/>
    <cellStyle name="_Bridge_Budget to Jun proj_AP_Monthly Biz Review_0607_Bridges_for SB deck 2" xfId="2880" xr:uid="{C906EE0C-FB4E-41A7-8DD5-F2712C14E0D3}"/>
    <cellStyle name="_Bridge_Budget to Jun proj_AP_Monthly Biz Review_0607_Great for MT" xfId="192" xr:uid="{1B37BA2C-9E60-4DC1-894C-7EF1BB28E588}"/>
    <cellStyle name="_Bridge_Budget to Jun proj_AP_Monthly Biz Review_0607_Great for MT 2" xfId="2881" xr:uid="{D3F5B052-235E-4762-8DD5-EE9CF7BBF31E}"/>
    <cellStyle name="_Bridge_Budget to Jun proj_AP_Monthly Biz Review_0607_PTI Slide" xfId="193" xr:uid="{96CB289A-65B3-41DD-B6AB-55026F43C220}"/>
    <cellStyle name="_Bridge_Budget to Jun proj_AP_Monthly Biz Review_0607_PTI Slide 2" xfId="2882" xr:uid="{58FF4925-AD59-4931-8630-685965399663}"/>
    <cellStyle name="_Bridge_Budget to Jun proj_AP_Monthly Biz Review_0607_Px" xfId="194" xr:uid="{D4538B7F-975F-4078-B63D-866FEF7D0837}"/>
    <cellStyle name="_Bridge_Budget to Jun proj_AP_Monthly Biz Review_0607_Px 2" xfId="2883" xr:uid="{601B483A-02A6-43BA-839D-2DD6DB2D573F}"/>
    <cellStyle name="_Bridge_Budget to Jun proj_AP_Monthly Biz Review_0607_Slide8" xfId="195" xr:uid="{4F52AFB3-9FB4-4E2E-9595-862CC644DFC3}"/>
    <cellStyle name="_Bridge_Budget to Jun proj_AP_Monthly Biz Review_0607_Slide8 2" xfId="2884" xr:uid="{BD057762-65DF-4D60-B386-78AB54B94967}"/>
    <cellStyle name="_Bridge_Budget to Jun proj_AP_Monthly Biz Review_0907" xfId="196" xr:uid="{DD59F79E-D3B1-49A7-83BC-77067DB8B8AF}"/>
    <cellStyle name="_Bridge_Budget to Jun proj_AP_Monthly Biz Review_0907 2" xfId="2885" xr:uid="{496419F1-7EB6-482C-852E-22401912A477}"/>
    <cellStyle name="_Bridge_Budget to Jun proj_AP_Monthly Biz Review_0907_15.R&amp;D" xfId="197" xr:uid="{2C3FDF59-5D1D-4339-BC76-074598CDF7F3}"/>
    <cellStyle name="_Bridge_Budget to Jun proj_AP_Monthly Biz Review_0907_15.R&amp;D 2" xfId="2886" xr:uid="{91BD5A48-BA9E-4350-8084-D9DA655C8A24}"/>
    <cellStyle name="_Bridge_Budget to Jun proj_AP_Monthly Biz Review_0907_AsPac-Budget Pres S Binder Reg Summary_2008B" xfId="198" xr:uid="{F1B1717B-838C-4C7B-93D5-FBCBC54BD3B7}"/>
    <cellStyle name="_Bridge_Budget to Jun proj_AP_Monthly Biz Review_0907_AsPac-Budget Pres S Binder Reg Summary_2008B 2" xfId="2887" xr:uid="{7DC7811A-C956-4531-853E-00E5C4C486DD}"/>
    <cellStyle name="_Bridge_Budget to Jun proj_AP_Monthly Biz Review_0907_AsPac-Budget Pres S Binder Reg Summary_2008B(1to30)" xfId="199" xr:uid="{4F484EA4-F25C-4A78-A418-DE0508A07DCC}"/>
    <cellStyle name="_Bridge_Budget to Jun proj_AP_Monthly Biz Review_0907_AsPac-Budget Pres S Binder Reg Summary_2008B(1to30) 2" xfId="2888" xr:uid="{A8E2C968-88C5-4956-AE8E-C5851F080D83}"/>
    <cellStyle name="_Bridge_Budget to Jun proj_AP_Monthly Biz Review_0907_AsPac-Budget Pres S Binder Reg Summary_2008B(31to60)" xfId="200" xr:uid="{084DF98E-BFB4-492F-A4F3-AE131F92CEFF}"/>
    <cellStyle name="_Bridge_Budget to Jun proj_AP_Monthly Biz Review_0907_AsPac-Budget Pres S Binder Reg Summary_2008B(31to60) 2" xfId="2889" xr:uid="{3EF63D3A-839A-436A-9CF5-B6790FE663C4}"/>
    <cellStyle name="_Bridge_Budget to Jun proj_AP_Monthly Biz Review_0907_Bridges_for SB deck" xfId="201" xr:uid="{04E09FFF-4DFD-4327-B42A-69E1AEA03398}"/>
    <cellStyle name="_Bridge_Budget to Jun proj_AP_Monthly Biz Review_0907_Bridges_for SB deck 2" xfId="2890" xr:uid="{E3B9F09B-92A5-4992-A086-E1A6A112D0E2}"/>
    <cellStyle name="_Bridge_Budget to Jun proj_AP_Monthly Biz Review_0907_Great for MT" xfId="202" xr:uid="{6475E36D-2CFB-43C8-9CF4-664EDC8D2B67}"/>
    <cellStyle name="_Bridge_Budget to Jun proj_AP_Monthly Biz Review_0907_Great for MT 2" xfId="2891" xr:uid="{143504A0-246C-4C53-8987-95F8FA9BDD64}"/>
    <cellStyle name="_Bridge_Budget to Jun proj_AP_Monthly Biz Review_0907_PTI Slide" xfId="203" xr:uid="{526CECD4-011E-4FA7-9A17-A570A898CBFA}"/>
    <cellStyle name="_Bridge_Budget to Jun proj_AP_Monthly Biz Review_0907_PTI Slide 2" xfId="2892" xr:uid="{C6866621-CE43-4496-ADD6-26CC512F494B}"/>
    <cellStyle name="_Bridge_Budget to Jun proj_AP_Monthly Biz Review_0907_Px" xfId="204" xr:uid="{6E342EAA-BC09-4731-AEF0-3C8C6F57F47F}"/>
    <cellStyle name="_Bridge_Budget to Jun proj_AP_Monthly Biz Review_0907_Px 2" xfId="2893" xr:uid="{1403BCBF-BCAA-4672-BD91-AB5742846932}"/>
    <cellStyle name="_Bridge_Budget to Jun proj_AP_Monthly Biz Review_0907_Slide8" xfId="205" xr:uid="{AEC6705F-6435-4EAB-92A7-CB4436F90373}"/>
    <cellStyle name="_Bridge_Budget to Jun proj_AP_Monthly Biz Review_0907_Slide8 2" xfId="2894" xr:uid="{6329576A-CB0D-4BF9-8B07-3E8F5D9293E8}"/>
    <cellStyle name="_Bridge_Budget to Jun proj_AsPac-Budget Pres S Binder Reg Summary_2008B" xfId="206" xr:uid="{6C5D1E68-0183-4DEA-8929-08637E2E8060}"/>
    <cellStyle name="_Bridge_Budget to Jun proj_AsPac-Budget Pres S Binder Reg Summary_2008B 2" xfId="2895" xr:uid="{EECD200F-150F-4FAB-ACA2-956A7FC72FF8}"/>
    <cellStyle name="_Bridge_Budget to Jun proj_AsPac-Budget Pres S Binder Reg Summary_2008B(1to30)" xfId="207" xr:uid="{8DAE6468-B87B-4247-8A45-7A5DD17083BA}"/>
    <cellStyle name="_Bridge_Budget to Jun proj_AsPac-Budget Pres S Binder Reg Summary_2008B(1to30) 2" xfId="2896" xr:uid="{C598EA56-D2BF-47AE-A723-155CE99F8277}"/>
    <cellStyle name="_Bridge_Budget to Jun proj_AsPac-Budget Pres S Binder Reg Summary_2008B(31to60)" xfId="208" xr:uid="{B83B9EF3-2576-4592-A3A0-0A1C5622EF57}"/>
    <cellStyle name="_Bridge_Budget to Jun proj_AsPac-Budget Pres S Binder Reg Summary_2008B(31to60) 2" xfId="2897" xr:uid="{1C2C1D97-E437-4AD5-B36A-15A7A21A5BD7}"/>
    <cellStyle name="_Bridge_Budget to Jun proj_Bridge(Aug YTD to Sep Pro)" xfId="209" xr:uid="{5887AB2B-6168-46A2-AFE6-51F08DB38CA5}"/>
    <cellStyle name="_Bridge_Budget to Jun proj_Bridge(Aug YTD to Sep Pro) 2" xfId="2898" xr:uid="{E9ECA56F-3E1D-42FA-8130-28A6B8B2A064}"/>
    <cellStyle name="_Bridge_Budget to Jun proj_Bridge(Aug YTD to Sep Pro)_15.R&amp;D" xfId="210" xr:uid="{64566E97-A74E-4A92-8147-4203308696F0}"/>
    <cellStyle name="_Bridge_Budget to Jun proj_Bridge(Aug YTD to Sep Pro)_15.R&amp;D 2" xfId="2899" xr:uid="{25EA39A7-E071-4826-B25B-A8E34E23C820}"/>
    <cellStyle name="_Bridge_Budget to Jun proj_Bridge(Aug YTD to Sep Pro)_AsPac-Budget Pres S Binder Reg Summary_2008B" xfId="211" xr:uid="{367A0DD2-1B62-4B39-B4C6-33920BCF79D1}"/>
    <cellStyle name="_Bridge_Budget to Jun proj_Bridge(Aug YTD to Sep Pro)_AsPac-Budget Pres S Binder Reg Summary_2008B 2" xfId="2900" xr:uid="{9FA94D54-BDA4-4B2C-B88C-A8328ECE20D7}"/>
    <cellStyle name="_Bridge_Budget to Jun proj_Bridge(Aug YTD to Sep Pro)_AsPac-Budget Pres S Binder Reg Summary_2008B(1to30)" xfId="212" xr:uid="{4F017531-6E73-4881-8A27-8C3918EBABDB}"/>
    <cellStyle name="_Bridge_Budget to Jun proj_Bridge(Aug YTD to Sep Pro)_AsPac-Budget Pres S Binder Reg Summary_2008B(1to30) 2" xfId="2901" xr:uid="{9B71ED86-D2E7-4F60-8BFA-66E8E678044C}"/>
    <cellStyle name="_Bridge_Budget to Jun proj_Bridge(Aug YTD to Sep Pro)_AsPac-Budget Pres S Binder Reg Summary_2008B(31to60)" xfId="213" xr:uid="{43B5F183-301E-4525-9F73-BEF38F681EE9}"/>
    <cellStyle name="_Bridge_Budget to Jun proj_Bridge(Aug YTD to Sep Pro)_AsPac-Budget Pres S Binder Reg Summary_2008B(31to60) 2" xfId="2902" xr:uid="{26FC52AB-C202-46CD-A111-590B0D710D5A}"/>
    <cellStyle name="_Bridge_Budget to Jun proj_Bridge(Aug YTD to Sep Pro)_Bridges_for SB deck" xfId="214" xr:uid="{54987A4E-1E7A-4F8D-8F93-B113C445A4AF}"/>
    <cellStyle name="_Bridge_Budget to Jun proj_Bridge(Aug YTD to Sep Pro)_Bridges_for SB deck 2" xfId="2903" xr:uid="{76AEC3B8-2423-4F4A-AC68-40D59889C55C}"/>
    <cellStyle name="_Bridge_Budget to Jun proj_Bridge(Aug YTD to Sep Pro)_Great for MT" xfId="215" xr:uid="{7E5E313E-A3BA-4DE6-86A8-CEB9130E4DBF}"/>
    <cellStyle name="_Bridge_Budget to Jun proj_Bridge(Aug YTD to Sep Pro)_Great for MT 2" xfId="2904" xr:uid="{4D5C5D61-B14F-450B-9884-84FB5BE9AB58}"/>
    <cellStyle name="_Bridge_Budget to Jun proj_Bridge(Aug YTD to Sep Pro)_PTI Slide" xfId="216" xr:uid="{E0E28EC1-FFDF-40B4-99E2-EFDF9A8B4AD1}"/>
    <cellStyle name="_Bridge_Budget to Jun proj_Bridge(Aug YTD to Sep Pro)_PTI Slide 2" xfId="2905" xr:uid="{69F685C4-9B42-48DC-BEF9-071DB88BCA40}"/>
    <cellStyle name="_Bridge_Budget to Jun proj_Bridge(Aug YTD to Sep Pro)_Px" xfId="217" xr:uid="{D93A8701-9C83-46A5-B456-1127AE5C996F}"/>
    <cellStyle name="_Bridge_Budget to Jun proj_Bridge(Aug YTD to Sep Pro)_Px 2" xfId="2906" xr:uid="{DE01FAFA-2124-4BB0-9D53-A606E734AD48}"/>
    <cellStyle name="_Bridge_Budget to Jun proj_Bridge(Aug YTD to Sep Pro)_Slide8" xfId="218" xr:uid="{BF72F87A-76CF-4907-A1F6-93EA76F2364A}"/>
    <cellStyle name="_Bridge_Budget to Jun proj_Bridge(Aug YTD to Sep Pro)_Slide8 2" xfId="2907" xr:uid="{1612810E-84C8-484A-8AB1-EAB169925DEE}"/>
    <cellStyle name="_Bridge_Budget to Jun proj_Bridge_Jun Proj to Sep Proj_0907" xfId="219" xr:uid="{B1C3DF78-E495-4182-9ACA-A7100354FBE3}"/>
    <cellStyle name="_Bridge_Budget to Jun proj_Bridge_Jun Proj to Sep Proj_0907 2" xfId="2908" xr:uid="{73BB70B8-3A35-4C08-8DA7-A698B82296E6}"/>
    <cellStyle name="_Bridge_Budget to Jun proj_Bridge_Jun Proj to Sep Proj_0907_15.R&amp;D" xfId="220" xr:uid="{0913E46C-F26B-4CA2-B37D-632EAD109563}"/>
    <cellStyle name="_Bridge_Budget to Jun proj_Bridge_Jun Proj to Sep Proj_0907_15.R&amp;D 2" xfId="2909" xr:uid="{E8D80560-5587-4037-939A-FBBBBFAE7AAE}"/>
    <cellStyle name="_Bridge_Budget to Jun proj_Bridge_Jun Proj to Sep Proj_0907_AsPac-Budget Pres S Binder Reg Summary_2008B" xfId="221" xr:uid="{F3706C0B-ED7C-4DFF-9896-AB155D3600D2}"/>
    <cellStyle name="_Bridge_Budget to Jun proj_Bridge_Jun Proj to Sep Proj_0907_AsPac-Budget Pres S Binder Reg Summary_2008B 2" xfId="2910" xr:uid="{765CF756-31B7-4738-8215-4F57EDB06E1D}"/>
    <cellStyle name="_Bridge_Budget to Jun proj_Bridge_Jun Proj to Sep Proj_0907_AsPac-Budget Pres S Binder Reg Summary_2008B(1to30)" xfId="222" xr:uid="{8E007ED4-6902-4AF6-BF82-45F44B88FEB3}"/>
    <cellStyle name="_Bridge_Budget to Jun proj_Bridge_Jun Proj to Sep Proj_0907_AsPac-Budget Pres S Binder Reg Summary_2008B(1to30) 2" xfId="2911" xr:uid="{B2953363-BCD6-42F0-8397-FA6521664758}"/>
    <cellStyle name="_Bridge_Budget to Jun proj_Bridge_Jun Proj to Sep Proj_0907_AsPac-Budget Pres S Binder Reg Summary_2008B(31to60)" xfId="223" xr:uid="{452541B2-12F3-4A33-9CBF-4E99CAAB60AB}"/>
    <cellStyle name="_Bridge_Budget to Jun proj_Bridge_Jun Proj to Sep Proj_0907_AsPac-Budget Pres S Binder Reg Summary_2008B(31to60) 2" xfId="2912" xr:uid="{C99CF7EA-45AA-466B-A7E0-21B416D8B665}"/>
    <cellStyle name="_Bridge_Budget to Jun proj_Bridge_Jun Proj to Sep Proj_0907_Bridges_for SB deck" xfId="224" xr:uid="{0752C017-BB8A-4140-B03F-A999655264BB}"/>
    <cellStyle name="_Bridge_Budget to Jun proj_Bridge_Jun Proj to Sep Proj_0907_Bridges_for SB deck 2" xfId="2913" xr:uid="{00EAC328-659D-4E6F-AD7B-F126A3FD1A04}"/>
    <cellStyle name="_Bridge_Budget to Jun proj_Bridge_Jun Proj to Sep Proj_0907_Great for MT" xfId="225" xr:uid="{BB420482-E300-47C9-B71D-D1A828014D74}"/>
    <cellStyle name="_Bridge_Budget to Jun proj_Bridge_Jun Proj to Sep Proj_0907_Great for MT 2" xfId="2914" xr:uid="{5B0843A0-8B73-4CCE-81AF-57F736C64DC9}"/>
    <cellStyle name="_Bridge_Budget to Jun proj_Bridge_Jun Proj to Sep Proj_0907_PTI Slide" xfId="226" xr:uid="{F64A7B95-3E67-4A4F-A9A4-580B23F655B1}"/>
    <cellStyle name="_Bridge_Budget to Jun proj_Bridge_Jun Proj to Sep Proj_0907_PTI Slide 2" xfId="2915" xr:uid="{C9A08327-8C8B-482C-9BBA-F06A64D2EF11}"/>
    <cellStyle name="_Bridge_Budget to Jun proj_Bridge_Jun Proj to Sep Proj_0907_Px" xfId="227" xr:uid="{89F1FF85-4B1E-438B-B392-3932C93DDAFC}"/>
    <cellStyle name="_Bridge_Budget to Jun proj_Bridge_Jun Proj to Sep Proj_0907_Px 2" xfId="2916" xr:uid="{46406942-1430-4BD8-B335-B39418AD5A60}"/>
    <cellStyle name="_Bridge_Budget to Jun proj_Bridge_Jun Proj to Sep Proj_0907_Slide8" xfId="228" xr:uid="{0EB7DDE3-8847-4392-B173-4924985ADCCE}"/>
    <cellStyle name="_Bridge_Budget to Jun proj_Bridge_Jun Proj to Sep Proj_0907_Slide8 2" xfId="2917" xr:uid="{F2F33679-9955-43F5-84AF-EF4D9F4621D7}"/>
    <cellStyle name="_Bridge_Budget to Jun proj_Bridges_for SB deck" xfId="229" xr:uid="{48FCED95-0C16-47C1-85BD-A2E320E84551}"/>
    <cellStyle name="_Bridge_Budget to Jun proj_Bridges_for SB deck 2" xfId="2918" xr:uid="{460B3BC2-6B0F-4DAE-AFA6-124BC33B37C5}"/>
    <cellStyle name="_Bridge_Budget to Jun proj_Comments fr MT(Jun 22)" xfId="230" xr:uid="{55294292-45A5-4709-A739-5B7422BADB69}"/>
    <cellStyle name="_Bridge_Budget to Jun proj_Comments fr MT(Jun 22) 2" xfId="2919" xr:uid="{39A7A412-21F5-403B-A9CA-2182FC9F75F1}"/>
    <cellStyle name="_Bridge_Budget to Jun proj_Comments fr MT(Jun 22)_15.R&amp;D" xfId="231" xr:uid="{9ACAEC79-6AA5-4464-858C-02361AE656EF}"/>
    <cellStyle name="_Bridge_Budget to Jun proj_Comments fr MT(Jun 22)_15.R&amp;D 2" xfId="2920" xr:uid="{B89D9BF8-DBB5-41D4-ABD2-B46F04F9A7AA}"/>
    <cellStyle name="_Bridge_Budget to Jun proj_Comments fr MT(Jun 22)_AsPac-Budget Pres S Binder Reg Summary_2008B" xfId="232" xr:uid="{65418D1B-E03B-455A-8411-5C346DC031FB}"/>
    <cellStyle name="_Bridge_Budget to Jun proj_Comments fr MT(Jun 22)_AsPac-Budget Pres S Binder Reg Summary_2008B 2" xfId="2921" xr:uid="{8B520809-97CA-4D3D-A3CF-990C69066C0C}"/>
    <cellStyle name="_Bridge_Budget to Jun proj_Comments fr MT(Jun 22)_AsPac-Budget Pres S Binder Reg Summary_2008B(1to30)" xfId="233" xr:uid="{D5AED339-B2C5-47BA-A975-FCCB2E4524E7}"/>
    <cellStyle name="_Bridge_Budget to Jun proj_Comments fr MT(Jun 22)_AsPac-Budget Pres S Binder Reg Summary_2008B(1to30) 2" xfId="2922" xr:uid="{9C67B951-A36B-4C14-B024-90B13DED0A99}"/>
    <cellStyle name="_Bridge_Budget to Jun proj_Comments fr MT(Jun 22)_AsPac-Budget Pres S Binder Reg Summary_2008B(31to60)" xfId="234" xr:uid="{36B2E99B-365C-4649-8686-DC092A99BFC1}"/>
    <cellStyle name="_Bridge_Budget to Jun proj_Comments fr MT(Jun 22)_AsPac-Budget Pres S Binder Reg Summary_2008B(31to60) 2" xfId="2923" xr:uid="{045440DD-E7E5-4B7C-9FF1-57F78A35150C}"/>
    <cellStyle name="_Bridge_Budget to Jun proj_Comments fr MT(Jun 22)_Bridges_for SB deck" xfId="235" xr:uid="{E06679DF-C0BB-4D2A-A888-13F77D9B3BAC}"/>
    <cellStyle name="_Bridge_Budget to Jun proj_Comments fr MT(Jun 22)_Bridges_for SB deck 2" xfId="2924" xr:uid="{F67FEEF2-4DBF-4C4E-9554-6BD7FFA374C2}"/>
    <cellStyle name="_Bridge_Budget to Jun proj_Comments fr MT(Jun 22)_Great for MT" xfId="236" xr:uid="{71125DC1-8AB1-48A7-86E2-383B12F80647}"/>
    <cellStyle name="_Bridge_Budget to Jun proj_Comments fr MT(Jun 22)_Great for MT 2" xfId="2925" xr:uid="{7F4AEE02-8959-444B-9CD4-10890E72C817}"/>
    <cellStyle name="_Bridge_Budget to Jun proj_Comments fr MT(Jun 22)_PTI Slide" xfId="237" xr:uid="{9705AD42-7C60-4D2A-B398-D81C51D31C4E}"/>
    <cellStyle name="_Bridge_Budget to Jun proj_Comments fr MT(Jun 22)_PTI Slide 2" xfId="2926" xr:uid="{5C695E0C-D3F5-4830-BF09-159EFC65DB44}"/>
    <cellStyle name="_Bridge_Budget to Jun proj_Comments fr MT(Jun 22)_Px" xfId="238" xr:uid="{015009DE-B4E3-4557-B75E-8573102ACB5C}"/>
    <cellStyle name="_Bridge_Budget to Jun proj_Comments fr MT(Jun 22)_Px 2" xfId="2927" xr:uid="{EA262E74-7E8A-4DDE-BAEA-47295F155B2B}"/>
    <cellStyle name="_Bridge_Budget to Jun proj_Comments fr MT(Jun 22)_Slide8" xfId="239" xr:uid="{299B58A0-EBD5-411F-B221-6B00F9E9FCBC}"/>
    <cellStyle name="_Bridge_Budget to Jun proj_Comments fr MT(Jun 22)_Slide8 2" xfId="2928" xr:uid="{3ABF5C94-E052-49DD-A682-E129DA271B91}"/>
    <cellStyle name="_Bridge_Budget to Jun proj_Great for MT" xfId="240" xr:uid="{06CDADE9-3CEF-45A0-89F2-E7816784F0DE}"/>
    <cellStyle name="_Bridge_Budget to Jun proj_Great for MT 2" xfId="2929" xr:uid="{96147975-8A1D-4AC9-AD87-E9DC0A549282}"/>
    <cellStyle name="_Bridge_Budget to Jun proj_Projection sales PVE torpedo chart_0907" xfId="241" xr:uid="{20A1160E-01FF-4D23-93AA-C5EDC385E009}"/>
    <cellStyle name="_Bridge_Budget to Jun proj_Projection sales PVE torpedo chart_0907 2" xfId="2930" xr:uid="{C4CBA6B9-F161-4721-AD5E-35165A1DCC80}"/>
    <cellStyle name="_Bridge_Budget to Jun proj_Projection sales PVE torpedo chart_0907_15.R&amp;D" xfId="242" xr:uid="{D823BD47-F5EA-4FB9-968A-E0D9C4FDB301}"/>
    <cellStyle name="_Bridge_Budget to Jun proj_Projection sales PVE torpedo chart_0907_15.R&amp;D 2" xfId="2931" xr:uid="{32D18F5C-7CD2-4D2A-949D-D0C76EB62BC6}"/>
    <cellStyle name="_Bridge_Budget to Jun proj_Projection sales PVE torpedo chart_0907_AsPac-Budget Pres S Binder Reg Summary_2008B" xfId="243" xr:uid="{8621E903-8417-4395-9000-F9DC6838D24F}"/>
    <cellStyle name="_Bridge_Budget to Jun proj_Projection sales PVE torpedo chart_0907_AsPac-Budget Pres S Binder Reg Summary_2008B 2" xfId="2932" xr:uid="{F283724F-6D86-48D2-9541-38917B8346F9}"/>
    <cellStyle name="_Bridge_Budget to Jun proj_Projection sales PVE torpedo chart_0907_AsPac-Budget Pres S Binder Reg Summary_2008B(1to30)" xfId="244" xr:uid="{0CDABE2C-40F0-4491-B364-9168F4628F54}"/>
    <cellStyle name="_Bridge_Budget to Jun proj_Projection sales PVE torpedo chart_0907_AsPac-Budget Pres S Binder Reg Summary_2008B(1to30) 2" xfId="2933" xr:uid="{69005128-AC2E-446A-831E-9B30D52B6342}"/>
    <cellStyle name="_Bridge_Budget to Jun proj_Projection sales PVE torpedo chart_0907_AsPac-Budget Pres S Binder Reg Summary_2008B(31to60)" xfId="245" xr:uid="{89A3CEC4-9908-4F12-A38E-9A7BFC1C3BB4}"/>
    <cellStyle name="_Bridge_Budget to Jun proj_Projection sales PVE torpedo chart_0907_AsPac-Budget Pres S Binder Reg Summary_2008B(31to60) 2" xfId="2934" xr:uid="{500ADE49-3E6A-4C6A-8327-65D5065F53EA}"/>
    <cellStyle name="_Bridge_Budget to Jun proj_Projection sales PVE torpedo chart_0907_Bridges_for SB deck" xfId="246" xr:uid="{1C4EFDDC-9447-4D55-9449-1C320D097837}"/>
    <cellStyle name="_Bridge_Budget to Jun proj_Projection sales PVE torpedo chart_0907_Bridges_for SB deck 2" xfId="2935" xr:uid="{7B4851CD-D131-4AFA-8EC0-28B439348979}"/>
    <cellStyle name="_Bridge_Budget to Jun proj_Projection sales PVE torpedo chart_0907_Great for MT" xfId="247" xr:uid="{85C0E60F-2DD7-40AF-AA2C-88B068ABE49E}"/>
    <cellStyle name="_Bridge_Budget to Jun proj_Projection sales PVE torpedo chart_0907_Great for MT 2" xfId="2936" xr:uid="{978D90B9-3720-4FBD-A3E1-32FE8B2536EE}"/>
    <cellStyle name="_Bridge_Budget to Jun proj_Projection sales PVE torpedo chart_0907_PTI Slide" xfId="248" xr:uid="{97227C7C-29CA-4E34-A9AD-2650710A61AE}"/>
    <cellStyle name="_Bridge_Budget to Jun proj_Projection sales PVE torpedo chart_0907_PTI Slide 2" xfId="2937" xr:uid="{B0BBA09F-E680-4353-867D-97E2817338A7}"/>
    <cellStyle name="_Bridge_Budget to Jun proj_Projection sales PVE torpedo chart_0907_Px" xfId="249" xr:uid="{8D73A435-A40D-4429-A9B9-18BF1EC3EA5D}"/>
    <cellStyle name="_Bridge_Budget to Jun proj_Projection sales PVE torpedo chart_0907_Px 2" xfId="2938" xr:uid="{7F91B834-EAE1-4C8B-B991-4F5D5B92F96A}"/>
    <cellStyle name="_Bridge_Budget to Jun proj_Projection sales PVE torpedo chart_0907_Slide8" xfId="250" xr:uid="{9898BF97-8899-4C4E-BE48-139B215C108B}"/>
    <cellStyle name="_Bridge_Budget to Jun proj_Projection sales PVE torpedo chart_0907_Slide8 2" xfId="2939" xr:uid="{61E923EC-CD2C-4920-ACAD-F645DF733931}"/>
    <cellStyle name="_Bridge_Budget to Jun proj_PTI Slide" xfId="251" xr:uid="{1EE52578-9D6B-4B42-9899-5627ACC35CCE}"/>
    <cellStyle name="_Bridge_Budget to Jun proj_PTI Slide 2" xfId="2940" xr:uid="{19947FC6-47D7-46CD-9393-5B4412F81072}"/>
    <cellStyle name="_Bridge_Budget to Jun proj_Px" xfId="252" xr:uid="{9F9648CF-A89F-438C-9303-EF6E0B0619EC}"/>
    <cellStyle name="_Bridge_Budget to Jun proj_Px 2" xfId="2941" xr:uid="{E269CDA5-BA2B-4DFC-A6A3-0899B559E6C9}"/>
    <cellStyle name="_Bridge_Budget to Jun proj_R&amp;O_0907" xfId="253" xr:uid="{F1F9D1D1-94E4-43E0-90A4-94CE51051C63}"/>
    <cellStyle name="_Bridge_Budget to Jun proj_R&amp;O_0907 2" xfId="2942" xr:uid="{365A85C2-55A7-4DB4-9696-A94C8F9306CE}"/>
    <cellStyle name="_Bridge_Budget to Jun proj_R&amp;O_0907_15.R&amp;D" xfId="254" xr:uid="{C8861587-4F90-42D3-88E1-CA2AD0F5B652}"/>
    <cellStyle name="_Bridge_Budget to Jun proj_R&amp;O_0907_15.R&amp;D 2" xfId="2943" xr:uid="{D5637169-5E69-40B6-92D8-79825C9E8FD9}"/>
    <cellStyle name="_Bridge_Budget to Jun proj_R&amp;O_0907_AsPac-Budget Pres S Binder Reg Summary_2008B" xfId="255" xr:uid="{CC23CCDD-5518-46F9-A1A6-EE2867D63ED6}"/>
    <cellStyle name="_Bridge_Budget to Jun proj_R&amp;O_0907_AsPac-Budget Pres S Binder Reg Summary_2008B 2" xfId="2944" xr:uid="{E35F5A73-D641-404C-BD7B-85A2485327E6}"/>
    <cellStyle name="_Bridge_Budget to Jun proj_R&amp;O_0907_AsPac-Budget Pres S Binder Reg Summary_2008B(1to30)" xfId="256" xr:uid="{5907133F-756F-4043-9AE8-305906AC1953}"/>
    <cellStyle name="_Bridge_Budget to Jun proj_R&amp;O_0907_AsPac-Budget Pres S Binder Reg Summary_2008B(1to30) 2" xfId="2945" xr:uid="{C7818277-4B8C-49EC-9A2C-E45039E06981}"/>
    <cellStyle name="_Bridge_Budget to Jun proj_R&amp;O_0907_AsPac-Budget Pres S Binder Reg Summary_2008B(31to60)" xfId="257" xr:uid="{FD47A39A-BD02-468F-916A-DC0F730955EC}"/>
    <cellStyle name="_Bridge_Budget to Jun proj_R&amp;O_0907_AsPac-Budget Pres S Binder Reg Summary_2008B(31to60) 2" xfId="2946" xr:uid="{E06D5762-F8B9-4FEC-8AE1-DD1836A9D670}"/>
    <cellStyle name="_Bridge_Budget to Jun proj_R&amp;O_0907_Bridges_for SB deck" xfId="258" xr:uid="{FEFB230A-3E8D-4661-8E6F-03E4656B5219}"/>
    <cellStyle name="_Bridge_Budget to Jun proj_R&amp;O_0907_Bridges_for SB deck 2" xfId="2947" xr:uid="{6663DA1D-6AD9-461C-987C-B74A1F46479C}"/>
    <cellStyle name="_Bridge_Budget to Jun proj_R&amp;O_0907_Great for MT" xfId="259" xr:uid="{72E2E6FB-D24A-4278-BF03-77B0D63DC178}"/>
    <cellStyle name="_Bridge_Budget to Jun proj_R&amp;O_0907_Great for MT 2" xfId="2948" xr:uid="{70E6578C-83B9-4CA8-9237-C012CBE0BB22}"/>
    <cellStyle name="_Bridge_Budget to Jun proj_R&amp;O_0907_PTI Slide" xfId="260" xr:uid="{98EB7CF7-F281-4A85-91B3-1287540DA206}"/>
    <cellStyle name="_Bridge_Budget to Jun proj_R&amp;O_0907_PTI Slide 2" xfId="2949" xr:uid="{41A08DDC-A675-424A-810C-8D06D0FE9A26}"/>
    <cellStyle name="_Bridge_Budget to Jun proj_R&amp;O_0907_Px" xfId="261" xr:uid="{70FC01BB-6997-4C07-86DE-17A022926384}"/>
    <cellStyle name="_Bridge_Budget to Jun proj_R&amp;O_0907_Px 2" xfId="2950" xr:uid="{D46C3CAD-8832-4501-97EA-C0609EF39CDE}"/>
    <cellStyle name="_Bridge_Budget to Jun proj_R&amp;O_0907_Slide8" xfId="262" xr:uid="{054823D6-D793-4055-A441-14325A2D1416}"/>
    <cellStyle name="_Bridge_Budget to Jun proj_R&amp;O_0907_Slide8 2" xfId="2951" xr:uid="{AC454549-8AEC-4E85-9B25-2DE44F91E81C}"/>
    <cellStyle name="_Bridge_Budget to Jun proj_Reinvestment update_0907" xfId="263" xr:uid="{C7B8150D-37BF-4FB7-A491-EEE437323F80}"/>
    <cellStyle name="_Bridge_Budget to Jun proj_Reinvestment update_0907 2" xfId="2952" xr:uid="{2A95DE6F-BF4B-4092-B235-14A69643EB48}"/>
    <cellStyle name="_Bridge_Budget to Jun proj_Reinvestment update_0907_15.R&amp;D" xfId="264" xr:uid="{C2BF5A28-CB82-4EF8-8943-D1D5CFFD0479}"/>
    <cellStyle name="_Bridge_Budget to Jun proj_Reinvestment update_0907_15.R&amp;D 2" xfId="2953" xr:uid="{3FEAED94-167F-45AC-B21B-9056679B7300}"/>
    <cellStyle name="_Bridge_Budget to Jun proj_Reinvestment update_0907_AsPac-Budget Pres S Binder Reg Summary_2008B" xfId="265" xr:uid="{6EE56592-B143-4FD0-AAFC-6E23FDB98232}"/>
    <cellStyle name="_Bridge_Budget to Jun proj_Reinvestment update_0907_AsPac-Budget Pres S Binder Reg Summary_2008B 2" xfId="2954" xr:uid="{34B9A21E-A8F2-459C-BB76-E314C1271BAC}"/>
    <cellStyle name="_Bridge_Budget to Jun proj_Reinvestment update_0907_AsPac-Budget Pres S Binder Reg Summary_2008B(1to30)" xfId="266" xr:uid="{591D729B-094A-4005-B232-FAA863BC6201}"/>
    <cellStyle name="_Bridge_Budget to Jun proj_Reinvestment update_0907_AsPac-Budget Pres S Binder Reg Summary_2008B(1to30) 2" xfId="2955" xr:uid="{8E41AF7C-ADA5-4844-AF80-6A6B48AFCE27}"/>
    <cellStyle name="_Bridge_Budget to Jun proj_Reinvestment update_0907_AsPac-Budget Pres S Binder Reg Summary_2008B(31to60)" xfId="267" xr:uid="{9D79A8B0-7B88-470C-A22D-8730B9537F7C}"/>
    <cellStyle name="_Bridge_Budget to Jun proj_Reinvestment update_0907_AsPac-Budget Pres S Binder Reg Summary_2008B(31to60) 2" xfId="2956" xr:uid="{51C4BD8B-C1E5-4124-8FBF-9DFFCCC34242}"/>
    <cellStyle name="_Bridge_Budget to Jun proj_Reinvestment update_0907_Bridges_for SB deck" xfId="268" xr:uid="{8EF30876-DB0B-4A54-BE72-26931E9EE77F}"/>
    <cellStyle name="_Bridge_Budget to Jun proj_Reinvestment update_0907_Bridges_for SB deck 2" xfId="2957" xr:uid="{C20CB443-18A5-4FF4-980F-F7EE93FB845C}"/>
    <cellStyle name="_Bridge_Budget to Jun proj_Reinvestment update_0907_Great for MT" xfId="269" xr:uid="{B70FAE27-66C1-4E27-9DCA-8EF4949F9A35}"/>
    <cellStyle name="_Bridge_Budget to Jun proj_Reinvestment update_0907_Great for MT 2" xfId="2958" xr:uid="{FE2732CD-0569-4603-923F-51C14C7CA27B}"/>
    <cellStyle name="_Bridge_Budget to Jun proj_Reinvestment update_0907_PTI Slide" xfId="270" xr:uid="{5534A35E-4533-40C2-9C19-8B19FF7BE29E}"/>
    <cellStyle name="_Bridge_Budget to Jun proj_Reinvestment update_0907_PTI Slide 2" xfId="2959" xr:uid="{43DFC59F-2FD9-4A39-827A-E66BB842F78F}"/>
    <cellStyle name="_Bridge_Budget to Jun proj_Reinvestment update_0907_Px" xfId="271" xr:uid="{68ED67B9-445F-4418-B5BF-4CC412A8C38D}"/>
    <cellStyle name="_Bridge_Budget to Jun proj_Reinvestment update_0907_Px 2" xfId="2960" xr:uid="{124A97A6-BAC6-41B9-9B3B-4A47242CBB8F}"/>
    <cellStyle name="_Bridge_Budget to Jun proj_Reinvestment update_0907_Slide8" xfId="272" xr:uid="{B93C9CD7-4D46-4816-95EE-3F6390EB39AC}"/>
    <cellStyle name="_Bridge_Budget to Jun proj_Reinvestment update_0907_Slide8 2" xfId="2961" xr:uid="{3CA464B6-3A28-47FA-AC0A-68CAABC05D20}"/>
    <cellStyle name="_Bridge_Budget to Jun proj_Slide8" xfId="273" xr:uid="{FACB2370-F1A8-4D14-BB77-3037BF90C8BA}"/>
    <cellStyle name="_Bridge_Budget to Jun proj_Slide8 2" xfId="2962" xr:uid="{517076BD-2997-4FCF-A508-7DFEF5FEE67A}"/>
    <cellStyle name="_Bridge_Budget to Sep proj" xfId="274" xr:uid="{3C35D53B-893F-41ED-8120-13A87349B4EC}"/>
    <cellStyle name="_Bridge_Budget to Sep proj 2" xfId="2963" xr:uid="{ACF8A3CF-FB44-4E43-85C5-5D13F9E150C2}"/>
    <cellStyle name="_Bridge_Budget to Sep proj_15.R&amp;D" xfId="275" xr:uid="{A058DB06-54A0-466D-93A9-17931DA738D9}"/>
    <cellStyle name="_Bridge_Budget to Sep proj_15.R&amp;D 2" xfId="2964" xr:uid="{8375FDF2-FA35-4B3A-9F18-852EBD56A92E}"/>
    <cellStyle name="_Bridge_Budget to Sep proj_AsPac-Budget Pres S Binder Reg Summary_2008B" xfId="276" xr:uid="{AC6BA1DF-4A4A-46FB-9FD5-9236466CD23F}"/>
    <cellStyle name="_Bridge_Budget to Sep proj_AsPac-Budget Pres S Binder Reg Summary_2008B 2" xfId="2965" xr:uid="{C8E113E6-D417-4FBF-98B2-1D21FC8DC305}"/>
    <cellStyle name="_Bridge_Budget to Sep proj_AsPac-Budget Pres S Binder Reg Summary_2008B(1to30)" xfId="277" xr:uid="{71979B0F-21D6-4833-90F6-BBB4C73550DB}"/>
    <cellStyle name="_Bridge_Budget to Sep proj_AsPac-Budget Pres S Binder Reg Summary_2008B(1to30) 2" xfId="2966" xr:uid="{CC77C05F-71EC-4CF8-B807-13232AA895D8}"/>
    <cellStyle name="_Bridge_Budget to Sep proj_AsPac-Budget Pres S Binder Reg Summary_2008B(31to60)" xfId="278" xr:uid="{B2D4FAAD-14BF-41ED-B8F4-0E69C1A3307F}"/>
    <cellStyle name="_Bridge_Budget to Sep proj_AsPac-Budget Pres S Binder Reg Summary_2008B(31to60) 2" xfId="2967" xr:uid="{D35B44B9-1505-4E59-8535-0F72461A234D}"/>
    <cellStyle name="_Bridge_Budget to Sep proj_Bridge(Aug YTD to Sep Pro)" xfId="279" xr:uid="{20B8C6DC-B121-43F4-BF02-E4DD2EA6568B}"/>
    <cellStyle name="_Bridge_Budget to Sep proj_Bridge(Aug YTD to Sep Pro) 2" xfId="2968" xr:uid="{FC06B69C-02AA-4093-8C84-D357F000564C}"/>
    <cellStyle name="_Bridge_Budget to Sep proj_Bridge(Aug YTD to Sep Pro)_15.R&amp;D" xfId="280" xr:uid="{A428E9A6-7E23-4B93-8C70-A9137C27F6E6}"/>
    <cellStyle name="_Bridge_Budget to Sep proj_Bridge(Aug YTD to Sep Pro)_15.R&amp;D 2" xfId="2969" xr:uid="{F43E87CF-AD6F-4204-9039-8FCEC46A73B9}"/>
    <cellStyle name="_Bridge_Budget to Sep proj_Bridge(Aug YTD to Sep Pro)_AsPac-Budget Pres S Binder Reg Summary_2008B" xfId="281" xr:uid="{3B31CA23-4791-49ED-8105-8D2514E88F3B}"/>
    <cellStyle name="_Bridge_Budget to Sep proj_Bridge(Aug YTD to Sep Pro)_AsPac-Budget Pres S Binder Reg Summary_2008B 2" xfId="2970" xr:uid="{90A6A683-98D6-4385-98FC-64E61CBB35BC}"/>
    <cellStyle name="_Bridge_Budget to Sep proj_Bridge(Aug YTD to Sep Pro)_AsPac-Budget Pres S Binder Reg Summary_2008B(1to30)" xfId="282" xr:uid="{DAC4DAB5-2835-4BE0-8ECE-7D78195F8FF5}"/>
    <cellStyle name="_Bridge_Budget to Sep proj_Bridge(Aug YTD to Sep Pro)_AsPac-Budget Pres S Binder Reg Summary_2008B(1to30) 2" xfId="2971" xr:uid="{DAC7F963-44EA-401A-91FC-A726A749C969}"/>
    <cellStyle name="_Bridge_Budget to Sep proj_Bridge(Aug YTD to Sep Pro)_AsPac-Budget Pres S Binder Reg Summary_2008B(31to60)" xfId="283" xr:uid="{DE4ECF53-4E42-42C5-BF5D-169682886ED3}"/>
    <cellStyle name="_Bridge_Budget to Sep proj_Bridge(Aug YTD to Sep Pro)_AsPac-Budget Pres S Binder Reg Summary_2008B(31to60) 2" xfId="2972" xr:uid="{8DB95C5B-334A-4D54-9989-57E150DCBF79}"/>
    <cellStyle name="_Bridge_Budget to Sep proj_Bridge(Aug YTD to Sep Pro)_Bridges_for SB deck" xfId="284" xr:uid="{BD87CD2C-4357-4642-B460-058987117A2C}"/>
    <cellStyle name="_Bridge_Budget to Sep proj_Bridge(Aug YTD to Sep Pro)_Bridges_for SB deck 2" xfId="2973" xr:uid="{3F88B41B-5520-4103-B3DF-73C0D41DD185}"/>
    <cellStyle name="_Bridge_Budget to Sep proj_Bridge(Aug YTD to Sep Pro)_Great for MT" xfId="285" xr:uid="{22AB377D-F376-4D79-83DE-09D807FC8DE0}"/>
    <cellStyle name="_Bridge_Budget to Sep proj_Bridge(Aug YTD to Sep Pro)_Great for MT 2" xfId="2974" xr:uid="{7AB67F76-6FA1-4E08-9020-E252E9614BF1}"/>
    <cellStyle name="_Bridge_Budget to Sep proj_Bridge(Aug YTD to Sep Pro)_PTI Slide" xfId="286" xr:uid="{BF29FE4D-5309-4EBA-BE1C-B2CF99F7448F}"/>
    <cellStyle name="_Bridge_Budget to Sep proj_Bridge(Aug YTD to Sep Pro)_PTI Slide 2" xfId="2975" xr:uid="{869C0FD8-544F-4B56-BF7D-8F19E826FE43}"/>
    <cellStyle name="_Bridge_Budget to Sep proj_Bridge(Aug YTD to Sep Pro)_Px" xfId="287" xr:uid="{5535DD38-9C21-4750-B832-CD099EABFEFA}"/>
    <cellStyle name="_Bridge_Budget to Sep proj_Bridge(Aug YTD to Sep Pro)_Px 2" xfId="2976" xr:uid="{101606A4-3F80-49BA-AD19-E9772EBAF255}"/>
    <cellStyle name="_Bridge_Budget to Sep proj_Bridge(Aug YTD to Sep Pro)_Slide8" xfId="288" xr:uid="{6B55CEA8-DB0F-4D98-9634-845D4745B073}"/>
    <cellStyle name="_Bridge_Budget to Sep proj_Bridge(Aug YTD to Sep Pro)_Slide8 2" xfId="2977" xr:uid="{0E7DD729-5D1E-4593-99A8-686F8EFC575E}"/>
    <cellStyle name="_Bridge_Budget to Sep proj_Bridges_for SB deck" xfId="289" xr:uid="{CC38B8BC-F73F-486A-B8F5-018D3B024C74}"/>
    <cellStyle name="_Bridge_Budget to Sep proj_Bridges_for SB deck 2" xfId="2978" xr:uid="{EABABCAC-5482-4151-AD13-B9BE0098892D}"/>
    <cellStyle name="_Bridge_Budget to Sep proj_Great for MT" xfId="290" xr:uid="{B75F797D-4F1A-4C0D-8003-95779DA031D2}"/>
    <cellStyle name="_Bridge_Budget to Sep proj_Great for MT 2" xfId="2979" xr:uid="{FD91A0B0-EDD4-43A0-8138-34C9BA239AA3}"/>
    <cellStyle name="_Bridge_Budget to Sep proj_PTI Slide" xfId="291" xr:uid="{EE8DB041-510E-49FF-B59A-4AE7A85BB749}"/>
    <cellStyle name="_Bridge_Budget to Sep proj_PTI Slide 2" xfId="2980" xr:uid="{8BDBD9B7-620C-4251-9B9D-D88458FF9998}"/>
    <cellStyle name="_Bridge_Budget to Sep proj_Px" xfId="292" xr:uid="{29BCEDAD-DDD0-43B8-AFF4-BF5A71FE7F51}"/>
    <cellStyle name="_Bridge_Budget to Sep proj_Px 2" xfId="2981" xr:uid="{91BD922E-8922-46C7-94B6-D8B213FF0AC5}"/>
    <cellStyle name="_Bridge_Budget to Sep proj_Slide8" xfId="293" xr:uid="{E76C17B0-F457-4F40-B643-A532661FC9B4}"/>
    <cellStyle name="_Bridge_Budget to Sep proj_Slide8 2" xfId="2982" xr:uid="{D1908528-6E15-4396-BCDA-4A80C30F3242}"/>
    <cellStyle name="_Bridge_Jun Proj to Sep Proj_0907" xfId="294" xr:uid="{643535DE-2C2F-45E5-9E7C-C2C526282C59}"/>
    <cellStyle name="_Bridge_Jun Proj to Sep Proj_0907 2" xfId="2983" xr:uid="{223BF751-9949-4439-AA86-03461F950D96}"/>
    <cellStyle name="_Bridge_Jun Proj to Sep Proj_0907_15.R&amp;D" xfId="295" xr:uid="{2856A6C7-907B-4BA4-A83F-ACC90A967986}"/>
    <cellStyle name="_Bridge_Jun Proj to Sep Proj_0907_15.R&amp;D 2" xfId="2984" xr:uid="{50137DC6-468F-4BB1-9480-FBB62FDB0533}"/>
    <cellStyle name="_Bridge_Jun Proj to Sep Proj_0907_AsPac-Budget Pres S Binder Reg Summary_2008B" xfId="296" xr:uid="{F934EE2E-93C0-4FC8-87AC-E065187223DD}"/>
    <cellStyle name="_Bridge_Jun Proj to Sep Proj_0907_AsPac-Budget Pres S Binder Reg Summary_2008B 2" xfId="2985" xr:uid="{3BE78206-DA71-4BA4-A809-666505499EF5}"/>
    <cellStyle name="_Bridge_Jun Proj to Sep Proj_0907_AsPac-Budget Pres S Binder Reg Summary_2008B(1to30)" xfId="297" xr:uid="{0E56FEB9-473C-4876-AF55-4C90146D2BBF}"/>
    <cellStyle name="_Bridge_Jun Proj to Sep Proj_0907_AsPac-Budget Pres S Binder Reg Summary_2008B(1to30) 2" xfId="2986" xr:uid="{78CCBD6E-E28A-4D8B-8FBE-11CDF564069F}"/>
    <cellStyle name="_Bridge_Jun Proj to Sep Proj_0907_AsPac-Budget Pres S Binder Reg Summary_2008B(31to60)" xfId="298" xr:uid="{EE83D52D-E1C9-46D3-A569-9DF068334FFE}"/>
    <cellStyle name="_Bridge_Jun Proj to Sep Proj_0907_AsPac-Budget Pres S Binder Reg Summary_2008B(31to60) 2" xfId="2987" xr:uid="{8427899E-CDE7-4FF8-B33A-A43EA9A9C732}"/>
    <cellStyle name="_Bridge_Jun Proj to Sep Proj_0907_Bridges_for SB deck" xfId="299" xr:uid="{4D4A4ECB-8156-4904-80CF-B342A0915847}"/>
    <cellStyle name="_Bridge_Jun Proj to Sep Proj_0907_Bridges_for SB deck 2" xfId="2988" xr:uid="{5A5EA7A3-2F76-47E4-A50C-D26BBB55518E}"/>
    <cellStyle name="_Bridge_Jun Proj to Sep Proj_0907_Great for MT" xfId="300" xr:uid="{F3CAC5DA-DE2D-40CA-B55B-D18C0959FDEA}"/>
    <cellStyle name="_Bridge_Jun Proj to Sep Proj_0907_Great for MT 2" xfId="2989" xr:uid="{5A6035CF-7C6C-4392-9A25-D2A736EA989A}"/>
    <cellStyle name="_Bridge_Jun Proj to Sep Proj_0907_PTI Slide" xfId="301" xr:uid="{9C7FF577-061B-4ADA-B14B-766D7242B4B9}"/>
    <cellStyle name="_Bridge_Jun Proj to Sep Proj_0907_PTI Slide 2" xfId="2990" xr:uid="{35CCF9CF-392D-4547-8967-CF0352800288}"/>
    <cellStyle name="_Bridge_Jun Proj to Sep Proj_0907_Px" xfId="302" xr:uid="{366336EF-CE59-4BC7-9461-39FF3443C784}"/>
    <cellStyle name="_Bridge_Jun Proj to Sep Proj_0907_Px 2" xfId="2991" xr:uid="{2BBA3D24-F758-4D38-9E38-0E72122BE7C0}"/>
    <cellStyle name="_Bridge_Jun Proj to Sep Proj_0907_Slide8" xfId="303" xr:uid="{7F97EE52-E490-4905-A75F-46E36B4CD9B8}"/>
    <cellStyle name="_Bridge_Jun Proj to Sep Proj_0907_Slide8 2" xfId="2992" xr:uid="{E766C08D-FA75-426B-BB0D-9C36C7555889}"/>
    <cellStyle name="_Bridge_Mar proj to Jun proj" xfId="304" xr:uid="{5D5429AF-6950-41A8-959F-E8DBAF4BD068}"/>
    <cellStyle name="_Bridge_Mar proj to Jun proj 2" xfId="2993" xr:uid="{C4434C0F-6B18-49CD-8CC4-617E17C6A0D2}"/>
    <cellStyle name="_Bridge_Mar proj to Jun proj_15.R&amp;D" xfId="305" xr:uid="{5BCD288D-FCE4-4359-A089-E4F3651E055B}"/>
    <cellStyle name="_Bridge_Mar proj to Jun proj_15.R&amp;D 2" xfId="2994" xr:uid="{B487D9EB-75EF-48B9-AE33-0DC23F68A92E}"/>
    <cellStyle name="_Bridge_Mar proj to Jun proj_AP_Monthly Biz Review_0607" xfId="306" xr:uid="{1A503525-8946-4F8D-AFA0-6DA918C0D1C2}"/>
    <cellStyle name="_Bridge_Mar proj to Jun proj_AP_Monthly Biz Review_0607 2" xfId="2995" xr:uid="{436EA0B7-6E20-4C1F-8608-D7BAA3D7B2FD}"/>
    <cellStyle name="_Bridge_Mar proj to Jun proj_AP_Monthly Biz Review_0607_15.R&amp;D" xfId="307" xr:uid="{3AB88BA2-F927-40FD-9E35-0EC2E5F5DEE5}"/>
    <cellStyle name="_Bridge_Mar proj to Jun proj_AP_Monthly Biz Review_0607_15.R&amp;D 2" xfId="2996" xr:uid="{75ECECF8-7C33-44C4-9FF0-A3E3A24C0E51}"/>
    <cellStyle name="_Bridge_Mar proj to Jun proj_AP_Monthly Biz Review_0607_AsPac-Budget Pres S Binder Reg Summary_2008B" xfId="308" xr:uid="{0873F104-53F0-4951-B429-6FCEA4B7008E}"/>
    <cellStyle name="_Bridge_Mar proj to Jun proj_AP_Monthly Biz Review_0607_AsPac-Budget Pres S Binder Reg Summary_2008B 2" xfId="2997" xr:uid="{AE328E9A-328F-40AD-93C6-A44CB2DD6F68}"/>
    <cellStyle name="_Bridge_Mar proj to Jun proj_AP_Monthly Biz Review_0607_AsPac-Budget Pres S Binder Reg Summary_2008B(1to30)" xfId="309" xr:uid="{6E085FD4-26B2-442E-B929-5F5075885C1D}"/>
    <cellStyle name="_Bridge_Mar proj to Jun proj_AP_Monthly Biz Review_0607_AsPac-Budget Pres S Binder Reg Summary_2008B(1to30) 2" xfId="2998" xr:uid="{4CE8D7A4-050D-410D-B224-05982BDB1BA0}"/>
    <cellStyle name="_Bridge_Mar proj to Jun proj_AP_Monthly Biz Review_0607_AsPac-Budget Pres S Binder Reg Summary_2008B(31to60)" xfId="310" xr:uid="{89E0D223-CB53-4076-B397-19E5DD004A9C}"/>
    <cellStyle name="_Bridge_Mar proj to Jun proj_AP_Monthly Biz Review_0607_AsPac-Budget Pres S Binder Reg Summary_2008B(31to60) 2" xfId="2999" xr:uid="{D3CEFCBE-25CD-4592-ABFB-CDA2B8B3C43A}"/>
    <cellStyle name="_Bridge_Mar proj to Jun proj_AP_Monthly Biz Review_0607_Bridges_for SB deck" xfId="311" xr:uid="{D6173291-55BF-4184-81C9-6387CA9CC876}"/>
    <cellStyle name="_Bridge_Mar proj to Jun proj_AP_Monthly Biz Review_0607_Bridges_for SB deck 2" xfId="3000" xr:uid="{46691906-2018-4A82-A1FB-D22AAAF92925}"/>
    <cellStyle name="_Bridge_Mar proj to Jun proj_AP_Monthly Biz Review_0607_Great for MT" xfId="312" xr:uid="{F3CF3799-F3F1-4683-913C-05D9A82F4890}"/>
    <cellStyle name="_Bridge_Mar proj to Jun proj_AP_Monthly Biz Review_0607_Great for MT 2" xfId="3001" xr:uid="{AA2412BF-A571-412E-8DB4-7C5748663E29}"/>
    <cellStyle name="_Bridge_Mar proj to Jun proj_AP_Monthly Biz Review_0607_PTI Slide" xfId="313" xr:uid="{57419947-CB2D-41DC-9831-5C77C86C2D5E}"/>
    <cellStyle name="_Bridge_Mar proj to Jun proj_AP_Monthly Biz Review_0607_PTI Slide 2" xfId="3002" xr:uid="{FBCB8631-A361-4831-9076-FC7827723A70}"/>
    <cellStyle name="_Bridge_Mar proj to Jun proj_AP_Monthly Biz Review_0607_Px" xfId="314" xr:uid="{F9D289AE-46E3-4014-91EF-B14CF43B88BB}"/>
    <cellStyle name="_Bridge_Mar proj to Jun proj_AP_Monthly Biz Review_0607_Px 2" xfId="3003" xr:uid="{815632AD-950C-4F8C-8F3C-F23D5C37E525}"/>
    <cellStyle name="_Bridge_Mar proj to Jun proj_AP_Monthly Biz Review_0607_Slide8" xfId="315" xr:uid="{825DC4C3-9B36-4430-86F5-AB8A964F0D82}"/>
    <cellStyle name="_Bridge_Mar proj to Jun proj_AP_Monthly Biz Review_0607_Slide8 2" xfId="3004" xr:uid="{DCCC31E9-1E58-43B8-9F7E-AADBC36F662A}"/>
    <cellStyle name="_Bridge_Mar proj to Jun proj_AP_Monthly Biz Review_0907" xfId="316" xr:uid="{04E2CA41-1F65-4CFE-A00C-FF796BAA0600}"/>
    <cellStyle name="_Bridge_Mar proj to Jun proj_AP_Monthly Biz Review_0907 2" xfId="3005" xr:uid="{0C34AB2E-BACD-4A39-9FDA-16270DBD8022}"/>
    <cellStyle name="_Bridge_Mar proj to Jun proj_AP_Monthly Biz Review_0907_15.R&amp;D" xfId="317" xr:uid="{348CFD5E-3B61-4334-AC72-485955033DD0}"/>
    <cellStyle name="_Bridge_Mar proj to Jun proj_AP_Monthly Biz Review_0907_15.R&amp;D 2" xfId="3006" xr:uid="{12AD2250-9199-4A3C-9E37-CF9F617DA947}"/>
    <cellStyle name="_Bridge_Mar proj to Jun proj_AP_Monthly Biz Review_0907_AsPac-Budget Pres S Binder Reg Summary_2008B" xfId="318" xr:uid="{5798188F-AF57-4683-B5E6-ADB4D57CAF8D}"/>
    <cellStyle name="_Bridge_Mar proj to Jun proj_AP_Monthly Biz Review_0907_AsPac-Budget Pres S Binder Reg Summary_2008B 2" xfId="3007" xr:uid="{00593D72-E327-488E-BA40-10DAB117A500}"/>
    <cellStyle name="_Bridge_Mar proj to Jun proj_AP_Monthly Biz Review_0907_AsPac-Budget Pres S Binder Reg Summary_2008B(1to30)" xfId="319" xr:uid="{D3DDDAC2-8381-4F2E-A2A4-D5718351D2A9}"/>
    <cellStyle name="_Bridge_Mar proj to Jun proj_AP_Monthly Biz Review_0907_AsPac-Budget Pres S Binder Reg Summary_2008B(1to30) 2" xfId="3008" xr:uid="{1DE8C273-4026-42BD-A112-3B91ED3542FA}"/>
    <cellStyle name="_Bridge_Mar proj to Jun proj_AP_Monthly Biz Review_0907_AsPac-Budget Pres S Binder Reg Summary_2008B(31to60)" xfId="320" xr:uid="{8DB76CE7-BA43-4E69-A765-8D05BF9A0835}"/>
    <cellStyle name="_Bridge_Mar proj to Jun proj_AP_Monthly Biz Review_0907_AsPac-Budget Pres S Binder Reg Summary_2008B(31to60) 2" xfId="3009" xr:uid="{04F53182-CB13-4BAF-8C1C-C4FC7FFE8A82}"/>
    <cellStyle name="_Bridge_Mar proj to Jun proj_AP_Monthly Biz Review_0907_Bridges_for SB deck" xfId="321" xr:uid="{D53E2691-8BD9-4DC2-97F3-198E9CEAD0F2}"/>
    <cellStyle name="_Bridge_Mar proj to Jun proj_AP_Monthly Biz Review_0907_Bridges_for SB deck 2" xfId="3010" xr:uid="{56D67EF6-4248-4C25-BD7D-3E1A9AAF004E}"/>
    <cellStyle name="_Bridge_Mar proj to Jun proj_AP_Monthly Biz Review_0907_Great for MT" xfId="322" xr:uid="{04E1D957-794F-4A5C-889A-64EC948F616D}"/>
    <cellStyle name="_Bridge_Mar proj to Jun proj_AP_Monthly Biz Review_0907_Great for MT 2" xfId="3011" xr:uid="{1A48BA32-FC90-4E0B-8302-BEC6670F9C19}"/>
    <cellStyle name="_Bridge_Mar proj to Jun proj_AP_Monthly Biz Review_0907_PTI Slide" xfId="323" xr:uid="{760766DA-3BAA-4E8F-8325-77C6EF6CC5F8}"/>
    <cellStyle name="_Bridge_Mar proj to Jun proj_AP_Monthly Biz Review_0907_PTI Slide 2" xfId="3012" xr:uid="{AF5602D2-D384-4272-B925-56AA549BCF65}"/>
    <cellStyle name="_Bridge_Mar proj to Jun proj_AP_Monthly Biz Review_0907_Px" xfId="324" xr:uid="{93CA49E6-62E2-4A31-9527-D97FE77E4182}"/>
    <cellStyle name="_Bridge_Mar proj to Jun proj_AP_Monthly Biz Review_0907_Px 2" xfId="3013" xr:uid="{9781F5B3-FA67-4D1A-B4A2-51512B2F4864}"/>
    <cellStyle name="_Bridge_Mar proj to Jun proj_AP_Monthly Biz Review_0907_Slide8" xfId="325" xr:uid="{9810EE2E-6D07-403B-BF54-B752793C7E02}"/>
    <cellStyle name="_Bridge_Mar proj to Jun proj_AP_Monthly Biz Review_0907_Slide8 2" xfId="3014" xr:uid="{39E79C14-E4D7-4A36-9EE7-AEA8A83AC6FD}"/>
    <cellStyle name="_Bridge_Mar proj to Jun proj_AsPac-Budget Pres S Binder Reg Summary_2008B" xfId="326" xr:uid="{B848ED33-09FD-42CB-89B8-9DFDD9DBFFD0}"/>
    <cellStyle name="_Bridge_Mar proj to Jun proj_AsPac-Budget Pres S Binder Reg Summary_2008B 2" xfId="3015" xr:uid="{C7F0C311-3014-4969-81EA-E1FF153CFF99}"/>
    <cellStyle name="_Bridge_Mar proj to Jun proj_AsPac-Budget Pres S Binder Reg Summary_2008B(1to30)" xfId="327" xr:uid="{7113B613-7835-44FF-ADC3-6067F70AD02D}"/>
    <cellStyle name="_Bridge_Mar proj to Jun proj_AsPac-Budget Pres S Binder Reg Summary_2008B(1to30) 2" xfId="3016" xr:uid="{67726BDC-AFDC-4374-A3D7-D89265507BF7}"/>
    <cellStyle name="_Bridge_Mar proj to Jun proj_AsPac-Budget Pres S Binder Reg Summary_2008B(31to60)" xfId="328" xr:uid="{42CC7D50-8E45-4531-B6D5-BF9908E2EA90}"/>
    <cellStyle name="_Bridge_Mar proj to Jun proj_AsPac-Budget Pres S Binder Reg Summary_2008B(31to60) 2" xfId="3017" xr:uid="{70B10DAA-4AF4-43DC-906E-C1F2ED713528}"/>
    <cellStyle name="_Bridge_Mar proj to Jun proj_Bridge(Aug YTD to Sep Pro)" xfId="329" xr:uid="{15867A38-7C37-4B16-9B4C-F56BC7489890}"/>
    <cellStyle name="_Bridge_Mar proj to Jun proj_Bridge(Aug YTD to Sep Pro) 2" xfId="3018" xr:uid="{A5BB1EBE-59BC-4BE2-B153-029167BCD99D}"/>
    <cellStyle name="_Bridge_Mar proj to Jun proj_Bridge(Aug YTD to Sep Pro)_15.R&amp;D" xfId="330" xr:uid="{4DC807DA-C40B-4FE8-AFAD-E0B6F51571BD}"/>
    <cellStyle name="_Bridge_Mar proj to Jun proj_Bridge(Aug YTD to Sep Pro)_15.R&amp;D 2" xfId="3019" xr:uid="{C52DFBC7-1833-4CAF-B204-03820AB433F1}"/>
    <cellStyle name="_Bridge_Mar proj to Jun proj_Bridge(Aug YTD to Sep Pro)_AsPac-Budget Pres S Binder Reg Summary_2008B" xfId="331" xr:uid="{C8C29A8C-0E97-4C35-A415-9C72DF6DDFB7}"/>
    <cellStyle name="_Bridge_Mar proj to Jun proj_Bridge(Aug YTD to Sep Pro)_AsPac-Budget Pres S Binder Reg Summary_2008B 2" xfId="3020" xr:uid="{111BABF3-3DBB-43EB-A422-0E021DAFCEAA}"/>
    <cellStyle name="_Bridge_Mar proj to Jun proj_Bridge(Aug YTD to Sep Pro)_AsPac-Budget Pres S Binder Reg Summary_2008B(1to30)" xfId="332" xr:uid="{C69868A8-5BD3-4FBF-B97E-E979BFBF49D2}"/>
    <cellStyle name="_Bridge_Mar proj to Jun proj_Bridge(Aug YTD to Sep Pro)_AsPac-Budget Pres S Binder Reg Summary_2008B(1to30) 2" xfId="3021" xr:uid="{1B2D38C8-A326-4AA8-90A1-6C0C6DE2EC9E}"/>
    <cellStyle name="_Bridge_Mar proj to Jun proj_Bridge(Aug YTD to Sep Pro)_AsPac-Budget Pres S Binder Reg Summary_2008B(31to60)" xfId="333" xr:uid="{D94FAAA9-8550-4272-9631-34433296323C}"/>
    <cellStyle name="_Bridge_Mar proj to Jun proj_Bridge(Aug YTD to Sep Pro)_AsPac-Budget Pres S Binder Reg Summary_2008B(31to60) 2" xfId="3022" xr:uid="{688270A7-F5D2-4F2E-A7A6-0341A39CC209}"/>
    <cellStyle name="_Bridge_Mar proj to Jun proj_Bridge(Aug YTD to Sep Pro)_Bridges_for SB deck" xfId="334" xr:uid="{3771BD55-5F4D-45AE-BA63-1A447D60D25A}"/>
    <cellStyle name="_Bridge_Mar proj to Jun proj_Bridge(Aug YTD to Sep Pro)_Bridges_for SB deck 2" xfId="3023" xr:uid="{DBF0007C-136E-4F82-9A7C-B03C70B690D0}"/>
    <cellStyle name="_Bridge_Mar proj to Jun proj_Bridge(Aug YTD to Sep Pro)_Great for MT" xfId="335" xr:uid="{1B07EBF4-EB55-430C-8593-E389F17605F9}"/>
    <cellStyle name="_Bridge_Mar proj to Jun proj_Bridge(Aug YTD to Sep Pro)_Great for MT 2" xfId="3024" xr:uid="{C88DD96C-8D2A-4FC4-AB45-2862845B336F}"/>
    <cellStyle name="_Bridge_Mar proj to Jun proj_Bridge(Aug YTD to Sep Pro)_PTI Slide" xfId="336" xr:uid="{FFE5F025-BBD4-43F6-BEF2-B58E70EBD41B}"/>
    <cellStyle name="_Bridge_Mar proj to Jun proj_Bridge(Aug YTD to Sep Pro)_PTI Slide 2" xfId="3025" xr:uid="{6816C80E-D49B-42E3-A8F7-0453DF481A51}"/>
    <cellStyle name="_Bridge_Mar proj to Jun proj_Bridge(Aug YTD to Sep Pro)_Px" xfId="337" xr:uid="{F32499E7-2C1F-487F-9F4A-7A7239B95985}"/>
    <cellStyle name="_Bridge_Mar proj to Jun proj_Bridge(Aug YTD to Sep Pro)_Px 2" xfId="3026" xr:uid="{6B45D9B7-E2C4-418B-9912-9C284E957820}"/>
    <cellStyle name="_Bridge_Mar proj to Jun proj_Bridge(Aug YTD to Sep Pro)_Slide8" xfId="338" xr:uid="{1AAEE4AE-7F6D-4B59-98E6-51687A5F89F7}"/>
    <cellStyle name="_Bridge_Mar proj to Jun proj_Bridge(Aug YTD to Sep Pro)_Slide8 2" xfId="3027" xr:uid="{0BA06994-87FC-410F-84A4-B754910F5143}"/>
    <cellStyle name="_Bridge_Mar proj to Jun proj_Bridge_Jun Proj to Sep Proj_0907" xfId="339" xr:uid="{51E0E410-F303-4F64-87C0-CC45FD47826F}"/>
    <cellStyle name="_Bridge_Mar proj to Jun proj_Bridge_Jun Proj to Sep Proj_0907 2" xfId="3028" xr:uid="{E40CFC0A-3E5E-403C-B4D0-431B02BA93C7}"/>
    <cellStyle name="_Bridge_Mar proj to Jun proj_Bridge_Jun Proj to Sep Proj_0907_15.R&amp;D" xfId="340" xr:uid="{D635EC01-66BB-4F5C-AE09-6AF940E590E3}"/>
    <cellStyle name="_Bridge_Mar proj to Jun proj_Bridge_Jun Proj to Sep Proj_0907_15.R&amp;D 2" xfId="3029" xr:uid="{D9E13A65-7794-4154-814E-D5CCFE124115}"/>
    <cellStyle name="_Bridge_Mar proj to Jun proj_Bridge_Jun Proj to Sep Proj_0907_AsPac-Budget Pres S Binder Reg Summary_2008B" xfId="341" xr:uid="{C3B651AA-E85B-4A15-AB66-645B6A7C2CE9}"/>
    <cellStyle name="_Bridge_Mar proj to Jun proj_Bridge_Jun Proj to Sep Proj_0907_AsPac-Budget Pres S Binder Reg Summary_2008B 2" xfId="3030" xr:uid="{2E97BB27-55A1-45FA-A0CB-720339AE83CD}"/>
    <cellStyle name="_Bridge_Mar proj to Jun proj_Bridge_Jun Proj to Sep Proj_0907_AsPac-Budget Pres S Binder Reg Summary_2008B(1to30)" xfId="342" xr:uid="{18A37DF7-C636-40D5-86F6-222E467A6F8F}"/>
    <cellStyle name="_Bridge_Mar proj to Jun proj_Bridge_Jun Proj to Sep Proj_0907_AsPac-Budget Pres S Binder Reg Summary_2008B(1to30) 2" xfId="3031" xr:uid="{D5047C61-5036-4E2A-8750-0B75C281A73D}"/>
    <cellStyle name="_Bridge_Mar proj to Jun proj_Bridge_Jun Proj to Sep Proj_0907_AsPac-Budget Pres S Binder Reg Summary_2008B(31to60)" xfId="343" xr:uid="{A9C783C7-E55A-4DFB-94F2-7437A3A556A4}"/>
    <cellStyle name="_Bridge_Mar proj to Jun proj_Bridge_Jun Proj to Sep Proj_0907_AsPac-Budget Pres S Binder Reg Summary_2008B(31to60) 2" xfId="3032" xr:uid="{83120E5D-9FA0-4707-8811-05A3A37E116A}"/>
    <cellStyle name="_Bridge_Mar proj to Jun proj_Bridge_Jun Proj to Sep Proj_0907_Bridges_for SB deck" xfId="344" xr:uid="{CA5C49C7-7AA6-4DFA-A83B-2F29BFE33344}"/>
    <cellStyle name="_Bridge_Mar proj to Jun proj_Bridge_Jun Proj to Sep Proj_0907_Bridges_for SB deck 2" xfId="3033" xr:uid="{B40683E8-4EF8-479A-A856-D2842D3E7C55}"/>
    <cellStyle name="_Bridge_Mar proj to Jun proj_Bridge_Jun Proj to Sep Proj_0907_Great for MT" xfId="345" xr:uid="{458E1551-6DF1-4EE6-94FD-F351258CD489}"/>
    <cellStyle name="_Bridge_Mar proj to Jun proj_Bridge_Jun Proj to Sep Proj_0907_Great for MT 2" xfId="3034" xr:uid="{E5ED21ED-DDFC-4919-9DE1-DE8B194940F3}"/>
    <cellStyle name="_Bridge_Mar proj to Jun proj_Bridge_Jun Proj to Sep Proj_0907_PTI Slide" xfId="346" xr:uid="{7CDEEC9C-4CE3-4EC7-A014-518DF634F210}"/>
    <cellStyle name="_Bridge_Mar proj to Jun proj_Bridge_Jun Proj to Sep Proj_0907_PTI Slide 2" xfId="3035" xr:uid="{63F9E288-83AC-4D67-9544-2AE28A7E2B09}"/>
    <cellStyle name="_Bridge_Mar proj to Jun proj_Bridge_Jun Proj to Sep Proj_0907_Px" xfId="347" xr:uid="{12B8AEEB-C1DC-4296-8C2D-EEB43D80A428}"/>
    <cellStyle name="_Bridge_Mar proj to Jun proj_Bridge_Jun Proj to Sep Proj_0907_Px 2" xfId="3036" xr:uid="{F450728D-8A71-4647-AA2B-9172A9A6A94B}"/>
    <cellStyle name="_Bridge_Mar proj to Jun proj_Bridge_Jun Proj to Sep Proj_0907_Slide8" xfId="348" xr:uid="{68A98720-74F0-4471-84AF-29C137C89053}"/>
    <cellStyle name="_Bridge_Mar proj to Jun proj_Bridge_Jun Proj to Sep Proj_0907_Slide8 2" xfId="3037" xr:uid="{482CD5FE-3D86-41A7-B671-894C4EFC7B46}"/>
    <cellStyle name="_Bridge_Mar proj to Jun proj_Bridges_for SB deck" xfId="349" xr:uid="{F605ABCA-B35F-46C4-B428-C946B336AEEB}"/>
    <cellStyle name="_Bridge_Mar proj to Jun proj_Bridges_for SB deck 2" xfId="3038" xr:uid="{14ED87EE-505C-455A-B6BA-401A37FD5DB7}"/>
    <cellStyle name="_Bridge_Mar proj to Jun proj_Comments fr MT(Jun 22)" xfId="350" xr:uid="{9D423FE8-CE1A-43B6-AF35-45DE242BBF21}"/>
    <cellStyle name="_Bridge_Mar proj to Jun proj_Comments fr MT(Jun 22) 2" xfId="3039" xr:uid="{58A2571D-744C-49E4-86F6-4FAA7DE5B9F4}"/>
    <cellStyle name="_Bridge_Mar proj to Jun proj_Comments fr MT(Jun 22)_15.R&amp;D" xfId="351" xr:uid="{092CE828-43D7-447C-8290-A5B0CF8D4344}"/>
    <cellStyle name="_Bridge_Mar proj to Jun proj_Comments fr MT(Jun 22)_15.R&amp;D 2" xfId="3040" xr:uid="{F0CE75A1-C396-4547-B949-5B0B401EDCE8}"/>
    <cellStyle name="_Bridge_Mar proj to Jun proj_Comments fr MT(Jun 22)_AsPac-Budget Pres S Binder Reg Summary_2008B" xfId="352" xr:uid="{29CD1108-FEF9-44B2-8529-27B9AFE006C5}"/>
    <cellStyle name="_Bridge_Mar proj to Jun proj_Comments fr MT(Jun 22)_AsPac-Budget Pres S Binder Reg Summary_2008B 2" xfId="3041" xr:uid="{346EE3CD-C311-4702-81A4-FE2FC31D9174}"/>
    <cellStyle name="_Bridge_Mar proj to Jun proj_Comments fr MT(Jun 22)_AsPac-Budget Pres S Binder Reg Summary_2008B(1to30)" xfId="353" xr:uid="{39D1C1D8-BCF0-4E64-8781-387731F3099A}"/>
    <cellStyle name="_Bridge_Mar proj to Jun proj_Comments fr MT(Jun 22)_AsPac-Budget Pres S Binder Reg Summary_2008B(1to30) 2" xfId="3042" xr:uid="{EA5A503C-55DC-4D47-A14D-B4D8AEC85D5E}"/>
    <cellStyle name="_Bridge_Mar proj to Jun proj_Comments fr MT(Jun 22)_AsPac-Budget Pres S Binder Reg Summary_2008B(31to60)" xfId="354" xr:uid="{1ED1FA2B-AC86-4D75-9405-4F424D2AD8AE}"/>
    <cellStyle name="_Bridge_Mar proj to Jun proj_Comments fr MT(Jun 22)_AsPac-Budget Pres S Binder Reg Summary_2008B(31to60) 2" xfId="3043" xr:uid="{7E5BA809-AFC5-419C-8A49-AF22212DF082}"/>
    <cellStyle name="_Bridge_Mar proj to Jun proj_Comments fr MT(Jun 22)_Bridges_for SB deck" xfId="355" xr:uid="{8E8269C9-D8D8-4032-AAC1-5D3A0794EAAF}"/>
    <cellStyle name="_Bridge_Mar proj to Jun proj_Comments fr MT(Jun 22)_Bridges_for SB deck 2" xfId="3044" xr:uid="{6A6EA661-9286-4A4E-BE54-04FF826A57D8}"/>
    <cellStyle name="_Bridge_Mar proj to Jun proj_Comments fr MT(Jun 22)_Great for MT" xfId="356" xr:uid="{CD6DDD9B-996A-4858-B330-5E4285DB48B2}"/>
    <cellStyle name="_Bridge_Mar proj to Jun proj_Comments fr MT(Jun 22)_Great for MT 2" xfId="3045" xr:uid="{DA5B5213-037C-4CE5-B6D8-F99178D1F986}"/>
    <cellStyle name="_Bridge_Mar proj to Jun proj_Comments fr MT(Jun 22)_PTI Slide" xfId="357" xr:uid="{79C3852A-4522-40DB-809D-5368C9F30759}"/>
    <cellStyle name="_Bridge_Mar proj to Jun proj_Comments fr MT(Jun 22)_PTI Slide 2" xfId="3046" xr:uid="{A6A7B1D5-F5C9-411E-99FD-44EC986D5AB3}"/>
    <cellStyle name="_Bridge_Mar proj to Jun proj_Comments fr MT(Jun 22)_Px" xfId="358" xr:uid="{4E20A5C3-78FF-4A88-AD42-D597D9D3C3F3}"/>
    <cellStyle name="_Bridge_Mar proj to Jun proj_Comments fr MT(Jun 22)_Px 2" xfId="3047" xr:uid="{00C6DDD2-F093-44E4-B67E-88397F200069}"/>
    <cellStyle name="_Bridge_Mar proj to Jun proj_Comments fr MT(Jun 22)_Slide8" xfId="359" xr:uid="{4E23CB02-DCAA-4416-BB94-6048467FB0BA}"/>
    <cellStyle name="_Bridge_Mar proj to Jun proj_Comments fr MT(Jun 22)_Slide8 2" xfId="3048" xr:uid="{A7D18014-AE84-4370-92CE-3BED964BB958}"/>
    <cellStyle name="_Bridge_Mar proj to Jun proj_Great for MT" xfId="360" xr:uid="{F11CEF86-B776-449C-8FE2-A2EF25BABE30}"/>
    <cellStyle name="_Bridge_Mar proj to Jun proj_Great for MT 2" xfId="3049" xr:uid="{F3DE4F9A-4C6A-488C-9BE9-E5499882090A}"/>
    <cellStyle name="_Bridge_Mar proj to Jun proj_Projection sales PVE torpedo chart_0907" xfId="361" xr:uid="{453C0201-A855-4E98-95EC-221E406422D9}"/>
    <cellStyle name="_Bridge_Mar proj to Jun proj_Projection sales PVE torpedo chart_0907 2" xfId="3050" xr:uid="{71A0E60F-047D-4637-A81B-6E8E62F13C0B}"/>
    <cellStyle name="_Bridge_Mar proj to Jun proj_Projection sales PVE torpedo chart_0907_15.R&amp;D" xfId="362" xr:uid="{0547A7DE-089B-4A2F-8973-A23213B40BE9}"/>
    <cellStyle name="_Bridge_Mar proj to Jun proj_Projection sales PVE torpedo chart_0907_15.R&amp;D 2" xfId="3051" xr:uid="{9233C1D6-A3BD-49E4-968E-ED5D91A7D699}"/>
    <cellStyle name="_Bridge_Mar proj to Jun proj_Projection sales PVE torpedo chart_0907_AsPac-Budget Pres S Binder Reg Summary_2008B" xfId="363" xr:uid="{B6A2312D-0A08-43AB-B09C-666D848BB440}"/>
    <cellStyle name="_Bridge_Mar proj to Jun proj_Projection sales PVE torpedo chart_0907_AsPac-Budget Pres S Binder Reg Summary_2008B 2" xfId="3052" xr:uid="{C4C8ABF0-023C-4BCD-B415-55FC53AD7AAB}"/>
    <cellStyle name="_Bridge_Mar proj to Jun proj_Projection sales PVE torpedo chart_0907_AsPac-Budget Pres S Binder Reg Summary_2008B(1to30)" xfId="364" xr:uid="{61960B90-6E87-4FFA-93DA-D1F6DEED146A}"/>
    <cellStyle name="_Bridge_Mar proj to Jun proj_Projection sales PVE torpedo chart_0907_AsPac-Budget Pres S Binder Reg Summary_2008B(1to30) 2" xfId="3053" xr:uid="{1A56D4A3-684C-4A7A-9D70-88F5B3100CBE}"/>
    <cellStyle name="_Bridge_Mar proj to Jun proj_Projection sales PVE torpedo chart_0907_AsPac-Budget Pres S Binder Reg Summary_2008B(31to60)" xfId="365" xr:uid="{691A339C-ED32-48DE-8984-002037A53322}"/>
    <cellStyle name="_Bridge_Mar proj to Jun proj_Projection sales PVE torpedo chart_0907_AsPac-Budget Pres S Binder Reg Summary_2008B(31to60) 2" xfId="3054" xr:uid="{705132F3-5C56-4858-BD1D-EC04A6755FF5}"/>
    <cellStyle name="_Bridge_Mar proj to Jun proj_Projection sales PVE torpedo chart_0907_Bridges_for SB deck" xfId="366" xr:uid="{C1D1E116-6E61-4BA1-9F9B-5A3711AF9D7E}"/>
    <cellStyle name="_Bridge_Mar proj to Jun proj_Projection sales PVE torpedo chart_0907_Bridges_for SB deck 2" xfId="3055" xr:uid="{668DEA58-73A7-4752-A60D-31BD3E77B6AF}"/>
    <cellStyle name="_Bridge_Mar proj to Jun proj_Projection sales PVE torpedo chart_0907_Great for MT" xfId="367" xr:uid="{92FEC436-7FB1-41D2-9C99-07ABDDA9C802}"/>
    <cellStyle name="_Bridge_Mar proj to Jun proj_Projection sales PVE torpedo chart_0907_Great for MT 2" xfId="3056" xr:uid="{8769A69B-D268-44CD-B459-F41BFDB78192}"/>
    <cellStyle name="_Bridge_Mar proj to Jun proj_Projection sales PVE torpedo chart_0907_PTI Slide" xfId="368" xr:uid="{B56EEFE8-E085-47AC-94D6-56ED2E041D82}"/>
    <cellStyle name="_Bridge_Mar proj to Jun proj_Projection sales PVE torpedo chart_0907_PTI Slide 2" xfId="3057" xr:uid="{50AF3B7B-56CA-44C0-BDE2-A8E6FB7E52DC}"/>
    <cellStyle name="_Bridge_Mar proj to Jun proj_Projection sales PVE torpedo chart_0907_Px" xfId="369" xr:uid="{30114033-4E2C-41EF-BA2F-77AF72B120B0}"/>
    <cellStyle name="_Bridge_Mar proj to Jun proj_Projection sales PVE torpedo chart_0907_Px 2" xfId="3058" xr:uid="{2EF0724A-0ED4-4111-B3FC-2A6F63D343B5}"/>
    <cellStyle name="_Bridge_Mar proj to Jun proj_Projection sales PVE torpedo chart_0907_Slide8" xfId="370" xr:uid="{E7425787-C9E5-4426-8084-CCAFCCA009A2}"/>
    <cellStyle name="_Bridge_Mar proj to Jun proj_Projection sales PVE torpedo chart_0907_Slide8 2" xfId="3059" xr:uid="{AEB308B4-9586-4966-9E50-04270A0DAE35}"/>
    <cellStyle name="_Bridge_Mar proj to Jun proj_PTI Slide" xfId="371" xr:uid="{695967DE-ED7C-4353-8932-B7E931BBEA5D}"/>
    <cellStyle name="_Bridge_Mar proj to Jun proj_PTI Slide 2" xfId="3060" xr:uid="{96D0D024-7F35-49C2-93CA-FDB1481DA51E}"/>
    <cellStyle name="_Bridge_Mar proj to Jun proj_Px" xfId="372" xr:uid="{D752870D-DCC6-45D6-B23F-37FE5EBCE4E2}"/>
    <cellStyle name="_Bridge_Mar proj to Jun proj_Px 2" xfId="3061" xr:uid="{D2D61ED2-53EE-49B9-ACB9-CD5DB291A003}"/>
    <cellStyle name="_Bridge_Mar proj to Jun proj_R&amp;O_0907" xfId="373" xr:uid="{3C54ECF8-820F-4165-B011-CFB798FF8A39}"/>
    <cellStyle name="_Bridge_Mar proj to Jun proj_R&amp;O_0907 2" xfId="3062" xr:uid="{81EC9DB7-34C3-444B-BC0E-220C7585807B}"/>
    <cellStyle name="_Bridge_Mar proj to Jun proj_R&amp;O_0907_15.R&amp;D" xfId="374" xr:uid="{6E284C6D-D0B7-45A7-B235-AB5BDBF89FAF}"/>
    <cellStyle name="_Bridge_Mar proj to Jun proj_R&amp;O_0907_15.R&amp;D 2" xfId="3063" xr:uid="{71B4770C-A53F-4BD3-B45B-124FFF4B2AC7}"/>
    <cellStyle name="_Bridge_Mar proj to Jun proj_R&amp;O_0907_AsPac-Budget Pres S Binder Reg Summary_2008B" xfId="375" xr:uid="{0D451E71-939A-49A0-87F2-7BD21905C414}"/>
    <cellStyle name="_Bridge_Mar proj to Jun proj_R&amp;O_0907_AsPac-Budget Pres S Binder Reg Summary_2008B 2" xfId="3064" xr:uid="{8EA25688-D267-4A4B-AFEA-2E93F838269A}"/>
    <cellStyle name="_Bridge_Mar proj to Jun proj_R&amp;O_0907_AsPac-Budget Pres S Binder Reg Summary_2008B(1to30)" xfId="376" xr:uid="{C0DB67ED-AE64-4051-BEEB-93172905C56A}"/>
    <cellStyle name="_Bridge_Mar proj to Jun proj_R&amp;O_0907_AsPac-Budget Pres S Binder Reg Summary_2008B(1to30) 2" xfId="3065" xr:uid="{A3F893AB-3F8B-4EC5-ACF2-B3DE22EC0977}"/>
    <cellStyle name="_Bridge_Mar proj to Jun proj_R&amp;O_0907_AsPac-Budget Pres S Binder Reg Summary_2008B(31to60)" xfId="377" xr:uid="{56D2ABC5-2338-436B-8A5B-AD2DC6EB24E4}"/>
    <cellStyle name="_Bridge_Mar proj to Jun proj_R&amp;O_0907_AsPac-Budget Pres S Binder Reg Summary_2008B(31to60) 2" xfId="3066" xr:uid="{33DF6465-6943-41D5-A7C9-42F7DFA419ED}"/>
    <cellStyle name="_Bridge_Mar proj to Jun proj_R&amp;O_0907_Bridges_for SB deck" xfId="378" xr:uid="{900DD212-8A93-424E-97BA-2E5881E33823}"/>
    <cellStyle name="_Bridge_Mar proj to Jun proj_R&amp;O_0907_Bridges_for SB deck 2" xfId="3067" xr:uid="{E3E7E9C3-F761-4672-857C-D2C94A08EF27}"/>
    <cellStyle name="_Bridge_Mar proj to Jun proj_R&amp;O_0907_Great for MT" xfId="379" xr:uid="{5D6F912C-58DB-49E7-8B29-04D61FB40EFD}"/>
    <cellStyle name="_Bridge_Mar proj to Jun proj_R&amp;O_0907_Great for MT 2" xfId="3068" xr:uid="{0DD02266-FAF5-483E-A977-27B06ECA9741}"/>
    <cellStyle name="_Bridge_Mar proj to Jun proj_R&amp;O_0907_PTI Slide" xfId="380" xr:uid="{445E4237-8AF4-4A80-B575-7C403E2F24F1}"/>
    <cellStyle name="_Bridge_Mar proj to Jun proj_R&amp;O_0907_PTI Slide 2" xfId="3069" xr:uid="{D65357BD-F077-4204-9ACC-99606657648F}"/>
    <cellStyle name="_Bridge_Mar proj to Jun proj_R&amp;O_0907_Px" xfId="381" xr:uid="{54B1D27F-330B-46D0-9FF6-F69FEFE9C224}"/>
    <cellStyle name="_Bridge_Mar proj to Jun proj_R&amp;O_0907_Px 2" xfId="3070" xr:uid="{DDF1B7D4-BB46-4F2A-93B2-469BF67727AD}"/>
    <cellStyle name="_Bridge_Mar proj to Jun proj_R&amp;O_0907_Slide8" xfId="382" xr:uid="{BD124C5F-E255-43F2-ADD5-6F33DF89421F}"/>
    <cellStyle name="_Bridge_Mar proj to Jun proj_R&amp;O_0907_Slide8 2" xfId="3071" xr:uid="{C58FB0B1-07A6-40D9-8B49-71DE70D20FE2}"/>
    <cellStyle name="_Bridge_Mar proj to Jun proj_Reinvestment update_0907" xfId="383" xr:uid="{728B0EE6-9A2E-4BA4-9B89-5CFDB70804BB}"/>
    <cellStyle name="_Bridge_Mar proj to Jun proj_Reinvestment update_0907 2" xfId="3072" xr:uid="{248F7FE5-A3D7-487E-9B2E-C5BF9BF12BB3}"/>
    <cellStyle name="_Bridge_Mar proj to Jun proj_Reinvestment update_0907_15.R&amp;D" xfId="384" xr:uid="{58E503E5-2112-4E8C-831F-0780637B2C35}"/>
    <cellStyle name="_Bridge_Mar proj to Jun proj_Reinvestment update_0907_15.R&amp;D 2" xfId="3073" xr:uid="{C4433035-622C-4BB4-94F8-221A2EBC00BF}"/>
    <cellStyle name="_Bridge_Mar proj to Jun proj_Reinvestment update_0907_AsPac-Budget Pres S Binder Reg Summary_2008B" xfId="385" xr:uid="{CA39564E-D4D0-4387-9920-3CF335C7EF97}"/>
    <cellStyle name="_Bridge_Mar proj to Jun proj_Reinvestment update_0907_AsPac-Budget Pres S Binder Reg Summary_2008B 2" xfId="3074" xr:uid="{C3628873-1ECB-4759-9A3E-2433D9B43762}"/>
    <cellStyle name="_Bridge_Mar proj to Jun proj_Reinvestment update_0907_AsPac-Budget Pres S Binder Reg Summary_2008B(1to30)" xfId="386" xr:uid="{745A5BAB-6781-4B96-A887-140205A6A959}"/>
    <cellStyle name="_Bridge_Mar proj to Jun proj_Reinvestment update_0907_AsPac-Budget Pres S Binder Reg Summary_2008B(1to30) 2" xfId="3075" xr:uid="{E973EEE3-D9BD-4817-A8D7-C5A189475034}"/>
    <cellStyle name="_Bridge_Mar proj to Jun proj_Reinvestment update_0907_AsPac-Budget Pres S Binder Reg Summary_2008B(31to60)" xfId="387" xr:uid="{048CA024-7579-4D52-AB34-F19C9E855179}"/>
    <cellStyle name="_Bridge_Mar proj to Jun proj_Reinvestment update_0907_AsPac-Budget Pres S Binder Reg Summary_2008B(31to60) 2" xfId="3076" xr:uid="{E49F579B-16AE-4371-9918-E545EFFAAFAD}"/>
    <cellStyle name="_Bridge_Mar proj to Jun proj_Reinvestment update_0907_Bridges_for SB deck" xfId="388" xr:uid="{C6DA1CD3-01A0-4A20-9AC3-5323F83976DE}"/>
    <cellStyle name="_Bridge_Mar proj to Jun proj_Reinvestment update_0907_Bridges_for SB deck 2" xfId="3077" xr:uid="{8CE48881-9D4E-4587-BF6A-2436B04B60B6}"/>
    <cellStyle name="_Bridge_Mar proj to Jun proj_Reinvestment update_0907_Great for MT" xfId="389" xr:uid="{D03FF1E3-8BDB-4A69-B6ED-C4C8E6BEB9E2}"/>
    <cellStyle name="_Bridge_Mar proj to Jun proj_Reinvestment update_0907_Great for MT 2" xfId="3078" xr:uid="{9BC45DF6-E99C-4C87-B994-355CAFFA4082}"/>
    <cellStyle name="_Bridge_Mar proj to Jun proj_Reinvestment update_0907_PTI Slide" xfId="390" xr:uid="{E46D6CF9-FC92-4068-A31D-88ACC9A4228A}"/>
    <cellStyle name="_Bridge_Mar proj to Jun proj_Reinvestment update_0907_PTI Slide 2" xfId="3079" xr:uid="{C603D10F-4A7D-4A5C-8123-A82F6A6155F2}"/>
    <cellStyle name="_Bridge_Mar proj to Jun proj_Reinvestment update_0907_Px" xfId="391" xr:uid="{BA848123-B6F8-4F8C-B109-681567DCFEF6}"/>
    <cellStyle name="_Bridge_Mar proj to Jun proj_Reinvestment update_0907_Px 2" xfId="3080" xr:uid="{DADEEFE7-6D10-419E-BFB9-B8C805CA7D46}"/>
    <cellStyle name="_Bridge_Mar proj to Jun proj_Reinvestment update_0907_Slide8" xfId="392" xr:uid="{948A8331-A80A-44A1-8B07-3A13AEE62F21}"/>
    <cellStyle name="_Bridge_Mar proj to Jun proj_Reinvestment update_0907_Slide8 2" xfId="3081" xr:uid="{60522ECF-63E9-42F3-8C2A-D905E6D45BB0}"/>
    <cellStyle name="_Bridge_Mar proj to Jun proj_Slide8" xfId="393" xr:uid="{8D791CB1-77B8-416C-AD05-8CB3E02DA6CD}"/>
    <cellStyle name="_Bridge_Mar proj to Jun proj_Slide8 2" xfId="3082" xr:uid="{86DBCFF2-7A55-47A2-ABD6-FAD27713AEB6}"/>
    <cellStyle name="_C225_Japan fcst 060401-2" xfId="394" xr:uid="{D2AC62A3-96E5-4E0F-A58A-FB48E9CAC16A}"/>
    <cellStyle name="_C225_Japan fcst 060401-2 2" xfId="3083" xr:uid="{9A53EF84-9A97-4029-A043-CF7791187355}"/>
    <cellStyle name="_C225_Japan fcst 060401-2_2008 Prelim Outlook" xfId="395" xr:uid="{37A1A920-157F-4B7A-BDA7-E89202E86E87}"/>
    <cellStyle name="_C225_Japan fcst 060401-2_2008 Prelim Outlook 2" xfId="3084" xr:uid="{55416DB6-6C48-490D-874F-8030BAA532CB}"/>
    <cellStyle name="_C225_Japan fcst 060401-2_2008 Prelim Outlook_1" xfId="396" xr:uid="{6D11BA6E-A4C0-45DF-A6EF-72FE359EF5D5}"/>
    <cellStyle name="_C225_Japan fcst 060401-2_2008 Prelim Outlook_1 2" xfId="3085" xr:uid="{0C969F00-4380-4317-B975-5F51FF3C444B}"/>
    <cellStyle name="_C225_Japan fcst 060401-2_2008 Prelim Outlook_1_AP_2008 First Look_0607" xfId="397" xr:uid="{BB5DC9F1-C173-4FAD-9CBB-6ECDF6FD8F9F}"/>
    <cellStyle name="_C225_Japan fcst 060401-2_2008 Prelim Outlook_1_AP_2008 First Look_0607 2" xfId="3086" xr:uid="{959BC184-D3C4-499C-BB2F-90B8FCB3A3C4}"/>
    <cellStyle name="_C225_Japan fcst 060401-2_2008 Prelim Outlook_1_AP_2008 First Look_0607(Jun25)RV" xfId="398" xr:uid="{FB740133-689E-454E-8636-A897583E0FFD}"/>
    <cellStyle name="_C225_Japan fcst 060401-2_2008 Prelim Outlook_1_AP_2008 First Look_0607(Jun25)RV 2" xfId="3087" xr:uid="{C0DB8B36-DFAB-4765-BD78-2317606EBC88}"/>
    <cellStyle name="_C225_Japan fcst 060401-2_2008 Prelim Outlook_1_AP_2008 Fist Look_0607" xfId="399" xr:uid="{A3313148-C5D4-4AE9-A2FD-CD83AF4DFCFE}"/>
    <cellStyle name="_C225_Japan fcst 060401-2_2008 Prelim Outlook_1_AP_2008 Fist Look_0607 2" xfId="3088" xr:uid="{7EB76C0C-15E1-4892-998E-02D7F047C1CC}"/>
    <cellStyle name="_C225_Japan fcst 060401-2_2008 Prelim Outlook_1_Mina Part" xfId="400" xr:uid="{3F3FC1FD-088F-4A42-BDE2-48E660C6AAD1}"/>
    <cellStyle name="_C225_Japan fcst 060401-2_2008 Prelim Outlook_1_Mina Part 2" xfId="3089" xr:uid="{6BDA0441-D801-48B7-AC86-420109780034}"/>
    <cellStyle name="_C225_Japan fcst 060401-2_2008 Prelim Outlook_15.R&amp;D" xfId="401" xr:uid="{5102B9A2-3B34-4F4B-9B14-1F288479F61E}"/>
    <cellStyle name="_C225_Japan fcst 060401-2_2008 Prelim Outlook_15.R&amp;D 2" xfId="3090" xr:uid="{C78F9B08-EF08-4DAD-9914-49584E9BCDD2}"/>
    <cellStyle name="_C225_Japan fcst 060401-2_2008 Prelim Outlook_AsPac-Budget Pres S Binder Reg Summary_2008B" xfId="402" xr:uid="{8BD35F72-2D61-4991-8C64-8DE6947744D3}"/>
    <cellStyle name="_C225_Japan fcst 060401-2_2008 Prelim Outlook_AsPac-Budget Pres S Binder Reg Summary_2008B 2" xfId="3091" xr:uid="{7A02111F-FFEB-49B9-84BD-C010CBAA13C5}"/>
    <cellStyle name="_C225_Japan fcst 060401-2_2008 Prelim Outlook_AsPac-Budget Pres S Binder Reg Summary_2008B(1to30)" xfId="403" xr:uid="{782971E2-7152-4476-8F22-639B074AE55C}"/>
    <cellStyle name="_C225_Japan fcst 060401-2_2008 Prelim Outlook_AsPac-Budget Pres S Binder Reg Summary_2008B(1to30) 2" xfId="3092" xr:uid="{55250692-CF44-4E75-B416-F01B1ED8048F}"/>
    <cellStyle name="_C225_Japan fcst 060401-2_2008 Prelim Outlook_AsPac-Budget Pres S Binder Reg Summary_2008B(31to60)" xfId="404" xr:uid="{7ED485A5-C315-4E75-B6F4-79400B61E543}"/>
    <cellStyle name="_C225_Japan fcst 060401-2_2008 Prelim Outlook_AsPac-Budget Pres S Binder Reg Summary_2008B(31to60) 2" xfId="3093" xr:uid="{0EC7096C-6BB1-4C86-90E5-7EC1490042F2}"/>
    <cellStyle name="_C225_Japan fcst 060401-2_2008 Prelim Outlook_Bridges_for SB deck" xfId="405" xr:uid="{5A1934FA-14CC-412F-90FC-9C138C9C3C19}"/>
    <cellStyle name="_C225_Japan fcst 060401-2_2008 Prelim Outlook_Bridges_for SB deck 2" xfId="3094" xr:uid="{D8875B3F-B15D-493A-B003-51003E1164A9}"/>
    <cellStyle name="_C225_Japan fcst 060401-2_2008 Prelim Outlook_Great for MT" xfId="406" xr:uid="{9CFF5EBD-ED57-49E3-B8B2-CBC66726DB2D}"/>
    <cellStyle name="_C225_Japan fcst 060401-2_2008 Prelim Outlook_Great for MT 2" xfId="3095" xr:uid="{20B739D6-41CB-4BAD-AA26-CDCBD6792F73}"/>
    <cellStyle name="_C225_Japan fcst 060401-2_2008 Prelim Outlook_June Buz Review Deck Part III" xfId="407" xr:uid="{64CE7E5D-99E9-4277-9474-585A9F98C5B2}"/>
    <cellStyle name="_C225_Japan fcst 060401-2_2008 Prelim Outlook_June Buz Review Deck Part III 2" xfId="3096" xr:uid="{2E60ECC5-C6A1-4B6E-ACAE-C570D2879A4C}"/>
    <cellStyle name="_C225_Japan fcst 060401-2_2008 Prelim Outlook_June Buz Review Deck Part III backup" xfId="408" xr:uid="{240F06A8-6B1B-4CFD-BCA7-2CDD83B4DB40}"/>
    <cellStyle name="_C225_Japan fcst 060401-2_2008 Prelim Outlook_June Buz Review Deck Part III backup 2" xfId="3097" xr:uid="{E7BF04AD-B284-4089-8141-7FE6F4CC5D03}"/>
    <cellStyle name="_C225_Japan fcst 060401-2_2008 Prelim Outlook_June Buz Review Deck Part III backup_15.R&amp;D" xfId="409" xr:uid="{C0872577-B337-42D5-9C22-526A630DA823}"/>
    <cellStyle name="_C225_Japan fcst 060401-2_2008 Prelim Outlook_June Buz Review Deck Part III backup_15.R&amp;D 2" xfId="3098" xr:uid="{370E7972-68C9-43B9-A065-B79367F02046}"/>
    <cellStyle name="_C225_Japan fcst 060401-2_2008 Prelim Outlook_June Buz Review Deck Part III backup_AsPac-Budget Pres S Binder Reg Summary_2008B" xfId="410" xr:uid="{55D52001-B885-4A56-A5B1-587828ADDE1F}"/>
    <cellStyle name="_C225_Japan fcst 060401-2_2008 Prelim Outlook_June Buz Review Deck Part III backup_AsPac-Budget Pres S Binder Reg Summary_2008B 2" xfId="3099" xr:uid="{D5D34DE3-AE0D-4556-BF60-9DB35C781493}"/>
    <cellStyle name="_C225_Japan fcst 060401-2_2008 Prelim Outlook_June Buz Review Deck Part III backup_AsPac-Budget Pres S Binder Reg Summary_2008B(1to30)" xfId="411" xr:uid="{5399BD56-83B3-4972-A35B-F7821B819980}"/>
    <cellStyle name="_C225_Japan fcst 060401-2_2008 Prelim Outlook_June Buz Review Deck Part III backup_AsPac-Budget Pres S Binder Reg Summary_2008B(1to30) 2" xfId="3100" xr:uid="{A272CD07-666B-45DD-BAC3-CC20B335E00A}"/>
    <cellStyle name="_C225_Japan fcst 060401-2_2008 Prelim Outlook_June Buz Review Deck Part III backup_AsPac-Budget Pres S Binder Reg Summary_2008B(31to60)" xfId="412" xr:uid="{4584F04C-5DE7-4886-8819-D83D8AB4F19E}"/>
    <cellStyle name="_C225_Japan fcst 060401-2_2008 Prelim Outlook_June Buz Review Deck Part III backup_AsPac-Budget Pres S Binder Reg Summary_2008B(31to60) 2" xfId="3101" xr:uid="{06474DEB-8520-4DDB-8583-1AC6E9B04D8E}"/>
    <cellStyle name="_C225_Japan fcst 060401-2_2008 Prelim Outlook_June Buz Review Deck Part III backup_Bridges_for SB deck" xfId="413" xr:uid="{52A1AC4E-7DE3-4C53-8CBD-7CC12943D275}"/>
    <cellStyle name="_C225_Japan fcst 060401-2_2008 Prelim Outlook_June Buz Review Deck Part III backup_Bridges_for SB deck 2" xfId="3102" xr:uid="{356F48DC-428C-4F4F-8AA4-BE2B922C9DF1}"/>
    <cellStyle name="_C225_Japan fcst 060401-2_2008 Prelim Outlook_June Buz Review Deck Part III backup_Great for MT" xfId="414" xr:uid="{A42CDA7B-8192-442B-8E7F-AD4A33969CF0}"/>
    <cellStyle name="_C225_Japan fcst 060401-2_2008 Prelim Outlook_June Buz Review Deck Part III backup_Great for MT 2" xfId="3103" xr:uid="{7485C37B-2B87-4757-B9F9-758E4F6C5744}"/>
    <cellStyle name="_C225_Japan fcst 060401-2_2008 Prelim Outlook_June Buz Review Deck Part III backup_PTI Slide" xfId="415" xr:uid="{7D463E34-2704-4DC2-974B-1412BD416419}"/>
    <cellStyle name="_C225_Japan fcst 060401-2_2008 Prelim Outlook_June Buz Review Deck Part III backup_PTI Slide 2" xfId="3104" xr:uid="{4E7F18CE-AA2C-4F5B-80A9-6A40DCA4AC5F}"/>
    <cellStyle name="_C225_Japan fcst 060401-2_2008 Prelim Outlook_June Buz Review Deck Part III backup_Px" xfId="416" xr:uid="{0931C7A1-59F5-49E0-89A3-19D3DFD39CCC}"/>
    <cellStyle name="_C225_Japan fcst 060401-2_2008 Prelim Outlook_June Buz Review Deck Part III backup_Px 2" xfId="3105" xr:uid="{0D975DE9-4711-4CDB-93B9-1EEB63FA06A5}"/>
    <cellStyle name="_C225_Japan fcst 060401-2_2008 Prelim Outlook_June Buz Review Deck Part III backup_Slide8" xfId="417" xr:uid="{BDB3FF93-7A82-4EE0-B239-6229F95D3D92}"/>
    <cellStyle name="_C225_Japan fcst 060401-2_2008 Prelim Outlook_June Buz Review Deck Part III backup_Slide8 2" xfId="3106" xr:uid="{5117AC76-44DB-4B17-9013-C9FF2E527E01}"/>
    <cellStyle name="_C225_Japan fcst 060401-2_2008 Prelim Outlook_June Buz Review Deck Part III_15.R&amp;D" xfId="418" xr:uid="{CDE95E3D-ABF2-4DDC-B471-33C471C281B0}"/>
    <cellStyle name="_C225_Japan fcst 060401-2_2008 Prelim Outlook_June Buz Review Deck Part III_15.R&amp;D 2" xfId="3107" xr:uid="{10E9119D-1C42-43C3-BF5C-31C6266C2765}"/>
    <cellStyle name="_C225_Japan fcst 060401-2_2008 Prelim Outlook_June Buz Review Deck Part III_AsPac-Budget Pres S Binder Reg Summary_2008B" xfId="419" xr:uid="{FAA663C5-EFC5-4884-A84D-966CB9925344}"/>
    <cellStyle name="_C225_Japan fcst 060401-2_2008 Prelim Outlook_June Buz Review Deck Part III_AsPac-Budget Pres S Binder Reg Summary_2008B 2" xfId="3108" xr:uid="{681AF3AB-BAC1-4C2F-9CAA-457B2232D9EC}"/>
    <cellStyle name="_C225_Japan fcst 060401-2_2008 Prelim Outlook_June Buz Review Deck Part III_AsPac-Budget Pres S Binder Reg Summary_2008B(1to30)" xfId="420" xr:uid="{AF788583-1B8B-4D4C-9BFF-C9EBE2E0369D}"/>
    <cellStyle name="_C225_Japan fcst 060401-2_2008 Prelim Outlook_June Buz Review Deck Part III_AsPac-Budget Pres S Binder Reg Summary_2008B(1to30) 2" xfId="3109" xr:uid="{ACB92185-8910-4356-BB08-A56AA1A2FB33}"/>
    <cellStyle name="_C225_Japan fcst 060401-2_2008 Prelim Outlook_June Buz Review Deck Part III_AsPac-Budget Pres S Binder Reg Summary_2008B(31to60)" xfId="421" xr:uid="{C94412A3-6E54-4F54-8CC0-7EF6865B9042}"/>
    <cellStyle name="_C225_Japan fcst 060401-2_2008 Prelim Outlook_June Buz Review Deck Part III_AsPac-Budget Pres S Binder Reg Summary_2008B(31to60) 2" xfId="3110" xr:uid="{5FF7BB6D-8EC7-4B7D-9BF0-0B0224066DA5}"/>
    <cellStyle name="_C225_Japan fcst 060401-2_2008 Prelim Outlook_June Buz Review Deck Part III_Bridges_for SB deck" xfId="422" xr:uid="{BF4DE337-9512-443D-BDD9-9DA738292C76}"/>
    <cellStyle name="_C225_Japan fcst 060401-2_2008 Prelim Outlook_June Buz Review Deck Part III_Bridges_for SB deck 2" xfId="3111" xr:uid="{2065B7C8-94B1-4AEE-9472-F9D6FB630EA5}"/>
    <cellStyle name="_C225_Japan fcst 060401-2_2008 Prelim Outlook_June Buz Review Deck Part III_Great for MT" xfId="423" xr:uid="{0C440853-41C2-499D-9A54-7B0EE0C6AFB6}"/>
    <cellStyle name="_C225_Japan fcst 060401-2_2008 Prelim Outlook_June Buz Review Deck Part III_Great for MT 2" xfId="3112" xr:uid="{DA40537D-6196-474D-9C40-E7A1F239632F}"/>
    <cellStyle name="_C225_Japan fcst 060401-2_2008 Prelim Outlook_June Buz Review Deck Part III_PTI Slide" xfId="424" xr:uid="{91E663EB-1971-4008-BE13-981DC80CA19D}"/>
    <cellStyle name="_C225_Japan fcst 060401-2_2008 Prelim Outlook_June Buz Review Deck Part III_PTI Slide 2" xfId="3113" xr:uid="{15AF40D2-6A50-4696-9D59-DEA21A08FA38}"/>
    <cellStyle name="_C225_Japan fcst 060401-2_2008 Prelim Outlook_June Buz Review Deck Part III_Px" xfId="425" xr:uid="{2DDBCDF8-5ECA-43AB-9E80-E2B0561CF6C0}"/>
    <cellStyle name="_C225_Japan fcst 060401-2_2008 Prelim Outlook_June Buz Review Deck Part III_Px 2" xfId="3114" xr:uid="{C86FB7EA-64F8-4507-B0DB-305BF10FD6A6}"/>
    <cellStyle name="_C225_Japan fcst 060401-2_2008 Prelim Outlook_June Buz Review Deck Part III_Slide8" xfId="426" xr:uid="{F4F5F17A-6C01-4912-B2A7-D6BE4D042FE7}"/>
    <cellStyle name="_C225_Japan fcst 060401-2_2008 Prelim Outlook_June Buz Review Deck Part III_Slide8 2" xfId="3115" xr:uid="{4E905E7B-9853-436F-9B2C-719950068B5A}"/>
    <cellStyle name="_C225_Japan fcst 060401-2_2008 Prelim Outlook_PTI Slide" xfId="427" xr:uid="{9C5D654A-D0A1-4A6F-965F-520C28657B03}"/>
    <cellStyle name="_C225_Japan fcst 060401-2_2008 Prelim Outlook_PTI Slide 2" xfId="3116" xr:uid="{CC9B760D-B21E-4F66-BFD7-C603353217C4}"/>
    <cellStyle name="_C225_Japan fcst 060401-2_2008 Prelim Outlook_Px" xfId="428" xr:uid="{A740FB5B-EC80-4672-A302-0C737BC6A66D}"/>
    <cellStyle name="_C225_Japan fcst 060401-2_2008 Prelim Outlook_Px 2" xfId="3117" xr:uid="{444E8135-D095-46B9-A6B4-A79C8C6585D4}"/>
    <cellStyle name="_C225_Japan fcst 060401-2_2008 Prelim Outlook_Slide8" xfId="429" xr:uid="{B3FCF524-E44A-4514-9086-13A2FBF5342E}"/>
    <cellStyle name="_C225_Japan fcst 060401-2_2008 Prelim Outlook_Slide8 2" xfId="3118" xr:uid="{789AC810-BA1A-43BA-B73D-F0EA76569B9D}"/>
    <cellStyle name="_C225_Japan fcst 060401-2_AP_Headcount NMC" xfId="430" xr:uid="{6B598BA0-205C-4E64-8EDF-EF67DED731A9}"/>
    <cellStyle name="_C225_Japan fcst 060401-2_AP_Headcount NMC 2" xfId="3119" xr:uid="{07D21A47-BA9A-46F1-B851-9BC64C5E1D96}"/>
    <cellStyle name="_C225_Japan fcst 060401-2_AP_Headcount NMC_15.R&amp;D" xfId="431" xr:uid="{9536CDED-C8CD-4B93-880A-0DB43BA59719}"/>
    <cellStyle name="_C225_Japan fcst 060401-2_AP_Headcount NMC_15.R&amp;D 2" xfId="3120" xr:uid="{92706EA6-FEF5-455B-8043-38A2F9F414F5}"/>
    <cellStyle name="_C225_Japan fcst 060401-2_AP_Headcount NMC_AsPac-Budget deck 2008" xfId="432" xr:uid="{085559B5-D4F9-4E6C-A5DB-D88069FD2A5E}"/>
    <cellStyle name="_C225_Japan fcst 060401-2_AP_Headcount NMC_AsPac-Budget deck 2008 2" xfId="3121" xr:uid="{9F3FEE1F-3394-458B-A3EB-CD7A9C7037F8}"/>
    <cellStyle name="_C225_Japan fcst 060401-2_AP_Headcount NMC_AsPac-Budget Pres S Binder Reg Summary_2008B" xfId="433" xr:uid="{46F0B2D5-9E8F-44D1-A7F5-FF8B7009D49B}"/>
    <cellStyle name="_C225_Japan fcst 060401-2_AP_Headcount NMC_AsPac-Budget Pres S Binder Reg Summary_2008B 2" xfId="3122" xr:uid="{94A3F842-3263-4028-9DFA-B888E46EC737}"/>
    <cellStyle name="_C225_Japan fcst 060401-2_AP_Headcount NMC_AsPac-Budget Pres S Binder Reg Summary_2008B(1to30)" xfId="434" xr:uid="{70DED27F-2A5D-4BDC-8BDE-37ECB1DF7295}"/>
    <cellStyle name="_C225_Japan fcst 060401-2_AP_Headcount NMC_AsPac-Budget Pres S Binder Reg Summary_2008B(1to30) 2" xfId="3123" xr:uid="{CF13BA09-7530-46F8-B87D-FA970938CA43}"/>
    <cellStyle name="_C225_Japan fcst 060401-2_AP_Headcount NMC_AsPac-Budget Pres S Binder Reg Summary_2008B(31to60)" xfId="435" xr:uid="{581DCD39-03DE-4A04-B9C3-39914AC3829A}"/>
    <cellStyle name="_C225_Japan fcst 060401-2_AP_Headcount NMC_AsPac-Budget Pres S Binder Reg Summary_2008B(31to60) 2" xfId="3124" xr:uid="{7D6112DC-9D15-4690-872A-C35218DE10D5}"/>
    <cellStyle name="_C225_Japan fcst 060401-2_AP_Headcount NMC_Bridges_for SB deck" xfId="436" xr:uid="{A6385FE1-7F9B-4F03-8FE8-864A1C52E1BF}"/>
    <cellStyle name="_C225_Japan fcst 060401-2_AP_Headcount NMC_Bridges_for SB deck 2" xfId="3125" xr:uid="{8DFDE2FA-498A-4787-8E29-387F65955449}"/>
    <cellStyle name="_C225_Japan fcst 060401-2_AP_Headcount NMC_Great for MT" xfId="437" xr:uid="{1F6140A4-ADEA-4022-80C4-6D741B7C851F}"/>
    <cellStyle name="_C225_Japan fcst 060401-2_AP_Headcount NMC_Great for MT 2" xfId="3126" xr:uid="{2E0CE2D7-3003-4212-A00C-49643A88AF90}"/>
    <cellStyle name="_C225_Japan fcst 060401-2_AP_Headcount NMC_PTI Slide" xfId="438" xr:uid="{BE50CB26-406F-4E3F-8B5B-78AB85B5BC09}"/>
    <cellStyle name="_C225_Japan fcst 060401-2_AP_Headcount NMC_PTI Slide 2" xfId="3127" xr:uid="{E3220980-61A0-4F19-A6D3-00534561BD0E}"/>
    <cellStyle name="_C225_Japan fcst 060401-2_AP_Headcount NMC_Px" xfId="439" xr:uid="{EEE1F594-072B-4B89-9BA0-B5B0B7B71D60}"/>
    <cellStyle name="_C225_Japan fcst 060401-2_AP_Headcount NMC_Px 2" xfId="3128" xr:uid="{B15369B1-A93C-4897-89C1-7589263D58E4}"/>
    <cellStyle name="_C225_Japan fcst 060401-2_AP_Headcount NMC_Slide8" xfId="440" xr:uid="{926C6B8A-3439-42D6-8B09-278D7DEC4C88}"/>
    <cellStyle name="_C225_Japan fcst 060401-2_AP_Headcount NMC_Slide8 2" xfId="3129" xr:uid="{061EFA20-FDDE-4E4C-B7BB-EF9C13662EA3}"/>
    <cellStyle name="_C225_Japan fcst 060401-2_AP_Monthly Biz Review_0607" xfId="441" xr:uid="{2B5271B8-EC7A-413D-9CD1-0A672E378FD2}"/>
    <cellStyle name="_C225_Japan fcst 060401-2_AP_Monthly Biz Review_0607 2" xfId="3130" xr:uid="{5C1412B7-0B51-4C20-88FD-86073E0F06F8}"/>
    <cellStyle name="_C225_Japan fcst 060401-2_AP_Monthly Biz Review_0607_15.R&amp;D" xfId="442" xr:uid="{9A4BE42C-B826-4081-98D1-F2E679BC61AC}"/>
    <cellStyle name="_C225_Japan fcst 060401-2_AP_Monthly Biz Review_0607_15.R&amp;D 2" xfId="3131" xr:uid="{941D16A3-51FA-409B-BBC0-EF80D2E85A16}"/>
    <cellStyle name="_C225_Japan fcst 060401-2_AP_Monthly Biz Review_0607_AsPac-Budget Pres S Binder Reg Summary_2008B" xfId="443" xr:uid="{D0A302B3-500A-469F-895E-455954C3838F}"/>
    <cellStyle name="_C225_Japan fcst 060401-2_AP_Monthly Biz Review_0607_AsPac-Budget Pres S Binder Reg Summary_2008B 2" xfId="3132" xr:uid="{C941D490-F53F-485F-9487-961C2852ADD9}"/>
    <cellStyle name="_C225_Japan fcst 060401-2_AP_Monthly Biz Review_0607_AsPac-Budget Pres S Binder Reg Summary_2008B(1to30)" xfId="444" xr:uid="{5069B046-B9EB-4C69-88EC-E448691C1501}"/>
    <cellStyle name="_C225_Japan fcst 060401-2_AP_Monthly Biz Review_0607_AsPac-Budget Pres S Binder Reg Summary_2008B(1to30) 2" xfId="3133" xr:uid="{5085666A-6770-4B1E-A752-7BB33A953F1E}"/>
    <cellStyle name="_C225_Japan fcst 060401-2_AP_Monthly Biz Review_0607_AsPac-Budget Pres S Binder Reg Summary_2008B(31to60)" xfId="445" xr:uid="{9467F4CA-1D23-436F-A66E-048E462EFD3C}"/>
    <cellStyle name="_C225_Japan fcst 060401-2_AP_Monthly Biz Review_0607_AsPac-Budget Pres S Binder Reg Summary_2008B(31to60) 2" xfId="3134" xr:uid="{5FA7E225-89BA-4824-8EB2-28DE6400551B}"/>
    <cellStyle name="_C225_Japan fcst 060401-2_AP_Monthly Biz Review_0607_Bridges_for SB deck" xfId="446" xr:uid="{D9FB5177-FA4C-4A89-9BEB-5CCAC08BD491}"/>
    <cellStyle name="_C225_Japan fcst 060401-2_AP_Monthly Biz Review_0607_Bridges_for SB deck 2" xfId="3135" xr:uid="{996B3EE5-69FB-4715-B6FA-4EF60A45F2F0}"/>
    <cellStyle name="_C225_Japan fcst 060401-2_AP_Monthly Biz Review_0607_Great for MT" xfId="447" xr:uid="{AA5D6324-26FC-4052-BAA4-4D020942536E}"/>
    <cellStyle name="_C225_Japan fcst 060401-2_AP_Monthly Biz Review_0607_Great for MT 2" xfId="3136" xr:uid="{E71FE92D-4244-4EF7-8964-EDB8E8BB3693}"/>
    <cellStyle name="_C225_Japan fcst 060401-2_AP_Monthly Biz Review_0607_PTI Slide" xfId="448" xr:uid="{A724D7EF-24F1-4C40-93F0-911A17D86625}"/>
    <cellStyle name="_C225_Japan fcst 060401-2_AP_Monthly Biz Review_0607_PTI Slide 2" xfId="3137" xr:uid="{07D30FAB-8B49-425D-B5C2-4184BAF86C93}"/>
    <cellStyle name="_C225_Japan fcst 060401-2_AP_Monthly Biz Review_0607_Px" xfId="449" xr:uid="{90688C88-E67E-4778-A39A-3D3B13488BE6}"/>
    <cellStyle name="_C225_Japan fcst 060401-2_AP_Monthly Biz Review_0607_Px 2" xfId="3138" xr:uid="{0C644F37-0B76-4DD6-86A7-1F2DE4305606}"/>
    <cellStyle name="_C225_Japan fcst 060401-2_AP_Monthly Biz Review_0607_Slide8" xfId="450" xr:uid="{AC4C51C3-0771-4CFF-9E08-0A0B5FD5CA38}"/>
    <cellStyle name="_C225_Japan fcst 060401-2_AP_Monthly Biz Review_0607_Slide8 2" xfId="3139" xr:uid="{C2585467-2F36-43FB-B45F-BC8D983DDDA1}"/>
    <cellStyle name="_C225_Japan fcst 060401-2_AP_Monthly Biz Review_0906" xfId="451" xr:uid="{B85780A1-A334-4676-A9EB-7658A3BD7E14}"/>
    <cellStyle name="_C225_Japan fcst 060401-2_AP_Monthly Biz Review_0906 2" xfId="3140" xr:uid="{C75B7483-5103-4888-83E5-573E236B1952}"/>
    <cellStyle name="_C225_Japan fcst 060401-2_AP_Monthly Biz Review_0906_15.R&amp;D" xfId="452" xr:uid="{4EEF06F0-82A0-4858-B896-46DB5221968B}"/>
    <cellStyle name="_C225_Japan fcst 060401-2_AP_Monthly Biz Review_0906_15.R&amp;D 2" xfId="3141" xr:uid="{BC7A4E99-F50E-4A04-84F1-B50BDB021232}"/>
    <cellStyle name="_C225_Japan fcst 060401-2_AP_Monthly Biz Review_0906_AsPac-Budget Pres S Binder Reg Summary_2008B" xfId="453" xr:uid="{18DA2A87-E665-483E-9D8C-09521FEFBE78}"/>
    <cellStyle name="_C225_Japan fcst 060401-2_AP_Monthly Biz Review_0906_AsPac-Budget Pres S Binder Reg Summary_2008B 2" xfId="3142" xr:uid="{77A5E232-98C5-4451-AA95-96B0000AF543}"/>
    <cellStyle name="_C225_Japan fcst 060401-2_AP_Monthly Biz Review_0906_AsPac-Budget Pres S Binder Reg Summary_2008B(1to30)" xfId="454" xr:uid="{A1140792-A245-4DBB-B6A0-7A1553D64F95}"/>
    <cellStyle name="_C225_Japan fcst 060401-2_AP_Monthly Biz Review_0906_AsPac-Budget Pres S Binder Reg Summary_2008B(1to30) 2" xfId="3143" xr:uid="{CA119756-184D-4DA6-BF97-05AF0F0CAE55}"/>
    <cellStyle name="_C225_Japan fcst 060401-2_AP_Monthly Biz Review_0906_AsPac-Budget Pres S Binder Reg Summary_2008B(31to60)" xfId="455" xr:uid="{EC735763-A167-440F-8E1B-D9EA34F83067}"/>
    <cellStyle name="_C225_Japan fcst 060401-2_AP_Monthly Biz Review_0906_AsPac-Budget Pres S Binder Reg Summary_2008B(31to60) 2" xfId="3144" xr:uid="{BCF400F5-2A26-4D28-9061-1C36ED4B9FD2}"/>
    <cellStyle name="_C225_Japan fcst 060401-2_AP_Monthly Biz Review_0906_Bridge(Aug YTD to Sep Pro)" xfId="456" xr:uid="{77DF906B-42C4-4C76-BB3E-C8DEB4AA1F90}"/>
    <cellStyle name="_C225_Japan fcst 060401-2_AP_Monthly Biz Review_0906_Bridge(Aug YTD to Sep Pro) 2" xfId="3145" xr:uid="{FEB3F64F-7C32-41A1-AD81-050919970F05}"/>
    <cellStyle name="_C225_Japan fcst 060401-2_AP_Monthly Biz Review_0906_Bridge(Aug YTD to Sep Pro)_15.R&amp;D" xfId="457" xr:uid="{4EBF693B-8767-492B-A94E-740E68A6B690}"/>
    <cellStyle name="_C225_Japan fcst 060401-2_AP_Monthly Biz Review_0906_Bridge(Aug YTD to Sep Pro)_15.R&amp;D 2" xfId="3146" xr:uid="{1D52B4A1-0A50-49D3-8382-04E15BE6013E}"/>
    <cellStyle name="_C225_Japan fcst 060401-2_AP_Monthly Biz Review_0906_Bridge(Aug YTD to Sep Pro)_AsPac-Budget Pres S Binder Reg Summary_2008B" xfId="458" xr:uid="{ABDC14C5-9333-4540-9EA4-A47AE74EE405}"/>
    <cellStyle name="_C225_Japan fcst 060401-2_AP_Monthly Biz Review_0906_Bridge(Aug YTD to Sep Pro)_AsPac-Budget Pres S Binder Reg Summary_2008B 2" xfId="3147" xr:uid="{59EA350B-C2EC-44AE-96E6-B84136C55857}"/>
    <cellStyle name="_C225_Japan fcst 060401-2_AP_Monthly Biz Review_0906_Bridge(Aug YTD to Sep Pro)_AsPac-Budget Pres S Binder Reg Summary_2008B(1to30)" xfId="459" xr:uid="{4F83B917-6D3D-48A1-8045-9E3580E2B083}"/>
    <cellStyle name="_C225_Japan fcst 060401-2_AP_Monthly Biz Review_0906_Bridge(Aug YTD to Sep Pro)_AsPac-Budget Pres S Binder Reg Summary_2008B(1to30) 2" xfId="3148" xr:uid="{4D458B92-4628-436F-90D9-A61B9977E8D2}"/>
    <cellStyle name="_C225_Japan fcst 060401-2_AP_Monthly Biz Review_0906_Bridge(Aug YTD to Sep Pro)_AsPac-Budget Pres S Binder Reg Summary_2008B(31to60)" xfId="460" xr:uid="{54597340-8D9C-4B1D-8EDA-623C0CE7F2FD}"/>
    <cellStyle name="_C225_Japan fcst 060401-2_AP_Monthly Biz Review_0906_Bridge(Aug YTD to Sep Pro)_AsPac-Budget Pres S Binder Reg Summary_2008B(31to60) 2" xfId="3149" xr:uid="{9DDA784E-4191-4CD4-8870-9853CD9D742B}"/>
    <cellStyle name="_C225_Japan fcst 060401-2_AP_Monthly Biz Review_0906_Bridge(Aug YTD to Sep Pro)_Bridges_for SB deck" xfId="461" xr:uid="{CE69627D-D706-4C58-A7C4-4D93CB928616}"/>
    <cellStyle name="_C225_Japan fcst 060401-2_AP_Monthly Biz Review_0906_Bridge(Aug YTD to Sep Pro)_Bridges_for SB deck 2" xfId="3150" xr:uid="{884378CC-1B99-48AB-BE47-9E08C999B77F}"/>
    <cellStyle name="_C225_Japan fcst 060401-2_AP_Monthly Biz Review_0906_Bridge(Aug YTD to Sep Pro)_Great for MT" xfId="462" xr:uid="{C2B214B0-0191-4AF5-938E-1856AA7AEA5F}"/>
    <cellStyle name="_C225_Japan fcst 060401-2_AP_Monthly Biz Review_0906_Bridge(Aug YTD to Sep Pro)_Great for MT 2" xfId="3151" xr:uid="{C13BBF59-987A-4862-8F86-97EA442FB3E4}"/>
    <cellStyle name="_C225_Japan fcst 060401-2_AP_Monthly Biz Review_0906_Bridge(Aug YTD to Sep Pro)_PTI Slide" xfId="463" xr:uid="{1EE26147-A15C-4E90-A4F6-BA4A34150415}"/>
    <cellStyle name="_C225_Japan fcst 060401-2_AP_Monthly Biz Review_0906_Bridge(Aug YTD to Sep Pro)_PTI Slide 2" xfId="3152" xr:uid="{02F357A6-3989-45EC-AE33-51D7A6C92400}"/>
    <cellStyle name="_C225_Japan fcst 060401-2_AP_Monthly Biz Review_0906_Bridge(Aug YTD to Sep Pro)_Px" xfId="464" xr:uid="{51CD6DA4-6643-4D3F-BBC4-445A44D30EFD}"/>
    <cellStyle name="_C225_Japan fcst 060401-2_AP_Monthly Biz Review_0906_Bridge(Aug YTD to Sep Pro)_Px 2" xfId="3153" xr:uid="{19FE9B49-742B-458F-AE22-CA046564599E}"/>
    <cellStyle name="_C225_Japan fcst 060401-2_AP_Monthly Biz Review_0906_Bridge(Aug YTD to Sep Pro)_Slide8" xfId="465" xr:uid="{D1A97D9A-3C4C-4324-B75F-240CEA1E346F}"/>
    <cellStyle name="_C225_Japan fcst 060401-2_AP_Monthly Biz Review_0906_Bridge(Aug YTD to Sep Pro)_Slide8 2" xfId="3154" xr:uid="{F786FE9C-DFB8-4A18-ADD6-58DEC84DF686}"/>
    <cellStyle name="_C225_Japan fcst 060401-2_AP_Monthly Biz Review_0906_Bridge_Jun Proj to Sep Proj_0907" xfId="466" xr:uid="{BE9DA8EA-972D-4BA1-98E3-1B246FDF155C}"/>
    <cellStyle name="_C225_Japan fcst 060401-2_AP_Monthly Biz Review_0906_Bridge_Jun Proj to Sep Proj_0907 2" xfId="3155" xr:uid="{5D87F172-BCE7-4977-B608-9F3197F42484}"/>
    <cellStyle name="_C225_Japan fcst 060401-2_AP_Monthly Biz Review_0906_Bridges_for SB deck" xfId="467" xr:uid="{801BE461-17F6-4313-B9DB-834612BDA693}"/>
    <cellStyle name="_C225_Japan fcst 060401-2_AP_Monthly Biz Review_0906_Bridges_for SB deck 2" xfId="3156" xr:uid="{DAD02190-5A6B-4123-8062-4BC138B6A75C}"/>
    <cellStyle name="_C225_Japan fcst 060401-2_AP_Monthly Biz Review_0906_Great for MT" xfId="468" xr:uid="{67004739-E5E9-4E5E-A56D-0F7B5F5BF577}"/>
    <cellStyle name="_C225_Japan fcst 060401-2_AP_Monthly Biz Review_0906_Great for MT 2" xfId="3157" xr:uid="{0BAF3CC8-FCAC-426C-8082-AD8DF335A953}"/>
    <cellStyle name="_C225_Japan fcst 060401-2_AP_Monthly Biz Review_0906_PTI Slide" xfId="469" xr:uid="{2E48DD75-D537-4023-9458-D6421C3D39D9}"/>
    <cellStyle name="_C225_Japan fcst 060401-2_AP_Monthly Biz Review_0906_PTI Slide 2" xfId="3158" xr:uid="{4EFB4584-9CFE-4C93-B124-1943A30FA027}"/>
    <cellStyle name="_C225_Japan fcst 060401-2_AP_Monthly Biz Review_0906_Px" xfId="470" xr:uid="{D2CB508F-D0CB-458D-8E43-CC1F56EBD3FE}"/>
    <cellStyle name="_C225_Japan fcst 060401-2_AP_Monthly Biz Review_0906_Px 2" xfId="3159" xr:uid="{755EE141-04D1-4453-85B5-D79409142680}"/>
    <cellStyle name="_C225_Japan fcst 060401-2_AP_Monthly Biz Review_0906_Reinvestment update_0907" xfId="471" xr:uid="{6E2A735B-EE2D-4BA8-BBC0-7E1D9ABD864C}"/>
    <cellStyle name="_C225_Japan fcst 060401-2_AP_Monthly Biz Review_0906_Reinvestment update_0907 2" xfId="3160" xr:uid="{9E751C8C-A90D-4BED-87E6-A4464D623311}"/>
    <cellStyle name="_C225_Japan fcst 060401-2_AP_Monthly Biz Review_0906_Reinvestment update_0907_15.R&amp;D" xfId="472" xr:uid="{B54D38E9-DC14-4C17-9ED0-C1CEC7AA6CB8}"/>
    <cellStyle name="_C225_Japan fcst 060401-2_AP_Monthly Biz Review_0906_Reinvestment update_0907_15.R&amp;D 2" xfId="3161" xr:uid="{1BB5F7E8-F147-47C9-8AED-580E24400C4F}"/>
    <cellStyle name="_C225_Japan fcst 060401-2_AP_Monthly Biz Review_0906_Reinvestment update_0907_AsPac-Budget Pres S Binder Reg Summary_2008B" xfId="473" xr:uid="{09420147-BDCB-4E5A-88A3-215BAC8B3FA2}"/>
    <cellStyle name="_C225_Japan fcst 060401-2_AP_Monthly Biz Review_0906_Reinvestment update_0907_AsPac-Budget Pres S Binder Reg Summary_2008B 2" xfId="3162" xr:uid="{B7D65EE4-5C20-49D8-BB23-70AD1CE09621}"/>
    <cellStyle name="_C225_Japan fcst 060401-2_AP_Monthly Biz Review_0906_Reinvestment update_0907_AsPac-Budget Pres S Binder Reg Summary_2008B(1to30)" xfId="474" xr:uid="{3137C386-E95B-4168-AB1C-B73662AECC90}"/>
    <cellStyle name="_C225_Japan fcst 060401-2_AP_Monthly Biz Review_0906_Reinvestment update_0907_AsPac-Budget Pres S Binder Reg Summary_2008B(1to30) 2" xfId="3163" xr:uid="{70AD11DD-8CD1-4A6D-99F7-9EE47ED6CF8F}"/>
    <cellStyle name="_C225_Japan fcst 060401-2_AP_Monthly Biz Review_0906_Reinvestment update_0907_AsPac-Budget Pres S Binder Reg Summary_2008B(31to60)" xfId="475" xr:uid="{67B6C533-0978-4EE8-8F64-598A447BBEA7}"/>
    <cellStyle name="_C225_Japan fcst 060401-2_AP_Monthly Biz Review_0906_Reinvestment update_0907_AsPac-Budget Pres S Binder Reg Summary_2008B(31to60) 2" xfId="3164" xr:uid="{8DE553E6-EF00-4306-8770-F04B1773559F}"/>
    <cellStyle name="_C225_Japan fcst 060401-2_AP_Monthly Biz Review_0906_Reinvestment update_0907_Bridges_for SB deck" xfId="476" xr:uid="{7885294E-8E8C-4B02-AB97-D5F8064A0557}"/>
    <cellStyle name="_C225_Japan fcst 060401-2_AP_Monthly Biz Review_0906_Reinvestment update_0907_Bridges_for SB deck 2" xfId="3165" xr:uid="{A3D34662-AF04-4FB7-AD81-48FB12747BAC}"/>
    <cellStyle name="_C225_Japan fcst 060401-2_AP_Monthly Biz Review_0906_Reinvestment update_0907_Great for MT" xfId="477" xr:uid="{B487A190-1D1D-4131-82F0-8ED4BB7B31C1}"/>
    <cellStyle name="_C225_Japan fcst 060401-2_AP_Monthly Biz Review_0906_Reinvestment update_0907_Great for MT 2" xfId="3166" xr:uid="{B7B4DDB7-1DF3-49AF-A455-A75AB0D35124}"/>
    <cellStyle name="_C225_Japan fcst 060401-2_AP_Monthly Biz Review_0906_Reinvestment update_0907_PTI Slide" xfId="478" xr:uid="{159E0726-7372-4DCD-851F-8377817EA986}"/>
    <cellStyle name="_C225_Japan fcst 060401-2_AP_Monthly Biz Review_0906_Reinvestment update_0907_PTI Slide 2" xfId="3167" xr:uid="{2AB57B45-6D98-4527-95F1-3C3BE3332BE0}"/>
    <cellStyle name="_C225_Japan fcst 060401-2_AP_Monthly Biz Review_0906_Reinvestment update_0907_Px" xfId="479" xr:uid="{59C69583-B9C9-45BF-B518-E16D7FE391E5}"/>
    <cellStyle name="_C225_Japan fcst 060401-2_AP_Monthly Biz Review_0906_Reinvestment update_0907_Px 2" xfId="3168" xr:uid="{A35F9134-26DF-42E7-B0D9-BFC5BB5FC0CA}"/>
    <cellStyle name="_C225_Japan fcst 060401-2_AP_Monthly Biz Review_0906_Reinvestment update_0907_Slide8" xfId="480" xr:uid="{DFF96174-B554-4C2A-B66B-92607959294C}"/>
    <cellStyle name="_C225_Japan fcst 060401-2_AP_Monthly Biz Review_0906_Reinvestment update_0907_Slide8 2" xfId="3169" xr:uid="{BCCC0E12-1037-4327-BEB5-59CEDED63DE4}"/>
    <cellStyle name="_C225_Japan fcst 060401-2_AP_Monthly Biz Review_0906_Slide8" xfId="481" xr:uid="{6D28245D-E981-442F-9020-88BE46071CF0}"/>
    <cellStyle name="_C225_Japan fcst 060401-2_AP_Monthly Biz Review_0906_Slide8 2" xfId="3170" xr:uid="{F706C816-3399-467B-B864-DFE56200B258}"/>
    <cellStyle name="_C225_Japan fcst 060401-2_AP_Monthly Biz Review_0907" xfId="482" xr:uid="{5EE58ABF-BB98-4965-BD3D-D45E04A31F0A}"/>
    <cellStyle name="_C225_Japan fcst 060401-2_AP_Monthly Biz Review_0907 2" xfId="3171" xr:uid="{83BE2E5A-2B03-4B0C-88BF-3DC55BD75815}"/>
    <cellStyle name="_C225_Japan fcst 060401-2_AP_Monthly Biz Review_0907_15.R&amp;D" xfId="483" xr:uid="{08048265-DF52-40E7-9D01-67E71A193A16}"/>
    <cellStyle name="_C225_Japan fcst 060401-2_AP_Monthly Biz Review_0907_15.R&amp;D 2" xfId="3172" xr:uid="{9A06DCB5-F84B-469D-8DF9-8D8B4C93F4ED}"/>
    <cellStyle name="_C225_Japan fcst 060401-2_AP_Monthly Biz Review_0907_AsPac-Budget Pres S Binder Reg Summary_2008B" xfId="484" xr:uid="{ECFE63CA-A334-413C-9E55-731D71735D6B}"/>
    <cellStyle name="_C225_Japan fcst 060401-2_AP_Monthly Biz Review_0907_AsPac-Budget Pres S Binder Reg Summary_2008B 2" xfId="3173" xr:uid="{75BC8BBF-2594-45D3-BCD3-5080E099ADFC}"/>
    <cellStyle name="_C225_Japan fcst 060401-2_AP_Monthly Biz Review_0907_AsPac-Budget Pres S Binder Reg Summary_2008B(1to30)" xfId="485" xr:uid="{02F9A5D1-5E37-4A88-AF53-BDBF71067B7D}"/>
    <cellStyle name="_C225_Japan fcst 060401-2_AP_Monthly Biz Review_0907_AsPac-Budget Pres S Binder Reg Summary_2008B(1to30) 2" xfId="3174" xr:uid="{A26A800A-72CC-449F-8686-2F326BF8B416}"/>
    <cellStyle name="_C225_Japan fcst 060401-2_AP_Monthly Biz Review_0907_AsPac-Budget Pres S Binder Reg Summary_2008B(31to60)" xfId="486" xr:uid="{3101FEF5-2966-4091-ABE2-0D97633921FE}"/>
    <cellStyle name="_C225_Japan fcst 060401-2_AP_Monthly Biz Review_0907_AsPac-Budget Pres S Binder Reg Summary_2008B(31to60) 2" xfId="3175" xr:uid="{566265FF-C1ED-48BB-B158-787C2563CC5C}"/>
    <cellStyle name="_C225_Japan fcst 060401-2_AP_Monthly Biz Review_0907_Bridges_for SB deck" xfId="487" xr:uid="{EAAAC9C8-B8B9-4968-B4D6-AA3D96218662}"/>
    <cellStyle name="_C225_Japan fcst 060401-2_AP_Monthly Biz Review_0907_Bridges_for SB deck 2" xfId="3176" xr:uid="{2800D88E-2EF8-436C-9741-E9D6871BBA24}"/>
    <cellStyle name="_C225_Japan fcst 060401-2_AP_Monthly Biz Review_0907_Great for MT" xfId="488" xr:uid="{36A223DB-72AB-4561-999E-05BC398F1D74}"/>
    <cellStyle name="_C225_Japan fcst 060401-2_AP_Monthly Biz Review_0907_Great for MT 2" xfId="3177" xr:uid="{7D254930-64DB-4C8B-A85A-6F4BD0262A2D}"/>
    <cellStyle name="_C225_Japan fcst 060401-2_AP_Monthly Biz Review_0907_PTI Slide" xfId="489" xr:uid="{B460E92C-A8D0-406A-8E79-0FFE700242ED}"/>
    <cellStyle name="_C225_Japan fcst 060401-2_AP_Monthly Biz Review_0907_PTI Slide 2" xfId="3178" xr:uid="{369A7046-658B-4644-8611-77D8E524D7CE}"/>
    <cellStyle name="_C225_Japan fcst 060401-2_AP_Monthly Biz Review_0907_Px" xfId="490" xr:uid="{8D07C259-9C85-4389-9EF8-CBB9C5C6F6FB}"/>
    <cellStyle name="_C225_Japan fcst 060401-2_AP_Monthly Biz Review_0907_Px 2" xfId="3179" xr:uid="{DB23302D-0C4A-427A-A62C-74C1D1432577}"/>
    <cellStyle name="_C225_Japan fcst 060401-2_AP_Monthly Biz Review_0907_Slide8" xfId="491" xr:uid="{50A07708-910E-4A02-872A-B62B86FAD457}"/>
    <cellStyle name="_C225_Japan fcst 060401-2_AP_Monthly Biz Review_0907_Slide8 2" xfId="3180" xr:uid="{43371FCC-343A-4D7D-828F-10A952556CE6}"/>
    <cellStyle name="_C225_Japan fcst 060401-2_AP_Mthly Biz Review_0507_RV" xfId="492" xr:uid="{E18154F2-B9A3-447D-AD7E-87A7FAEB9810}"/>
    <cellStyle name="_C225_Japan fcst 060401-2_AP_Mthly Biz Review_0507_RV 2" xfId="3181" xr:uid="{8CEEBEF1-22E2-482F-9A7C-2F03585FF668}"/>
    <cellStyle name="_C225_Japan fcst 060401-2_AP_Mthly Biz Review_0507_RV_15.R&amp;D" xfId="493" xr:uid="{F631303C-F12C-42B6-8019-6A24DED0EC50}"/>
    <cellStyle name="_C225_Japan fcst 060401-2_AP_Mthly Biz Review_0507_RV_15.R&amp;D 2" xfId="3182" xr:uid="{B25ED9AD-CFCC-4524-930E-93773C89B375}"/>
    <cellStyle name="_C225_Japan fcst 060401-2_AP_Mthly Biz Review_0507_RV_AsPac-Budget Pres S Binder Reg Summary_2008B" xfId="494" xr:uid="{AE92FEAC-1498-407B-BB07-B494B689FDF1}"/>
    <cellStyle name="_C225_Japan fcst 060401-2_AP_Mthly Biz Review_0507_RV_AsPac-Budget Pres S Binder Reg Summary_2008B 2" xfId="3183" xr:uid="{0E5D0C2E-B2C4-438F-A15B-B1F74BBC31E7}"/>
    <cellStyle name="_C225_Japan fcst 060401-2_AP_Mthly Biz Review_0507_RV_AsPac-Budget Pres S Binder Reg Summary_2008B(1to30)" xfId="495" xr:uid="{A3D1DD4B-A865-4F81-B774-C616B2B0AC25}"/>
    <cellStyle name="_C225_Japan fcst 060401-2_AP_Mthly Biz Review_0507_RV_AsPac-Budget Pres S Binder Reg Summary_2008B(1to30) 2" xfId="3184" xr:uid="{65AF30C0-97B3-4DDD-91FB-1B7BFBA855DB}"/>
    <cellStyle name="_C225_Japan fcst 060401-2_AP_Mthly Biz Review_0507_RV_AsPac-Budget Pres S Binder Reg Summary_2008B(31to60)" xfId="496" xr:uid="{6C740B8E-C258-4454-B884-2661871ADFB6}"/>
    <cellStyle name="_C225_Japan fcst 060401-2_AP_Mthly Biz Review_0507_RV_AsPac-Budget Pres S Binder Reg Summary_2008B(31to60) 2" xfId="3185" xr:uid="{3928E34A-17B9-4AE1-A19D-640FFDA198AE}"/>
    <cellStyle name="_C225_Japan fcst 060401-2_AP_Mthly Biz Review_0507_RV_Bridges_for SB deck" xfId="497" xr:uid="{E4CC428F-021D-4E7B-BF4F-32CE7922BE40}"/>
    <cellStyle name="_C225_Japan fcst 060401-2_AP_Mthly Biz Review_0507_RV_Bridges_for SB deck 2" xfId="3186" xr:uid="{2E171815-6D2C-48D6-A767-4A269F9B9607}"/>
    <cellStyle name="_C225_Japan fcst 060401-2_AP_Mthly Biz Review_0507_RV_Great for MT" xfId="498" xr:uid="{D0E82628-FA51-482D-995F-733D92414E15}"/>
    <cellStyle name="_C225_Japan fcst 060401-2_AP_Mthly Biz Review_0507_RV_Great for MT 2" xfId="3187" xr:uid="{7119F331-F291-407F-B25E-B3F091CA251A}"/>
    <cellStyle name="_C225_Japan fcst 060401-2_AP_Mthly Biz Review_0507_RV_PTI Slide" xfId="499" xr:uid="{922248DE-422D-4E72-866E-A12102F22E29}"/>
    <cellStyle name="_C225_Japan fcst 060401-2_AP_Mthly Biz Review_0507_RV_PTI Slide 2" xfId="3188" xr:uid="{E4EF6B15-C704-44C1-8C21-796A706532DD}"/>
    <cellStyle name="_C225_Japan fcst 060401-2_AP_Mthly Biz Review_0507_RV_Px" xfId="500" xr:uid="{366EE428-C304-469D-AA31-92DE2B5C9144}"/>
    <cellStyle name="_C225_Japan fcst 060401-2_AP_Mthly Biz Review_0507_RV_Px 2" xfId="3189" xr:uid="{6EA53E9E-7AF5-42EC-B429-F1BB7D018D48}"/>
    <cellStyle name="_C225_Japan fcst 060401-2_AP_Mthly Biz Review_0507_RV_Slide8" xfId="501" xr:uid="{C4710AD1-A906-4B5B-98F8-2CFF0101CA7A}"/>
    <cellStyle name="_C225_Japan fcst 060401-2_AP_Mthly Biz Review_0507_RV_Slide8 2" xfId="3190" xr:uid="{4847C9E9-554D-43E6-AD42-DFBC15837F30}"/>
    <cellStyle name="_C225_Japan fcst 060401-2_Asia Pac Q4 Pre-Close Templates(Jan7)to Dawn" xfId="502" xr:uid="{1D7F1C4C-B303-43E7-A8EF-CC3E60F222A6}"/>
    <cellStyle name="_C225_Japan fcst 060401-2_Asia Pac Q4 Pre-Close Templates(Jan7)to Dawn 2" xfId="3191" xr:uid="{3680A0C0-4FBD-4FC9-8728-CE9908990F07}"/>
    <cellStyle name="_C225_Japan fcst 060401-2_AsPac-Budget Pres S Binder Reg Summary" xfId="503" xr:uid="{D670CEBF-A7D4-4B82-B4B1-F32D02541BC8}"/>
    <cellStyle name="_C225_Japan fcst 060401-2_AsPac-Budget Pres S Binder Reg Summary 2" xfId="3192" xr:uid="{DB0D56E2-F8C0-4F85-A2AB-2615012E5CF2}"/>
    <cellStyle name="_C225_Japan fcst 060401-2_AsPac-Budget Pres S Binder Reg Summary_1" xfId="504" xr:uid="{CF79C7FB-32FE-478C-AD62-6058C577494E}"/>
    <cellStyle name="_C225_Japan fcst 060401-2_AsPac-Budget Pres S Binder Reg Summary_1 2" xfId="3193" xr:uid="{F819C265-7C77-4C34-BCC9-CFFD44E5CCB0}"/>
    <cellStyle name="_C225_Japan fcst 060401-2_AsPac-Budget Pres S Binder Reg Summary_1_AsPac-Budget Pres S Binder Reg Summary_2008B(19to30)" xfId="505" xr:uid="{C8636EAA-C17C-4484-9EEC-C7421E890AC6}"/>
    <cellStyle name="_C225_Japan fcst 060401-2_AsPac-Budget Pres S Binder Reg Summary_1_AsPac-Budget Pres S Binder Reg Summary_2008B(19to30) 2" xfId="3194" xr:uid="{226F4E83-AA5D-4FDC-9FE2-3D3336C1D9F5}"/>
    <cellStyle name="_C225_Japan fcst 060401-2_AsPac-Budget Pres S Binder Reg Summary_1_Book2" xfId="506" xr:uid="{868DFA94-E141-4247-AC49-4F477D87B57E}"/>
    <cellStyle name="_C225_Japan fcst 060401-2_AsPac-Budget Pres S Binder Reg Summary_1_Book2 2" xfId="3195" xr:uid="{D5577653-D384-4B8D-A175-E7EC829505FF}"/>
    <cellStyle name="_C225_Japan fcst 060401-2_AsPac-Budget Pres S Binder Reg Summary_1_Book2_AsPac-Budget Pres S Binder Reg Summary_2008B(10to19)" xfId="507" xr:uid="{CFEC11E5-CB46-42B6-9A9F-689DA6A75B6F}"/>
    <cellStyle name="_C225_Japan fcst 060401-2_AsPac-Budget Pres S Binder Reg Summary_1_Book2_AsPac-Budget Pres S Binder Reg Summary_2008B(10to19) 2" xfId="3196" xr:uid="{8922AA1D-297A-48B8-80A2-5B5F391A4C8F}"/>
    <cellStyle name="_C225_Japan fcst 060401-2_AsPac-Budget Pres S Binder Reg Summary_1_Book3" xfId="508" xr:uid="{AE11981B-0B4F-4BB5-A509-0FD63A443ACA}"/>
    <cellStyle name="_C225_Japan fcst 060401-2_AsPac-Budget Pres S Binder Reg Summary_1_Book3 2" xfId="3197" xr:uid="{D3CB9371-0177-4FFB-8122-DB7C47EC4CC0}"/>
    <cellStyle name="_C225_Japan fcst 060401-2_AsPac-Budget Pres S Binder Reg Summary_1_Phase IV-breakdown" xfId="509" xr:uid="{F79A50DC-D096-461A-945A-E11878889507}"/>
    <cellStyle name="_C225_Japan fcst 060401-2_AsPac-Budget Pres S Binder Reg Summary_1_Phase IV-breakdown 2" xfId="3198" xr:uid="{68FA2218-3419-43EF-B9E4-EA930DBDB9BC}"/>
    <cellStyle name="_C225_Japan fcst 060401-2_AsPac-Budget Pres S Binder Reg Summary_15.R&amp;D" xfId="510" xr:uid="{30D00BC6-A529-4B98-A2AD-F2F0B95FB642}"/>
    <cellStyle name="_C225_Japan fcst 060401-2_AsPac-Budget Pres S Binder Reg Summary_15.R&amp;D 2" xfId="3199" xr:uid="{4678EED1-6902-4CEB-BF00-C62E8F6B336D}"/>
    <cellStyle name="_C225_Japan fcst 060401-2_AsPac-Budget Pres S Binder Reg Summary_AsPac-Budget Pres S Binder Reg Summary_2008B" xfId="511" xr:uid="{76362B39-A36B-403C-B982-77A7E515E283}"/>
    <cellStyle name="_C225_Japan fcst 060401-2_AsPac-Budget Pres S Binder Reg Summary_AsPac-Budget Pres S Binder Reg Summary_2008B 2" xfId="3200" xr:uid="{CFB33B50-912B-4DA9-9A03-0E8A0A667822}"/>
    <cellStyle name="_C225_Japan fcst 060401-2_AsPac-Budget Pres S Binder Reg Summary_AsPac-Budget Pres S Binder Reg Summary_2008B(1to30)" xfId="512" xr:uid="{AA355A30-27C2-4757-96F0-FA175F2E79E2}"/>
    <cellStyle name="_C225_Japan fcst 060401-2_AsPac-Budget Pres S Binder Reg Summary_AsPac-Budget Pres S Binder Reg Summary_2008B(1to30) 2" xfId="3201" xr:uid="{6523792C-722B-48BA-A240-042251867466}"/>
    <cellStyle name="_C225_Japan fcst 060401-2_AsPac-Budget Pres S Binder Reg Summary_AsPac-Budget Pres S Binder Reg Summary_2008B(31to60)" xfId="513" xr:uid="{E97A5269-5EEB-45F6-861C-7F7660EB9E89}"/>
    <cellStyle name="_C225_Japan fcst 060401-2_AsPac-Budget Pres S Binder Reg Summary_AsPac-Budget Pres S Binder Reg Summary_2008B(31to60) 2" xfId="3202" xr:uid="{12DBB890-0129-432A-AD92-5BB8052727C7}"/>
    <cellStyle name="_C225_Japan fcst 060401-2_AsPac-Budget Pres S Binder Reg Summary_Bridge(Aug YTD to Sep Pro)" xfId="514" xr:uid="{690A6906-A85D-4BC6-91F8-E47B9340FEE1}"/>
    <cellStyle name="_C225_Japan fcst 060401-2_AsPac-Budget Pres S Binder Reg Summary_Bridge(Aug YTD to Sep Pro) 2" xfId="3203" xr:uid="{538B78E8-7082-4152-9275-874ADAE5BD1D}"/>
    <cellStyle name="_C225_Japan fcst 060401-2_AsPac-Budget Pres S Binder Reg Summary_Bridge(Aug YTD to Sep Pro)_15.R&amp;D" xfId="515" xr:uid="{60BFFFF6-8905-4F55-924B-6DF957232121}"/>
    <cellStyle name="_C225_Japan fcst 060401-2_AsPac-Budget Pres S Binder Reg Summary_Bridge(Aug YTD to Sep Pro)_15.R&amp;D 2" xfId="3204" xr:uid="{1BABCA2F-721A-4435-B4B8-09771A8E1DAC}"/>
    <cellStyle name="_C225_Japan fcst 060401-2_AsPac-Budget Pres S Binder Reg Summary_Bridge(Aug YTD to Sep Pro)_AsPac-Budget Pres S Binder Reg Summary_2008B" xfId="516" xr:uid="{CA3EE325-5C64-4591-A8F2-A08F3D837356}"/>
    <cellStyle name="_C225_Japan fcst 060401-2_AsPac-Budget Pres S Binder Reg Summary_Bridge(Aug YTD to Sep Pro)_AsPac-Budget Pres S Binder Reg Summary_2008B 2" xfId="3205" xr:uid="{3781AE7C-6507-46EB-B95A-1BA5B052BD45}"/>
    <cellStyle name="_C225_Japan fcst 060401-2_AsPac-Budget Pres S Binder Reg Summary_Bridge(Aug YTD to Sep Pro)_AsPac-Budget Pres S Binder Reg Summary_2008B(1to30)" xfId="517" xr:uid="{F6095278-3823-4EB3-8DF4-9F1683626AD7}"/>
    <cellStyle name="_C225_Japan fcst 060401-2_AsPac-Budget Pres S Binder Reg Summary_Bridge(Aug YTD to Sep Pro)_AsPac-Budget Pres S Binder Reg Summary_2008B(1to30) 2" xfId="3206" xr:uid="{3B5F2429-894E-470B-B1C2-D96E35656E2A}"/>
    <cellStyle name="_C225_Japan fcst 060401-2_AsPac-Budget Pres S Binder Reg Summary_Bridge(Aug YTD to Sep Pro)_AsPac-Budget Pres S Binder Reg Summary_2008B(31to60)" xfId="518" xr:uid="{0304F2B9-4A8F-4959-A48A-0FA9307C8BBC}"/>
    <cellStyle name="_C225_Japan fcst 060401-2_AsPac-Budget Pres S Binder Reg Summary_Bridge(Aug YTD to Sep Pro)_AsPac-Budget Pres S Binder Reg Summary_2008B(31to60) 2" xfId="3207" xr:uid="{043E6030-20F8-4942-A454-70E567459BE3}"/>
    <cellStyle name="_C225_Japan fcst 060401-2_AsPac-Budget Pres S Binder Reg Summary_Bridge(Aug YTD to Sep Pro)_Bridges_for SB deck" xfId="519" xr:uid="{716EB222-4612-4A0E-93D3-0DFE95B34FBF}"/>
    <cellStyle name="_C225_Japan fcst 060401-2_AsPac-Budget Pres S Binder Reg Summary_Bridge(Aug YTD to Sep Pro)_Bridges_for SB deck 2" xfId="3208" xr:uid="{DE9F2195-897B-4CDC-A592-189BF5A97BAE}"/>
    <cellStyle name="_C225_Japan fcst 060401-2_AsPac-Budget Pres S Binder Reg Summary_Bridge(Aug YTD to Sep Pro)_Great for MT" xfId="520" xr:uid="{C0B023E0-31A5-4AF8-8616-319FF28B69AD}"/>
    <cellStyle name="_C225_Japan fcst 060401-2_AsPac-Budget Pres S Binder Reg Summary_Bridge(Aug YTD to Sep Pro)_Great for MT 2" xfId="3209" xr:uid="{BA39F2BA-1C7A-4F17-B4A7-CB7BB32D1DE6}"/>
    <cellStyle name="_C225_Japan fcst 060401-2_AsPac-Budget Pres S Binder Reg Summary_Bridge(Aug YTD to Sep Pro)_PTI Slide" xfId="521" xr:uid="{2411FB7A-9AB2-47A1-928A-5162544B4983}"/>
    <cellStyle name="_C225_Japan fcst 060401-2_AsPac-Budget Pres S Binder Reg Summary_Bridge(Aug YTD to Sep Pro)_PTI Slide 2" xfId="3210" xr:uid="{B78B4226-69B2-4271-BE6A-6C0BD504A73D}"/>
    <cellStyle name="_C225_Japan fcst 060401-2_AsPac-Budget Pres S Binder Reg Summary_Bridge(Aug YTD to Sep Pro)_Px" xfId="522" xr:uid="{DBCAB65B-C9A2-451A-B467-A5A7D8D83360}"/>
    <cellStyle name="_C225_Japan fcst 060401-2_AsPac-Budget Pres S Binder Reg Summary_Bridge(Aug YTD to Sep Pro)_Px 2" xfId="3211" xr:uid="{66F22583-926A-48FA-9F9F-70DCE713979F}"/>
    <cellStyle name="_C225_Japan fcst 060401-2_AsPac-Budget Pres S Binder Reg Summary_Bridge(Aug YTD to Sep Pro)_Slide8" xfId="523" xr:uid="{1395CFDC-60CF-42EB-B2CF-B2491E25BCE0}"/>
    <cellStyle name="_C225_Japan fcst 060401-2_AsPac-Budget Pres S Binder Reg Summary_Bridge(Aug YTD to Sep Pro)_Slide8 2" xfId="3212" xr:uid="{164C5E8A-5A81-4020-ADDE-ACC42CCF81AC}"/>
    <cellStyle name="_C225_Japan fcst 060401-2_AsPac-Budget Pres S Binder Reg Summary_Bridge_Jun Proj to Sep Proj_0907" xfId="524" xr:uid="{55CA88F1-904B-4D14-BF2A-AFAA2C2D0E8A}"/>
    <cellStyle name="_C225_Japan fcst 060401-2_AsPac-Budget Pres S Binder Reg Summary_Bridge_Jun Proj to Sep Proj_0907 2" xfId="3213" xr:uid="{13AB351F-96CA-4371-A229-860CC1D7A1A2}"/>
    <cellStyle name="_C225_Japan fcst 060401-2_AsPac-Budget Pres S Binder Reg Summary_Bridges_for SB deck" xfId="525" xr:uid="{05101B3E-44D5-421C-9CFA-CB5FF5FEA20B}"/>
    <cellStyle name="_C225_Japan fcst 060401-2_AsPac-Budget Pres S Binder Reg Summary_Bridges_for SB deck 2" xfId="3214" xr:uid="{8AA3FEEB-6666-4DFB-954A-DED025CE5580}"/>
    <cellStyle name="_C225_Japan fcst 060401-2_AsPac-Budget Pres S Binder Reg Summary_Great for MT" xfId="526" xr:uid="{281184DD-1FFF-4413-A007-FBFCE46B9E65}"/>
    <cellStyle name="_C225_Japan fcst 060401-2_AsPac-Budget Pres S Binder Reg Summary_Great for MT 2" xfId="3215" xr:uid="{E967DE92-8013-4E75-8218-E53DC945CB43}"/>
    <cellStyle name="_C225_Japan fcst 060401-2_AsPac-Budget Pres S Binder Reg Summary_PTI Slide" xfId="527" xr:uid="{46BEA79B-9406-4A99-A41E-AB26998550B0}"/>
    <cellStyle name="_C225_Japan fcst 060401-2_AsPac-Budget Pres S Binder Reg Summary_PTI Slide 2" xfId="3216" xr:uid="{E2411D04-90D6-44F5-A8C1-257D0B440BC8}"/>
    <cellStyle name="_C225_Japan fcst 060401-2_AsPac-Budget Pres S Binder Reg Summary_Px" xfId="528" xr:uid="{9E8E3CDE-1849-4BAF-BA2D-3052750C3371}"/>
    <cellStyle name="_C225_Japan fcst 060401-2_AsPac-Budget Pres S Binder Reg Summary_Px 2" xfId="3217" xr:uid="{0BF285A7-DA61-44DE-95B9-F3F9C5791F5B}"/>
    <cellStyle name="_C225_Japan fcst 060401-2_AsPac-Budget Pres S Binder Reg Summary_Reinvestment update_0907" xfId="529" xr:uid="{40FAF62E-7834-4E49-BF39-517ECB340AF5}"/>
    <cellStyle name="_C225_Japan fcst 060401-2_AsPac-Budget Pres S Binder Reg Summary_Reinvestment update_0907 2" xfId="3218" xr:uid="{EF955347-E029-4C21-A6B9-EBB649EF6AA8}"/>
    <cellStyle name="_C225_Japan fcst 060401-2_AsPac-Budget Pres S Binder Reg Summary_Reinvestment update_0907_15.R&amp;D" xfId="530" xr:uid="{0CA6DE24-085F-4A5A-99F3-9050DED59B3C}"/>
    <cellStyle name="_C225_Japan fcst 060401-2_AsPac-Budget Pres S Binder Reg Summary_Reinvestment update_0907_15.R&amp;D 2" xfId="3219" xr:uid="{DE18D0DD-A447-4319-A040-2BD0E468FF66}"/>
    <cellStyle name="_C225_Japan fcst 060401-2_AsPac-Budget Pres S Binder Reg Summary_Reinvestment update_0907_AsPac-Budget Pres S Binder Reg Summary_2008B" xfId="531" xr:uid="{8035D939-6C6B-4396-ADCD-C24AAE23BFE4}"/>
    <cellStyle name="_C225_Japan fcst 060401-2_AsPac-Budget Pres S Binder Reg Summary_Reinvestment update_0907_AsPac-Budget Pres S Binder Reg Summary_2008B 2" xfId="3220" xr:uid="{CA80E7D8-C40D-4987-B2CF-0FB62347B8EB}"/>
    <cellStyle name="_C225_Japan fcst 060401-2_AsPac-Budget Pres S Binder Reg Summary_Reinvestment update_0907_AsPac-Budget Pres S Binder Reg Summary_2008B(1to30)" xfId="532" xr:uid="{3F174622-25C9-4064-9356-29068CFB670A}"/>
    <cellStyle name="_C225_Japan fcst 060401-2_AsPac-Budget Pres S Binder Reg Summary_Reinvestment update_0907_AsPac-Budget Pres S Binder Reg Summary_2008B(1to30) 2" xfId="3221" xr:uid="{E6253E8F-071B-4DA2-97BD-78A3FEB19FB7}"/>
    <cellStyle name="_C225_Japan fcst 060401-2_AsPac-Budget Pres S Binder Reg Summary_Reinvestment update_0907_AsPac-Budget Pres S Binder Reg Summary_2008B(31to60)" xfId="533" xr:uid="{B15A2DA6-CA86-499B-BE1B-3C7AF4302266}"/>
    <cellStyle name="_C225_Japan fcst 060401-2_AsPac-Budget Pres S Binder Reg Summary_Reinvestment update_0907_AsPac-Budget Pres S Binder Reg Summary_2008B(31to60) 2" xfId="3222" xr:uid="{42F9E88E-278A-40EC-A46F-0287C76A6BF9}"/>
    <cellStyle name="_C225_Japan fcst 060401-2_AsPac-Budget Pres S Binder Reg Summary_Reinvestment update_0907_Bridges_for SB deck" xfId="534" xr:uid="{4B81749A-E67A-4066-922C-2D1DC4002F5D}"/>
    <cellStyle name="_C225_Japan fcst 060401-2_AsPac-Budget Pres S Binder Reg Summary_Reinvestment update_0907_Bridges_for SB deck 2" xfId="3223" xr:uid="{843E8418-45B5-4FE5-9EBE-9CFB9290F32D}"/>
    <cellStyle name="_C225_Japan fcst 060401-2_AsPac-Budget Pres S Binder Reg Summary_Reinvestment update_0907_Great for MT" xfId="535" xr:uid="{319749E3-96BE-43A2-A432-1FDB28C19551}"/>
    <cellStyle name="_C225_Japan fcst 060401-2_AsPac-Budget Pres S Binder Reg Summary_Reinvestment update_0907_Great for MT 2" xfId="3224" xr:uid="{F2BD68AF-0E71-4979-9D40-5EDE1EEE6516}"/>
    <cellStyle name="_C225_Japan fcst 060401-2_AsPac-Budget Pres S Binder Reg Summary_Reinvestment update_0907_PTI Slide" xfId="536" xr:uid="{7F291918-4B11-4B7A-B48C-098B70DA44C6}"/>
    <cellStyle name="_C225_Japan fcst 060401-2_AsPac-Budget Pres S Binder Reg Summary_Reinvestment update_0907_PTI Slide 2" xfId="3225" xr:uid="{D9763D13-0784-46E0-9B47-4A22A3EEC998}"/>
    <cellStyle name="_C225_Japan fcst 060401-2_AsPac-Budget Pres S Binder Reg Summary_Reinvestment update_0907_Px" xfId="537" xr:uid="{D4125593-7A0F-486C-A9C5-608625F8CD59}"/>
    <cellStyle name="_C225_Japan fcst 060401-2_AsPac-Budget Pres S Binder Reg Summary_Reinvestment update_0907_Px 2" xfId="3226" xr:uid="{96C6952C-5E74-4F4B-A2E7-054F4DA3009B}"/>
    <cellStyle name="_C225_Japan fcst 060401-2_AsPac-Budget Pres S Binder Reg Summary_Reinvestment update_0907_Slide8" xfId="538" xr:uid="{C76D73EF-1E6D-4272-AF01-139542D78F9E}"/>
    <cellStyle name="_C225_Japan fcst 060401-2_AsPac-Budget Pres S Binder Reg Summary_Reinvestment update_0907_Slide8 2" xfId="3227" xr:uid="{035E97BD-5AD7-4D91-941E-1FB0FBADF4D9}"/>
    <cellStyle name="_C225_Japan fcst 060401-2_AsPac-Budget Pres S Binder Reg Summary_Slide8" xfId="539" xr:uid="{0D187F88-79BA-4BE6-9F6B-67D468CBCF1D}"/>
    <cellStyle name="_C225_Japan fcst 060401-2_AsPac-Budget Pres S Binder Reg Summary_Slide8 2" xfId="3228" xr:uid="{99CD591E-0861-413C-8229-C93ABE68C444}"/>
    <cellStyle name="_C225_Japan fcst 060401-2_Aus-Biz Review Update 2008 outlook" xfId="540" xr:uid="{65247D20-FD71-4E38-942E-145C318C308D}"/>
    <cellStyle name="_C225_Japan fcst 060401-2_Aus-Biz Review Update 2008 outlook 2" xfId="3229" xr:uid="{BE026210-AD5A-431A-9E5D-F1D49A5399F0}"/>
    <cellStyle name="_C225_Japan fcst 060401-2_Aus-Biz Review Update 2008 outlook_AP_2008 First Look_0607" xfId="541" xr:uid="{5A81DEDC-F71D-447D-AE61-3DC0D522CEAA}"/>
    <cellStyle name="_C225_Japan fcst 060401-2_Aus-Biz Review Update 2008 outlook_AP_2008 First Look_0607 2" xfId="3230" xr:uid="{A52653D0-53F1-4F47-8724-B6C70E5FE22B}"/>
    <cellStyle name="_C225_Japan fcst 060401-2_Aus-Biz Review Update 2008 outlook_AP_2008 First Look_0607(Jun25)RV" xfId="542" xr:uid="{C3A6A70E-BC80-4735-A5D8-445375B869F6}"/>
    <cellStyle name="_C225_Japan fcst 060401-2_Aus-Biz Review Update 2008 outlook_AP_2008 First Look_0607(Jun25)RV 2" xfId="3231" xr:uid="{6B5C590F-E89B-427B-BB7A-39C0F5EE0682}"/>
    <cellStyle name="_C225_Japan fcst 060401-2_Aus-Biz Review Update 2008 outlook_AP_2008 Fist Look_0607" xfId="543" xr:uid="{EDACBAAA-5C60-46AF-8F40-D5204F8D88C3}"/>
    <cellStyle name="_C225_Japan fcst 060401-2_Aus-Biz Review Update 2008 outlook_AP_2008 Fist Look_0607 2" xfId="3232" xr:uid="{4B449C6C-5E3A-4310-88B0-B0410B09B86B}"/>
    <cellStyle name="_C225_Japan fcst 060401-2_Aus-Biz Review Update 2008 outlook_Mina Part" xfId="544" xr:uid="{6C07B599-3B40-44BB-8418-785E96D09EA9}"/>
    <cellStyle name="_C225_Japan fcst 060401-2_Aus-Biz Review Update 2008 outlook_Mina Part 2" xfId="3233" xr:uid="{B2E51190-086E-48CC-85E6-244552C71691}"/>
    <cellStyle name="_C225_Japan fcst 060401-2_Baraclude reinvestment Update" xfId="545" xr:uid="{75E133A0-D74A-4ADB-89DC-681C63739229}"/>
    <cellStyle name="_C225_Japan fcst 060401-2_Baraclude reinvestment Update 2" xfId="3234" xr:uid="{3D1DB985-2713-4461-964B-322026540C76}"/>
    <cellStyle name="_C225_Japan fcst 060401-2_Baraclude reinvestment Update_15.R&amp;D" xfId="546" xr:uid="{49B0BBF1-9F79-440E-80E0-4DB44345E851}"/>
    <cellStyle name="_C225_Japan fcst 060401-2_Baraclude reinvestment Update_15.R&amp;D 2" xfId="3235" xr:uid="{B2A21B76-E2A1-43E5-AF6C-DDE0F1C88F5D}"/>
    <cellStyle name="_C225_Japan fcst 060401-2_Baraclude reinvestment Update_AsPac-Budget Pres S Binder Reg Summary_2008B" xfId="547" xr:uid="{AAEFFDA6-4741-448A-9D83-FAF9E15352C3}"/>
    <cellStyle name="_C225_Japan fcst 060401-2_Baraclude reinvestment Update_AsPac-Budget Pres S Binder Reg Summary_2008B 2" xfId="3236" xr:uid="{1E589E8F-DB87-4FF9-8626-BE255528F3CF}"/>
    <cellStyle name="_C225_Japan fcst 060401-2_Baraclude reinvestment Update_AsPac-Budget Pres S Binder Reg Summary_2008B(1to30)" xfId="548" xr:uid="{EF604F27-9B28-42D5-89B9-DCCD094CAFAC}"/>
    <cellStyle name="_C225_Japan fcst 060401-2_Baraclude reinvestment Update_AsPac-Budget Pres S Binder Reg Summary_2008B(1to30) 2" xfId="3237" xr:uid="{18F1A237-F09B-4BBE-A4AE-A395D432DFD9}"/>
    <cellStyle name="_C225_Japan fcst 060401-2_Baraclude reinvestment Update_AsPac-Budget Pres S Binder Reg Summary_2008B(31to60)" xfId="549" xr:uid="{10ECF0CC-8AA8-4DB2-AD75-9194E154CFDD}"/>
    <cellStyle name="_C225_Japan fcst 060401-2_Baraclude reinvestment Update_AsPac-Budget Pres S Binder Reg Summary_2008B(31to60) 2" xfId="3238" xr:uid="{04ABBAB3-4340-4787-AE09-4F16B67AFD9F}"/>
    <cellStyle name="_C225_Japan fcst 060401-2_Baraclude reinvestment Update_Bridges_for SB deck" xfId="550" xr:uid="{A07E1E99-3156-47FA-8A3B-A9A35CB82B59}"/>
    <cellStyle name="_C225_Japan fcst 060401-2_Baraclude reinvestment Update_Bridges_for SB deck 2" xfId="3239" xr:uid="{4F730337-B65F-4E91-958F-C0700408268C}"/>
    <cellStyle name="_C225_Japan fcst 060401-2_Baraclude reinvestment Update_Great for MT" xfId="551" xr:uid="{D51E04AF-5C1E-4DA5-9DDD-79F60793D6B8}"/>
    <cellStyle name="_C225_Japan fcst 060401-2_Baraclude reinvestment Update_Great for MT 2" xfId="3240" xr:uid="{AA110DBA-A937-41AA-8FD5-B7C0761FCDDE}"/>
    <cellStyle name="_C225_Japan fcst 060401-2_Baraclude reinvestment Update_PTI Slide" xfId="552" xr:uid="{9B74295C-7494-4014-A713-05C37B2EF938}"/>
    <cellStyle name="_C225_Japan fcst 060401-2_Baraclude reinvestment Update_PTI Slide 2" xfId="3241" xr:uid="{377F9E3F-23CB-4182-A79D-242869DCAC68}"/>
    <cellStyle name="_C225_Japan fcst 060401-2_Baraclude reinvestment Update_Px" xfId="553" xr:uid="{07CCC51F-93AE-4715-9979-DF9AC3102F42}"/>
    <cellStyle name="_C225_Japan fcst 060401-2_Baraclude reinvestment Update_Px 2" xfId="3242" xr:uid="{86AA404A-7050-4982-81B4-A7185F77F28A}"/>
    <cellStyle name="_C225_Japan fcst 060401-2_Baraclude reinvestment Update_Slide8" xfId="554" xr:uid="{333D88C1-D699-4D21-A3B1-0EA302C73A1B}"/>
    <cellStyle name="_C225_Japan fcst 060401-2_Baraclude reinvestment Update_Slide8 2" xfId="3243" xr:uid="{6386009A-C2FE-4AF3-9ACC-0EFEBCF24561}"/>
    <cellStyle name="_C225_Japan fcst 060401-2_Bridge vs P Proj" xfId="555" xr:uid="{704830DC-CC28-4B8B-9CEB-54915A09C91E}"/>
    <cellStyle name="_C225_Japan fcst 060401-2_Bridge vs P Proj 2" xfId="3244" xr:uid="{04FF58FD-2DC1-4649-BD0C-74B7E0C90FA5}"/>
    <cellStyle name="_C225_Japan fcst 060401-2_Bridge vs P.Proj" xfId="556" xr:uid="{E151ADCB-DFD3-4A3D-BB8C-97D54E1F9CB4}"/>
    <cellStyle name="_C225_Japan fcst 060401-2_Bridge vs P.Proj 2" xfId="3245" xr:uid="{B809635A-A581-4564-910D-6BBAF93BD02C}"/>
    <cellStyle name="_C225_Japan fcst 060401-2_Bridge vs Plan Sep" xfId="557" xr:uid="{170FAEE9-EFFE-436D-9BA6-B649E6CF798C}"/>
    <cellStyle name="_C225_Japan fcst 060401-2_Bridge vs Plan Sep 2" xfId="3246" xr:uid="{FEED2C87-B148-49AC-97AE-C43AEFDCFD8B}"/>
    <cellStyle name="_C225_Japan fcst 060401-2_Bridge(Aug YTD to Sep Pro)" xfId="558" xr:uid="{2CA97D75-CC4C-4CD9-8112-1C129C334826}"/>
    <cellStyle name="_C225_Japan fcst 060401-2_Bridge(Aug YTD to Sep Pro) 2" xfId="3247" xr:uid="{8FFC9ACA-45BD-4014-8119-DA2A2DB7332C}"/>
    <cellStyle name="_C225_Japan fcst 060401-2_Bridge(Aug YTD to Sep Pro)_15.R&amp;D" xfId="559" xr:uid="{0CAF5616-FB5D-4EB5-A47C-EF1F2A935E4C}"/>
    <cellStyle name="_C225_Japan fcst 060401-2_Bridge(Aug YTD to Sep Pro)_15.R&amp;D 2" xfId="3248" xr:uid="{BE04704B-255F-41D2-9B7D-245DABCCC13D}"/>
    <cellStyle name="_C225_Japan fcst 060401-2_Bridge(Aug YTD to Sep Pro)_AsPac-Budget Pres S Binder Reg Summary_2008B" xfId="560" xr:uid="{1C6B77E8-4BBB-44E4-9996-76B1099EE2C2}"/>
    <cellStyle name="_C225_Japan fcst 060401-2_Bridge(Aug YTD to Sep Pro)_AsPac-Budget Pres S Binder Reg Summary_2008B 2" xfId="3249" xr:uid="{5DB4397E-8C38-42CE-A9AB-C6FEC79056C3}"/>
    <cellStyle name="_C225_Japan fcst 060401-2_Bridge(Aug YTD to Sep Pro)_AsPac-Budget Pres S Binder Reg Summary_2008B(1to30)" xfId="561" xr:uid="{8A1222C4-61AB-4CFA-A309-274AC7686E85}"/>
    <cellStyle name="_C225_Japan fcst 060401-2_Bridge(Aug YTD to Sep Pro)_AsPac-Budget Pres S Binder Reg Summary_2008B(1to30) 2" xfId="3250" xr:uid="{19776461-E4C5-4A51-BC75-70D34B1C776A}"/>
    <cellStyle name="_C225_Japan fcst 060401-2_Bridge(Aug YTD to Sep Pro)_AsPac-Budget Pres S Binder Reg Summary_2008B(31to60)" xfId="562" xr:uid="{47906016-0FEA-4843-8B4B-A60E0D26188B}"/>
    <cellStyle name="_C225_Japan fcst 060401-2_Bridge(Aug YTD to Sep Pro)_AsPac-Budget Pres S Binder Reg Summary_2008B(31to60) 2" xfId="3251" xr:uid="{0EDA7AC7-E308-4AB3-BA98-FC6511023C95}"/>
    <cellStyle name="_C225_Japan fcst 060401-2_Bridge(Aug YTD to Sep Pro)_Bridges_for SB deck" xfId="563" xr:uid="{65696E48-2740-4EC2-B03E-896FDDBBB5FB}"/>
    <cellStyle name="_C225_Japan fcst 060401-2_Bridge(Aug YTD to Sep Pro)_Bridges_for SB deck 2" xfId="3252" xr:uid="{8B59500F-6A66-43B6-AE13-090F883DA90F}"/>
    <cellStyle name="_C225_Japan fcst 060401-2_Bridge(Aug YTD to Sep Pro)_Great for MT" xfId="564" xr:uid="{57950D25-5DC2-42A7-AB10-7B4586575638}"/>
    <cellStyle name="_C225_Japan fcst 060401-2_Bridge(Aug YTD to Sep Pro)_Great for MT 2" xfId="3253" xr:uid="{90296B3D-4F9E-4208-9BB0-44AD8B72C0C3}"/>
    <cellStyle name="_C225_Japan fcst 060401-2_Bridge(Aug YTD to Sep Pro)_PTI Slide" xfId="565" xr:uid="{48984B6D-EB90-45B6-BF21-2DCD44A1BDD8}"/>
    <cellStyle name="_C225_Japan fcst 060401-2_Bridge(Aug YTD to Sep Pro)_PTI Slide 2" xfId="3254" xr:uid="{D16EC25A-9F13-4479-86B5-E9F3447033EE}"/>
    <cellStyle name="_C225_Japan fcst 060401-2_Bridge(Aug YTD to Sep Pro)_Px" xfId="566" xr:uid="{D72B1A01-EC6A-4399-9D21-D2D6997F213D}"/>
    <cellStyle name="_C225_Japan fcst 060401-2_Bridge(Aug YTD to Sep Pro)_Px 2" xfId="3255" xr:uid="{8EA9E7C2-7318-4B18-8DD6-D3372BA92BCE}"/>
    <cellStyle name="_C225_Japan fcst 060401-2_Bridge(Aug YTD to Sep Pro)_Slide8" xfId="567" xr:uid="{56707C70-9F85-49C0-B062-2A43BDFFB06B}"/>
    <cellStyle name="_C225_Japan fcst 060401-2_Bridge(Aug YTD to Sep Pro)_Slide8 2" xfId="3256" xr:uid="{163DE315-35B8-4903-8FBE-422361D16815}"/>
    <cellStyle name="_C225_Japan fcst 060401-2_Bridge(May YTD to Jun Pro)" xfId="568" xr:uid="{ED661367-CEC5-41F9-A24D-BF66ECF9220E}"/>
    <cellStyle name="_C225_Japan fcst 060401-2_Bridge(May YTD to Jun Pro) 2" xfId="3257" xr:uid="{2195EBD0-B62F-4602-BD09-02B25DC8DAC2}"/>
    <cellStyle name="_C225_Japan fcst 060401-2_Bridge(May YTD to Jun Pro)_15.R&amp;D" xfId="569" xr:uid="{353A6BF7-3BAA-43F4-8801-1DE79A7B472A}"/>
    <cellStyle name="_C225_Japan fcst 060401-2_Bridge(May YTD to Jun Pro)_15.R&amp;D 2" xfId="3258" xr:uid="{5E79293F-4681-4815-9189-1B2551EDB9EE}"/>
    <cellStyle name="_C225_Japan fcst 060401-2_Bridge(May YTD to Jun Pro)_AsPac-Budget Pres S Binder Reg Summary_2008B" xfId="570" xr:uid="{8AE255DE-34C3-453A-B1BF-57101AD68304}"/>
    <cellStyle name="_C225_Japan fcst 060401-2_Bridge(May YTD to Jun Pro)_AsPac-Budget Pres S Binder Reg Summary_2008B 2" xfId="3259" xr:uid="{9D02130B-D85E-4068-B95B-CC4D548DFE81}"/>
    <cellStyle name="_C225_Japan fcst 060401-2_Bridge(May YTD to Jun Pro)_AsPac-Budget Pres S Binder Reg Summary_2008B(1to30)" xfId="571" xr:uid="{29FD0D91-273B-403B-9865-0036F2264621}"/>
    <cellStyle name="_C225_Japan fcst 060401-2_Bridge(May YTD to Jun Pro)_AsPac-Budget Pres S Binder Reg Summary_2008B(1to30) 2" xfId="3260" xr:uid="{185F8F1E-4B18-4E31-AA42-6F2C290AA719}"/>
    <cellStyle name="_C225_Japan fcst 060401-2_Bridge(May YTD to Jun Pro)_AsPac-Budget Pres S Binder Reg Summary_2008B(31to60)" xfId="572" xr:uid="{54E5C7F0-005E-45BB-9F6E-3529BD9D1A5C}"/>
    <cellStyle name="_C225_Japan fcst 060401-2_Bridge(May YTD to Jun Pro)_AsPac-Budget Pres S Binder Reg Summary_2008B(31to60) 2" xfId="3261" xr:uid="{CAADDE96-EFE7-4505-BB18-18DE540743E3}"/>
    <cellStyle name="_C225_Japan fcst 060401-2_Bridge(May YTD to Jun Pro)_Bridges_for SB deck" xfId="573" xr:uid="{71221881-5F55-4AD7-AFEB-675801C55F49}"/>
    <cellStyle name="_C225_Japan fcst 060401-2_Bridge(May YTD to Jun Pro)_Bridges_for SB deck 2" xfId="3262" xr:uid="{7FCD9A77-CAFC-44BA-B139-0738A913370B}"/>
    <cellStyle name="_C225_Japan fcst 060401-2_Bridge(May YTD to Jun Pro)_Great for MT" xfId="574" xr:uid="{A81A3A7D-8A97-4477-8E73-F201E14EAB7D}"/>
    <cellStyle name="_C225_Japan fcst 060401-2_Bridge(May YTD to Jun Pro)_Great for MT 2" xfId="3263" xr:uid="{BA8C8E8E-FB99-4936-A261-9710F24BE0E2}"/>
    <cellStyle name="_C225_Japan fcst 060401-2_Bridge(May YTD to Jun Pro)_PTI Slide" xfId="575" xr:uid="{0C4F49A2-E3A8-41BF-8ECA-EDAE97ED5D6F}"/>
    <cellStyle name="_C225_Japan fcst 060401-2_Bridge(May YTD to Jun Pro)_PTI Slide 2" xfId="3264" xr:uid="{D0FE7905-CD88-4617-A439-08ADD477EE6A}"/>
    <cellStyle name="_C225_Japan fcst 060401-2_Bridge(May YTD to Jun Pro)_Px" xfId="576" xr:uid="{95C0CFE7-7DEF-4040-BAC3-85B948DEB0F1}"/>
    <cellStyle name="_C225_Japan fcst 060401-2_Bridge(May YTD to Jun Pro)_Px 2" xfId="3265" xr:uid="{BED78899-F611-4124-8F7C-6D59D42209EB}"/>
    <cellStyle name="_C225_Japan fcst 060401-2_Bridge(May YTD to Jun Pro)_Slide8" xfId="577" xr:uid="{781E7B45-7413-4369-B232-27A038F82E4E}"/>
    <cellStyle name="_C225_Japan fcst 060401-2_Bridge(May YTD to Jun Pro)_Slide8 2" xfId="3266" xr:uid="{2E2C447E-2433-49B7-B357-9746C2A54B0C}"/>
    <cellStyle name="_C225_Japan fcst 060401-2_Bridge_Budget to Jun proj" xfId="578" xr:uid="{490D0063-8E72-410B-A8BC-B9E7AC6FB1CA}"/>
    <cellStyle name="_C225_Japan fcst 060401-2_Bridge_Budget to Jun proj 2" xfId="3267" xr:uid="{B031AA42-FF5B-4269-937D-EC404B2A49F6}"/>
    <cellStyle name="_C225_Japan fcst 060401-2_Bridge_Budget to Jun proj_15.R&amp;D" xfId="579" xr:uid="{95949759-ACC8-423F-BDF8-2DFAD1D03EEE}"/>
    <cellStyle name="_C225_Japan fcst 060401-2_Bridge_Budget to Jun proj_15.R&amp;D 2" xfId="3268" xr:uid="{2A190226-1987-4D21-90A2-25B97BD39A72}"/>
    <cellStyle name="_C225_Japan fcst 060401-2_Bridge_Budget to Jun proj_AP_Monthly Biz Review_0607" xfId="580" xr:uid="{998AFE19-72BE-4DB0-926D-905A3FC351DF}"/>
    <cellStyle name="_C225_Japan fcst 060401-2_Bridge_Budget to Jun proj_AP_Monthly Biz Review_0607 2" xfId="3269" xr:uid="{1FAE67AA-B931-49AF-A29B-DDED6AA1D4A6}"/>
    <cellStyle name="_C225_Japan fcst 060401-2_Bridge_Budget to Jun proj_AP_Monthly Biz Review_0607_15.R&amp;D" xfId="581" xr:uid="{491CDF30-1C40-46A4-9CD3-9DC6FB88D486}"/>
    <cellStyle name="_C225_Japan fcst 060401-2_Bridge_Budget to Jun proj_AP_Monthly Biz Review_0607_15.R&amp;D 2" xfId="3270" xr:uid="{61FA024B-EA19-4164-A38C-6EE59AA744EE}"/>
    <cellStyle name="_C225_Japan fcst 060401-2_Bridge_Budget to Jun proj_AP_Monthly Biz Review_0607_AsPac-Budget Pres S Binder Reg Summary_2008B" xfId="582" xr:uid="{0A0A19B0-EA04-4627-8F20-638D60751194}"/>
    <cellStyle name="_C225_Japan fcst 060401-2_Bridge_Budget to Jun proj_AP_Monthly Biz Review_0607_AsPac-Budget Pres S Binder Reg Summary_2008B 2" xfId="3271" xr:uid="{1D16136E-6CF7-4728-B7C7-25516D512632}"/>
    <cellStyle name="_C225_Japan fcst 060401-2_Bridge_Budget to Jun proj_AP_Monthly Biz Review_0607_AsPac-Budget Pres S Binder Reg Summary_2008B(1to30)" xfId="583" xr:uid="{68CF3F14-481F-4CBE-B397-7AC43F814D71}"/>
    <cellStyle name="_C225_Japan fcst 060401-2_Bridge_Budget to Jun proj_AP_Monthly Biz Review_0607_AsPac-Budget Pres S Binder Reg Summary_2008B(1to30) 2" xfId="3272" xr:uid="{3E8A5274-7C83-407B-9130-E8667DEF6AA4}"/>
    <cellStyle name="_C225_Japan fcst 060401-2_Bridge_Budget to Jun proj_AP_Monthly Biz Review_0607_AsPac-Budget Pres S Binder Reg Summary_2008B(31to60)" xfId="584" xr:uid="{5A186D46-CB59-41D9-BFE1-69C3C85C5585}"/>
    <cellStyle name="_C225_Japan fcst 060401-2_Bridge_Budget to Jun proj_AP_Monthly Biz Review_0607_AsPac-Budget Pres S Binder Reg Summary_2008B(31to60) 2" xfId="3273" xr:uid="{3BA972FF-74BF-4D77-9370-A87083573C49}"/>
    <cellStyle name="_C225_Japan fcst 060401-2_Bridge_Budget to Jun proj_AP_Monthly Biz Review_0607_Bridges_for SB deck" xfId="585" xr:uid="{4D2AA234-5F28-4A7D-B8A8-7F3555C39575}"/>
    <cellStyle name="_C225_Japan fcst 060401-2_Bridge_Budget to Jun proj_AP_Monthly Biz Review_0607_Bridges_for SB deck 2" xfId="3274" xr:uid="{0C344E9F-D981-428C-9070-5D048DB7B700}"/>
    <cellStyle name="_C225_Japan fcst 060401-2_Bridge_Budget to Jun proj_AP_Monthly Biz Review_0607_Great for MT" xfId="586" xr:uid="{9C2E4028-2C8B-4F46-A5B0-D9993E1984CF}"/>
    <cellStyle name="_C225_Japan fcst 060401-2_Bridge_Budget to Jun proj_AP_Monthly Biz Review_0607_Great for MT 2" xfId="3275" xr:uid="{4D3E3EAD-33DE-49B1-9569-A5DEB0359F0E}"/>
    <cellStyle name="_C225_Japan fcst 060401-2_Bridge_Budget to Jun proj_AP_Monthly Biz Review_0607_PTI Slide" xfId="587" xr:uid="{6A53EEB1-8319-4221-8C64-03C3FEC4BE7B}"/>
    <cellStyle name="_C225_Japan fcst 060401-2_Bridge_Budget to Jun proj_AP_Monthly Biz Review_0607_PTI Slide 2" xfId="3276" xr:uid="{E9BCECFB-A724-4AC5-9E9C-FF687FE860CA}"/>
    <cellStyle name="_C225_Japan fcst 060401-2_Bridge_Budget to Jun proj_AP_Monthly Biz Review_0607_Px" xfId="588" xr:uid="{A368DE1C-1A1A-40AE-BEBC-B9BD84CC79AD}"/>
    <cellStyle name="_C225_Japan fcst 060401-2_Bridge_Budget to Jun proj_AP_Monthly Biz Review_0607_Px 2" xfId="3277" xr:uid="{A4BC1375-216E-43B1-871F-DDF930BF5FD7}"/>
    <cellStyle name="_C225_Japan fcst 060401-2_Bridge_Budget to Jun proj_AP_Monthly Biz Review_0607_Slide8" xfId="589" xr:uid="{DFCF1077-CF3E-4B70-B627-686957148E34}"/>
    <cellStyle name="_C225_Japan fcst 060401-2_Bridge_Budget to Jun proj_AP_Monthly Biz Review_0607_Slide8 2" xfId="3278" xr:uid="{839221F8-2C03-4593-9717-9C666C502C3A}"/>
    <cellStyle name="_C225_Japan fcst 060401-2_Bridge_Budget to Jun proj_AP_Monthly Biz Review_0907" xfId="590" xr:uid="{78B7358F-ADF1-4645-AEFA-0D1D96539092}"/>
    <cellStyle name="_C225_Japan fcst 060401-2_Bridge_Budget to Jun proj_AP_Monthly Biz Review_0907 2" xfId="3279" xr:uid="{D4C2253B-08D7-44E0-ABF4-C7D008B5F3D0}"/>
    <cellStyle name="_C225_Japan fcst 060401-2_Bridge_Budget to Jun proj_AP_Monthly Biz Review_0907_15.R&amp;D" xfId="591" xr:uid="{97ECDC01-78E2-48A6-95AB-1794A26BCF3A}"/>
    <cellStyle name="_C225_Japan fcst 060401-2_Bridge_Budget to Jun proj_AP_Monthly Biz Review_0907_15.R&amp;D 2" xfId="3280" xr:uid="{0075E0E3-3F70-4015-8A2C-86AACD0366B6}"/>
    <cellStyle name="_C225_Japan fcst 060401-2_Bridge_Budget to Jun proj_AP_Monthly Biz Review_0907_AsPac-Budget Pres S Binder Reg Summary_2008B" xfId="592" xr:uid="{7A18DD57-F045-43DA-848F-9C5723FE9618}"/>
    <cellStyle name="_C225_Japan fcst 060401-2_Bridge_Budget to Jun proj_AP_Monthly Biz Review_0907_AsPac-Budget Pres S Binder Reg Summary_2008B 2" xfId="3281" xr:uid="{386A7A2F-AC16-42AA-B8DE-11EC5E6CD8A6}"/>
    <cellStyle name="_C225_Japan fcst 060401-2_Bridge_Budget to Jun proj_AP_Monthly Biz Review_0907_AsPac-Budget Pres S Binder Reg Summary_2008B(1to30)" xfId="593" xr:uid="{CCC7C152-4F46-4B0B-A81A-4CF41AF4DC64}"/>
    <cellStyle name="_C225_Japan fcst 060401-2_Bridge_Budget to Jun proj_AP_Monthly Biz Review_0907_AsPac-Budget Pres S Binder Reg Summary_2008B(1to30) 2" xfId="3282" xr:uid="{4607C9C9-8C7E-45C8-8A10-0EA4C5930864}"/>
    <cellStyle name="_C225_Japan fcst 060401-2_Bridge_Budget to Jun proj_AP_Monthly Biz Review_0907_AsPac-Budget Pres S Binder Reg Summary_2008B(31to60)" xfId="594" xr:uid="{6B752102-9757-410F-B3DD-545460C586E0}"/>
    <cellStyle name="_C225_Japan fcst 060401-2_Bridge_Budget to Jun proj_AP_Monthly Biz Review_0907_AsPac-Budget Pres S Binder Reg Summary_2008B(31to60) 2" xfId="3283" xr:uid="{C33F6D4A-911B-4460-85FB-23A7CA5165AD}"/>
    <cellStyle name="_C225_Japan fcst 060401-2_Bridge_Budget to Jun proj_AP_Monthly Biz Review_0907_Bridges_for SB deck" xfId="595" xr:uid="{8163C376-8BCA-4129-8A7C-B6A98593E223}"/>
    <cellStyle name="_C225_Japan fcst 060401-2_Bridge_Budget to Jun proj_AP_Monthly Biz Review_0907_Bridges_for SB deck 2" xfId="3284" xr:uid="{282BF38F-1251-4434-8559-D9DA9BE6BE58}"/>
    <cellStyle name="_C225_Japan fcst 060401-2_Bridge_Budget to Jun proj_AP_Monthly Biz Review_0907_Great for MT" xfId="596" xr:uid="{995A987D-2734-4CDE-911D-93B8CC1E657D}"/>
    <cellStyle name="_C225_Japan fcst 060401-2_Bridge_Budget to Jun proj_AP_Monthly Biz Review_0907_Great for MT 2" xfId="3285" xr:uid="{C927B023-2AEB-49A8-98B2-3A52674A7460}"/>
    <cellStyle name="_C225_Japan fcst 060401-2_Bridge_Budget to Jun proj_AP_Monthly Biz Review_0907_PTI Slide" xfId="597" xr:uid="{E97B009A-CB89-4097-B0FA-A0E50F883A22}"/>
    <cellStyle name="_C225_Japan fcst 060401-2_Bridge_Budget to Jun proj_AP_Monthly Biz Review_0907_PTI Slide 2" xfId="3286" xr:uid="{603EA9F5-9995-4990-AB6B-68917DBE5F49}"/>
    <cellStyle name="_C225_Japan fcst 060401-2_Bridge_Budget to Jun proj_AP_Monthly Biz Review_0907_Px" xfId="598" xr:uid="{131DFDA6-79B6-4D0B-9994-32784AC0AC60}"/>
    <cellStyle name="_C225_Japan fcst 060401-2_Bridge_Budget to Jun proj_AP_Monthly Biz Review_0907_Px 2" xfId="3287" xr:uid="{754F8B9A-B358-4809-95FF-0B5C30D3EB6C}"/>
    <cellStyle name="_C225_Japan fcst 060401-2_Bridge_Budget to Jun proj_AP_Monthly Biz Review_0907_Slide8" xfId="599" xr:uid="{1094A9D4-F9E1-44D6-94A9-BE45F60BE515}"/>
    <cellStyle name="_C225_Japan fcst 060401-2_Bridge_Budget to Jun proj_AP_Monthly Biz Review_0907_Slide8 2" xfId="3288" xr:uid="{ECB68A8E-1B0A-430B-A40A-55BCED059F6C}"/>
    <cellStyle name="_C225_Japan fcst 060401-2_Bridge_Budget to Jun proj_AsPac-Budget Pres S Binder Reg Summary_2008B" xfId="600" xr:uid="{D9543862-84B9-4BB3-8E2D-731483D4C627}"/>
    <cellStyle name="_C225_Japan fcst 060401-2_Bridge_Budget to Jun proj_AsPac-Budget Pres S Binder Reg Summary_2008B 2" xfId="3289" xr:uid="{17805411-A643-4077-BEC3-2357324F8858}"/>
    <cellStyle name="_C225_Japan fcst 060401-2_Bridge_Budget to Jun proj_AsPac-Budget Pres S Binder Reg Summary_2008B(1to30)" xfId="601" xr:uid="{4CB62068-83C6-4536-804B-4AC61DFE3C1D}"/>
    <cellStyle name="_C225_Japan fcst 060401-2_Bridge_Budget to Jun proj_AsPac-Budget Pres S Binder Reg Summary_2008B(1to30) 2" xfId="3290" xr:uid="{5227EE58-DABA-47E7-91B3-8C26B0F2CB07}"/>
    <cellStyle name="_C225_Japan fcst 060401-2_Bridge_Budget to Jun proj_AsPac-Budget Pres S Binder Reg Summary_2008B(31to60)" xfId="602" xr:uid="{B0F73D44-BFF0-4F98-9CE7-932DE756AED1}"/>
    <cellStyle name="_C225_Japan fcst 060401-2_Bridge_Budget to Jun proj_AsPac-Budget Pres S Binder Reg Summary_2008B(31to60) 2" xfId="3291" xr:uid="{AF9D033C-081B-42C6-B5D1-15D7EBB17CFC}"/>
    <cellStyle name="_C225_Japan fcst 060401-2_Bridge_Budget to Jun proj_Bridge(Aug YTD to Sep Pro)" xfId="603" xr:uid="{A98253D7-5707-4B21-AF0C-6E4EE55CCF6C}"/>
    <cellStyle name="_C225_Japan fcst 060401-2_Bridge_Budget to Jun proj_Bridge(Aug YTD to Sep Pro) 2" xfId="3292" xr:uid="{89508182-F58D-4F9F-BB63-C3AF0C4635A9}"/>
    <cellStyle name="_C225_Japan fcst 060401-2_Bridge_Budget to Jun proj_Bridge(Aug YTD to Sep Pro)_15.R&amp;D" xfId="604" xr:uid="{5AB6AEDC-D44B-42BE-BB1D-FD0FB9CC4FD7}"/>
    <cellStyle name="_C225_Japan fcst 060401-2_Bridge_Budget to Jun proj_Bridge(Aug YTD to Sep Pro)_15.R&amp;D 2" xfId="3293" xr:uid="{303265B9-C1EB-44B0-A753-85974AF40834}"/>
    <cellStyle name="_C225_Japan fcst 060401-2_Bridge_Budget to Jun proj_Bridge(Aug YTD to Sep Pro)_AsPac-Budget Pres S Binder Reg Summary_2008B" xfId="605" xr:uid="{E5727547-378D-4F81-BB64-12268A7B0068}"/>
    <cellStyle name="_C225_Japan fcst 060401-2_Bridge_Budget to Jun proj_Bridge(Aug YTD to Sep Pro)_AsPac-Budget Pres S Binder Reg Summary_2008B 2" xfId="3294" xr:uid="{DD3664CC-3EE4-47F0-AAC5-8B80958A7773}"/>
    <cellStyle name="_C225_Japan fcst 060401-2_Bridge_Budget to Jun proj_Bridge(Aug YTD to Sep Pro)_AsPac-Budget Pres S Binder Reg Summary_2008B(1to30)" xfId="606" xr:uid="{7E616F02-020B-4B63-B30B-D6863EFCCFA6}"/>
    <cellStyle name="_C225_Japan fcst 060401-2_Bridge_Budget to Jun proj_Bridge(Aug YTD to Sep Pro)_AsPac-Budget Pres S Binder Reg Summary_2008B(1to30) 2" xfId="3295" xr:uid="{8EFFBD4B-E215-4C24-B489-71F6ACD9A9BF}"/>
    <cellStyle name="_C225_Japan fcst 060401-2_Bridge_Budget to Jun proj_Bridge(Aug YTD to Sep Pro)_AsPac-Budget Pres S Binder Reg Summary_2008B(31to60)" xfId="607" xr:uid="{3E36B56B-11A3-453A-904F-43441A3E5138}"/>
    <cellStyle name="_C225_Japan fcst 060401-2_Bridge_Budget to Jun proj_Bridge(Aug YTD to Sep Pro)_AsPac-Budget Pres S Binder Reg Summary_2008B(31to60) 2" xfId="3296" xr:uid="{81B27B21-F94F-4B05-9625-05FB1759E64C}"/>
    <cellStyle name="_C225_Japan fcst 060401-2_Bridge_Budget to Jun proj_Bridge(Aug YTD to Sep Pro)_Bridges_for SB deck" xfId="608" xr:uid="{AB96CC03-9184-4EEE-8529-5654D27286E1}"/>
    <cellStyle name="_C225_Japan fcst 060401-2_Bridge_Budget to Jun proj_Bridge(Aug YTD to Sep Pro)_Bridges_for SB deck 2" xfId="3297" xr:uid="{7298FAED-BD46-42E4-A027-716054D83A1B}"/>
    <cellStyle name="_C225_Japan fcst 060401-2_Bridge_Budget to Jun proj_Bridge(Aug YTD to Sep Pro)_Great for MT" xfId="609" xr:uid="{3792D7A3-33D0-497D-8C44-C2545CEBC1F9}"/>
    <cellStyle name="_C225_Japan fcst 060401-2_Bridge_Budget to Jun proj_Bridge(Aug YTD to Sep Pro)_Great for MT 2" xfId="3298" xr:uid="{F1C5EFFF-3B83-4A64-A908-717645595AB9}"/>
    <cellStyle name="_C225_Japan fcst 060401-2_Bridge_Budget to Jun proj_Bridge(Aug YTD to Sep Pro)_PTI Slide" xfId="610" xr:uid="{C95D45FF-29AF-4BB0-B284-083E97B75D92}"/>
    <cellStyle name="_C225_Japan fcst 060401-2_Bridge_Budget to Jun proj_Bridge(Aug YTD to Sep Pro)_PTI Slide 2" xfId="3299" xr:uid="{91ABE041-4567-45D5-B55F-023D00EE6F4A}"/>
    <cellStyle name="_C225_Japan fcst 060401-2_Bridge_Budget to Jun proj_Bridge(Aug YTD to Sep Pro)_Px" xfId="611" xr:uid="{DE7F543D-ED9E-4286-8B13-45B24031CEFC}"/>
    <cellStyle name="_C225_Japan fcst 060401-2_Bridge_Budget to Jun proj_Bridge(Aug YTD to Sep Pro)_Px 2" xfId="3300" xr:uid="{4E09AA3F-90B7-44E6-9142-793B1D22C65B}"/>
    <cellStyle name="_C225_Japan fcst 060401-2_Bridge_Budget to Jun proj_Bridge(Aug YTD to Sep Pro)_Slide8" xfId="612" xr:uid="{944655D5-001A-4335-91D7-39396231865C}"/>
    <cellStyle name="_C225_Japan fcst 060401-2_Bridge_Budget to Jun proj_Bridge(Aug YTD to Sep Pro)_Slide8 2" xfId="3301" xr:uid="{C45727CF-750B-4CB6-A900-E72CFDE72B68}"/>
    <cellStyle name="_C225_Japan fcst 060401-2_Bridge_Budget to Jun proj_Bridge_Jun Proj to Sep Proj_0907" xfId="613" xr:uid="{DBDED145-0BF4-4927-87B2-BA94AB8F6731}"/>
    <cellStyle name="_C225_Japan fcst 060401-2_Bridge_Budget to Jun proj_Bridge_Jun Proj to Sep Proj_0907 2" xfId="3302" xr:uid="{E736D629-FA2F-4EDA-89FE-F82CD9FCD219}"/>
    <cellStyle name="_C225_Japan fcst 060401-2_Bridge_Budget to Jun proj_Bridge_Jun Proj to Sep Proj_0907_15.R&amp;D" xfId="614" xr:uid="{B6F3463E-2393-4EEF-BEE6-CF8802265BDD}"/>
    <cellStyle name="_C225_Japan fcst 060401-2_Bridge_Budget to Jun proj_Bridge_Jun Proj to Sep Proj_0907_15.R&amp;D 2" xfId="3303" xr:uid="{1FF4953E-2089-459C-BDB4-64813D8ACD63}"/>
    <cellStyle name="_C225_Japan fcst 060401-2_Bridge_Budget to Jun proj_Bridge_Jun Proj to Sep Proj_0907_AsPac-Budget Pres S Binder Reg Summary_2008B" xfId="615" xr:uid="{87A8D61F-A573-4CDC-A6BA-1FBB2BE2DADD}"/>
    <cellStyle name="_C225_Japan fcst 060401-2_Bridge_Budget to Jun proj_Bridge_Jun Proj to Sep Proj_0907_AsPac-Budget Pres S Binder Reg Summary_2008B 2" xfId="3304" xr:uid="{23EBEB2E-03A2-459A-B91A-A1D938327AA2}"/>
    <cellStyle name="_C225_Japan fcst 060401-2_Bridge_Budget to Jun proj_Bridge_Jun Proj to Sep Proj_0907_AsPac-Budget Pres S Binder Reg Summary_2008B(1to30)" xfId="616" xr:uid="{01808203-890C-4381-9CFB-2DD5FBB8E26C}"/>
    <cellStyle name="_C225_Japan fcst 060401-2_Bridge_Budget to Jun proj_Bridge_Jun Proj to Sep Proj_0907_AsPac-Budget Pres S Binder Reg Summary_2008B(1to30) 2" xfId="3305" xr:uid="{5E6649CC-D23D-47A8-A75C-2407F5402B3A}"/>
    <cellStyle name="_C225_Japan fcst 060401-2_Bridge_Budget to Jun proj_Bridge_Jun Proj to Sep Proj_0907_AsPac-Budget Pres S Binder Reg Summary_2008B(31to60)" xfId="617" xr:uid="{FE5DAD5F-358E-4E6C-AFF4-7A1FD70FBBE7}"/>
    <cellStyle name="_C225_Japan fcst 060401-2_Bridge_Budget to Jun proj_Bridge_Jun Proj to Sep Proj_0907_AsPac-Budget Pres S Binder Reg Summary_2008B(31to60) 2" xfId="3306" xr:uid="{AAC176EB-D60E-4042-A9F4-90DB8657B424}"/>
    <cellStyle name="_C225_Japan fcst 060401-2_Bridge_Budget to Jun proj_Bridge_Jun Proj to Sep Proj_0907_Bridges_for SB deck" xfId="618" xr:uid="{FA2B1090-A01B-4AD2-B9EE-80CD819FC1BF}"/>
    <cellStyle name="_C225_Japan fcst 060401-2_Bridge_Budget to Jun proj_Bridge_Jun Proj to Sep Proj_0907_Bridges_for SB deck 2" xfId="3307" xr:uid="{16A21B12-97FB-465A-B675-795AFF32DE33}"/>
    <cellStyle name="_C225_Japan fcst 060401-2_Bridge_Budget to Jun proj_Bridge_Jun Proj to Sep Proj_0907_Great for MT" xfId="619" xr:uid="{9A5A5344-76E0-46E5-819D-E84793A635F0}"/>
    <cellStyle name="_C225_Japan fcst 060401-2_Bridge_Budget to Jun proj_Bridge_Jun Proj to Sep Proj_0907_Great for MT 2" xfId="3308" xr:uid="{208765C9-5624-447C-9467-5DE07EE7C2C7}"/>
    <cellStyle name="_C225_Japan fcst 060401-2_Bridge_Budget to Jun proj_Bridge_Jun Proj to Sep Proj_0907_PTI Slide" xfId="620" xr:uid="{1E8C4A52-1901-4E35-88B7-78ABDB4CA1E1}"/>
    <cellStyle name="_C225_Japan fcst 060401-2_Bridge_Budget to Jun proj_Bridge_Jun Proj to Sep Proj_0907_PTI Slide 2" xfId="3309" xr:uid="{AE607F64-B99F-4F55-A9C1-65483C4DBA23}"/>
    <cellStyle name="_C225_Japan fcst 060401-2_Bridge_Budget to Jun proj_Bridge_Jun Proj to Sep Proj_0907_Px" xfId="621" xr:uid="{6B301592-B4FE-49C6-B9DB-B82E455A7FB9}"/>
    <cellStyle name="_C225_Japan fcst 060401-2_Bridge_Budget to Jun proj_Bridge_Jun Proj to Sep Proj_0907_Px 2" xfId="3310" xr:uid="{C8FB953E-629C-4B37-BF85-04014EC0A254}"/>
    <cellStyle name="_C225_Japan fcst 060401-2_Bridge_Budget to Jun proj_Bridge_Jun Proj to Sep Proj_0907_Slide8" xfId="622" xr:uid="{D88141F5-9958-4BC8-A71B-6827A0ADA56F}"/>
    <cellStyle name="_C225_Japan fcst 060401-2_Bridge_Budget to Jun proj_Bridge_Jun Proj to Sep Proj_0907_Slide8 2" xfId="3311" xr:uid="{D890838F-5C9C-4B36-A98E-24DCDC98A5A5}"/>
    <cellStyle name="_C225_Japan fcst 060401-2_Bridge_Budget to Jun proj_Bridges_for SB deck" xfId="623" xr:uid="{8AC4412E-FEEA-4E75-A4AA-A40FB57C689C}"/>
    <cellStyle name="_C225_Japan fcst 060401-2_Bridge_Budget to Jun proj_Bridges_for SB deck 2" xfId="3312" xr:uid="{D5E9247D-EAB7-4A20-8B58-8A715CA4DFD9}"/>
    <cellStyle name="_C225_Japan fcst 060401-2_Bridge_Budget to Jun proj_Comments fr MT(Jun 22)" xfId="624" xr:uid="{AE6FA057-92C4-4CAF-8F6E-92A96D8A8F39}"/>
    <cellStyle name="_C225_Japan fcst 060401-2_Bridge_Budget to Jun proj_Comments fr MT(Jun 22) 2" xfId="3313" xr:uid="{31F9FFA4-629D-4C8A-8E70-A17D50E5E31A}"/>
    <cellStyle name="_C225_Japan fcst 060401-2_Bridge_Budget to Jun proj_Comments fr MT(Jun 22)_15.R&amp;D" xfId="625" xr:uid="{F7DBFCFB-EBBE-41BE-8C02-E67986A0036C}"/>
    <cellStyle name="_C225_Japan fcst 060401-2_Bridge_Budget to Jun proj_Comments fr MT(Jun 22)_15.R&amp;D 2" xfId="3314" xr:uid="{EE2513A6-2436-4BF3-8AE6-D76355905CB0}"/>
    <cellStyle name="_C225_Japan fcst 060401-2_Bridge_Budget to Jun proj_Comments fr MT(Jun 22)_AsPac-Budget Pres S Binder Reg Summary_2008B" xfId="626" xr:uid="{D305BF49-14BA-4DAB-91CA-B893D85497FD}"/>
    <cellStyle name="_C225_Japan fcst 060401-2_Bridge_Budget to Jun proj_Comments fr MT(Jun 22)_AsPac-Budget Pres S Binder Reg Summary_2008B 2" xfId="3315" xr:uid="{D3DE286E-4F77-41CB-B11E-B27F8C9AB926}"/>
    <cellStyle name="_C225_Japan fcst 060401-2_Bridge_Budget to Jun proj_Comments fr MT(Jun 22)_AsPac-Budget Pres S Binder Reg Summary_2008B(1to30)" xfId="627" xr:uid="{348458E5-1127-48D4-9F9D-0CCF8CE92A1C}"/>
    <cellStyle name="_C225_Japan fcst 060401-2_Bridge_Budget to Jun proj_Comments fr MT(Jun 22)_AsPac-Budget Pres S Binder Reg Summary_2008B(1to30) 2" xfId="3316" xr:uid="{75097752-D6FD-4933-8083-0D298A764DF1}"/>
    <cellStyle name="_C225_Japan fcst 060401-2_Bridge_Budget to Jun proj_Comments fr MT(Jun 22)_AsPac-Budget Pres S Binder Reg Summary_2008B(31to60)" xfId="628" xr:uid="{D8ACE5D5-D828-45C0-86C3-7D5CA167D10E}"/>
    <cellStyle name="_C225_Japan fcst 060401-2_Bridge_Budget to Jun proj_Comments fr MT(Jun 22)_AsPac-Budget Pres S Binder Reg Summary_2008B(31to60) 2" xfId="3317" xr:uid="{90781F12-EDDE-44AD-BCA1-500D566BB794}"/>
    <cellStyle name="_C225_Japan fcst 060401-2_Bridge_Budget to Jun proj_Comments fr MT(Jun 22)_Bridges_for SB deck" xfId="629" xr:uid="{7383DC44-6F6A-4E6E-A52D-A77C5758F37F}"/>
    <cellStyle name="_C225_Japan fcst 060401-2_Bridge_Budget to Jun proj_Comments fr MT(Jun 22)_Bridges_for SB deck 2" xfId="3318" xr:uid="{36C53814-EECF-420F-AB1C-C4050A66789B}"/>
    <cellStyle name="_C225_Japan fcst 060401-2_Bridge_Budget to Jun proj_Comments fr MT(Jun 22)_Great for MT" xfId="630" xr:uid="{8B961A18-191F-487D-8C81-E31A5EAC55C9}"/>
    <cellStyle name="_C225_Japan fcst 060401-2_Bridge_Budget to Jun proj_Comments fr MT(Jun 22)_Great for MT 2" xfId="3319" xr:uid="{F1576835-F35B-4700-91BA-D89A367DEEF3}"/>
    <cellStyle name="_C225_Japan fcst 060401-2_Bridge_Budget to Jun proj_Comments fr MT(Jun 22)_PTI Slide" xfId="631" xr:uid="{DE86935D-880F-4DFE-A7CF-ABC855C98AC6}"/>
    <cellStyle name="_C225_Japan fcst 060401-2_Bridge_Budget to Jun proj_Comments fr MT(Jun 22)_PTI Slide 2" xfId="3320" xr:uid="{A25F64CD-4585-478D-AE1D-026BBFDC8D7A}"/>
    <cellStyle name="_C225_Japan fcst 060401-2_Bridge_Budget to Jun proj_Comments fr MT(Jun 22)_Px" xfId="632" xr:uid="{47A2B81E-ABD8-4E90-8D64-2279A8E12E9B}"/>
    <cellStyle name="_C225_Japan fcst 060401-2_Bridge_Budget to Jun proj_Comments fr MT(Jun 22)_Px 2" xfId="3321" xr:uid="{ACCFD9F1-328C-42CC-91DE-8AD41BB5B476}"/>
    <cellStyle name="_C225_Japan fcst 060401-2_Bridge_Budget to Jun proj_Comments fr MT(Jun 22)_Slide8" xfId="633" xr:uid="{686462A9-E59A-4F84-8CDA-A661E8366E03}"/>
    <cellStyle name="_C225_Japan fcst 060401-2_Bridge_Budget to Jun proj_Comments fr MT(Jun 22)_Slide8 2" xfId="3322" xr:uid="{937EE4AF-566A-42F8-8CA5-637BEE514B66}"/>
    <cellStyle name="_C225_Japan fcst 060401-2_Bridge_Budget to Jun proj_Great for MT" xfId="634" xr:uid="{3218453F-4B28-4ABF-AB4D-F44B7024C8A5}"/>
    <cellStyle name="_C225_Japan fcst 060401-2_Bridge_Budget to Jun proj_Great for MT 2" xfId="3323" xr:uid="{95417BF3-6E22-4748-8FB7-DD7431E4B08E}"/>
    <cellStyle name="_C225_Japan fcst 060401-2_Bridge_Budget to Jun proj_Projection sales PVE torpedo chart_0907" xfId="635" xr:uid="{C55953AC-7AF1-48EA-A267-CEDDACF110E2}"/>
    <cellStyle name="_C225_Japan fcst 060401-2_Bridge_Budget to Jun proj_Projection sales PVE torpedo chart_0907 2" xfId="3324" xr:uid="{414E5ABD-F935-43B5-9D84-8BE895DFC806}"/>
    <cellStyle name="_C225_Japan fcst 060401-2_Bridge_Budget to Jun proj_Projection sales PVE torpedo chart_0907_15.R&amp;D" xfId="636" xr:uid="{D878C03F-6D42-4A52-97BA-5089C8C4DBE1}"/>
    <cellStyle name="_C225_Japan fcst 060401-2_Bridge_Budget to Jun proj_Projection sales PVE torpedo chart_0907_15.R&amp;D 2" xfId="3325" xr:uid="{BB5B6432-A4BB-4445-A9D7-C2E95D58397C}"/>
    <cellStyle name="_C225_Japan fcst 060401-2_Bridge_Budget to Jun proj_Projection sales PVE torpedo chart_0907_AsPac-Budget Pres S Binder Reg Summary_2008B" xfId="637" xr:uid="{60D1340A-C2F0-4622-B9C1-D848FAAE13EA}"/>
    <cellStyle name="_C225_Japan fcst 060401-2_Bridge_Budget to Jun proj_Projection sales PVE torpedo chart_0907_AsPac-Budget Pres S Binder Reg Summary_2008B 2" xfId="3326" xr:uid="{C9466A7B-F85E-48D9-9229-F45C228FEFAF}"/>
    <cellStyle name="_C225_Japan fcst 060401-2_Bridge_Budget to Jun proj_Projection sales PVE torpedo chart_0907_AsPac-Budget Pres S Binder Reg Summary_2008B(1to30)" xfId="638" xr:uid="{21F67852-0529-4B38-83E5-6749E2172985}"/>
    <cellStyle name="_C225_Japan fcst 060401-2_Bridge_Budget to Jun proj_Projection sales PVE torpedo chart_0907_AsPac-Budget Pres S Binder Reg Summary_2008B(1to30) 2" xfId="3327" xr:uid="{23E46F4F-6461-455C-9479-54963478E11D}"/>
    <cellStyle name="_C225_Japan fcst 060401-2_Bridge_Budget to Jun proj_Projection sales PVE torpedo chart_0907_AsPac-Budget Pres S Binder Reg Summary_2008B(31to60)" xfId="639" xr:uid="{6A019DB0-21A2-4729-A16E-2F08E7C8C1A8}"/>
    <cellStyle name="_C225_Japan fcst 060401-2_Bridge_Budget to Jun proj_Projection sales PVE torpedo chart_0907_AsPac-Budget Pres S Binder Reg Summary_2008B(31to60) 2" xfId="3328" xr:uid="{8A675B3B-F935-4D78-BF32-FDE8A79230CE}"/>
    <cellStyle name="_C225_Japan fcst 060401-2_Bridge_Budget to Jun proj_Projection sales PVE torpedo chart_0907_Bridges_for SB deck" xfId="640" xr:uid="{E1ACA751-8647-4BBD-9D39-9B6E4BC111A4}"/>
    <cellStyle name="_C225_Japan fcst 060401-2_Bridge_Budget to Jun proj_Projection sales PVE torpedo chart_0907_Bridges_for SB deck 2" xfId="3329" xr:uid="{494479C2-7FB6-412D-8134-DB2BBFFEA4B0}"/>
    <cellStyle name="_C225_Japan fcst 060401-2_Bridge_Budget to Jun proj_Projection sales PVE torpedo chart_0907_Great for MT" xfId="641" xr:uid="{7AD45110-34D9-402B-9C72-A57B7B7BCE74}"/>
    <cellStyle name="_C225_Japan fcst 060401-2_Bridge_Budget to Jun proj_Projection sales PVE torpedo chart_0907_Great for MT 2" xfId="3330" xr:uid="{4E33BC0B-DCEB-46BC-BA5C-41AAA0E9C8A3}"/>
    <cellStyle name="_C225_Japan fcst 060401-2_Bridge_Budget to Jun proj_Projection sales PVE torpedo chart_0907_PTI Slide" xfId="642" xr:uid="{A305A5DD-1439-48AB-BD37-B15817B3400F}"/>
    <cellStyle name="_C225_Japan fcst 060401-2_Bridge_Budget to Jun proj_Projection sales PVE torpedo chart_0907_PTI Slide 2" xfId="3331" xr:uid="{1F1B1670-691E-4B1E-B218-CA0956C8420A}"/>
    <cellStyle name="_C225_Japan fcst 060401-2_Bridge_Budget to Jun proj_Projection sales PVE torpedo chart_0907_Px" xfId="643" xr:uid="{C91750B9-3742-4351-9FA5-4ECA939E9681}"/>
    <cellStyle name="_C225_Japan fcst 060401-2_Bridge_Budget to Jun proj_Projection sales PVE torpedo chart_0907_Px 2" xfId="3332" xr:uid="{6A435582-3D5B-4AD9-9476-13E10BC9B272}"/>
    <cellStyle name="_C225_Japan fcst 060401-2_Bridge_Budget to Jun proj_Projection sales PVE torpedo chart_0907_Slide8" xfId="644" xr:uid="{3E5587CC-BE60-4893-A2AD-C5C6CAA0ADFB}"/>
    <cellStyle name="_C225_Japan fcst 060401-2_Bridge_Budget to Jun proj_Projection sales PVE torpedo chart_0907_Slide8 2" xfId="3333" xr:uid="{D69F9759-A09E-456B-88DB-7318C795475E}"/>
    <cellStyle name="_C225_Japan fcst 060401-2_Bridge_Budget to Jun proj_PTI Slide" xfId="645" xr:uid="{71CAFA67-7741-4BCC-8576-F2A401853F45}"/>
    <cellStyle name="_C225_Japan fcst 060401-2_Bridge_Budget to Jun proj_PTI Slide 2" xfId="3334" xr:uid="{28354925-1E9C-4EFA-B083-3A3EC1333BFF}"/>
    <cellStyle name="_C225_Japan fcst 060401-2_Bridge_Budget to Jun proj_Px" xfId="646" xr:uid="{705F9145-CB29-451D-BA4D-2022FCD2BAC2}"/>
    <cellStyle name="_C225_Japan fcst 060401-2_Bridge_Budget to Jun proj_Px 2" xfId="3335" xr:uid="{DF10DCC6-60E5-4F1D-AD2E-6DFE38C840BD}"/>
    <cellStyle name="_C225_Japan fcst 060401-2_Bridge_Budget to Jun proj_R&amp;O_0907" xfId="647" xr:uid="{CA9E47DF-B738-407A-AB35-C61F69622B86}"/>
    <cellStyle name="_C225_Japan fcst 060401-2_Bridge_Budget to Jun proj_R&amp;O_0907 2" xfId="3336" xr:uid="{8F75A857-61D9-4196-A383-47FC07D1FBD3}"/>
    <cellStyle name="_C225_Japan fcst 060401-2_Bridge_Budget to Jun proj_R&amp;O_0907_15.R&amp;D" xfId="648" xr:uid="{69D2EBB4-E7A0-4DD0-B2DC-1022C6D9C361}"/>
    <cellStyle name="_C225_Japan fcst 060401-2_Bridge_Budget to Jun proj_R&amp;O_0907_15.R&amp;D 2" xfId="3337" xr:uid="{DEF2B5DE-AD65-44F5-9C11-A142C8DF3606}"/>
    <cellStyle name="_C225_Japan fcst 060401-2_Bridge_Budget to Jun proj_R&amp;O_0907_AsPac-Budget Pres S Binder Reg Summary_2008B" xfId="649" xr:uid="{6CD462BB-AC51-4B65-A1E1-C2A55BBD0331}"/>
    <cellStyle name="_C225_Japan fcst 060401-2_Bridge_Budget to Jun proj_R&amp;O_0907_AsPac-Budget Pres S Binder Reg Summary_2008B 2" xfId="3338" xr:uid="{BDB8AA0A-AA4C-4CB1-AD17-6ADDB7C19CFA}"/>
    <cellStyle name="_C225_Japan fcst 060401-2_Bridge_Budget to Jun proj_R&amp;O_0907_AsPac-Budget Pres S Binder Reg Summary_2008B(1to30)" xfId="650" xr:uid="{72EBB84E-CCF8-4FA8-8AA3-2BEED9E0D1DE}"/>
    <cellStyle name="_C225_Japan fcst 060401-2_Bridge_Budget to Jun proj_R&amp;O_0907_AsPac-Budget Pres S Binder Reg Summary_2008B(1to30) 2" xfId="3339" xr:uid="{8884FF09-C252-4171-8C58-AE2C06202DFD}"/>
    <cellStyle name="_C225_Japan fcst 060401-2_Bridge_Budget to Jun proj_R&amp;O_0907_AsPac-Budget Pres S Binder Reg Summary_2008B(31to60)" xfId="651" xr:uid="{02ECC5AE-0DE2-44B3-A826-5B028C6724BE}"/>
    <cellStyle name="_C225_Japan fcst 060401-2_Bridge_Budget to Jun proj_R&amp;O_0907_AsPac-Budget Pres S Binder Reg Summary_2008B(31to60) 2" xfId="3340" xr:uid="{C653DE18-5D9C-4F19-B7DD-197C337FEDE7}"/>
    <cellStyle name="_C225_Japan fcst 060401-2_Bridge_Budget to Jun proj_R&amp;O_0907_Bridges_for SB deck" xfId="652" xr:uid="{61AACC1A-F36C-446D-9486-F86A7EDE9A4D}"/>
    <cellStyle name="_C225_Japan fcst 060401-2_Bridge_Budget to Jun proj_R&amp;O_0907_Bridges_for SB deck 2" xfId="3341" xr:uid="{2F1EB084-AE95-40D1-8319-CA3FA2495A9F}"/>
    <cellStyle name="_C225_Japan fcst 060401-2_Bridge_Budget to Jun proj_R&amp;O_0907_Great for MT" xfId="653" xr:uid="{7937C259-747F-4FDA-9804-A61C7AF534DC}"/>
    <cellStyle name="_C225_Japan fcst 060401-2_Bridge_Budget to Jun proj_R&amp;O_0907_Great for MT 2" xfId="3342" xr:uid="{F5757B35-DA89-441D-8B67-1CDAB67F0E01}"/>
    <cellStyle name="_C225_Japan fcst 060401-2_Bridge_Budget to Jun proj_R&amp;O_0907_PTI Slide" xfId="654" xr:uid="{B8822EAB-843C-4BFA-A627-53BB53F4909E}"/>
    <cellStyle name="_C225_Japan fcst 060401-2_Bridge_Budget to Jun proj_R&amp;O_0907_PTI Slide 2" xfId="3343" xr:uid="{7890668F-3653-4B8C-B1AC-6157A5171D6A}"/>
    <cellStyle name="_C225_Japan fcst 060401-2_Bridge_Budget to Jun proj_R&amp;O_0907_Px" xfId="655" xr:uid="{B1BFAD11-0F54-44EB-AFFA-4971C30B3F64}"/>
    <cellStyle name="_C225_Japan fcst 060401-2_Bridge_Budget to Jun proj_R&amp;O_0907_Px 2" xfId="3344" xr:uid="{8AE6C879-5D1B-4FC1-B10E-DC1CEF10ECAD}"/>
    <cellStyle name="_C225_Japan fcst 060401-2_Bridge_Budget to Jun proj_R&amp;O_0907_Slide8" xfId="656" xr:uid="{EE774336-B7FB-4499-A5C8-01FFAE34583D}"/>
    <cellStyle name="_C225_Japan fcst 060401-2_Bridge_Budget to Jun proj_R&amp;O_0907_Slide8 2" xfId="3345" xr:uid="{B328EE1C-EBDC-444C-BC2A-AEC98A54D628}"/>
    <cellStyle name="_C225_Japan fcst 060401-2_Bridge_Budget to Jun proj_Reinvestment update_0907" xfId="657" xr:uid="{2B286E20-DB54-4668-A864-5A682ED05738}"/>
    <cellStyle name="_C225_Japan fcst 060401-2_Bridge_Budget to Jun proj_Reinvestment update_0907 2" xfId="3346" xr:uid="{EA9E7B3D-36B6-4886-B55E-047E41578EF9}"/>
    <cellStyle name="_C225_Japan fcst 060401-2_Bridge_Budget to Jun proj_Reinvestment update_0907_15.R&amp;D" xfId="658" xr:uid="{D60BA1FF-B0A7-4DD5-A387-61692B8B83A3}"/>
    <cellStyle name="_C225_Japan fcst 060401-2_Bridge_Budget to Jun proj_Reinvestment update_0907_15.R&amp;D 2" xfId="3347" xr:uid="{7A9B051E-219F-4CE8-B0E8-3859AF640BDB}"/>
    <cellStyle name="_C225_Japan fcst 060401-2_Bridge_Budget to Jun proj_Reinvestment update_0907_AsPac-Budget Pres S Binder Reg Summary_2008B" xfId="659" xr:uid="{D54BF77D-CEE3-4405-B93D-BAACEF629B1D}"/>
    <cellStyle name="_C225_Japan fcst 060401-2_Bridge_Budget to Jun proj_Reinvestment update_0907_AsPac-Budget Pres S Binder Reg Summary_2008B 2" xfId="3348" xr:uid="{D4E93392-7FB9-4799-B4B0-EDBA430598AB}"/>
    <cellStyle name="_C225_Japan fcst 060401-2_Bridge_Budget to Jun proj_Reinvestment update_0907_AsPac-Budget Pres S Binder Reg Summary_2008B(1to30)" xfId="660" xr:uid="{C9DA3C7F-D0DF-4418-A928-8DB543C15007}"/>
    <cellStyle name="_C225_Japan fcst 060401-2_Bridge_Budget to Jun proj_Reinvestment update_0907_AsPac-Budget Pres S Binder Reg Summary_2008B(1to30) 2" xfId="3349" xr:uid="{7A9DB844-AD9E-4B17-8D0C-61DF3B811614}"/>
    <cellStyle name="_C225_Japan fcst 060401-2_Bridge_Budget to Jun proj_Reinvestment update_0907_AsPac-Budget Pres S Binder Reg Summary_2008B(31to60)" xfId="661" xr:uid="{7A18EAF3-1D0C-409B-8DC0-25C65A8A453D}"/>
    <cellStyle name="_C225_Japan fcst 060401-2_Bridge_Budget to Jun proj_Reinvestment update_0907_AsPac-Budget Pres S Binder Reg Summary_2008B(31to60) 2" xfId="3350" xr:uid="{BAA3CDDB-4456-413D-86D1-72EE91C2C6B9}"/>
    <cellStyle name="_C225_Japan fcst 060401-2_Bridge_Budget to Jun proj_Reinvestment update_0907_Bridges_for SB deck" xfId="662" xr:uid="{3F178205-9626-4EEE-9909-5D1C7F6B5CB2}"/>
    <cellStyle name="_C225_Japan fcst 060401-2_Bridge_Budget to Jun proj_Reinvestment update_0907_Bridges_for SB deck 2" xfId="3351" xr:uid="{0F32438B-873D-4F74-A05D-BD4FAFE6A594}"/>
    <cellStyle name="_C225_Japan fcst 060401-2_Bridge_Budget to Jun proj_Reinvestment update_0907_Great for MT" xfId="663" xr:uid="{63E99F3A-5CE8-44CE-8D7C-DE71B57562E8}"/>
    <cellStyle name="_C225_Japan fcst 060401-2_Bridge_Budget to Jun proj_Reinvestment update_0907_Great for MT 2" xfId="3352" xr:uid="{3A726E95-9E79-4065-B7CE-2B6D50BA955F}"/>
    <cellStyle name="_C225_Japan fcst 060401-2_Bridge_Budget to Jun proj_Reinvestment update_0907_PTI Slide" xfId="664" xr:uid="{65F7954D-A468-4F81-95C6-EEBC31326E2F}"/>
    <cellStyle name="_C225_Japan fcst 060401-2_Bridge_Budget to Jun proj_Reinvestment update_0907_PTI Slide 2" xfId="3353" xr:uid="{8C46F708-BD96-411F-AB2C-5EC0768AA005}"/>
    <cellStyle name="_C225_Japan fcst 060401-2_Bridge_Budget to Jun proj_Reinvestment update_0907_Px" xfId="665" xr:uid="{263632B6-74C4-494E-91B5-C7EAB362A76A}"/>
    <cellStyle name="_C225_Japan fcst 060401-2_Bridge_Budget to Jun proj_Reinvestment update_0907_Px 2" xfId="3354" xr:uid="{8316052E-3F90-4A0B-91F6-B0E6755159A3}"/>
    <cellStyle name="_C225_Japan fcst 060401-2_Bridge_Budget to Jun proj_Reinvestment update_0907_Slide8" xfId="666" xr:uid="{2E11DCFC-A0F1-4771-B550-192B480A5CDE}"/>
    <cellStyle name="_C225_Japan fcst 060401-2_Bridge_Budget to Jun proj_Reinvestment update_0907_Slide8 2" xfId="3355" xr:uid="{CD27D179-4642-4934-B8EC-90EE39685C8A}"/>
    <cellStyle name="_C225_Japan fcst 060401-2_Bridge_Budget to Jun proj_Slide8" xfId="667" xr:uid="{C660BE97-7E75-4580-AE45-3A4EEE1DBE68}"/>
    <cellStyle name="_C225_Japan fcst 060401-2_Bridge_Budget to Jun proj_Slide8 2" xfId="3356" xr:uid="{59AFAF37-5F3E-4771-B9EB-FB33D461FF01}"/>
    <cellStyle name="_C225_Japan fcst 060401-2_Bridge_Budget to Sep proj" xfId="668" xr:uid="{B78CB09B-0C30-4D15-B378-0AFFF348562D}"/>
    <cellStyle name="_C225_Japan fcst 060401-2_Bridge_Budget to Sep proj 2" xfId="3357" xr:uid="{F7A8973E-C776-4430-A923-453A161580E1}"/>
    <cellStyle name="_C225_Japan fcst 060401-2_Bridge_Budget to Sep proj_15.R&amp;D" xfId="669" xr:uid="{1742BC32-5B42-4046-8F81-469879CB486A}"/>
    <cellStyle name="_C225_Japan fcst 060401-2_Bridge_Budget to Sep proj_15.R&amp;D 2" xfId="3358" xr:uid="{BEC3B4E3-CCD1-4782-B00B-965F2338988D}"/>
    <cellStyle name="_C225_Japan fcst 060401-2_Bridge_Budget to Sep proj_AsPac-Budget Pres S Binder Reg Summary_2008B" xfId="670" xr:uid="{E23667C4-BB69-4F9F-839A-E0B1224AAE36}"/>
    <cellStyle name="_C225_Japan fcst 060401-2_Bridge_Budget to Sep proj_AsPac-Budget Pres S Binder Reg Summary_2008B 2" xfId="3359" xr:uid="{5D1304F5-10BB-4F10-917F-5919A00B2829}"/>
    <cellStyle name="_C225_Japan fcst 060401-2_Bridge_Budget to Sep proj_AsPac-Budget Pres S Binder Reg Summary_2008B(1to30)" xfId="671" xr:uid="{47D28585-9106-4C68-8DF2-F417C12A140B}"/>
    <cellStyle name="_C225_Japan fcst 060401-2_Bridge_Budget to Sep proj_AsPac-Budget Pres S Binder Reg Summary_2008B(1to30) 2" xfId="3360" xr:uid="{D892E2FC-9206-4823-9ED6-B28A3F5C010A}"/>
    <cellStyle name="_C225_Japan fcst 060401-2_Bridge_Budget to Sep proj_AsPac-Budget Pres S Binder Reg Summary_2008B(31to60)" xfId="672" xr:uid="{4FC6DC2A-8620-47EF-88FF-E70EB7B16E9A}"/>
    <cellStyle name="_C225_Japan fcst 060401-2_Bridge_Budget to Sep proj_AsPac-Budget Pres S Binder Reg Summary_2008B(31to60) 2" xfId="3361" xr:uid="{1E42ADE5-8CED-411D-94E6-7D0B2FC3BA88}"/>
    <cellStyle name="_C225_Japan fcst 060401-2_Bridge_Budget to Sep proj_Bridge(Aug YTD to Sep Pro)" xfId="673" xr:uid="{0A13C59E-4215-4A23-96C3-7D53E2E5B9DD}"/>
    <cellStyle name="_C225_Japan fcst 060401-2_Bridge_Budget to Sep proj_Bridge(Aug YTD to Sep Pro) 2" xfId="3362" xr:uid="{B65FD117-E19A-4B99-B5AE-0D635EDBB502}"/>
    <cellStyle name="_C225_Japan fcst 060401-2_Bridge_Budget to Sep proj_Bridge(Aug YTD to Sep Pro)_15.R&amp;D" xfId="674" xr:uid="{DF355687-6A87-41EB-BFF8-40852D7D51C8}"/>
    <cellStyle name="_C225_Japan fcst 060401-2_Bridge_Budget to Sep proj_Bridge(Aug YTD to Sep Pro)_15.R&amp;D 2" xfId="3363" xr:uid="{BAE8A93E-1092-4DA1-9120-43D449D28015}"/>
    <cellStyle name="_C225_Japan fcst 060401-2_Bridge_Budget to Sep proj_Bridge(Aug YTD to Sep Pro)_AsPac-Budget Pres S Binder Reg Summary_2008B" xfId="675" xr:uid="{92E9BED7-1582-49ED-A8ED-1C8C28A11818}"/>
    <cellStyle name="_C225_Japan fcst 060401-2_Bridge_Budget to Sep proj_Bridge(Aug YTD to Sep Pro)_AsPac-Budget Pres S Binder Reg Summary_2008B 2" xfId="3364" xr:uid="{82A82AA9-D5D3-4B32-A963-23FDA7F49C85}"/>
    <cellStyle name="_C225_Japan fcst 060401-2_Bridge_Budget to Sep proj_Bridge(Aug YTD to Sep Pro)_AsPac-Budget Pres S Binder Reg Summary_2008B(1to30)" xfId="676" xr:uid="{463CAF06-F693-462D-9C4E-D727759EE3B6}"/>
    <cellStyle name="_C225_Japan fcst 060401-2_Bridge_Budget to Sep proj_Bridge(Aug YTD to Sep Pro)_AsPac-Budget Pres S Binder Reg Summary_2008B(1to30) 2" xfId="3365" xr:uid="{74C5CD4D-4B12-4F4A-BBD7-22B7E8B6A926}"/>
    <cellStyle name="_C225_Japan fcst 060401-2_Bridge_Budget to Sep proj_Bridge(Aug YTD to Sep Pro)_AsPac-Budget Pres S Binder Reg Summary_2008B(31to60)" xfId="677" xr:uid="{7B7B1A4C-87F0-4730-90AB-7F7090666568}"/>
    <cellStyle name="_C225_Japan fcst 060401-2_Bridge_Budget to Sep proj_Bridge(Aug YTD to Sep Pro)_AsPac-Budget Pres S Binder Reg Summary_2008B(31to60) 2" xfId="3366" xr:uid="{3820260C-8E70-48C6-9E86-37F557C20A1A}"/>
    <cellStyle name="_C225_Japan fcst 060401-2_Bridge_Budget to Sep proj_Bridge(Aug YTD to Sep Pro)_Bridges_for SB deck" xfId="678" xr:uid="{ED31CDA4-F5D0-4CF9-AE4F-7DA4912D6817}"/>
    <cellStyle name="_C225_Japan fcst 060401-2_Bridge_Budget to Sep proj_Bridge(Aug YTD to Sep Pro)_Bridges_for SB deck 2" xfId="3367" xr:uid="{BD886F4B-C81B-4FD6-A4EB-793783C5A818}"/>
    <cellStyle name="_C225_Japan fcst 060401-2_Bridge_Budget to Sep proj_Bridge(Aug YTD to Sep Pro)_Great for MT" xfId="679" xr:uid="{81A8ED51-6AB1-4150-896A-560D7EE25629}"/>
    <cellStyle name="_C225_Japan fcst 060401-2_Bridge_Budget to Sep proj_Bridge(Aug YTD to Sep Pro)_Great for MT 2" xfId="3368" xr:uid="{2077144D-B747-4339-9537-ECA0739C1DC2}"/>
    <cellStyle name="_C225_Japan fcst 060401-2_Bridge_Budget to Sep proj_Bridge(Aug YTD to Sep Pro)_PTI Slide" xfId="680" xr:uid="{F02EEDA5-F7B6-42F4-AFBA-A854EBEDA059}"/>
    <cellStyle name="_C225_Japan fcst 060401-2_Bridge_Budget to Sep proj_Bridge(Aug YTD to Sep Pro)_PTI Slide 2" xfId="3369" xr:uid="{DCC3792A-506B-432B-B651-D2195CA17808}"/>
    <cellStyle name="_C225_Japan fcst 060401-2_Bridge_Budget to Sep proj_Bridge(Aug YTD to Sep Pro)_Px" xfId="681" xr:uid="{D9BC070F-16E6-45E2-B14A-3CC26BF27506}"/>
    <cellStyle name="_C225_Japan fcst 060401-2_Bridge_Budget to Sep proj_Bridge(Aug YTD to Sep Pro)_Px 2" xfId="3370" xr:uid="{28484DAB-4492-4335-A5BB-C1C121354A2D}"/>
    <cellStyle name="_C225_Japan fcst 060401-2_Bridge_Budget to Sep proj_Bridge(Aug YTD to Sep Pro)_Slide8" xfId="682" xr:uid="{98A4E32B-751E-4BF2-A0BE-B359694C4ED7}"/>
    <cellStyle name="_C225_Japan fcst 060401-2_Bridge_Budget to Sep proj_Bridge(Aug YTD to Sep Pro)_Slide8 2" xfId="3371" xr:uid="{777DFD4D-4286-4F16-B401-3632F1310551}"/>
    <cellStyle name="_C225_Japan fcst 060401-2_Bridge_Budget to Sep proj_Bridges_for SB deck" xfId="683" xr:uid="{FC7E05C6-C320-4EA9-96DE-9754A22EBFC3}"/>
    <cellStyle name="_C225_Japan fcst 060401-2_Bridge_Budget to Sep proj_Bridges_for SB deck 2" xfId="3372" xr:uid="{8A3EE412-5C5D-4AB5-8A3A-3565A650F3FE}"/>
    <cellStyle name="_C225_Japan fcst 060401-2_Bridge_Budget to Sep proj_Great for MT" xfId="684" xr:uid="{5D9A8650-33CD-498A-94E6-FAD4E04AF1EA}"/>
    <cellStyle name="_C225_Japan fcst 060401-2_Bridge_Budget to Sep proj_Great for MT 2" xfId="3373" xr:uid="{78D58F7B-D042-46D6-9196-F246845463F0}"/>
    <cellStyle name="_C225_Japan fcst 060401-2_Bridge_Budget to Sep proj_PTI Slide" xfId="685" xr:uid="{5AA11628-D84F-47BE-BE6D-22637EF2F9DE}"/>
    <cellStyle name="_C225_Japan fcst 060401-2_Bridge_Budget to Sep proj_PTI Slide 2" xfId="3374" xr:uid="{A6581BC3-41EA-4F81-84FE-B06FDE66E1B2}"/>
    <cellStyle name="_C225_Japan fcst 060401-2_Bridge_Budget to Sep proj_Px" xfId="686" xr:uid="{616B71F9-E4F1-41E1-8BCC-187BE1FBDB7A}"/>
    <cellStyle name="_C225_Japan fcst 060401-2_Bridge_Budget to Sep proj_Px 2" xfId="3375" xr:uid="{1729859D-FA46-4524-95D7-28271EC85A21}"/>
    <cellStyle name="_C225_Japan fcst 060401-2_Bridge_Budget to Sep proj_Slide8" xfId="687" xr:uid="{01A40A3A-EA3D-4C0B-A9F3-697481DC6DF8}"/>
    <cellStyle name="_C225_Japan fcst 060401-2_Bridge_Budget to Sep proj_Slide8 2" xfId="3376" xr:uid="{90E3DD1A-86EC-422F-82A2-E1EDCE7F14A1}"/>
    <cellStyle name="_C225_Japan fcst 060401-2_Bridge_Jun Proj to Sep Proj_0907" xfId="688" xr:uid="{4C78E728-93ED-4F4F-9C82-35088F4EFDD8}"/>
    <cellStyle name="_C225_Japan fcst 060401-2_Bridge_Jun Proj to Sep Proj_0907 2" xfId="3377" xr:uid="{5BB3A4ED-A97D-4AB7-A3E3-0241383FD086}"/>
    <cellStyle name="_C225_Japan fcst 060401-2_Bridge_Jun Proj to Sep Proj_0907_15.R&amp;D" xfId="689" xr:uid="{95753B97-962A-4ECA-AFCB-CD484A97B1A6}"/>
    <cellStyle name="_C225_Japan fcst 060401-2_Bridge_Jun Proj to Sep Proj_0907_15.R&amp;D 2" xfId="3378" xr:uid="{7721C7CF-95B4-48EE-BE07-E8581CBBB953}"/>
    <cellStyle name="_C225_Japan fcst 060401-2_Bridge_Jun Proj to Sep Proj_0907_AsPac-Budget Pres S Binder Reg Summary_2008B" xfId="690" xr:uid="{94C57B43-9A25-4880-B797-EFA80A165DDE}"/>
    <cellStyle name="_C225_Japan fcst 060401-2_Bridge_Jun Proj to Sep Proj_0907_AsPac-Budget Pres S Binder Reg Summary_2008B 2" xfId="3379" xr:uid="{E9751785-B1F9-45EA-A4E9-EE1AB2AAB118}"/>
    <cellStyle name="_C225_Japan fcst 060401-2_Bridge_Jun Proj to Sep Proj_0907_AsPac-Budget Pres S Binder Reg Summary_2008B(1to30)" xfId="691" xr:uid="{93A4ECDB-7D1F-4B22-B99E-E763CB193D97}"/>
    <cellStyle name="_C225_Japan fcst 060401-2_Bridge_Jun Proj to Sep Proj_0907_AsPac-Budget Pres S Binder Reg Summary_2008B(1to30) 2" xfId="3380" xr:uid="{FCCA6C95-A3B2-4E35-8D62-FE15FA26C005}"/>
    <cellStyle name="_C225_Japan fcst 060401-2_Bridge_Jun Proj to Sep Proj_0907_AsPac-Budget Pres S Binder Reg Summary_2008B(31to60)" xfId="692" xr:uid="{20E95834-71F3-43AA-98DA-DCF13D789697}"/>
    <cellStyle name="_C225_Japan fcst 060401-2_Bridge_Jun Proj to Sep Proj_0907_AsPac-Budget Pres S Binder Reg Summary_2008B(31to60) 2" xfId="3381" xr:uid="{84CF44D8-2662-469E-A4CB-EFAE47BE1245}"/>
    <cellStyle name="_C225_Japan fcst 060401-2_Bridge_Jun Proj to Sep Proj_0907_Bridges_for SB deck" xfId="693" xr:uid="{AE36B1ED-48AB-40F1-B367-C252A0971C1C}"/>
    <cellStyle name="_C225_Japan fcst 060401-2_Bridge_Jun Proj to Sep Proj_0907_Bridges_for SB deck 2" xfId="3382" xr:uid="{F095321A-70C1-4EB0-B115-DD723BA44450}"/>
    <cellStyle name="_C225_Japan fcst 060401-2_Bridge_Jun Proj to Sep Proj_0907_Great for MT" xfId="694" xr:uid="{59470EC5-3E42-4941-B873-796417073AA3}"/>
    <cellStyle name="_C225_Japan fcst 060401-2_Bridge_Jun Proj to Sep Proj_0907_Great for MT 2" xfId="3383" xr:uid="{71E0B6A3-45C2-4FCC-B352-3737FEF828BA}"/>
    <cellStyle name="_C225_Japan fcst 060401-2_Bridge_Jun Proj to Sep Proj_0907_PTI Slide" xfId="695" xr:uid="{BAA742DB-E539-4636-82CC-6899BCFDAF1B}"/>
    <cellStyle name="_C225_Japan fcst 060401-2_Bridge_Jun Proj to Sep Proj_0907_PTI Slide 2" xfId="3384" xr:uid="{A192F67B-B99D-4482-8934-38D0117E084D}"/>
    <cellStyle name="_C225_Japan fcst 060401-2_Bridge_Jun Proj to Sep Proj_0907_Px" xfId="696" xr:uid="{DED5E869-AD7E-4A1A-B400-2ADBD2AE3D58}"/>
    <cellStyle name="_C225_Japan fcst 060401-2_Bridge_Jun Proj to Sep Proj_0907_Px 2" xfId="3385" xr:uid="{1A0E7DE2-527C-4655-9DA2-FF2161361BE5}"/>
    <cellStyle name="_C225_Japan fcst 060401-2_Bridge_Jun Proj to Sep Proj_0907_Slide8" xfId="697" xr:uid="{1362C337-CFAD-48D6-A121-7D9ECC2D9DDD}"/>
    <cellStyle name="_C225_Japan fcst 060401-2_Bridge_Jun Proj to Sep Proj_0907_Slide8 2" xfId="3386" xr:uid="{2879F811-DFA6-4744-92B3-160F6AC26B93}"/>
    <cellStyle name="_C225_Japan fcst 060401-2_Bridge_Mar proj to Jun proj" xfId="698" xr:uid="{0DB4C5C8-DCD9-4E3C-879D-94A0E59CC8DF}"/>
    <cellStyle name="_C225_Japan fcst 060401-2_Bridge_Mar proj to Jun proj 2" xfId="3387" xr:uid="{11B30AB7-4690-4A47-AF0D-41D99691D7B2}"/>
    <cellStyle name="_C225_Japan fcst 060401-2_Bridge_Mar proj to Jun proj_15.R&amp;D" xfId="699" xr:uid="{5FD49F96-AE93-45F2-BEC9-6EE6BC8883C6}"/>
    <cellStyle name="_C225_Japan fcst 060401-2_Bridge_Mar proj to Jun proj_15.R&amp;D 2" xfId="3388" xr:uid="{72F13676-0AB9-4DA9-9EDC-55FDF7ED2C6C}"/>
    <cellStyle name="_C225_Japan fcst 060401-2_Bridge_Mar proj to Jun proj_AP_Monthly Biz Review_0607" xfId="700" xr:uid="{EBEA2D1F-27EC-4374-A223-41CC61FDF60C}"/>
    <cellStyle name="_C225_Japan fcst 060401-2_Bridge_Mar proj to Jun proj_AP_Monthly Biz Review_0607 2" xfId="3389" xr:uid="{9F915C11-C33A-4569-BB0E-569A96B575F5}"/>
    <cellStyle name="_C225_Japan fcst 060401-2_Bridge_Mar proj to Jun proj_AP_Monthly Biz Review_0607_15.R&amp;D" xfId="701" xr:uid="{F3F252E0-FB70-4999-A582-BB5BD61A9F6C}"/>
    <cellStyle name="_C225_Japan fcst 060401-2_Bridge_Mar proj to Jun proj_AP_Monthly Biz Review_0607_15.R&amp;D 2" xfId="3390" xr:uid="{B402BF94-CB12-4F2B-B2AE-65358EBA4CEC}"/>
    <cellStyle name="_C225_Japan fcst 060401-2_Bridge_Mar proj to Jun proj_AP_Monthly Biz Review_0607_AsPac-Budget Pres S Binder Reg Summary_2008B" xfId="702" xr:uid="{3DE827E2-8842-418C-9517-60D83997565E}"/>
    <cellStyle name="_C225_Japan fcst 060401-2_Bridge_Mar proj to Jun proj_AP_Monthly Biz Review_0607_AsPac-Budget Pres S Binder Reg Summary_2008B 2" xfId="3391" xr:uid="{811734DF-AD6B-4699-94D2-7BF6C2E7A36D}"/>
    <cellStyle name="_C225_Japan fcst 060401-2_Bridge_Mar proj to Jun proj_AP_Monthly Biz Review_0607_AsPac-Budget Pres S Binder Reg Summary_2008B(1to30)" xfId="703" xr:uid="{FA40F9FA-6461-4883-8BB3-89D7DC743537}"/>
    <cellStyle name="_C225_Japan fcst 060401-2_Bridge_Mar proj to Jun proj_AP_Monthly Biz Review_0607_AsPac-Budget Pres S Binder Reg Summary_2008B(1to30) 2" xfId="3392" xr:uid="{5F6C80FC-6BEE-4446-8AFD-CF23C01DCED5}"/>
    <cellStyle name="_C225_Japan fcst 060401-2_Bridge_Mar proj to Jun proj_AP_Monthly Biz Review_0607_AsPac-Budget Pres S Binder Reg Summary_2008B(31to60)" xfId="704" xr:uid="{24A4FF7A-30C2-4559-8249-08EEC72CD968}"/>
    <cellStyle name="_C225_Japan fcst 060401-2_Bridge_Mar proj to Jun proj_AP_Monthly Biz Review_0607_AsPac-Budget Pres S Binder Reg Summary_2008B(31to60) 2" xfId="3393" xr:uid="{223960B2-8DD5-4E86-8FE1-91A574B377A7}"/>
    <cellStyle name="_C225_Japan fcst 060401-2_Bridge_Mar proj to Jun proj_AP_Monthly Biz Review_0607_Bridges_for SB deck" xfId="705" xr:uid="{CB8B3D1C-1475-412B-97EB-E0EED518B827}"/>
    <cellStyle name="_C225_Japan fcst 060401-2_Bridge_Mar proj to Jun proj_AP_Monthly Biz Review_0607_Bridges_for SB deck 2" xfId="3394" xr:uid="{04D00057-FCDE-4E88-B0C1-97BF4A885E9A}"/>
    <cellStyle name="_C225_Japan fcst 060401-2_Bridge_Mar proj to Jun proj_AP_Monthly Biz Review_0607_Great for MT" xfId="706" xr:uid="{2CA1F0F7-372C-4744-A95F-47E37371001B}"/>
    <cellStyle name="_C225_Japan fcst 060401-2_Bridge_Mar proj to Jun proj_AP_Monthly Biz Review_0607_Great for MT 2" xfId="3395" xr:uid="{82D9B53A-4C2D-464D-BABC-8F4F688FE7E6}"/>
    <cellStyle name="_C225_Japan fcst 060401-2_Bridge_Mar proj to Jun proj_AP_Monthly Biz Review_0607_PTI Slide" xfId="707" xr:uid="{A22A0725-775B-4522-BA54-C1AC90FF1291}"/>
    <cellStyle name="_C225_Japan fcst 060401-2_Bridge_Mar proj to Jun proj_AP_Monthly Biz Review_0607_PTI Slide 2" xfId="3396" xr:uid="{C2992F9A-6D41-44F5-A51E-93E51BC05EB8}"/>
    <cellStyle name="_C225_Japan fcst 060401-2_Bridge_Mar proj to Jun proj_AP_Monthly Biz Review_0607_Px" xfId="708" xr:uid="{5B9F4930-2FD6-4C51-99E8-65F4FD0181A1}"/>
    <cellStyle name="_C225_Japan fcst 060401-2_Bridge_Mar proj to Jun proj_AP_Monthly Biz Review_0607_Px 2" xfId="3397" xr:uid="{1191A6B8-FCE4-4473-A2BE-31C2431FF05C}"/>
    <cellStyle name="_C225_Japan fcst 060401-2_Bridge_Mar proj to Jun proj_AP_Monthly Biz Review_0607_Slide8" xfId="709" xr:uid="{402FD738-2E64-43C2-821F-EDD3EC312DED}"/>
    <cellStyle name="_C225_Japan fcst 060401-2_Bridge_Mar proj to Jun proj_AP_Monthly Biz Review_0607_Slide8 2" xfId="3398" xr:uid="{D7DBB24D-8A7D-46B9-A9C6-F21A377EF253}"/>
    <cellStyle name="_C225_Japan fcst 060401-2_Bridge_Mar proj to Jun proj_AP_Monthly Biz Review_0907" xfId="710" xr:uid="{38F926A8-6732-4B20-B371-F619F7F19707}"/>
    <cellStyle name="_C225_Japan fcst 060401-2_Bridge_Mar proj to Jun proj_AP_Monthly Biz Review_0907 2" xfId="3399" xr:uid="{CB7CB37D-BA68-40E4-947D-DBE62200AD34}"/>
    <cellStyle name="_C225_Japan fcst 060401-2_Bridge_Mar proj to Jun proj_AP_Monthly Biz Review_0907_15.R&amp;D" xfId="711" xr:uid="{CA3EA3C0-4F12-4D83-AD31-7A3BF9CDCF85}"/>
    <cellStyle name="_C225_Japan fcst 060401-2_Bridge_Mar proj to Jun proj_AP_Monthly Biz Review_0907_15.R&amp;D 2" xfId="3400" xr:uid="{C5C6C6BE-E344-452C-ADF3-9E0BB78D309D}"/>
    <cellStyle name="_C225_Japan fcst 060401-2_Bridge_Mar proj to Jun proj_AP_Monthly Biz Review_0907_AsPac-Budget Pres S Binder Reg Summary_2008B" xfId="712" xr:uid="{9E0C604E-9BCF-441C-B395-D9B26B4298CE}"/>
    <cellStyle name="_C225_Japan fcst 060401-2_Bridge_Mar proj to Jun proj_AP_Monthly Biz Review_0907_AsPac-Budget Pres S Binder Reg Summary_2008B 2" xfId="3401" xr:uid="{D7673819-14C1-4B07-AC66-5F2D23F6C1D0}"/>
    <cellStyle name="_C225_Japan fcst 060401-2_Bridge_Mar proj to Jun proj_AP_Monthly Biz Review_0907_AsPac-Budget Pres S Binder Reg Summary_2008B(1to30)" xfId="713" xr:uid="{02FA704D-4D77-40BA-981A-0F166A0593E4}"/>
    <cellStyle name="_C225_Japan fcst 060401-2_Bridge_Mar proj to Jun proj_AP_Monthly Biz Review_0907_AsPac-Budget Pres S Binder Reg Summary_2008B(1to30) 2" xfId="3402" xr:uid="{BB27A0F3-D0CE-40B4-84E9-87C0B81BAA23}"/>
    <cellStyle name="_C225_Japan fcst 060401-2_Bridge_Mar proj to Jun proj_AP_Monthly Biz Review_0907_AsPac-Budget Pres S Binder Reg Summary_2008B(31to60)" xfId="714" xr:uid="{91B4ADBE-F3EA-4B2C-B332-36E59D92ED1E}"/>
    <cellStyle name="_C225_Japan fcst 060401-2_Bridge_Mar proj to Jun proj_AP_Monthly Biz Review_0907_AsPac-Budget Pres S Binder Reg Summary_2008B(31to60) 2" xfId="3403" xr:uid="{B0B6A0E4-E178-4233-B33C-E7815A90F08B}"/>
    <cellStyle name="_C225_Japan fcst 060401-2_Bridge_Mar proj to Jun proj_AP_Monthly Biz Review_0907_Bridges_for SB deck" xfId="715" xr:uid="{6B0FD2F7-4C34-432A-8A09-16EEBDD1C49D}"/>
    <cellStyle name="_C225_Japan fcst 060401-2_Bridge_Mar proj to Jun proj_AP_Monthly Biz Review_0907_Bridges_for SB deck 2" xfId="3404" xr:uid="{CC7889C6-1F0C-4805-A8C4-6DB72354FE84}"/>
    <cellStyle name="_C225_Japan fcst 060401-2_Bridge_Mar proj to Jun proj_AP_Monthly Biz Review_0907_Great for MT" xfId="716" xr:uid="{EBE3BD1E-20C4-4105-B59B-9906895A62BE}"/>
    <cellStyle name="_C225_Japan fcst 060401-2_Bridge_Mar proj to Jun proj_AP_Monthly Biz Review_0907_Great for MT 2" xfId="3405" xr:uid="{156E31ED-942F-4241-B5C1-0E9BC2B323A6}"/>
    <cellStyle name="_C225_Japan fcst 060401-2_Bridge_Mar proj to Jun proj_AP_Monthly Biz Review_0907_PTI Slide" xfId="717" xr:uid="{2C4EF58B-CE03-4985-A670-BDD76814C390}"/>
    <cellStyle name="_C225_Japan fcst 060401-2_Bridge_Mar proj to Jun proj_AP_Monthly Biz Review_0907_PTI Slide 2" xfId="3406" xr:uid="{E24ABCE0-C006-45BD-B2EB-EFCC22D7A69B}"/>
    <cellStyle name="_C225_Japan fcst 060401-2_Bridge_Mar proj to Jun proj_AP_Monthly Biz Review_0907_Px" xfId="718" xr:uid="{8455A3CB-30FD-402C-BA7F-FDA3028D9014}"/>
    <cellStyle name="_C225_Japan fcst 060401-2_Bridge_Mar proj to Jun proj_AP_Monthly Biz Review_0907_Px 2" xfId="3407" xr:uid="{54DC1C44-D160-4AB6-A4BD-080EFEF4E248}"/>
    <cellStyle name="_C225_Japan fcst 060401-2_Bridge_Mar proj to Jun proj_AP_Monthly Biz Review_0907_Slide8" xfId="719" xr:uid="{1DA5765C-B721-4E10-94E7-7DE8B38911C2}"/>
    <cellStyle name="_C225_Japan fcst 060401-2_Bridge_Mar proj to Jun proj_AP_Monthly Biz Review_0907_Slide8 2" xfId="3408" xr:uid="{E2606797-D978-4E49-B8C5-16DDC9CC27D5}"/>
    <cellStyle name="_C225_Japan fcst 060401-2_Bridge_Mar proj to Jun proj_AsPac-Budget Pres S Binder Reg Summary_2008B" xfId="720" xr:uid="{28072D5D-5F4A-47F4-80AE-332A98753EF5}"/>
    <cellStyle name="_C225_Japan fcst 060401-2_Bridge_Mar proj to Jun proj_AsPac-Budget Pres S Binder Reg Summary_2008B 2" xfId="3409" xr:uid="{1C978533-26EA-4566-B3E9-5228489BAEFE}"/>
    <cellStyle name="_C225_Japan fcst 060401-2_Bridge_Mar proj to Jun proj_AsPac-Budget Pres S Binder Reg Summary_2008B(1to30)" xfId="721" xr:uid="{7910560F-6CF6-4725-80B5-2757BC6E71FC}"/>
    <cellStyle name="_C225_Japan fcst 060401-2_Bridge_Mar proj to Jun proj_AsPac-Budget Pres S Binder Reg Summary_2008B(1to30) 2" xfId="3410" xr:uid="{F61E6C14-D440-4057-B498-F9E6CFCA6A2A}"/>
    <cellStyle name="_C225_Japan fcst 060401-2_Bridge_Mar proj to Jun proj_AsPac-Budget Pres S Binder Reg Summary_2008B(31to60)" xfId="722" xr:uid="{5BE37769-8A69-45B0-AF98-86C274A0FE52}"/>
    <cellStyle name="_C225_Japan fcst 060401-2_Bridge_Mar proj to Jun proj_AsPac-Budget Pres S Binder Reg Summary_2008B(31to60) 2" xfId="3411" xr:uid="{D6F72DDB-B275-47D0-AC53-33F5382A2D12}"/>
    <cellStyle name="_C225_Japan fcst 060401-2_Bridge_Mar proj to Jun proj_Bridge(Aug YTD to Sep Pro)" xfId="723" xr:uid="{E1EFE122-C987-4FD7-8133-9EBB27BD7CE7}"/>
    <cellStyle name="_C225_Japan fcst 060401-2_Bridge_Mar proj to Jun proj_Bridge(Aug YTD to Sep Pro) 2" xfId="3412" xr:uid="{F427CE10-EF1E-4D4B-86A5-808BC7081CED}"/>
    <cellStyle name="_C225_Japan fcst 060401-2_Bridge_Mar proj to Jun proj_Bridge(Aug YTD to Sep Pro)_15.R&amp;D" xfId="724" xr:uid="{BAD511F8-E28A-421B-BE15-6BF05F687533}"/>
    <cellStyle name="_C225_Japan fcst 060401-2_Bridge_Mar proj to Jun proj_Bridge(Aug YTD to Sep Pro)_15.R&amp;D 2" xfId="3413" xr:uid="{6BBF600F-F181-4174-B7D9-3947313DE2CE}"/>
    <cellStyle name="_C225_Japan fcst 060401-2_Bridge_Mar proj to Jun proj_Bridge(Aug YTD to Sep Pro)_AsPac-Budget Pres S Binder Reg Summary_2008B" xfId="725" xr:uid="{4EEF6ACA-17BE-4882-9996-9114A416BC94}"/>
    <cellStyle name="_C225_Japan fcst 060401-2_Bridge_Mar proj to Jun proj_Bridge(Aug YTD to Sep Pro)_AsPac-Budget Pres S Binder Reg Summary_2008B 2" xfId="3414" xr:uid="{07F877AB-1858-45A5-8DCE-EC420915CBC5}"/>
    <cellStyle name="_C225_Japan fcst 060401-2_Bridge_Mar proj to Jun proj_Bridge(Aug YTD to Sep Pro)_AsPac-Budget Pres S Binder Reg Summary_2008B(1to30)" xfId="726" xr:uid="{014DF62B-20A0-4F46-816E-BF79B73153B5}"/>
    <cellStyle name="_C225_Japan fcst 060401-2_Bridge_Mar proj to Jun proj_Bridge(Aug YTD to Sep Pro)_AsPac-Budget Pres S Binder Reg Summary_2008B(1to30) 2" xfId="3415" xr:uid="{F525326E-F5F8-44FF-8FC3-05C2AE3EFB89}"/>
    <cellStyle name="_C225_Japan fcst 060401-2_Bridge_Mar proj to Jun proj_Bridge(Aug YTD to Sep Pro)_AsPac-Budget Pres S Binder Reg Summary_2008B(31to60)" xfId="727" xr:uid="{ABD4B1C2-11CA-4D3F-9C24-0EE79A6D23F2}"/>
    <cellStyle name="_C225_Japan fcst 060401-2_Bridge_Mar proj to Jun proj_Bridge(Aug YTD to Sep Pro)_AsPac-Budget Pres S Binder Reg Summary_2008B(31to60) 2" xfId="3416" xr:uid="{7DA4A776-0660-4875-9078-7035C51D88F0}"/>
    <cellStyle name="_C225_Japan fcst 060401-2_Bridge_Mar proj to Jun proj_Bridge(Aug YTD to Sep Pro)_Bridges_for SB deck" xfId="728" xr:uid="{11963F88-B9A2-4B27-BBAE-36A0F4BDB1C1}"/>
    <cellStyle name="_C225_Japan fcst 060401-2_Bridge_Mar proj to Jun proj_Bridge(Aug YTD to Sep Pro)_Bridges_for SB deck 2" xfId="3417" xr:uid="{2C573009-84E4-41F7-8A31-4F96CE3A6AAC}"/>
    <cellStyle name="_C225_Japan fcst 060401-2_Bridge_Mar proj to Jun proj_Bridge(Aug YTD to Sep Pro)_Great for MT" xfId="729" xr:uid="{9E4B69BB-CE76-409E-AC27-2E06144980E1}"/>
    <cellStyle name="_C225_Japan fcst 060401-2_Bridge_Mar proj to Jun proj_Bridge(Aug YTD to Sep Pro)_Great for MT 2" xfId="3418" xr:uid="{4C56D2AE-C2B4-43D4-8B17-034632E5E73E}"/>
    <cellStyle name="_C225_Japan fcst 060401-2_Bridge_Mar proj to Jun proj_Bridge(Aug YTD to Sep Pro)_PTI Slide" xfId="730" xr:uid="{184E17BB-B79A-4985-A489-2B274671DF45}"/>
    <cellStyle name="_C225_Japan fcst 060401-2_Bridge_Mar proj to Jun proj_Bridge(Aug YTD to Sep Pro)_PTI Slide 2" xfId="3419" xr:uid="{0284A1F4-DBC5-441C-B923-79457BEAFDB5}"/>
    <cellStyle name="_C225_Japan fcst 060401-2_Bridge_Mar proj to Jun proj_Bridge(Aug YTD to Sep Pro)_Px" xfId="731" xr:uid="{32CA4572-FE19-40EB-A5DC-9304FB1D2F84}"/>
    <cellStyle name="_C225_Japan fcst 060401-2_Bridge_Mar proj to Jun proj_Bridge(Aug YTD to Sep Pro)_Px 2" xfId="3420" xr:uid="{263AEC29-E5F5-45F1-84BD-06B65B06C6E8}"/>
    <cellStyle name="_C225_Japan fcst 060401-2_Bridge_Mar proj to Jun proj_Bridge(Aug YTD to Sep Pro)_Slide8" xfId="732" xr:uid="{14E0A176-5C4B-4239-9AEA-FF790C0F5EDB}"/>
    <cellStyle name="_C225_Japan fcst 060401-2_Bridge_Mar proj to Jun proj_Bridge(Aug YTD to Sep Pro)_Slide8 2" xfId="3421" xr:uid="{F40A5714-B13B-4191-B58A-721F61F9E322}"/>
    <cellStyle name="_C225_Japan fcst 060401-2_Bridge_Mar proj to Jun proj_Bridge_Jun Proj to Sep Proj_0907" xfId="733" xr:uid="{73E6E3D5-572C-458F-8EE4-4953F28C1AF7}"/>
    <cellStyle name="_C225_Japan fcst 060401-2_Bridge_Mar proj to Jun proj_Bridge_Jun Proj to Sep Proj_0907 2" xfId="3422" xr:uid="{EBF5DEDD-C2C3-4745-9B22-12821872072F}"/>
    <cellStyle name="_C225_Japan fcst 060401-2_Bridge_Mar proj to Jun proj_Bridge_Jun Proj to Sep Proj_0907_15.R&amp;D" xfId="734" xr:uid="{0BA7399F-C5D8-44FA-BD2D-889F5A3953F0}"/>
    <cellStyle name="_C225_Japan fcst 060401-2_Bridge_Mar proj to Jun proj_Bridge_Jun Proj to Sep Proj_0907_15.R&amp;D 2" xfId="3423" xr:uid="{74927F53-6E01-4FA0-BB45-ABF37FB7A596}"/>
    <cellStyle name="_C225_Japan fcst 060401-2_Bridge_Mar proj to Jun proj_Bridge_Jun Proj to Sep Proj_0907_AsPac-Budget Pres S Binder Reg Summary_2008B" xfId="735" xr:uid="{8B339820-BB7C-4673-A077-5662ABBE997B}"/>
    <cellStyle name="_C225_Japan fcst 060401-2_Bridge_Mar proj to Jun proj_Bridge_Jun Proj to Sep Proj_0907_AsPac-Budget Pres S Binder Reg Summary_2008B 2" xfId="3424" xr:uid="{C7F83A95-55E7-4277-9C16-192610D875A2}"/>
    <cellStyle name="_C225_Japan fcst 060401-2_Bridge_Mar proj to Jun proj_Bridge_Jun Proj to Sep Proj_0907_AsPac-Budget Pres S Binder Reg Summary_2008B(1to30)" xfId="736" xr:uid="{639A9539-E895-4738-B03E-B568D4D27106}"/>
    <cellStyle name="_C225_Japan fcst 060401-2_Bridge_Mar proj to Jun proj_Bridge_Jun Proj to Sep Proj_0907_AsPac-Budget Pres S Binder Reg Summary_2008B(1to30) 2" xfId="3425" xr:uid="{B208596F-E490-4746-8D37-781C9E02E34A}"/>
    <cellStyle name="_C225_Japan fcst 060401-2_Bridge_Mar proj to Jun proj_Bridge_Jun Proj to Sep Proj_0907_AsPac-Budget Pres S Binder Reg Summary_2008B(31to60)" xfId="737" xr:uid="{65D94A82-25F9-4455-B207-6A84F97C22E8}"/>
    <cellStyle name="_C225_Japan fcst 060401-2_Bridge_Mar proj to Jun proj_Bridge_Jun Proj to Sep Proj_0907_AsPac-Budget Pres S Binder Reg Summary_2008B(31to60) 2" xfId="3426" xr:uid="{EA31845C-8F71-4C36-9590-6962D81B4EF2}"/>
    <cellStyle name="_C225_Japan fcst 060401-2_Bridge_Mar proj to Jun proj_Bridge_Jun Proj to Sep Proj_0907_Bridges_for SB deck" xfId="738" xr:uid="{6DE23616-BA3F-4A1F-A66B-E7F4D2FF546A}"/>
    <cellStyle name="_C225_Japan fcst 060401-2_Bridge_Mar proj to Jun proj_Bridge_Jun Proj to Sep Proj_0907_Bridges_for SB deck 2" xfId="3427" xr:uid="{491AF918-3A0A-4A99-8820-F297DCE85BA8}"/>
    <cellStyle name="_C225_Japan fcst 060401-2_Bridge_Mar proj to Jun proj_Bridge_Jun Proj to Sep Proj_0907_Great for MT" xfId="739" xr:uid="{40C8FBA8-B67B-4C4A-9A11-E1CED0DC2D6F}"/>
    <cellStyle name="_C225_Japan fcst 060401-2_Bridge_Mar proj to Jun proj_Bridge_Jun Proj to Sep Proj_0907_Great for MT 2" xfId="3428" xr:uid="{7A2BDDAA-EF58-4063-9B06-8A7C67466DC5}"/>
    <cellStyle name="_C225_Japan fcst 060401-2_Bridge_Mar proj to Jun proj_Bridge_Jun Proj to Sep Proj_0907_PTI Slide" xfId="740" xr:uid="{04833D42-D9CB-4124-8B42-45F6D3C0FE06}"/>
    <cellStyle name="_C225_Japan fcst 060401-2_Bridge_Mar proj to Jun proj_Bridge_Jun Proj to Sep Proj_0907_PTI Slide 2" xfId="3429" xr:uid="{4C9FA4D3-2BEB-40CF-BAC9-CBC4394EC0A5}"/>
    <cellStyle name="_C225_Japan fcst 060401-2_Bridge_Mar proj to Jun proj_Bridge_Jun Proj to Sep Proj_0907_Px" xfId="741" xr:uid="{8474F10B-8E33-4B86-9730-D83E8DB0FBBA}"/>
    <cellStyle name="_C225_Japan fcst 060401-2_Bridge_Mar proj to Jun proj_Bridge_Jun Proj to Sep Proj_0907_Px 2" xfId="3430" xr:uid="{BEE75B13-3D30-45B4-8BAE-7B822A07F2E3}"/>
    <cellStyle name="_C225_Japan fcst 060401-2_Bridge_Mar proj to Jun proj_Bridge_Jun Proj to Sep Proj_0907_Slide8" xfId="742" xr:uid="{C40B94C9-977F-4E6F-A46F-B5F0C1BD03EE}"/>
    <cellStyle name="_C225_Japan fcst 060401-2_Bridge_Mar proj to Jun proj_Bridge_Jun Proj to Sep Proj_0907_Slide8 2" xfId="3431" xr:uid="{B0ADB1D1-E1AC-481A-93A0-9AD95D00BFBB}"/>
    <cellStyle name="_C225_Japan fcst 060401-2_Bridge_Mar proj to Jun proj_Bridges_for SB deck" xfId="743" xr:uid="{FCB4C0FF-0E20-4019-A232-1E425557514F}"/>
    <cellStyle name="_C225_Japan fcst 060401-2_Bridge_Mar proj to Jun proj_Bridges_for SB deck 2" xfId="3432" xr:uid="{30AA2427-D472-41D5-8404-E0465C3AB3AC}"/>
    <cellStyle name="_C225_Japan fcst 060401-2_Bridge_Mar proj to Jun proj_Comments fr MT(Jun 22)" xfId="744" xr:uid="{D5107F20-EFAF-48BE-B0E8-0FAC0B9F1EB6}"/>
    <cellStyle name="_C225_Japan fcst 060401-2_Bridge_Mar proj to Jun proj_Comments fr MT(Jun 22) 2" xfId="3433" xr:uid="{ACEEC535-AD26-4DC0-87C0-FD45E96B6922}"/>
    <cellStyle name="_C225_Japan fcst 060401-2_Bridge_Mar proj to Jun proj_Comments fr MT(Jun 22)_15.R&amp;D" xfId="745" xr:uid="{BE025901-DB6E-4FD6-A67F-72858615B828}"/>
    <cellStyle name="_C225_Japan fcst 060401-2_Bridge_Mar proj to Jun proj_Comments fr MT(Jun 22)_15.R&amp;D 2" xfId="3434" xr:uid="{09ABAAD5-A9A1-484B-BF78-1B94132A5BE7}"/>
    <cellStyle name="_C225_Japan fcst 060401-2_Bridge_Mar proj to Jun proj_Comments fr MT(Jun 22)_AsPac-Budget Pres S Binder Reg Summary_2008B" xfId="746" xr:uid="{BC89325E-AC34-4D72-8D3D-A726A6DD83F9}"/>
    <cellStyle name="_C225_Japan fcst 060401-2_Bridge_Mar proj to Jun proj_Comments fr MT(Jun 22)_AsPac-Budget Pres S Binder Reg Summary_2008B 2" xfId="3435" xr:uid="{B66A73A1-4E31-4252-B8EE-94F1731EE5DE}"/>
    <cellStyle name="_C225_Japan fcst 060401-2_Bridge_Mar proj to Jun proj_Comments fr MT(Jun 22)_AsPac-Budget Pres S Binder Reg Summary_2008B(1to30)" xfId="747" xr:uid="{42DF2FF5-DD72-457D-97E3-62C5A20358C2}"/>
    <cellStyle name="_C225_Japan fcst 060401-2_Bridge_Mar proj to Jun proj_Comments fr MT(Jun 22)_AsPac-Budget Pres S Binder Reg Summary_2008B(1to30) 2" xfId="3436" xr:uid="{8CE1AEF4-8429-4881-A26D-13F63AB7CB4B}"/>
    <cellStyle name="_C225_Japan fcst 060401-2_Bridge_Mar proj to Jun proj_Comments fr MT(Jun 22)_AsPac-Budget Pres S Binder Reg Summary_2008B(31to60)" xfId="748" xr:uid="{53E4C374-B04D-453D-9DE5-8692931CE16B}"/>
    <cellStyle name="_C225_Japan fcst 060401-2_Bridge_Mar proj to Jun proj_Comments fr MT(Jun 22)_AsPac-Budget Pres S Binder Reg Summary_2008B(31to60) 2" xfId="3437" xr:uid="{2C8C14E1-8D5B-45DB-B714-562C54825686}"/>
    <cellStyle name="_C225_Japan fcst 060401-2_Bridge_Mar proj to Jun proj_Comments fr MT(Jun 22)_Bridges_for SB deck" xfId="749" xr:uid="{ABFA6CE4-5D89-4240-9CC7-EEBDD0F52667}"/>
    <cellStyle name="_C225_Japan fcst 060401-2_Bridge_Mar proj to Jun proj_Comments fr MT(Jun 22)_Bridges_for SB deck 2" xfId="3438" xr:uid="{0FCF39FB-B6FF-4EA7-86D0-5EA95F84157E}"/>
    <cellStyle name="_C225_Japan fcst 060401-2_Bridge_Mar proj to Jun proj_Comments fr MT(Jun 22)_Great for MT" xfId="750" xr:uid="{0F9C4E21-9633-4A7A-AE93-E3558412B31D}"/>
    <cellStyle name="_C225_Japan fcst 060401-2_Bridge_Mar proj to Jun proj_Comments fr MT(Jun 22)_Great for MT 2" xfId="3439" xr:uid="{51329719-F712-46D6-91F5-D33CF9086FF6}"/>
    <cellStyle name="_C225_Japan fcst 060401-2_Bridge_Mar proj to Jun proj_Comments fr MT(Jun 22)_PTI Slide" xfId="751" xr:uid="{A15F83E8-F066-4594-99AE-1A4AE8FD3C5A}"/>
    <cellStyle name="_C225_Japan fcst 060401-2_Bridge_Mar proj to Jun proj_Comments fr MT(Jun 22)_PTI Slide 2" xfId="3440" xr:uid="{258DE827-8693-4029-AF5B-B553A5E2AA92}"/>
    <cellStyle name="_C225_Japan fcst 060401-2_Bridge_Mar proj to Jun proj_Comments fr MT(Jun 22)_Px" xfId="752" xr:uid="{18B6CEFA-0637-4A66-B4A5-6D5234EC2295}"/>
    <cellStyle name="_C225_Japan fcst 060401-2_Bridge_Mar proj to Jun proj_Comments fr MT(Jun 22)_Px 2" xfId="3441" xr:uid="{8E163FC4-5B9B-4068-80D6-99FEA90A7633}"/>
    <cellStyle name="_C225_Japan fcst 060401-2_Bridge_Mar proj to Jun proj_Comments fr MT(Jun 22)_Slide8" xfId="753" xr:uid="{AD6D3ABC-887F-461E-9D99-18A39764C51B}"/>
    <cellStyle name="_C225_Japan fcst 060401-2_Bridge_Mar proj to Jun proj_Comments fr MT(Jun 22)_Slide8 2" xfId="3442" xr:uid="{ED1A77AD-315C-4F7D-8B10-5FC2050721B8}"/>
    <cellStyle name="_C225_Japan fcst 060401-2_Bridge_Mar proj to Jun proj_Great for MT" xfId="754" xr:uid="{8725F6C7-3137-4DC6-B3E2-230D7DFE3623}"/>
    <cellStyle name="_C225_Japan fcst 060401-2_Bridge_Mar proj to Jun proj_Great for MT 2" xfId="3443" xr:uid="{8C1005C7-7D9D-4A8C-9834-F9CA29E88588}"/>
    <cellStyle name="_C225_Japan fcst 060401-2_Bridge_Mar proj to Jun proj_Projection sales PVE torpedo chart_0907" xfId="755" xr:uid="{E6289921-15C5-4B37-888A-025E3A54DFE3}"/>
    <cellStyle name="_C225_Japan fcst 060401-2_Bridge_Mar proj to Jun proj_Projection sales PVE torpedo chart_0907 2" xfId="3444" xr:uid="{AD1DE56B-E3FD-4C5D-BD6A-B43E5FECA2B1}"/>
    <cellStyle name="_C225_Japan fcst 060401-2_Bridge_Mar proj to Jun proj_Projection sales PVE torpedo chart_0907_15.R&amp;D" xfId="756" xr:uid="{E70EF34D-85EB-4FD7-A316-F45F003FE922}"/>
    <cellStyle name="_C225_Japan fcst 060401-2_Bridge_Mar proj to Jun proj_Projection sales PVE torpedo chart_0907_15.R&amp;D 2" xfId="3445" xr:uid="{B84E4092-FB5B-4200-AAD7-58B7E7E6375F}"/>
    <cellStyle name="_C225_Japan fcst 060401-2_Bridge_Mar proj to Jun proj_Projection sales PVE torpedo chart_0907_AsPac-Budget Pres S Binder Reg Summary_2008B" xfId="757" xr:uid="{9D656F10-F1E7-42A9-8E06-B23955F76FB8}"/>
    <cellStyle name="_C225_Japan fcst 060401-2_Bridge_Mar proj to Jun proj_Projection sales PVE torpedo chart_0907_AsPac-Budget Pres S Binder Reg Summary_2008B 2" xfId="3446" xr:uid="{E5ABAEF5-BE19-46A5-BAC0-C4DA4A233B0A}"/>
    <cellStyle name="_C225_Japan fcst 060401-2_Bridge_Mar proj to Jun proj_Projection sales PVE torpedo chart_0907_AsPac-Budget Pres S Binder Reg Summary_2008B(1to30)" xfId="758" xr:uid="{FB04D331-FD57-466A-98B6-EF1B88756CF8}"/>
    <cellStyle name="_C225_Japan fcst 060401-2_Bridge_Mar proj to Jun proj_Projection sales PVE torpedo chart_0907_AsPac-Budget Pres S Binder Reg Summary_2008B(1to30) 2" xfId="3447" xr:uid="{A9BF53BE-F5C0-494C-B0D9-473AE87BA212}"/>
    <cellStyle name="_C225_Japan fcst 060401-2_Bridge_Mar proj to Jun proj_Projection sales PVE torpedo chart_0907_AsPac-Budget Pres S Binder Reg Summary_2008B(31to60)" xfId="759" xr:uid="{7BA7E9F6-2F93-4BD1-95DF-0AF8EC743897}"/>
    <cellStyle name="_C225_Japan fcst 060401-2_Bridge_Mar proj to Jun proj_Projection sales PVE torpedo chart_0907_AsPac-Budget Pres S Binder Reg Summary_2008B(31to60) 2" xfId="3448" xr:uid="{B8152452-6977-4658-9240-72BC7FE86C8C}"/>
    <cellStyle name="_C225_Japan fcst 060401-2_Bridge_Mar proj to Jun proj_Projection sales PVE torpedo chart_0907_Bridges_for SB deck" xfId="760" xr:uid="{03196920-04AA-4D08-B371-574238874BA0}"/>
    <cellStyle name="_C225_Japan fcst 060401-2_Bridge_Mar proj to Jun proj_Projection sales PVE torpedo chart_0907_Bridges_for SB deck 2" xfId="3449" xr:uid="{AB717753-C583-4C8F-9995-AF98B212E6CA}"/>
    <cellStyle name="_C225_Japan fcst 060401-2_Bridge_Mar proj to Jun proj_Projection sales PVE torpedo chart_0907_Great for MT" xfId="761" xr:uid="{1417D4DA-4E25-4E40-8230-8DB72C2521C6}"/>
    <cellStyle name="_C225_Japan fcst 060401-2_Bridge_Mar proj to Jun proj_Projection sales PVE torpedo chart_0907_Great for MT 2" xfId="3450" xr:uid="{7FFE2A54-F166-4ACD-A0FD-CBB2CB69820E}"/>
    <cellStyle name="_C225_Japan fcst 060401-2_Bridge_Mar proj to Jun proj_Projection sales PVE torpedo chart_0907_PTI Slide" xfId="762" xr:uid="{FFF68FE3-98F3-4046-AA25-82276BA7C15D}"/>
    <cellStyle name="_C225_Japan fcst 060401-2_Bridge_Mar proj to Jun proj_Projection sales PVE torpedo chart_0907_PTI Slide 2" xfId="3451" xr:uid="{B9E8E407-BD64-4F2F-A7DD-F6D4C97B90EB}"/>
    <cellStyle name="_C225_Japan fcst 060401-2_Bridge_Mar proj to Jun proj_Projection sales PVE torpedo chart_0907_Px" xfId="763" xr:uid="{E62600BB-125E-4D8B-85E2-45130916D4DC}"/>
    <cellStyle name="_C225_Japan fcst 060401-2_Bridge_Mar proj to Jun proj_Projection sales PVE torpedo chart_0907_Px 2" xfId="3452" xr:uid="{C745494B-41A3-46C1-8F00-2D28F127A6DE}"/>
    <cellStyle name="_C225_Japan fcst 060401-2_Bridge_Mar proj to Jun proj_Projection sales PVE torpedo chart_0907_Slide8" xfId="764" xr:uid="{FEC8C49E-7032-4AD9-ADAA-6E9BA131F3D4}"/>
    <cellStyle name="_C225_Japan fcst 060401-2_Bridge_Mar proj to Jun proj_Projection sales PVE torpedo chart_0907_Slide8 2" xfId="3453" xr:uid="{39B952D7-7DA1-4ED2-BD76-774A58F0B0A0}"/>
    <cellStyle name="_C225_Japan fcst 060401-2_Bridge_Mar proj to Jun proj_PTI Slide" xfId="765" xr:uid="{2A56C010-74FF-4434-9546-049678FF996C}"/>
    <cellStyle name="_C225_Japan fcst 060401-2_Bridge_Mar proj to Jun proj_PTI Slide 2" xfId="3454" xr:uid="{4B54E061-DA96-46F0-97AA-528EDC1FAF9A}"/>
    <cellStyle name="_C225_Japan fcst 060401-2_Bridge_Mar proj to Jun proj_Px" xfId="766" xr:uid="{2853EC9A-E80C-45DE-8468-025A987EBCA2}"/>
    <cellStyle name="_C225_Japan fcst 060401-2_Bridge_Mar proj to Jun proj_Px 2" xfId="3455" xr:uid="{FB88CB03-5AE7-4465-966B-0CCF89B31469}"/>
    <cellStyle name="_C225_Japan fcst 060401-2_Bridge_Mar proj to Jun proj_R&amp;O_0907" xfId="767" xr:uid="{887D10BD-94F3-40CB-BB72-F0974EF4A512}"/>
    <cellStyle name="_C225_Japan fcst 060401-2_Bridge_Mar proj to Jun proj_R&amp;O_0907 2" xfId="3456" xr:uid="{BCD5B1B6-AA3D-4F66-AEE6-3C885E9DF166}"/>
    <cellStyle name="_C225_Japan fcst 060401-2_Bridge_Mar proj to Jun proj_R&amp;O_0907_15.R&amp;D" xfId="768" xr:uid="{3A772507-018D-4039-96F7-47F70692D359}"/>
    <cellStyle name="_C225_Japan fcst 060401-2_Bridge_Mar proj to Jun proj_R&amp;O_0907_15.R&amp;D 2" xfId="3457" xr:uid="{DED4B41C-4474-4DCA-9D32-5FDE7ED598A2}"/>
    <cellStyle name="_C225_Japan fcst 060401-2_Bridge_Mar proj to Jun proj_R&amp;O_0907_AsPac-Budget Pres S Binder Reg Summary_2008B" xfId="769" xr:uid="{3A8A0EF5-BF8A-418C-BCA5-1AE26899C632}"/>
    <cellStyle name="_C225_Japan fcst 060401-2_Bridge_Mar proj to Jun proj_R&amp;O_0907_AsPac-Budget Pres S Binder Reg Summary_2008B 2" xfId="3458" xr:uid="{56B6E47F-CB1A-4A12-A62D-1201E946710A}"/>
    <cellStyle name="_C225_Japan fcst 060401-2_Bridge_Mar proj to Jun proj_R&amp;O_0907_AsPac-Budget Pres S Binder Reg Summary_2008B(1to30)" xfId="770" xr:uid="{18107F47-74A6-40DF-8D1A-6937898BA1C4}"/>
    <cellStyle name="_C225_Japan fcst 060401-2_Bridge_Mar proj to Jun proj_R&amp;O_0907_AsPac-Budget Pres S Binder Reg Summary_2008B(1to30) 2" xfId="3459" xr:uid="{F2F1EDCE-7ECB-4C78-86B6-4BB7919E941C}"/>
    <cellStyle name="_C225_Japan fcst 060401-2_Bridge_Mar proj to Jun proj_R&amp;O_0907_AsPac-Budget Pres S Binder Reg Summary_2008B(31to60)" xfId="771" xr:uid="{514F42AA-FBEE-455B-AF56-B3AE0D8FEB68}"/>
    <cellStyle name="_C225_Japan fcst 060401-2_Bridge_Mar proj to Jun proj_R&amp;O_0907_AsPac-Budget Pres S Binder Reg Summary_2008B(31to60) 2" xfId="3460" xr:uid="{859ADDA2-B112-4100-9692-D894D0B7933D}"/>
    <cellStyle name="_C225_Japan fcst 060401-2_Bridge_Mar proj to Jun proj_R&amp;O_0907_Bridges_for SB deck" xfId="772" xr:uid="{18662D93-9A9E-4A65-B874-E2064E371A4B}"/>
    <cellStyle name="_C225_Japan fcst 060401-2_Bridge_Mar proj to Jun proj_R&amp;O_0907_Bridges_for SB deck 2" xfId="3461" xr:uid="{5B05F3B6-BB78-4135-9C00-98094F197293}"/>
    <cellStyle name="_C225_Japan fcst 060401-2_Bridge_Mar proj to Jun proj_R&amp;O_0907_Great for MT" xfId="773" xr:uid="{7D3B9C10-CD34-4FFE-9268-FBFF2D131DB3}"/>
    <cellStyle name="_C225_Japan fcst 060401-2_Bridge_Mar proj to Jun proj_R&amp;O_0907_Great for MT 2" xfId="3462" xr:uid="{495DD3F5-BB4C-4D61-8843-A3331DA10823}"/>
    <cellStyle name="_C225_Japan fcst 060401-2_Bridge_Mar proj to Jun proj_R&amp;O_0907_PTI Slide" xfId="774" xr:uid="{FF2A6347-F626-4497-B26E-5BA13D383ED5}"/>
    <cellStyle name="_C225_Japan fcst 060401-2_Bridge_Mar proj to Jun proj_R&amp;O_0907_PTI Slide 2" xfId="3463" xr:uid="{9E72FA03-E7EC-4C21-A0AE-BBAE8515F72F}"/>
    <cellStyle name="_C225_Japan fcst 060401-2_Bridge_Mar proj to Jun proj_R&amp;O_0907_Px" xfId="775" xr:uid="{4FEDECFC-5321-4615-9588-8FE3830B4852}"/>
    <cellStyle name="_C225_Japan fcst 060401-2_Bridge_Mar proj to Jun proj_R&amp;O_0907_Px 2" xfId="3464" xr:uid="{20A1CA42-EE4A-4BAA-BD10-849F41F780B6}"/>
    <cellStyle name="_C225_Japan fcst 060401-2_Bridge_Mar proj to Jun proj_R&amp;O_0907_Slide8" xfId="776" xr:uid="{AF96A3BF-13F4-4F03-861D-AF125A97900E}"/>
    <cellStyle name="_C225_Japan fcst 060401-2_Bridge_Mar proj to Jun proj_R&amp;O_0907_Slide8 2" xfId="3465" xr:uid="{30FA347A-4957-474D-8AC0-74D472C63C70}"/>
    <cellStyle name="_C225_Japan fcst 060401-2_Bridge_Mar proj to Jun proj_Reinvestment update_0907" xfId="777" xr:uid="{B084420C-6F29-42FB-8E46-F027F88E1278}"/>
    <cellStyle name="_C225_Japan fcst 060401-2_Bridge_Mar proj to Jun proj_Reinvestment update_0907 2" xfId="3466" xr:uid="{FC7BB873-8FEB-4DDD-B630-34C1AB9CECB4}"/>
    <cellStyle name="_C225_Japan fcst 060401-2_Bridge_Mar proj to Jun proj_Reinvestment update_0907_15.R&amp;D" xfId="778" xr:uid="{EFA5FA9C-2CD4-4956-94B8-915C09E3E707}"/>
    <cellStyle name="_C225_Japan fcst 060401-2_Bridge_Mar proj to Jun proj_Reinvestment update_0907_15.R&amp;D 2" xfId="3467" xr:uid="{4E07E8B8-D554-41CF-AECC-C3BD9C9E521D}"/>
    <cellStyle name="_C225_Japan fcst 060401-2_Bridge_Mar proj to Jun proj_Reinvestment update_0907_AsPac-Budget Pres S Binder Reg Summary_2008B" xfId="779" xr:uid="{E04992DA-E853-4CCC-A77B-A40A4ADF2139}"/>
    <cellStyle name="_C225_Japan fcst 060401-2_Bridge_Mar proj to Jun proj_Reinvestment update_0907_AsPac-Budget Pres S Binder Reg Summary_2008B 2" xfId="3468" xr:uid="{7C4C17FF-FA9B-4FB6-BC8C-15C577818BDA}"/>
    <cellStyle name="_C225_Japan fcst 060401-2_Bridge_Mar proj to Jun proj_Reinvestment update_0907_AsPac-Budget Pres S Binder Reg Summary_2008B(1to30)" xfId="780" xr:uid="{CD95CFD1-63F7-4E32-A104-1F78B94F6F94}"/>
    <cellStyle name="_C225_Japan fcst 060401-2_Bridge_Mar proj to Jun proj_Reinvestment update_0907_AsPac-Budget Pres S Binder Reg Summary_2008B(1to30) 2" xfId="3469" xr:uid="{4A4CBCD4-8B76-45ED-927B-C49D7E033A8D}"/>
    <cellStyle name="_C225_Japan fcst 060401-2_Bridge_Mar proj to Jun proj_Reinvestment update_0907_AsPac-Budget Pres S Binder Reg Summary_2008B(31to60)" xfId="781" xr:uid="{116D7445-3EDC-49B3-9AC0-F0F4177D81D3}"/>
    <cellStyle name="_C225_Japan fcst 060401-2_Bridge_Mar proj to Jun proj_Reinvestment update_0907_AsPac-Budget Pres S Binder Reg Summary_2008B(31to60) 2" xfId="3470" xr:uid="{10B1D011-8882-456A-A27E-A9BAC35D1114}"/>
    <cellStyle name="_C225_Japan fcst 060401-2_Bridge_Mar proj to Jun proj_Reinvestment update_0907_Bridges_for SB deck" xfId="782" xr:uid="{2DAC180E-272E-4B07-8A83-91DA83672AD4}"/>
    <cellStyle name="_C225_Japan fcst 060401-2_Bridge_Mar proj to Jun proj_Reinvestment update_0907_Bridges_for SB deck 2" xfId="3471" xr:uid="{EA6F2DF1-8CBD-48FF-9F27-C764BE39D08D}"/>
    <cellStyle name="_C225_Japan fcst 060401-2_Bridge_Mar proj to Jun proj_Reinvestment update_0907_Great for MT" xfId="783" xr:uid="{A5AFE7B2-9CBA-4135-8833-B06C427CD546}"/>
    <cellStyle name="_C225_Japan fcst 060401-2_Bridge_Mar proj to Jun proj_Reinvestment update_0907_Great for MT 2" xfId="3472" xr:uid="{033B6733-02F4-461C-BF66-E5C9239E0C8B}"/>
    <cellStyle name="_C225_Japan fcst 060401-2_Bridge_Mar proj to Jun proj_Reinvestment update_0907_PTI Slide" xfId="784" xr:uid="{8849BF16-D68C-4E56-A427-49815F67C77C}"/>
    <cellStyle name="_C225_Japan fcst 060401-2_Bridge_Mar proj to Jun proj_Reinvestment update_0907_PTI Slide 2" xfId="3473" xr:uid="{CB2F8F45-F4FA-4F8A-8A8C-F5F8ED533DC3}"/>
    <cellStyle name="_C225_Japan fcst 060401-2_Bridge_Mar proj to Jun proj_Reinvestment update_0907_Px" xfId="785" xr:uid="{D44FFCC0-A65F-4A48-8643-117AFDED8C3B}"/>
    <cellStyle name="_C225_Japan fcst 060401-2_Bridge_Mar proj to Jun proj_Reinvestment update_0907_Px 2" xfId="3474" xr:uid="{850175F1-8A9F-4F57-B741-C54DBFF11660}"/>
    <cellStyle name="_C225_Japan fcst 060401-2_Bridge_Mar proj to Jun proj_Reinvestment update_0907_Slide8" xfId="786" xr:uid="{C32DB397-C9D3-43DC-9821-36C00A504600}"/>
    <cellStyle name="_C225_Japan fcst 060401-2_Bridge_Mar proj to Jun proj_Reinvestment update_0907_Slide8 2" xfId="3475" xr:uid="{6A3C3F63-7406-4895-8CD5-7EEA3449FB20}"/>
    <cellStyle name="_C225_Japan fcst 060401-2_Bridge_Mar proj to Jun proj_Slide8" xfId="787" xr:uid="{14BEB74C-8998-4F94-A4E2-528B3A2C22A7}"/>
    <cellStyle name="_C225_Japan fcst 060401-2_Bridge_Mar proj to Jun proj_Slide8 2" xfId="3476" xr:uid="{D225946F-11D8-4678-ACFD-FC6FABAF24AE}"/>
    <cellStyle name="_C225_Japan fcst 060401-2_Comments fr MT(Jun 22)" xfId="788" xr:uid="{A73A0F26-1764-4197-97D1-9F91986A1A33}"/>
    <cellStyle name="_C225_Japan fcst 060401-2_Comments fr MT(Jun 22) 2" xfId="3477" xr:uid="{BAA8B1FB-19D3-4AF9-B6DE-A1604977F65B}"/>
    <cellStyle name="_C225_Japan fcst 060401-2_Comments fr MT(Jun 22)_15.R&amp;D" xfId="789" xr:uid="{726A913C-3056-49B5-9EA5-9E7463199E07}"/>
    <cellStyle name="_C225_Japan fcst 060401-2_Comments fr MT(Jun 22)_15.R&amp;D 2" xfId="3478" xr:uid="{95230015-E157-4355-BD70-96878985136D}"/>
    <cellStyle name="_C225_Japan fcst 060401-2_Comments fr MT(Jun 22)_AsPac-Budget Pres S Binder Reg Summary_2008B" xfId="790" xr:uid="{D2433CE4-2888-4197-A1DA-01DBA538260E}"/>
    <cellStyle name="_C225_Japan fcst 060401-2_Comments fr MT(Jun 22)_AsPac-Budget Pres S Binder Reg Summary_2008B 2" xfId="3479" xr:uid="{2B2E88A7-57CE-4D0C-9C27-3CE9C8DD6EF3}"/>
    <cellStyle name="_C225_Japan fcst 060401-2_Comments fr MT(Jun 22)_AsPac-Budget Pres S Binder Reg Summary_2008B(1to30)" xfId="791" xr:uid="{DB5F7BC4-2157-4218-9E51-CB2DD10DD68A}"/>
    <cellStyle name="_C225_Japan fcst 060401-2_Comments fr MT(Jun 22)_AsPac-Budget Pres S Binder Reg Summary_2008B(1to30) 2" xfId="3480" xr:uid="{7C6AD1FB-00F9-4F6A-8EA2-B6EEA37384A3}"/>
    <cellStyle name="_C225_Japan fcst 060401-2_Comments fr MT(Jun 22)_AsPac-Budget Pres S Binder Reg Summary_2008B(31to60)" xfId="792" xr:uid="{7E187B04-D745-4B63-802C-22CFC0079DD9}"/>
    <cellStyle name="_C225_Japan fcst 060401-2_Comments fr MT(Jun 22)_AsPac-Budget Pres S Binder Reg Summary_2008B(31to60) 2" xfId="3481" xr:uid="{7E82A2D7-D1AD-4C66-8BF9-5D5F9C56C270}"/>
    <cellStyle name="_C225_Japan fcst 060401-2_Comments fr MT(Jun 22)_Bridges_for SB deck" xfId="793" xr:uid="{C4D7D979-2BCB-45D2-96C1-A7489A255556}"/>
    <cellStyle name="_C225_Japan fcst 060401-2_Comments fr MT(Jun 22)_Bridges_for SB deck 2" xfId="3482" xr:uid="{329D4996-E35E-4526-96E3-A6C137143AFB}"/>
    <cellStyle name="_C225_Japan fcst 060401-2_Comments fr MT(Jun 22)_Great for MT" xfId="794" xr:uid="{56A741DB-508E-46D8-9AD5-A90F13609449}"/>
    <cellStyle name="_C225_Japan fcst 060401-2_Comments fr MT(Jun 22)_Great for MT 2" xfId="3483" xr:uid="{4C7F1F25-4848-4CBF-8DB5-2810F655CE08}"/>
    <cellStyle name="_C225_Japan fcst 060401-2_Comments fr MT(Jun 22)_PTI Slide" xfId="795" xr:uid="{025C45A7-F600-49DF-AB89-D52FE51DCA67}"/>
    <cellStyle name="_C225_Japan fcst 060401-2_Comments fr MT(Jun 22)_PTI Slide 2" xfId="3484" xr:uid="{14144B02-727F-4CE0-8726-168D0C30912D}"/>
    <cellStyle name="_C225_Japan fcst 060401-2_Comments fr MT(Jun 22)_Px" xfId="796" xr:uid="{36259749-DF34-4115-AD67-1E3FD4719D20}"/>
    <cellStyle name="_C225_Japan fcst 060401-2_Comments fr MT(Jun 22)_Px 2" xfId="3485" xr:uid="{00CE9A2B-C3FD-4C71-99B8-6867E03691F8}"/>
    <cellStyle name="_C225_Japan fcst 060401-2_Comments fr MT(Jun 22)_Slide8" xfId="797" xr:uid="{21FD50B3-0D4F-438F-A786-88B742B4E090}"/>
    <cellStyle name="_C225_Japan fcst 060401-2_Comments fr MT(Jun 22)_Slide8 2" xfId="3486" xr:uid="{CA32BBCA-E9B5-4417-813A-B899C71C9039}"/>
    <cellStyle name="_C225_Japan fcst 060401-2_Copy of AP_Monthly Biz Review_0607" xfId="798" xr:uid="{660BC29A-4D77-4B36-948A-78DDFF70DF6D}"/>
    <cellStyle name="_C225_Japan fcst 060401-2_Copy of AP_Monthly Biz Review_0607 2" xfId="3487" xr:uid="{2E91233A-7380-40FD-AEDE-A3A4372FBBAD}"/>
    <cellStyle name="_C225_Japan fcst 060401-2_Copy of AP_Monthly Biz Review_0607_15.R&amp;D" xfId="799" xr:uid="{3E34AA06-3846-4F7E-B9AC-C189F2FC2594}"/>
    <cellStyle name="_C225_Japan fcst 060401-2_Copy of AP_Monthly Biz Review_0607_15.R&amp;D 2" xfId="3488" xr:uid="{7BA72BA2-E933-49DF-85B1-AD534FFCB25C}"/>
    <cellStyle name="_C225_Japan fcst 060401-2_Copy of AP_Monthly Biz Review_0607_AsPac-Budget Pres S Binder Reg Summary_2008B" xfId="800" xr:uid="{95B93853-1888-42F7-8CEA-465A09876991}"/>
    <cellStyle name="_C225_Japan fcst 060401-2_Copy of AP_Monthly Biz Review_0607_AsPac-Budget Pres S Binder Reg Summary_2008B 2" xfId="3489" xr:uid="{10D23CEC-C511-42D1-83EA-72873CBC65F3}"/>
    <cellStyle name="_C225_Japan fcst 060401-2_Copy of AP_Monthly Biz Review_0607_AsPac-Budget Pres S Binder Reg Summary_2008B(1to30)" xfId="801" xr:uid="{14E3D67D-468C-4A53-9FC7-AB2E225613D7}"/>
    <cellStyle name="_C225_Japan fcst 060401-2_Copy of AP_Monthly Biz Review_0607_AsPac-Budget Pres S Binder Reg Summary_2008B(1to30) 2" xfId="3490" xr:uid="{222679E2-3B50-43CA-B41F-B4FE6754F5BD}"/>
    <cellStyle name="_C225_Japan fcst 060401-2_Copy of AP_Monthly Biz Review_0607_AsPac-Budget Pres S Binder Reg Summary_2008B(31to60)" xfId="802" xr:uid="{EBB8AF0B-6518-49B1-BFFC-8CD7CD268EB3}"/>
    <cellStyle name="_C225_Japan fcst 060401-2_Copy of AP_Monthly Biz Review_0607_AsPac-Budget Pres S Binder Reg Summary_2008B(31to60) 2" xfId="3491" xr:uid="{7D881445-10FF-4CDC-A579-9370CFE1E1F0}"/>
    <cellStyle name="_C225_Japan fcst 060401-2_Copy of AP_Monthly Biz Review_0607_Bridges_for SB deck" xfId="803" xr:uid="{114C5792-D6DA-4F95-BE52-9AA0408FBC89}"/>
    <cellStyle name="_C225_Japan fcst 060401-2_Copy of AP_Monthly Biz Review_0607_Bridges_for SB deck 2" xfId="3492" xr:uid="{DBC6C2D7-EFF3-42F9-AF86-FA3C2F29A05F}"/>
    <cellStyle name="_C225_Japan fcst 060401-2_Copy of AP_Monthly Biz Review_0607_Great for MT" xfId="804" xr:uid="{5446C1F4-63A0-4845-AC21-571D5A341CB1}"/>
    <cellStyle name="_C225_Japan fcst 060401-2_Copy of AP_Monthly Biz Review_0607_Great for MT 2" xfId="3493" xr:uid="{E385EEF3-0051-4FBA-8AA4-1948C701C1BA}"/>
    <cellStyle name="_C225_Japan fcst 060401-2_Copy of AP_Monthly Biz Review_0607_PTI Slide" xfId="805" xr:uid="{053BC124-BB33-47EF-AF9B-E111EC32ADF5}"/>
    <cellStyle name="_C225_Japan fcst 060401-2_Copy of AP_Monthly Biz Review_0607_PTI Slide 2" xfId="3494" xr:uid="{6E23DD70-0B31-4827-BA10-15AD3C01F124}"/>
    <cellStyle name="_C225_Japan fcst 060401-2_Copy of AP_Monthly Biz Review_0607_Px" xfId="806" xr:uid="{9597E215-9EE5-40A5-9C32-20E56645C960}"/>
    <cellStyle name="_C225_Japan fcst 060401-2_Copy of AP_Monthly Biz Review_0607_Px 2" xfId="3495" xr:uid="{2274A4F8-6768-4FA5-ADC4-B1599E39A414}"/>
    <cellStyle name="_C225_Japan fcst 060401-2_Copy of AP_Monthly Biz Review_0607_Slide8" xfId="807" xr:uid="{5971F3F4-AC7C-49F9-B902-1AF31C10B004}"/>
    <cellStyle name="_C225_Japan fcst 060401-2_Copy of AP_Monthly Biz Review_0607_Slide8 2" xfId="3496" xr:uid="{F130179E-B18A-4645-A25A-3A82C0748CEA}"/>
    <cellStyle name="_C225_Japan fcst 060401-2_Graph_Baraclude sales by country" xfId="808" xr:uid="{B73B094B-6927-4145-8179-A5FE968CE318}"/>
    <cellStyle name="_C225_Japan fcst 060401-2_Graph_Baraclude sales by country 2" xfId="3497" xr:uid="{E6C5A701-3EE1-45BD-94CE-A618BC09C7CD}"/>
    <cellStyle name="_C225_Japan fcst 060401-2_Graph_Baraclude sales by country0507" xfId="809" xr:uid="{3917A4EA-F04D-4B50-8399-97DCC650557A}"/>
    <cellStyle name="_C225_Japan fcst 060401-2_Graph_Baraclude sales by country0507 2" xfId="3498" xr:uid="{0323514B-1873-4122-AF55-827A5C90E3D7}"/>
    <cellStyle name="_C225_Japan fcst 060401-2_Japan" xfId="810" xr:uid="{06047F60-A895-42B5-853B-0271B400D36B}"/>
    <cellStyle name="_C225_Japan fcst 060401-2_Japan 2" xfId="3499" xr:uid="{C8FFF6F2-8CFB-4B55-8055-D15320B884A6}"/>
    <cellStyle name="_C225_Japan fcst 060401-2_LatCan" xfId="811" xr:uid="{C861231C-F5D6-48C4-A708-DEBFC4D29DF4}"/>
    <cellStyle name="_C225_Japan fcst 060401-2_LatCan 2" xfId="3500" xr:uid="{F2D5BFC6-854E-4350-A952-7A0CA3E9A5F5}"/>
    <cellStyle name="_C225_Japan fcst 060401-2_NovBridge vs PriorProj FV" xfId="812" xr:uid="{85722B43-21E2-415E-AF24-92FCA088409D}"/>
    <cellStyle name="_C225_Japan fcst 060401-2_NovBridge vs PriorProj FV 2" xfId="3501" xr:uid="{4D13A6C9-0F09-44A8-A1CB-BBB8A7B337B3}"/>
    <cellStyle name="_C225_Japan fcst 060401-2_Projection sales PVE torpedo chart_0907" xfId="813" xr:uid="{AC32AA07-98FD-42B5-B3FE-63FDDB819A0B}"/>
    <cellStyle name="_C225_Japan fcst 060401-2_Projection sales PVE torpedo chart_0907 2" xfId="3502" xr:uid="{30F5A05C-A165-4CC8-A22C-281E3776188D}"/>
    <cellStyle name="_C225_Japan fcst 060401-2_Projection sales PVE torpedo chart_0907_15.R&amp;D" xfId="814" xr:uid="{41003360-4295-4C50-84A3-C6DA068F2539}"/>
    <cellStyle name="_C225_Japan fcst 060401-2_Projection sales PVE torpedo chart_0907_15.R&amp;D 2" xfId="3503" xr:uid="{4B7654C6-CC30-4077-AB2E-6FFA3A54C605}"/>
    <cellStyle name="_C225_Japan fcst 060401-2_Projection sales PVE torpedo chart_0907_AsPac-Budget Pres S Binder Reg Summary_2008B" xfId="815" xr:uid="{B86F05FC-9479-4265-8C52-ECC8719AF99E}"/>
    <cellStyle name="_C225_Japan fcst 060401-2_Projection sales PVE torpedo chart_0907_AsPac-Budget Pres S Binder Reg Summary_2008B 2" xfId="3504" xr:uid="{37F163A4-3408-4707-B9D0-4E87C278CABC}"/>
    <cellStyle name="_C225_Japan fcst 060401-2_Projection sales PVE torpedo chart_0907_AsPac-Budget Pres S Binder Reg Summary_2008B(1to30)" xfId="816" xr:uid="{976557B3-96BE-4CE7-9A8A-59D24C0CD2AF}"/>
    <cellStyle name="_C225_Japan fcst 060401-2_Projection sales PVE torpedo chart_0907_AsPac-Budget Pres S Binder Reg Summary_2008B(1to30) 2" xfId="3505" xr:uid="{41A45005-F549-41A3-830C-AD28D352F9E9}"/>
    <cellStyle name="_C225_Japan fcst 060401-2_Projection sales PVE torpedo chart_0907_AsPac-Budget Pres S Binder Reg Summary_2008B(31to60)" xfId="817" xr:uid="{E935A735-C7C3-46E5-84A8-C9F289AB71AA}"/>
    <cellStyle name="_C225_Japan fcst 060401-2_Projection sales PVE torpedo chart_0907_AsPac-Budget Pres S Binder Reg Summary_2008B(31to60) 2" xfId="3506" xr:uid="{C93E4D9C-5F31-475E-84F3-009F6712E39E}"/>
    <cellStyle name="_C225_Japan fcst 060401-2_Projection sales PVE torpedo chart_0907_Bridges_for SB deck" xfId="818" xr:uid="{9C216B03-FCEF-4112-B7B2-369B4C273163}"/>
    <cellStyle name="_C225_Japan fcst 060401-2_Projection sales PVE torpedo chart_0907_Bridges_for SB deck 2" xfId="3507" xr:uid="{DDDDC9E2-D4DC-4BCF-9C60-4500CD4E5A1F}"/>
    <cellStyle name="_C225_Japan fcst 060401-2_Projection sales PVE torpedo chart_0907_Great for MT" xfId="819" xr:uid="{231D93D6-7FF7-49B9-8575-81533A8708CF}"/>
    <cellStyle name="_C225_Japan fcst 060401-2_Projection sales PVE torpedo chart_0907_Great for MT 2" xfId="3508" xr:uid="{CBD6F5F8-EE4A-43C3-A8AC-62038DDEF09D}"/>
    <cellStyle name="_C225_Japan fcst 060401-2_Projection sales PVE torpedo chart_0907_PTI Slide" xfId="820" xr:uid="{D631B999-C697-4807-AB9F-FB1880DBA29B}"/>
    <cellStyle name="_C225_Japan fcst 060401-2_Projection sales PVE torpedo chart_0907_PTI Slide 2" xfId="3509" xr:uid="{7BC8709A-CC5F-4460-82DB-131709E4247E}"/>
    <cellStyle name="_C225_Japan fcst 060401-2_Projection sales PVE torpedo chart_0907_Px" xfId="821" xr:uid="{9EDFA0F4-50D9-4FA5-BF40-4765F6780EB7}"/>
    <cellStyle name="_C225_Japan fcst 060401-2_Projection sales PVE torpedo chart_0907_Px 2" xfId="3510" xr:uid="{3BD1C8FA-1A53-4740-95DA-9173B5EBED2E}"/>
    <cellStyle name="_C225_Japan fcst 060401-2_Projection sales PVE torpedo chart_0907_Slide8" xfId="822" xr:uid="{780C08BF-56E9-4869-8FBD-9DF55EA6B799}"/>
    <cellStyle name="_C225_Japan fcst 060401-2_Projection sales PVE torpedo chart_0907_Slide8 2" xfId="3511" xr:uid="{6B935920-5433-4F87-949F-040102098BAB}"/>
    <cellStyle name="_C225_Japan fcst 060401-2_R&amp;O_0607" xfId="823" xr:uid="{3F5FCA62-FB4D-4757-82D8-4F704CF21165}"/>
    <cellStyle name="_C225_Japan fcst 060401-2_R&amp;O_0607 2" xfId="3512" xr:uid="{4F5D0F49-8E16-4D6B-8FCA-938B47C1D445}"/>
    <cellStyle name="_C225_Japan fcst 060401-2_R&amp;O_0607_15.R&amp;D" xfId="824" xr:uid="{31DCEBE9-0386-4691-8919-03BDE3C0FD4A}"/>
    <cellStyle name="_C225_Japan fcst 060401-2_R&amp;O_0607_15.R&amp;D 2" xfId="3513" xr:uid="{D0913D71-50FA-42B2-85B6-3BDFDFCC4B44}"/>
    <cellStyle name="_C225_Japan fcst 060401-2_R&amp;O_0607_AsPac-Budget Pres S Binder Reg Summary_2008B" xfId="825" xr:uid="{75D852D4-2038-4FEF-BD58-734DE9783C67}"/>
    <cellStyle name="_C225_Japan fcst 060401-2_R&amp;O_0607_AsPac-Budget Pres S Binder Reg Summary_2008B 2" xfId="3514" xr:uid="{AFDBE11F-4A1D-459F-8E3E-111028E0AED3}"/>
    <cellStyle name="_C225_Japan fcst 060401-2_R&amp;O_0607_AsPac-Budget Pres S Binder Reg Summary_2008B(1to30)" xfId="826" xr:uid="{AFDEE54A-CE07-41DA-88FA-D4C1C6BC268D}"/>
    <cellStyle name="_C225_Japan fcst 060401-2_R&amp;O_0607_AsPac-Budget Pres S Binder Reg Summary_2008B(1to30) 2" xfId="3515" xr:uid="{0CE0F504-E3F1-4951-A216-F77C58E3ACE4}"/>
    <cellStyle name="_C225_Japan fcst 060401-2_R&amp;O_0607_AsPac-Budget Pres S Binder Reg Summary_2008B(31to60)" xfId="827" xr:uid="{A3F3A9FF-13F7-4F56-9526-E6DEE716FE3A}"/>
    <cellStyle name="_C225_Japan fcst 060401-2_R&amp;O_0607_AsPac-Budget Pres S Binder Reg Summary_2008B(31to60) 2" xfId="3516" xr:uid="{6165743F-A2F4-4232-B11C-FAAAEC4A4479}"/>
    <cellStyle name="_C225_Japan fcst 060401-2_R&amp;O_0607_Bridges_for SB deck" xfId="828" xr:uid="{EDF3148E-D169-4F48-AC38-41FEB5241107}"/>
    <cellStyle name="_C225_Japan fcst 060401-2_R&amp;O_0607_Bridges_for SB deck 2" xfId="3517" xr:uid="{3D0822A8-7E1C-4835-94D6-8CC8F1402E7F}"/>
    <cellStyle name="_C225_Japan fcst 060401-2_R&amp;O_0607_Great for MT" xfId="829" xr:uid="{B195C268-DE4A-4988-8626-6A5748329249}"/>
    <cellStyle name="_C225_Japan fcst 060401-2_R&amp;O_0607_Great for MT 2" xfId="3518" xr:uid="{7B5BA1B7-B8ED-4C57-8335-51B33497BCA9}"/>
    <cellStyle name="_C225_Japan fcst 060401-2_R&amp;O_0607_PTI Slide" xfId="830" xr:uid="{71C568B2-1D61-4871-A16E-765B0FB7D8D6}"/>
    <cellStyle name="_C225_Japan fcst 060401-2_R&amp;O_0607_PTI Slide 2" xfId="3519" xr:uid="{E398AE65-E19B-4A27-A9A2-F43F42D605FF}"/>
    <cellStyle name="_C225_Japan fcst 060401-2_R&amp;O_0607_Px" xfId="831" xr:uid="{CB4944C8-D50B-4E23-BE23-6D47FA45F47D}"/>
    <cellStyle name="_C225_Japan fcst 060401-2_R&amp;O_0607_Px 2" xfId="3520" xr:uid="{1FD4B1D6-BE60-4851-9AC9-45291C3FA35D}"/>
    <cellStyle name="_C225_Japan fcst 060401-2_R&amp;O_0607_Slide8" xfId="832" xr:uid="{A0C13202-5580-42E2-B158-314336B9D6A6}"/>
    <cellStyle name="_C225_Japan fcst 060401-2_R&amp;O_0607_Slide8 2" xfId="3521" xr:uid="{D68C1207-06FC-4880-925C-16658A537192}"/>
    <cellStyle name="_C225_Japan fcst 060401-2_R&amp;O_0907" xfId="833" xr:uid="{75646C9A-5DDE-4BB8-BC7D-C4A6D9427D42}"/>
    <cellStyle name="_C225_Japan fcst 060401-2_R&amp;O_0907 2" xfId="3522" xr:uid="{F5289F16-ACB2-4301-99E5-B6E7199842CF}"/>
    <cellStyle name="_C225_Japan fcst 060401-2_R&amp;O_0907_15.R&amp;D" xfId="834" xr:uid="{FF4360E5-ED0C-46E6-BBE3-EEB3836C8ACA}"/>
    <cellStyle name="_C225_Japan fcst 060401-2_R&amp;O_0907_15.R&amp;D 2" xfId="3523" xr:uid="{B06408CD-1D72-4B27-9C49-DFAED16574F8}"/>
    <cellStyle name="_C225_Japan fcst 060401-2_R&amp;O_0907_AsPac-Budget Pres S Binder Reg Summary_2008B" xfId="835" xr:uid="{EC74A48B-3AD8-4F86-AE5F-D4C124878D28}"/>
    <cellStyle name="_C225_Japan fcst 060401-2_R&amp;O_0907_AsPac-Budget Pres S Binder Reg Summary_2008B 2" xfId="3524" xr:uid="{6B051657-2FEB-4D20-9E49-D7BD4A27D163}"/>
    <cellStyle name="_C225_Japan fcst 060401-2_R&amp;O_0907_AsPac-Budget Pres S Binder Reg Summary_2008B(1to30)" xfId="836" xr:uid="{45B07A19-3560-4DD3-B997-B83741686149}"/>
    <cellStyle name="_C225_Japan fcst 060401-2_R&amp;O_0907_AsPac-Budget Pres S Binder Reg Summary_2008B(1to30) 2" xfId="3525" xr:uid="{A95E8F29-8FB4-452A-A7C6-7D4C2128EEE1}"/>
    <cellStyle name="_C225_Japan fcst 060401-2_R&amp;O_0907_AsPac-Budget Pres S Binder Reg Summary_2008B(31to60)" xfId="837" xr:uid="{61C2DB7D-07F0-42EC-9594-8FB48B0298A3}"/>
    <cellStyle name="_C225_Japan fcst 060401-2_R&amp;O_0907_AsPac-Budget Pres S Binder Reg Summary_2008B(31to60) 2" xfId="3526" xr:uid="{8874248D-FB66-4FB0-A7C2-7ED1A138AF60}"/>
    <cellStyle name="_C225_Japan fcst 060401-2_R&amp;O_0907_Bridges_for SB deck" xfId="838" xr:uid="{AE6369B1-1285-4A61-BCF4-D4A97123536A}"/>
    <cellStyle name="_C225_Japan fcst 060401-2_R&amp;O_0907_Bridges_for SB deck 2" xfId="3527" xr:uid="{C76CB093-D3D2-49B0-A713-E92619760EF4}"/>
    <cellStyle name="_C225_Japan fcst 060401-2_R&amp;O_0907_Great for MT" xfId="839" xr:uid="{0E419D82-D002-466D-9ACD-BA59DEDFB292}"/>
    <cellStyle name="_C225_Japan fcst 060401-2_R&amp;O_0907_Great for MT 2" xfId="3528" xr:uid="{42658A40-8422-4F92-8252-9608E56435E7}"/>
    <cellStyle name="_C225_Japan fcst 060401-2_R&amp;O_0907_PTI Slide" xfId="840" xr:uid="{2E054090-171A-4005-9658-C35A40F6F22A}"/>
    <cellStyle name="_C225_Japan fcst 060401-2_R&amp;O_0907_PTI Slide 2" xfId="3529" xr:uid="{DABBDB6E-42C9-47CE-8741-7BAF253CF9D5}"/>
    <cellStyle name="_C225_Japan fcst 060401-2_R&amp;O_0907_Px" xfId="841" xr:uid="{7688A5D6-BDD2-4E80-83D3-2C0449DFCF25}"/>
    <cellStyle name="_C225_Japan fcst 060401-2_R&amp;O_0907_Px 2" xfId="3530" xr:uid="{E597EFDF-6B8B-4ABB-A640-3AE6636E29A6}"/>
    <cellStyle name="_C225_Japan fcst 060401-2_R&amp;O_0907_Slide8" xfId="842" xr:uid="{D15DDA41-B506-4F8D-BD86-1522C97315C9}"/>
    <cellStyle name="_C225_Japan fcst 060401-2_R&amp;O_0907_Slide8 2" xfId="3531" xr:uid="{3414ADBC-535E-408C-8BA6-3F697B42AAA8}"/>
    <cellStyle name="_C225_Japan fcst 060401-2_Reinvestment update_0907" xfId="843" xr:uid="{53393CA8-A31F-49BF-928B-F60CD3DB241B}"/>
    <cellStyle name="_C225_Japan fcst 060401-2_Reinvestment update_0907 2" xfId="3532" xr:uid="{9B748EA8-BEC3-4634-96B5-F8B175EEFD70}"/>
    <cellStyle name="_C225_Japan fcst 060401-2_Reinvestment update_0907_15.R&amp;D" xfId="844" xr:uid="{BAA32F82-A24A-4A9B-ABDC-A1EC9C29CF8B}"/>
    <cellStyle name="_C225_Japan fcst 060401-2_Reinvestment update_0907_15.R&amp;D 2" xfId="3533" xr:uid="{A6FEAFF9-7DE5-45BD-8CCD-FF68071B7331}"/>
    <cellStyle name="_C225_Japan fcst 060401-2_Reinvestment update_0907_AsPac-Budget Pres S Binder Reg Summary_2008B" xfId="845" xr:uid="{E9D3E1D1-C7DF-4C13-8FFF-476B4CBF41BE}"/>
    <cellStyle name="_C225_Japan fcst 060401-2_Reinvestment update_0907_AsPac-Budget Pres S Binder Reg Summary_2008B 2" xfId="3534" xr:uid="{76287F3B-5B87-4E83-ACB0-634C990F2351}"/>
    <cellStyle name="_C225_Japan fcst 060401-2_Reinvestment update_0907_AsPac-Budget Pres S Binder Reg Summary_2008B(1to30)" xfId="846" xr:uid="{D110C7C2-C9AC-4A73-977C-7D0B2AB52E38}"/>
    <cellStyle name="_C225_Japan fcst 060401-2_Reinvestment update_0907_AsPac-Budget Pres S Binder Reg Summary_2008B(1to30) 2" xfId="3535" xr:uid="{AE4E19DC-0451-47C0-993F-3745B2EEDA83}"/>
    <cellStyle name="_C225_Japan fcst 060401-2_Reinvestment update_0907_AsPac-Budget Pres S Binder Reg Summary_2008B(31to60)" xfId="847" xr:uid="{78E46A1A-4DED-494E-AA70-BD5C75E7FA67}"/>
    <cellStyle name="_C225_Japan fcst 060401-2_Reinvestment update_0907_AsPac-Budget Pres S Binder Reg Summary_2008B(31to60) 2" xfId="3536" xr:uid="{49481F48-B361-4800-B37D-4DB12AB6C9C3}"/>
    <cellStyle name="_C225_Japan fcst 060401-2_Reinvestment update_0907_Bridges_for SB deck" xfId="848" xr:uid="{C424C0A2-2F95-4C01-BEF7-D07025558666}"/>
    <cellStyle name="_C225_Japan fcst 060401-2_Reinvestment update_0907_Bridges_for SB deck 2" xfId="3537" xr:uid="{19C966D5-D7F7-405E-824A-2F1A91A577B8}"/>
    <cellStyle name="_C225_Japan fcst 060401-2_Reinvestment update_0907_Great for MT" xfId="849" xr:uid="{F49D49A2-EE46-4D7A-8884-3B137BE21A1A}"/>
    <cellStyle name="_C225_Japan fcst 060401-2_Reinvestment update_0907_Great for MT 2" xfId="3538" xr:uid="{24F04A5F-B61B-4F6E-90D9-79129EDDA8BD}"/>
    <cellStyle name="_C225_Japan fcst 060401-2_Reinvestment update_0907_PTI Slide" xfId="850" xr:uid="{A0E3D6E4-25DC-4CF8-B9AF-E5F8E14697C6}"/>
    <cellStyle name="_C225_Japan fcst 060401-2_Reinvestment update_0907_PTI Slide 2" xfId="3539" xr:uid="{0FB87AEF-3382-4069-8086-E5201F34A53D}"/>
    <cellStyle name="_C225_Japan fcst 060401-2_Reinvestment update_0907_Px" xfId="851" xr:uid="{8C4FFEE5-0B32-447E-A860-68A832232102}"/>
    <cellStyle name="_C225_Japan fcst 060401-2_Reinvestment update_0907_Px 2" xfId="3540" xr:uid="{1D47F8B5-E503-495A-B8E9-4F6C061801DD}"/>
    <cellStyle name="_C225_Japan fcst 060401-2_Reinvestment update_0907_Slide8" xfId="852" xr:uid="{7BA41264-C85A-4F1F-8BDB-F4592B7CBAEF}"/>
    <cellStyle name="_C225_Japan fcst 060401-2_Reinvestment update_0907_Slide8 2" xfId="3541" xr:uid="{C4196B89-4B7F-4CFF-BA83-2F92C24D0BCA}"/>
    <cellStyle name="_C225_Japan fcst 060401-2_S Binder Ann Bus Review-0407_RV" xfId="853" xr:uid="{04A4DF6C-0DE1-49BA-8696-07EA420FCF75}"/>
    <cellStyle name="_C225_Japan fcst 060401-2_S Binder Ann Bus Review-0407_RV 2" xfId="3542" xr:uid="{34AC2467-D02C-49D2-8DD4-69F4F65A0B14}"/>
    <cellStyle name="_C225_Japan fcst 060401-2_S Binder Ann Bus Review-0407_RV_15.R&amp;D" xfId="854" xr:uid="{68A924BF-1906-487F-B418-AE70DDF0BDD6}"/>
    <cellStyle name="_C225_Japan fcst 060401-2_S Binder Ann Bus Review-0407_RV_15.R&amp;D 2" xfId="3543" xr:uid="{6CF041C5-B534-4D60-AA90-BABD8B5C7E36}"/>
    <cellStyle name="_C225_Japan fcst 060401-2_S Binder Ann Bus Review-0407_RV_AP_Monthly Biz Review_0607" xfId="855" xr:uid="{4205C778-8395-472E-BE30-301D78814824}"/>
    <cellStyle name="_C225_Japan fcst 060401-2_S Binder Ann Bus Review-0407_RV_AP_Monthly Biz Review_0607 2" xfId="3544" xr:uid="{C900DE01-15E8-4A2D-8A9D-4CDF542A2407}"/>
    <cellStyle name="_C225_Japan fcst 060401-2_S Binder Ann Bus Review-0407_RV_AP_Monthly Biz Review_0607_15.R&amp;D" xfId="856" xr:uid="{E4F694F7-FDA9-4267-AC7B-3A1E74D8E774}"/>
    <cellStyle name="_C225_Japan fcst 060401-2_S Binder Ann Bus Review-0407_RV_AP_Monthly Biz Review_0607_15.R&amp;D 2" xfId="3545" xr:uid="{0CC27390-BCE6-4931-B3A8-8F6ADB95EB5E}"/>
    <cellStyle name="_C225_Japan fcst 060401-2_S Binder Ann Bus Review-0407_RV_AP_Monthly Biz Review_0607_AsPac-Budget Pres S Binder Reg Summary_2008B" xfId="857" xr:uid="{EEC6CACF-601A-4394-9B34-3A88DFE15101}"/>
    <cellStyle name="_C225_Japan fcst 060401-2_S Binder Ann Bus Review-0407_RV_AP_Monthly Biz Review_0607_AsPac-Budget Pres S Binder Reg Summary_2008B 2" xfId="3546" xr:uid="{D98A061E-29B6-4D05-A174-16FECD554DC2}"/>
    <cellStyle name="_C225_Japan fcst 060401-2_S Binder Ann Bus Review-0407_RV_AP_Monthly Biz Review_0607_AsPac-Budget Pres S Binder Reg Summary_2008B(1to30)" xfId="858" xr:uid="{E3DA61A9-8163-49FA-82E0-4A61A0D0823C}"/>
    <cellStyle name="_C225_Japan fcst 060401-2_S Binder Ann Bus Review-0407_RV_AP_Monthly Biz Review_0607_AsPac-Budget Pres S Binder Reg Summary_2008B(1to30) 2" xfId="3547" xr:uid="{06C925FF-9174-467B-83DB-3F57823E5C66}"/>
    <cellStyle name="_C225_Japan fcst 060401-2_S Binder Ann Bus Review-0407_RV_AP_Monthly Biz Review_0607_AsPac-Budget Pres S Binder Reg Summary_2008B(31to60)" xfId="859" xr:uid="{8C57949A-4877-4BE8-8295-7DF2ECBBDF2D}"/>
    <cellStyle name="_C225_Japan fcst 060401-2_S Binder Ann Bus Review-0407_RV_AP_Monthly Biz Review_0607_AsPac-Budget Pres S Binder Reg Summary_2008B(31to60) 2" xfId="3548" xr:uid="{A96B83D4-F1F0-4D8F-B809-A48FEA55CBB0}"/>
    <cellStyle name="_C225_Japan fcst 060401-2_S Binder Ann Bus Review-0407_RV_AP_Monthly Biz Review_0607_Bridges_for SB deck" xfId="860" xr:uid="{C62C9A4D-CF20-4B40-A606-773DA1D2AA3A}"/>
    <cellStyle name="_C225_Japan fcst 060401-2_S Binder Ann Bus Review-0407_RV_AP_Monthly Biz Review_0607_Bridges_for SB deck 2" xfId="3549" xr:uid="{C9012C42-FBE2-405D-9552-8D96966A1C0E}"/>
    <cellStyle name="_C225_Japan fcst 060401-2_S Binder Ann Bus Review-0407_RV_AP_Monthly Biz Review_0607_Great for MT" xfId="861" xr:uid="{A6BB6DA8-635A-4139-94BB-57A5A628D445}"/>
    <cellStyle name="_C225_Japan fcst 060401-2_S Binder Ann Bus Review-0407_RV_AP_Monthly Biz Review_0607_Great for MT 2" xfId="3550" xr:uid="{8E7EFAF4-1A20-4699-884E-6E1714316EE4}"/>
    <cellStyle name="_C225_Japan fcst 060401-2_S Binder Ann Bus Review-0407_RV_AP_Monthly Biz Review_0607_PTI Slide" xfId="862" xr:uid="{BC84FFCD-7D99-44D9-9436-E9BA3CDD7600}"/>
    <cellStyle name="_C225_Japan fcst 060401-2_S Binder Ann Bus Review-0407_RV_AP_Monthly Biz Review_0607_PTI Slide 2" xfId="3551" xr:uid="{81A18461-FEB7-47EF-8A66-75AB1422D835}"/>
    <cellStyle name="_C225_Japan fcst 060401-2_S Binder Ann Bus Review-0407_RV_AP_Monthly Biz Review_0607_Px" xfId="863" xr:uid="{4852D85C-F6DD-43CE-8F2C-ED374B7CE6DF}"/>
    <cellStyle name="_C225_Japan fcst 060401-2_S Binder Ann Bus Review-0407_RV_AP_Monthly Biz Review_0607_Px 2" xfId="3552" xr:uid="{CFAED1DB-0117-4B00-A5A9-45ED864E642A}"/>
    <cellStyle name="_C225_Japan fcst 060401-2_S Binder Ann Bus Review-0407_RV_AP_Monthly Biz Review_0607_Slide8" xfId="864" xr:uid="{D1AED8F9-51A0-4F1F-AEBC-B6CDB068846A}"/>
    <cellStyle name="_C225_Japan fcst 060401-2_S Binder Ann Bus Review-0407_RV_AP_Monthly Biz Review_0607_Slide8 2" xfId="3553" xr:uid="{FFDF511F-C557-4E40-A9D6-63CBDAF63D3C}"/>
    <cellStyle name="_C225_Japan fcst 060401-2_S Binder Ann Bus Review-0407_RV_AP_Monthly Biz Review_0907" xfId="865" xr:uid="{D7C06449-0193-463D-B534-AE6B4345CD69}"/>
    <cellStyle name="_C225_Japan fcst 060401-2_S Binder Ann Bus Review-0407_RV_AP_Monthly Biz Review_0907 2" xfId="3554" xr:uid="{EDA24A0D-EE7B-4665-99DE-BCBF1A885784}"/>
    <cellStyle name="_C225_Japan fcst 060401-2_S Binder Ann Bus Review-0407_RV_AP_Monthly Biz Review_0907_15.R&amp;D" xfId="866" xr:uid="{34DA9210-DA52-4674-AC4B-9DA668D9AED5}"/>
    <cellStyle name="_C225_Japan fcst 060401-2_S Binder Ann Bus Review-0407_RV_AP_Monthly Biz Review_0907_15.R&amp;D 2" xfId="3555" xr:uid="{5F9D54D2-067E-49F7-942A-FF3E19F84BB9}"/>
    <cellStyle name="_C225_Japan fcst 060401-2_S Binder Ann Bus Review-0407_RV_AP_Monthly Biz Review_0907_AsPac-Budget Pres S Binder Reg Summary_2008B" xfId="867" xr:uid="{9D334C89-80DD-4B77-A2F8-EAE451AE025E}"/>
    <cellStyle name="_C225_Japan fcst 060401-2_S Binder Ann Bus Review-0407_RV_AP_Monthly Biz Review_0907_AsPac-Budget Pres S Binder Reg Summary_2008B 2" xfId="3556" xr:uid="{B051ABE2-F52C-4A63-82A6-9D76C8F565C4}"/>
    <cellStyle name="_C225_Japan fcst 060401-2_S Binder Ann Bus Review-0407_RV_AP_Monthly Biz Review_0907_AsPac-Budget Pres S Binder Reg Summary_2008B(1to30)" xfId="868" xr:uid="{F338D654-29DA-4F44-BE5B-D4A6AE239271}"/>
    <cellStyle name="_C225_Japan fcst 060401-2_S Binder Ann Bus Review-0407_RV_AP_Monthly Biz Review_0907_AsPac-Budget Pres S Binder Reg Summary_2008B(1to30) 2" xfId="3557" xr:uid="{8927B216-E8A9-47E2-9BD7-FA88CADFE688}"/>
    <cellStyle name="_C225_Japan fcst 060401-2_S Binder Ann Bus Review-0407_RV_AP_Monthly Biz Review_0907_AsPac-Budget Pres S Binder Reg Summary_2008B(31to60)" xfId="869" xr:uid="{C3E3DC45-D5A1-4C44-9699-0A3BF271485A}"/>
    <cellStyle name="_C225_Japan fcst 060401-2_S Binder Ann Bus Review-0407_RV_AP_Monthly Biz Review_0907_AsPac-Budget Pres S Binder Reg Summary_2008B(31to60) 2" xfId="3558" xr:uid="{9D809B87-80FB-4B9F-8EFD-52BA985B027C}"/>
    <cellStyle name="_C225_Japan fcst 060401-2_S Binder Ann Bus Review-0407_RV_AP_Monthly Biz Review_0907_Bridges_for SB deck" xfId="870" xr:uid="{BF7A632D-EADE-4F49-9490-A0D39DA93028}"/>
    <cellStyle name="_C225_Japan fcst 060401-2_S Binder Ann Bus Review-0407_RV_AP_Monthly Biz Review_0907_Bridges_for SB deck 2" xfId="3559" xr:uid="{4051E76B-1A18-47A8-BC58-A6E64088FB80}"/>
    <cellStyle name="_C225_Japan fcst 060401-2_S Binder Ann Bus Review-0407_RV_AP_Monthly Biz Review_0907_Great for MT" xfId="871" xr:uid="{4279CA27-6321-44F8-959D-D8C83DC84DD4}"/>
    <cellStyle name="_C225_Japan fcst 060401-2_S Binder Ann Bus Review-0407_RV_AP_Monthly Biz Review_0907_Great for MT 2" xfId="3560" xr:uid="{861B511A-4513-4240-A172-E40E693250CE}"/>
    <cellStyle name="_C225_Japan fcst 060401-2_S Binder Ann Bus Review-0407_RV_AP_Monthly Biz Review_0907_PTI Slide" xfId="872" xr:uid="{B13F6F76-E48A-40FA-9D81-2F26C699E789}"/>
    <cellStyle name="_C225_Japan fcst 060401-2_S Binder Ann Bus Review-0407_RV_AP_Monthly Biz Review_0907_PTI Slide 2" xfId="3561" xr:uid="{680E549A-F4B6-4224-B3BF-162B79F92060}"/>
    <cellStyle name="_C225_Japan fcst 060401-2_S Binder Ann Bus Review-0407_RV_AP_Monthly Biz Review_0907_Px" xfId="873" xr:uid="{A7EFFB92-E3E4-4FAB-8538-4EDD384BE798}"/>
    <cellStyle name="_C225_Japan fcst 060401-2_S Binder Ann Bus Review-0407_RV_AP_Monthly Biz Review_0907_Px 2" xfId="3562" xr:uid="{2F55F4A1-D702-466A-B9CF-211B046B1754}"/>
    <cellStyle name="_C225_Japan fcst 060401-2_S Binder Ann Bus Review-0407_RV_AP_Monthly Biz Review_0907_Slide8" xfId="874" xr:uid="{01E8F121-E2EB-442D-B2C7-BDEE645DEA89}"/>
    <cellStyle name="_C225_Japan fcst 060401-2_S Binder Ann Bus Review-0407_RV_AP_Monthly Biz Review_0907_Slide8 2" xfId="3563" xr:uid="{8C5E61F4-38A7-4423-846F-399023B0878A}"/>
    <cellStyle name="_C225_Japan fcst 060401-2_S Binder Ann Bus Review-0407_RV_AsPac-Budget Pres S Binder Reg Summary_2008B" xfId="875" xr:uid="{C3478DA1-53BC-4938-A415-1CC13299F5D8}"/>
    <cellStyle name="_C225_Japan fcst 060401-2_S Binder Ann Bus Review-0407_RV_AsPac-Budget Pres S Binder Reg Summary_2008B 2" xfId="3564" xr:uid="{E59D6AC6-AEEA-43D9-88F1-6771DF7DCE92}"/>
    <cellStyle name="_C225_Japan fcst 060401-2_S Binder Ann Bus Review-0407_RV_AsPac-Budget Pres S Binder Reg Summary_2008B(1to30)" xfId="876" xr:uid="{7475B45C-54F5-463A-97A2-437DB3E7521B}"/>
    <cellStyle name="_C225_Japan fcst 060401-2_S Binder Ann Bus Review-0407_RV_AsPac-Budget Pres S Binder Reg Summary_2008B(1to30) 2" xfId="3565" xr:uid="{ED4DFA8D-6ACD-408F-83A7-E799896F2D7F}"/>
    <cellStyle name="_C225_Japan fcst 060401-2_S Binder Ann Bus Review-0407_RV_AsPac-Budget Pres S Binder Reg Summary_2008B(31to60)" xfId="877" xr:uid="{2FBF9C30-9D91-4103-BA83-CC48A2811322}"/>
    <cellStyle name="_C225_Japan fcst 060401-2_S Binder Ann Bus Review-0407_RV_AsPac-Budget Pres S Binder Reg Summary_2008B(31to60) 2" xfId="3566" xr:uid="{CE7D5473-D042-494C-B34B-C2A7AF711CCC}"/>
    <cellStyle name="_C225_Japan fcst 060401-2_S Binder Ann Bus Review-0407_RV_Bridge(Aug YTD to Sep Pro)" xfId="878" xr:uid="{86DB622C-3C25-4187-BC30-5206AE1A1875}"/>
    <cellStyle name="_C225_Japan fcst 060401-2_S Binder Ann Bus Review-0407_RV_Bridge(Aug YTD to Sep Pro) 2" xfId="3567" xr:uid="{D1EC6C70-4A3D-4039-BBC2-7DA45FDB9761}"/>
    <cellStyle name="_C225_Japan fcst 060401-2_S Binder Ann Bus Review-0407_RV_Bridge(Aug YTD to Sep Pro)_15.R&amp;D" xfId="879" xr:uid="{51FF5B60-4C2D-4F45-8AC6-98E3110CC1CE}"/>
    <cellStyle name="_C225_Japan fcst 060401-2_S Binder Ann Bus Review-0407_RV_Bridge(Aug YTD to Sep Pro)_15.R&amp;D 2" xfId="3568" xr:uid="{632AE4D4-65A9-48DD-BAE9-5996AF5013A2}"/>
    <cellStyle name="_C225_Japan fcst 060401-2_S Binder Ann Bus Review-0407_RV_Bridge(Aug YTD to Sep Pro)_AsPac-Budget Pres S Binder Reg Summary_2008B" xfId="880" xr:uid="{666BC54D-0849-4B54-836A-A1C798A9A8D4}"/>
    <cellStyle name="_C225_Japan fcst 060401-2_S Binder Ann Bus Review-0407_RV_Bridge(Aug YTD to Sep Pro)_AsPac-Budget Pres S Binder Reg Summary_2008B 2" xfId="3569" xr:uid="{E12D6F8D-2650-4D9F-87B9-6E231A1B9EAB}"/>
    <cellStyle name="_C225_Japan fcst 060401-2_S Binder Ann Bus Review-0407_RV_Bridge(Aug YTD to Sep Pro)_AsPac-Budget Pres S Binder Reg Summary_2008B(1to30)" xfId="881" xr:uid="{5782B317-D017-4600-87C6-CBDF5BEB9D41}"/>
    <cellStyle name="_C225_Japan fcst 060401-2_S Binder Ann Bus Review-0407_RV_Bridge(Aug YTD to Sep Pro)_AsPac-Budget Pres S Binder Reg Summary_2008B(1to30) 2" xfId="3570" xr:uid="{3E598DBF-F827-4CB9-B441-7D313B084AA2}"/>
    <cellStyle name="_C225_Japan fcst 060401-2_S Binder Ann Bus Review-0407_RV_Bridge(Aug YTD to Sep Pro)_AsPac-Budget Pres S Binder Reg Summary_2008B(31to60)" xfId="882" xr:uid="{814BB869-C5BF-4E15-86D6-9C04583A5539}"/>
    <cellStyle name="_C225_Japan fcst 060401-2_S Binder Ann Bus Review-0407_RV_Bridge(Aug YTD to Sep Pro)_AsPac-Budget Pres S Binder Reg Summary_2008B(31to60) 2" xfId="3571" xr:uid="{049343CF-9D48-412D-8244-9F51A7EC6964}"/>
    <cellStyle name="_C225_Japan fcst 060401-2_S Binder Ann Bus Review-0407_RV_Bridge(Aug YTD to Sep Pro)_Bridges_for SB deck" xfId="883" xr:uid="{950F7C05-B0A8-4A82-B5B5-5A82967A3535}"/>
    <cellStyle name="_C225_Japan fcst 060401-2_S Binder Ann Bus Review-0407_RV_Bridge(Aug YTD to Sep Pro)_Bridges_for SB deck 2" xfId="3572" xr:uid="{F3E5D5D7-DD13-4CB1-B368-0530266608CD}"/>
    <cellStyle name="_C225_Japan fcst 060401-2_S Binder Ann Bus Review-0407_RV_Bridge(Aug YTD to Sep Pro)_Great for MT" xfId="884" xr:uid="{24960F6D-CEC9-4EFE-84CE-6115FA99BB9F}"/>
    <cellStyle name="_C225_Japan fcst 060401-2_S Binder Ann Bus Review-0407_RV_Bridge(Aug YTD to Sep Pro)_Great for MT 2" xfId="3573" xr:uid="{FC137DFA-99A7-4734-881B-2F7246096C4E}"/>
    <cellStyle name="_C225_Japan fcst 060401-2_S Binder Ann Bus Review-0407_RV_Bridge(Aug YTD to Sep Pro)_PTI Slide" xfId="885" xr:uid="{D2BFBED8-0C15-464D-9F0A-CD2CA8E56F8C}"/>
    <cellStyle name="_C225_Japan fcst 060401-2_S Binder Ann Bus Review-0407_RV_Bridge(Aug YTD to Sep Pro)_PTI Slide 2" xfId="3574" xr:uid="{E8EB1EBC-9850-4FC3-80E0-E1F4B19AE5D9}"/>
    <cellStyle name="_C225_Japan fcst 060401-2_S Binder Ann Bus Review-0407_RV_Bridge(Aug YTD to Sep Pro)_Px" xfId="886" xr:uid="{473A29D5-D2D7-403C-81F5-6EF023489DEA}"/>
    <cellStyle name="_C225_Japan fcst 060401-2_S Binder Ann Bus Review-0407_RV_Bridge(Aug YTD to Sep Pro)_Px 2" xfId="3575" xr:uid="{4FE3F467-15F5-4852-A123-28E29B250BD3}"/>
    <cellStyle name="_C225_Japan fcst 060401-2_S Binder Ann Bus Review-0407_RV_Bridge(Aug YTD to Sep Pro)_Slide8" xfId="887" xr:uid="{FE1A8C67-EE5F-4C8C-9960-0497D7583414}"/>
    <cellStyle name="_C225_Japan fcst 060401-2_S Binder Ann Bus Review-0407_RV_Bridge(Aug YTD to Sep Pro)_Slide8 2" xfId="3576" xr:uid="{D00C4A4D-F748-4BE1-B98F-0D90F2C77004}"/>
    <cellStyle name="_C225_Japan fcst 060401-2_S Binder Ann Bus Review-0407_RV_Bridge_Jun Proj to Sep Proj_0907" xfId="888" xr:uid="{AEFA15A9-6E8E-405E-89D3-E5955479E9AE}"/>
    <cellStyle name="_C225_Japan fcst 060401-2_S Binder Ann Bus Review-0407_RV_Bridge_Jun Proj to Sep Proj_0907 2" xfId="3577" xr:uid="{39A591BF-973A-4821-BA2C-2ACBED5D1D8D}"/>
    <cellStyle name="_C225_Japan fcst 060401-2_S Binder Ann Bus Review-0407_RV_Bridge_Jun Proj to Sep Proj_0907_15.R&amp;D" xfId="889" xr:uid="{FA8F217A-942E-4A94-8111-905FDCC6605C}"/>
    <cellStyle name="_C225_Japan fcst 060401-2_S Binder Ann Bus Review-0407_RV_Bridge_Jun Proj to Sep Proj_0907_15.R&amp;D 2" xfId="3578" xr:uid="{526CC9FA-33DC-48C2-AAFB-8EEA898FED6A}"/>
    <cellStyle name="_C225_Japan fcst 060401-2_S Binder Ann Bus Review-0407_RV_Bridge_Jun Proj to Sep Proj_0907_AsPac-Budget Pres S Binder Reg Summary_2008B" xfId="890" xr:uid="{0ABFD5C1-0709-40BC-854B-C74EE09C3FFF}"/>
    <cellStyle name="_C225_Japan fcst 060401-2_S Binder Ann Bus Review-0407_RV_Bridge_Jun Proj to Sep Proj_0907_AsPac-Budget Pres S Binder Reg Summary_2008B 2" xfId="3579" xr:uid="{2C494CCE-E9F9-4F94-9F20-31E831ABC2B9}"/>
    <cellStyle name="_C225_Japan fcst 060401-2_S Binder Ann Bus Review-0407_RV_Bridge_Jun Proj to Sep Proj_0907_AsPac-Budget Pres S Binder Reg Summary_2008B(1to30)" xfId="891" xr:uid="{F0AD3952-B7A6-45CE-B4BE-939D1E669DC7}"/>
    <cellStyle name="_C225_Japan fcst 060401-2_S Binder Ann Bus Review-0407_RV_Bridge_Jun Proj to Sep Proj_0907_AsPac-Budget Pres S Binder Reg Summary_2008B(1to30) 2" xfId="3580" xr:uid="{BAA126F8-A02A-4D59-B5D8-377A942B8E1E}"/>
    <cellStyle name="_C225_Japan fcst 060401-2_S Binder Ann Bus Review-0407_RV_Bridge_Jun Proj to Sep Proj_0907_AsPac-Budget Pres S Binder Reg Summary_2008B(31to60)" xfId="892" xr:uid="{C7307C4F-B866-4EA0-9D36-1616A9C062AF}"/>
    <cellStyle name="_C225_Japan fcst 060401-2_S Binder Ann Bus Review-0407_RV_Bridge_Jun Proj to Sep Proj_0907_AsPac-Budget Pres S Binder Reg Summary_2008B(31to60) 2" xfId="3581" xr:uid="{1439C703-C1E0-47B0-B3ED-69E7D714894D}"/>
    <cellStyle name="_C225_Japan fcst 060401-2_S Binder Ann Bus Review-0407_RV_Bridge_Jun Proj to Sep Proj_0907_Bridges_for SB deck" xfId="893" xr:uid="{7D7DDE8B-F1A4-48C6-95B1-DEA692DF0F2D}"/>
    <cellStyle name="_C225_Japan fcst 060401-2_S Binder Ann Bus Review-0407_RV_Bridge_Jun Proj to Sep Proj_0907_Bridges_for SB deck 2" xfId="3582" xr:uid="{0EC0B178-F27F-4612-AF5D-91E4BEA69F49}"/>
    <cellStyle name="_C225_Japan fcst 060401-2_S Binder Ann Bus Review-0407_RV_Bridge_Jun Proj to Sep Proj_0907_Great for MT" xfId="894" xr:uid="{B0FACB7C-C9F9-405B-8FBD-A8D8FB47DC8E}"/>
    <cellStyle name="_C225_Japan fcst 060401-2_S Binder Ann Bus Review-0407_RV_Bridge_Jun Proj to Sep Proj_0907_Great for MT 2" xfId="3583" xr:uid="{7E986269-FDB5-4408-B7B5-514E0B660B49}"/>
    <cellStyle name="_C225_Japan fcst 060401-2_S Binder Ann Bus Review-0407_RV_Bridge_Jun Proj to Sep Proj_0907_PTI Slide" xfId="895" xr:uid="{7427FFC7-E0CB-4552-8E39-92B2BBDC0F17}"/>
    <cellStyle name="_C225_Japan fcst 060401-2_S Binder Ann Bus Review-0407_RV_Bridge_Jun Proj to Sep Proj_0907_PTI Slide 2" xfId="3584" xr:uid="{2E7471AA-F7E2-4363-AC2D-8ADBC669EB94}"/>
    <cellStyle name="_C225_Japan fcst 060401-2_S Binder Ann Bus Review-0407_RV_Bridge_Jun Proj to Sep Proj_0907_Px" xfId="896" xr:uid="{8F405327-61A7-4B63-A414-BD980A4CD3CD}"/>
    <cellStyle name="_C225_Japan fcst 060401-2_S Binder Ann Bus Review-0407_RV_Bridge_Jun Proj to Sep Proj_0907_Px 2" xfId="3585" xr:uid="{8C78F5F0-5A8D-41EC-AC5B-2E8CF07538FB}"/>
    <cellStyle name="_C225_Japan fcst 060401-2_S Binder Ann Bus Review-0407_RV_Bridge_Jun Proj to Sep Proj_0907_Slide8" xfId="897" xr:uid="{E6E49873-E455-44F6-8119-9D9C12DB023E}"/>
    <cellStyle name="_C225_Japan fcst 060401-2_S Binder Ann Bus Review-0407_RV_Bridge_Jun Proj to Sep Proj_0907_Slide8 2" xfId="3586" xr:uid="{159FF48A-9A3C-4C07-A0D0-01682DBB7F6C}"/>
    <cellStyle name="_C225_Japan fcst 060401-2_S Binder Ann Bus Review-0407_RV_Bridges_for SB deck" xfId="898" xr:uid="{3A147899-A6D4-4D15-B439-BC4237DADBC3}"/>
    <cellStyle name="_C225_Japan fcst 060401-2_S Binder Ann Bus Review-0407_RV_Bridges_for SB deck 2" xfId="3587" xr:uid="{1CCEF444-8645-4EA6-B214-B5CC197C01CD}"/>
    <cellStyle name="_C225_Japan fcst 060401-2_S Binder Ann Bus Review-0407_RV_Comments fr MT(Jun 22)" xfId="899" xr:uid="{1DABD3F7-EE77-40A6-8911-C320BFFD8C01}"/>
    <cellStyle name="_C225_Japan fcst 060401-2_S Binder Ann Bus Review-0407_RV_Comments fr MT(Jun 22) 2" xfId="3588" xr:uid="{9C49FCF3-5CEA-473C-A9B7-D5380EEBD72B}"/>
    <cellStyle name="_C225_Japan fcst 060401-2_S Binder Ann Bus Review-0407_RV_Comments fr MT(Jun 22)_15.R&amp;D" xfId="900" xr:uid="{D7372409-900C-48C6-BA61-56E3AAE9B265}"/>
    <cellStyle name="_C225_Japan fcst 060401-2_S Binder Ann Bus Review-0407_RV_Comments fr MT(Jun 22)_15.R&amp;D 2" xfId="3589" xr:uid="{210655D0-C1E0-46DD-998E-83613851366A}"/>
    <cellStyle name="_C225_Japan fcst 060401-2_S Binder Ann Bus Review-0407_RV_Comments fr MT(Jun 22)_AsPac-Budget Pres S Binder Reg Summary_2008B" xfId="901" xr:uid="{01F04DF5-2E64-4820-82BE-7C9EE4DD1CA2}"/>
    <cellStyle name="_C225_Japan fcst 060401-2_S Binder Ann Bus Review-0407_RV_Comments fr MT(Jun 22)_AsPac-Budget Pres S Binder Reg Summary_2008B 2" xfId="3590" xr:uid="{8070DB08-4353-4271-A7D1-4C75A875D678}"/>
    <cellStyle name="_C225_Japan fcst 060401-2_S Binder Ann Bus Review-0407_RV_Comments fr MT(Jun 22)_AsPac-Budget Pres S Binder Reg Summary_2008B(1to30)" xfId="902" xr:uid="{677B0941-D2C1-40FB-A30E-16DE560842A3}"/>
    <cellStyle name="_C225_Japan fcst 060401-2_S Binder Ann Bus Review-0407_RV_Comments fr MT(Jun 22)_AsPac-Budget Pres S Binder Reg Summary_2008B(1to30) 2" xfId="3591" xr:uid="{C6CC0F0B-B6A2-42A8-BBCD-5A328519C76C}"/>
    <cellStyle name="_C225_Japan fcst 060401-2_S Binder Ann Bus Review-0407_RV_Comments fr MT(Jun 22)_AsPac-Budget Pres S Binder Reg Summary_2008B(31to60)" xfId="903" xr:uid="{D0D96662-3AE2-4311-A8DD-39873854EAE6}"/>
    <cellStyle name="_C225_Japan fcst 060401-2_S Binder Ann Bus Review-0407_RV_Comments fr MT(Jun 22)_AsPac-Budget Pres S Binder Reg Summary_2008B(31to60) 2" xfId="3592" xr:uid="{22CA83F1-667B-4F85-B248-C2927800B754}"/>
    <cellStyle name="_C225_Japan fcst 060401-2_S Binder Ann Bus Review-0407_RV_Comments fr MT(Jun 22)_Bridges_for SB deck" xfId="904" xr:uid="{93265C27-0C81-4A98-92DA-BF3C3F418133}"/>
    <cellStyle name="_C225_Japan fcst 060401-2_S Binder Ann Bus Review-0407_RV_Comments fr MT(Jun 22)_Bridges_for SB deck 2" xfId="3593" xr:uid="{8987A411-A2AB-4D5A-9E05-051C85C579C0}"/>
    <cellStyle name="_C225_Japan fcst 060401-2_S Binder Ann Bus Review-0407_RV_Comments fr MT(Jun 22)_Great for MT" xfId="905" xr:uid="{7E2BF636-C547-457E-B4BD-BCE805294B85}"/>
    <cellStyle name="_C225_Japan fcst 060401-2_S Binder Ann Bus Review-0407_RV_Comments fr MT(Jun 22)_Great for MT 2" xfId="3594" xr:uid="{04D7F5E7-020B-4B72-BD3C-FA4165501D74}"/>
    <cellStyle name="_C225_Japan fcst 060401-2_S Binder Ann Bus Review-0407_RV_Comments fr MT(Jun 22)_PTI Slide" xfId="906" xr:uid="{1D086237-1DFA-4B0B-A922-0467D3BEBA60}"/>
    <cellStyle name="_C225_Japan fcst 060401-2_S Binder Ann Bus Review-0407_RV_Comments fr MT(Jun 22)_PTI Slide 2" xfId="3595" xr:uid="{D760CA71-2B22-49E0-8C0B-9B1D073FD382}"/>
    <cellStyle name="_C225_Japan fcst 060401-2_S Binder Ann Bus Review-0407_RV_Comments fr MT(Jun 22)_Px" xfId="907" xr:uid="{C7E5622C-660C-4958-BA65-68409B91AA51}"/>
    <cellStyle name="_C225_Japan fcst 060401-2_S Binder Ann Bus Review-0407_RV_Comments fr MT(Jun 22)_Px 2" xfId="3596" xr:uid="{EC054D9D-65D7-45BD-B8E0-7655FEBA4FC1}"/>
    <cellStyle name="_C225_Japan fcst 060401-2_S Binder Ann Bus Review-0407_RV_Comments fr MT(Jun 22)_Slide8" xfId="908" xr:uid="{CF0BF8FB-2053-4CF4-8B8F-CFCB0E5BE442}"/>
    <cellStyle name="_C225_Japan fcst 060401-2_S Binder Ann Bus Review-0407_RV_Comments fr MT(Jun 22)_Slide8 2" xfId="3597" xr:uid="{82E33C84-BC7C-48CB-8EBF-37AF8322C7A9}"/>
    <cellStyle name="_C225_Japan fcst 060401-2_S Binder Ann Bus Review-0407_RV_Great for MT" xfId="909" xr:uid="{271369DF-E13F-4669-81D2-8CB6A75525EF}"/>
    <cellStyle name="_C225_Japan fcst 060401-2_S Binder Ann Bus Review-0407_RV_Great for MT 2" xfId="3598" xr:uid="{E0BCA6CD-14CA-4DF6-AA3E-E2A1C7CDE30A}"/>
    <cellStyle name="_C225_Japan fcst 060401-2_S Binder Ann Bus Review-0407_RV_Projection sales PVE torpedo chart_0907" xfId="910" xr:uid="{E5C54EC7-73CE-494C-987C-3DB1A7F3A769}"/>
    <cellStyle name="_C225_Japan fcst 060401-2_S Binder Ann Bus Review-0407_RV_Projection sales PVE torpedo chart_0907 2" xfId="3599" xr:uid="{B51A114C-8B58-4D02-A021-C9BAB89E6E15}"/>
    <cellStyle name="_C225_Japan fcst 060401-2_S Binder Ann Bus Review-0407_RV_Projection sales PVE torpedo chart_0907_15.R&amp;D" xfId="911" xr:uid="{3D5EFF37-340E-4EBB-B406-B2B7E0A54972}"/>
    <cellStyle name="_C225_Japan fcst 060401-2_S Binder Ann Bus Review-0407_RV_Projection sales PVE torpedo chart_0907_15.R&amp;D 2" xfId="3600" xr:uid="{4D125CBC-0C14-4E3C-924F-BCD377D01337}"/>
    <cellStyle name="_C225_Japan fcst 060401-2_S Binder Ann Bus Review-0407_RV_Projection sales PVE torpedo chart_0907_AsPac-Budget Pres S Binder Reg Summary_2008B" xfId="912" xr:uid="{B742B33D-01B5-4AD5-8943-14E405A8385E}"/>
    <cellStyle name="_C225_Japan fcst 060401-2_S Binder Ann Bus Review-0407_RV_Projection sales PVE torpedo chart_0907_AsPac-Budget Pres S Binder Reg Summary_2008B 2" xfId="3601" xr:uid="{6C807DD8-568F-40A9-9E2E-B7031E6980DF}"/>
    <cellStyle name="_C225_Japan fcst 060401-2_S Binder Ann Bus Review-0407_RV_Projection sales PVE torpedo chart_0907_AsPac-Budget Pres S Binder Reg Summary_2008B(1to30)" xfId="913" xr:uid="{07CC4081-5F2E-4A0B-8746-BD9C1C4D5CFD}"/>
    <cellStyle name="_C225_Japan fcst 060401-2_S Binder Ann Bus Review-0407_RV_Projection sales PVE torpedo chart_0907_AsPac-Budget Pres S Binder Reg Summary_2008B(1to30) 2" xfId="3602" xr:uid="{0AC75C23-1A7E-4E77-8698-F7DE8263EB21}"/>
    <cellStyle name="_C225_Japan fcst 060401-2_S Binder Ann Bus Review-0407_RV_Projection sales PVE torpedo chart_0907_AsPac-Budget Pres S Binder Reg Summary_2008B(31to60)" xfId="914" xr:uid="{0FCCBB63-490A-404F-AE5E-96BD8F197AD2}"/>
    <cellStyle name="_C225_Japan fcst 060401-2_S Binder Ann Bus Review-0407_RV_Projection sales PVE torpedo chart_0907_AsPac-Budget Pres S Binder Reg Summary_2008B(31to60) 2" xfId="3603" xr:uid="{3E8FDE61-285F-4019-9AB5-61C66453E8B1}"/>
    <cellStyle name="_C225_Japan fcst 060401-2_S Binder Ann Bus Review-0407_RV_Projection sales PVE torpedo chart_0907_Bridges_for SB deck" xfId="915" xr:uid="{DBBE3E4F-2A69-4872-A2E6-B6E7BB508171}"/>
    <cellStyle name="_C225_Japan fcst 060401-2_S Binder Ann Bus Review-0407_RV_Projection sales PVE torpedo chart_0907_Bridges_for SB deck 2" xfId="3604" xr:uid="{9B71D833-0529-49F5-87B4-B1FBA5341425}"/>
    <cellStyle name="_C225_Japan fcst 060401-2_S Binder Ann Bus Review-0407_RV_Projection sales PVE torpedo chart_0907_Great for MT" xfId="916" xr:uid="{CE923548-F7DF-475E-A1BE-694166B12EC1}"/>
    <cellStyle name="_C225_Japan fcst 060401-2_S Binder Ann Bus Review-0407_RV_Projection sales PVE torpedo chart_0907_Great for MT 2" xfId="3605" xr:uid="{54D29229-83A7-4DA1-8488-05B4695A2EAE}"/>
    <cellStyle name="_C225_Japan fcst 060401-2_S Binder Ann Bus Review-0407_RV_Projection sales PVE torpedo chart_0907_PTI Slide" xfId="917" xr:uid="{1934C080-A908-48F5-9CC9-AE5A0F2A35C1}"/>
    <cellStyle name="_C225_Japan fcst 060401-2_S Binder Ann Bus Review-0407_RV_Projection sales PVE torpedo chart_0907_PTI Slide 2" xfId="3606" xr:uid="{14E36876-6D41-41A0-9982-0E45A45B6B87}"/>
    <cellStyle name="_C225_Japan fcst 060401-2_S Binder Ann Bus Review-0407_RV_Projection sales PVE torpedo chart_0907_Px" xfId="918" xr:uid="{E60D9182-59DD-4CD0-A967-07EBCF4C2231}"/>
    <cellStyle name="_C225_Japan fcst 060401-2_S Binder Ann Bus Review-0407_RV_Projection sales PVE torpedo chart_0907_Px 2" xfId="3607" xr:uid="{6BB2E29A-D059-4EA4-870C-5144FD0EF156}"/>
    <cellStyle name="_C225_Japan fcst 060401-2_S Binder Ann Bus Review-0407_RV_Projection sales PVE torpedo chart_0907_Slide8" xfId="919" xr:uid="{ED8C19DD-A5AF-48F6-993A-187BD8AC8B95}"/>
    <cellStyle name="_C225_Japan fcst 060401-2_S Binder Ann Bus Review-0407_RV_Projection sales PVE torpedo chart_0907_Slide8 2" xfId="3608" xr:uid="{4BE67147-5DB1-430D-ADFE-D875C3770D3F}"/>
    <cellStyle name="_C225_Japan fcst 060401-2_S Binder Ann Bus Review-0407_RV_PTI Slide" xfId="920" xr:uid="{DFDC436F-BE12-440E-91CE-3067AC4B2659}"/>
    <cellStyle name="_C225_Japan fcst 060401-2_S Binder Ann Bus Review-0407_RV_PTI Slide 2" xfId="3609" xr:uid="{E8ABDBA0-31B1-46AA-B8D8-9207F840AB86}"/>
    <cellStyle name="_C225_Japan fcst 060401-2_S Binder Ann Bus Review-0407_RV_Px" xfId="921" xr:uid="{FAF1CF76-470D-4A43-98F0-66E995AC7D7C}"/>
    <cellStyle name="_C225_Japan fcst 060401-2_S Binder Ann Bus Review-0407_RV_Px 2" xfId="3610" xr:uid="{E98E1044-1016-4628-A023-640DFB7A06FA}"/>
    <cellStyle name="_C225_Japan fcst 060401-2_S Binder Ann Bus Review-0407_RV_R&amp;O_0907" xfId="922" xr:uid="{35E26EDF-D65D-40B3-9F33-2AB0459D0855}"/>
    <cellStyle name="_C225_Japan fcst 060401-2_S Binder Ann Bus Review-0407_RV_R&amp;O_0907 2" xfId="3611" xr:uid="{85644E36-D105-4DE2-9BA9-337C62686C24}"/>
    <cellStyle name="_C225_Japan fcst 060401-2_S Binder Ann Bus Review-0407_RV_R&amp;O_0907_15.R&amp;D" xfId="923" xr:uid="{809A6CF6-07FF-4419-A155-CFC57D843C8F}"/>
    <cellStyle name="_C225_Japan fcst 060401-2_S Binder Ann Bus Review-0407_RV_R&amp;O_0907_15.R&amp;D 2" xfId="3612" xr:uid="{FB09500D-E502-4252-AAAD-990A349B50E6}"/>
    <cellStyle name="_C225_Japan fcst 060401-2_S Binder Ann Bus Review-0407_RV_R&amp;O_0907_AsPac-Budget Pres S Binder Reg Summary_2008B" xfId="924" xr:uid="{FDEE9369-FC1E-4BD6-805C-94631C9AB476}"/>
    <cellStyle name="_C225_Japan fcst 060401-2_S Binder Ann Bus Review-0407_RV_R&amp;O_0907_AsPac-Budget Pres S Binder Reg Summary_2008B 2" xfId="3613" xr:uid="{21F214E8-E6A4-4C41-A666-32EE36405489}"/>
    <cellStyle name="_C225_Japan fcst 060401-2_S Binder Ann Bus Review-0407_RV_R&amp;O_0907_AsPac-Budget Pres S Binder Reg Summary_2008B(1to30)" xfId="925" xr:uid="{65009961-F37A-441B-AD5C-604F09C6EB66}"/>
    <cellStyle name="_C225_Japan fcst 060401-2_S Binder Ann Bus Review-0407_RV_R&amp;O_0907_AsPac-Budget Pres S Binder Reg Summary_2008B(1to30) 2" xfId="3614" xr:uid="{C4414CA1-9828-4578-AF3E-3EB4BE3435F7}"/>
    <cellStyle name="_C225_Japan fcst 060401-2_S Binder Ann Bus Review-0407_RV_R&amp;O_0907_AsPac-Budget Pres S Binder Reg Summary_2008B(31to60)" xfId="926" xr:uid="{176144BB-2ABA-4F78-AD8E-E8886BBE4F48}"/>
    <cellStyle name="_C225_Japan fcst 060401-2_S Binder Ann Bus Review-0407_RV_R&amp;O_0907_AsPac-Budget Pres S Binder Reg Summary_2008B(31to60) 2" xfId="3615" xr:uid="{4C70E8B0-F365-47F7-8BA0-9C00EBA512EB}"/>
    <cellStyle name="_C225_Japan fcst 060401-2_S Binder Ann Bus Review-0407_RV_R&amp;O_0907_Bridges_for SB deck" xfId="927" xr:uid="{432E6AB3-99C7-4141-9364-26EABEDD874A}"/>
    <cellStyle name="_C225_Japan fcst 060401-2_S Binder Ann Bus Review-0407_RV_R&amp;O_0907_Bridges_for SB deck 2" xfId="3616" xr:uid="{378933F1-A28A-45EA-A8D9-F13AD398C39A}"/>
    <cellStyle name="_C225_Japan fcst 060401-2_S Binder Ann Bus Review-0407_RV_R&amp;O_0907_Great for MT" xfId="928" xr:uid="{4F781C28-4563-4840-A436-BAE90A440ADE}"/>
    <cellStyle name="_C225_Japan fcst 060401-2_S Binder Ann Bus Review-0407_RV_R&amp;O_0907_Great for MT 2" xfId="3617" xr:uid="{46CC082B-C1BC-4A66-AA79-DA7B23341C11}"/>
    <cellStyle name="_C225_Japan fcst 060401-2_S Binder Ann Bus Review-0407_RV_R&amp;O_0907_PTI Slide" xfId="929" xr:uid="{C6ACDE6D-2D42-47CD-9176-7A5DE2A8805E}"/>
    <cellStyle name="_C225_Japan fcst 060401-2_S Binder Ann Bus Review-0407_RV_R&amp;O_0907_PTI Slide 2" xfId="3618" xr:uid="{A3353070-D4FC-4B2E-BBB7-97E6B24D9EFC}"/>
    <cellStyle name="_C225_Japan fcst 060401-2_S Binder Ann Bus Review-0407_RV_R&amp;O_0907_Px" xfId="930" xr:uid="{85CB4180-6172-4A3F-B763-792EE7ADAD8C}"/>
    <cellStyle name="_C225_Japan fcst 060401-2_S Binder Ann Bus Review-0407_RV_R&amp;O_0907_Px 2" xfId="3619" xr:uid="{D392F68A-2FEE-4ED0-990E-E33371553BDE}"/>
    <cellStyle name="_C225_Japan fcst 060401-2_S Binder Ann Bus Review-0407_RV_R&amp;O_0907_Slide8" xfId="931" xr:uid="{317B4147-A140-4402-9F85-128D764658F5}"/>
    <cellStyle name="_C225_Japan fcst 060401-2_S Binder Ann Bus Review-0407_RV_R&amp;O_0907_Slide8 2" xfId="3620" xr:uid="{4B26CB9C-E5AF-4CD3-B16E-C8EBA27AE48D}"/>
    <cellStyle name="_C225_Japan fcst 060401-2_S Binder Ann Bus Review-0407_RV_Reinvestment update_0907" xfId="932" xr:uid="{2679732D-0EA7-4D46-97D8-12A564A9D6C6}"/>
    <cellStyle name="_C225_Japan fcst 060401-2_S Binder Ann Bus Review-0407_RV_Reinvestment update_0907 2" xfId="3621" xr:uid="{EB9FE589-8FE4-4C34-9426-9316B30CB567}"/>
    <cellStyle name="_C225_Japan fcst 060401-2_S Binder Ann Bus Review-0407_RV_Reinvestment update_0907_15.R&amp;D" xfId="933" xr:uid="{E3BE1839-8669-42A7-90F4-B43E758B1BA1}"/>
    <cellStyle name="_C225_Japan fcst 060401-2_S Binder Ann Bus Review-0407_RV_Reinvestment update_0907_15.R&amp;D 2" xfId="3622" xr:uid="{18C07B46-003A-47EE-B842-8F9927D3FD41}"/>
    <cellStyle name="_C225_Japan fcst 060401-2_S Binder Ann Bus Review-0407_RV_Reinvestment update_0907_AsPac-Budget Pres S Binder Reg Summary_2008B" xfId="934" xr:uid="{ECE20B90-C0DB-4594-BC31-08DAD8118D60}"/>
    <cellStyle name="_C225_Japan fcst 060401-2_S Binder Ann Bus Review-0407_RV_Reinvestment update_0907_AsPac-Budget Pres S Binder Reg Summary_2008B 2" xfId="3623" xr:uid="{6CFED4E6-F752-4461-B2D8-0C41C19963C0}"/>
    <cellStyle name="_C225_Japan fcst 060401-2_S Binder Ann Bus Review-0407_RV_Reinvestment update_0907_AsPac-Budget Pres S Binder Reg Summary_2008B(1to30)" xfId="935" xr:uid="{2004B00A-C6C7-435C-A866-A0725329DB1D}"/>
    <cellStyle name="_C225_Japan fcst 060401-2_S Binder Ann Bus Review-0407_RV_Reinvestment update_0907_AsPac-Budget Pres S Binder Reg Summary_2008B(1to30) 2" xfId="3624" xr:uid="{EDEF4840-F6DA-4A2A-9750-E1FB20FB3FA8}"/>
    <cellStyle name="_C225_Japan fcst 060401-2_S Binder Ann Bus Review-0407_RV_Reinvestment update_0907_AsPac-Budget Pres S Binder Reg Summary_2008B(31to60)" xfId="936" xr:uid="{4F5FC50D-C6F1-4949-8804-376585E9F92B}"/>
    <cellStyle name="_C225_Japan fcst 060401-2_S Binder Ann Bus Review-0407_RV_Reinvestment update_0907_AsPac-Budget Pres S Binder Reg Summary_2008B(31to60) 2" xfId="3625" xr:uid="{61549628-8749-4ECD-8BAA-C2990EFF8FDB}"/>
    <cellStyle name="_C225_Japan fcst 060401-2_S Binder Ann Bus Review-0407_RV_Reinvestment update_0907_Bridges_for SB deck" xfId="937" xr:uid="{377DE072-988D-4C50-9A2A-BE7DEB3D87AB}"/>
    <cellStyle name="_C225_Japan fcst 060401-2_S Binder Ann Bus Review-0407_RV_Reinvestment update_0907_Bridges_for SB deck 2" xfId="3626" xr:uid="{2662F102-90AC-494C-8DC8-96BFE07E8F15}"/>
    <cellStyle name="_C225_Japan fcst 060401-2_S Binder Ann Bus Review-0407_RV_Reinvestment update_0907_Great for MT" xfId="938" xr:uid="{C78BEF33-BAAD-4B2A-891B-B746CED0304A}"/>
    <cellStyle name="_C225_Japan fcst 060401-2_S Binder Ann Bus Review-0407_RV_Reinvestment update_0907_Great for MT 2" xfId="3627" xr:uid="{CCF9BA51-5182-45FA-96A9-933CFFEB07DB}"/>
    <cellStyle name="_C225_Japan fcst 060401-2_S Binder Ann Bus Review-0407_RV_Reinvestment update_0907_PTI Slide" xfId="939" xr:uid="{3020C754-52FF-4E33-B4EC-E3A36DD3A265}"/>
    <cellStyle name="_C225_Japan fcst 060401-2_S Binder Ann Bus Review-0407_RV_Reinvestment update_0907_PTI Slide 2" xfId="3628" xr:uid="{9D88A7F3-F2F9-4B20-B280-20FAC6D3A785}"/>
    <cellStyle name="_C225_Japan fcst 060401-2_S Binder Ann Bus Review-0407_RV_Reinvestment update_0907_Px" xfId="940" xr:uid="{DD759508-5CF2-4232-9EA4-97564CDC4613}"/>
    <cellStyle name="_C225_Japan fcst 060401-2_S Binder Ann Bus Review-0407_RV_Reinvestment update_0907_Px 2" xfId="3629" xr:uid="{DD27E22F-E995-4FF4-95A6-7A99436CC1B3}"/>
    <cellStyle name="_C225_Japan fcst 060401-2_S Binder Ann Bus Review-0407_RV_Reinvestment update_0907_Slide8" xfId="941" xr:uid="{2F05F889-6086-4CB4-9564-4E0B5095BE69}"/>
    <cellStyle name="_C225_Japan fcst 060401-2_S Binder Ann Bus Review-0407_RV_Reinvestment update_0907_Slide8 2" xfId="3630" xr:uid="{5B70FE53-AB36-4D59-9E06-EBD4915B7BAB}"/>
    <cellStyle name="_C225_Japan fcst 060401-2_S Binder Ann Bus Review-0407_RV_Slide8" xfId="942" xr:uid="{BC8E6320-5501-45DE-B5F7-B779F416474B}"/>
    <cellStyle name="_C225_Japan fcst 060401-2_S Binder Ann Bus Review-0407_RV_Slide8 2" xfId="3631" xr:uid="{38320534-6C89-432D-B066-98ADA1999182}"/>
    <cellStyle name="_C225_Japan fcst 060401-2_Sep Buz Review-val" xfId="943" xr:uid="{57374E84-A4E0-4EED-B3C2-DE0B38803923}"/>
    <cellStyle name="_C225_Japan fcst 060401-2_Sep Buz Review-val 2" xfId="3632" xr:uid="{15168485-8D6D-45D6-AF9B-FFF340CF65F3}"/>
    <cellStyle name="_C225_Japan fcst 060401-2_Sep Buz Review-val_15.R&amp;D" xfId="944" xr:uid="{45665264-A0A4-4A0D-ADB5-71B2754D8104}"/>
    <cellStyle name="_C225_Japan fcst 060401-2_Sep Buz Review-val_15.R&amp;D 2" xfId="3633" xr:uid="{491E3129-78EA-4E4A-B4EA-13FF7CD32A2A}"/>
    <cellStyle name="_C225_Japan fcst 060401-2_Sep Buz Review-val_AsPac-Budget Pres S Binder Reg Summary_2008B" xfId="945" xr:uid="{BE211BF9-C6B7-4AF1-925C-DF74E3DD76AF}"/>
    <cellStyle name="_C225_Japan fcst 060401-2_Sep Buz Review-val_AsPac-Budget Pres S Binder Reg Summary_2008B 2" xfId="3634" xr:uid="{7A0D8F15-35BC-4F68-8170-52EBFE8F291E}"/>
    <cellStyle name="_C225_Japan fcst 060401-2_Sep Buz Review-val_AsPac-Budget Pres S Binder Reg Summary_2008B(1to30)" xfId="946" xr:uid="{EBABC7D7-E645-4C06-96BA-AF715EE0CFE5}"/>
    <cellStyle name="_C225_Japan fcst 060401-2_Sep Buz Review-val_AsPac-Budget Pres S Binder Reg Summary_2008B(1to30) 2" xfId="3635" xr:uid="{F541DE68-5A99-4447-A9F3-7CA1A3831A0F}"/>
    <cellStyle name="_C225_Japan fcst 060401-2_Sep Buz Review-val_AsPac-Budget Pres S Binder Reg Summary_2008B(31to60)" xfId="947" xr:uid="{1714A38C-2782-455A-99BC-BD306AA32DD8}"/>
    <cellStyle name="_C225_Japan fcst 060401-2_Sep Buz Review-val_AsPac-Budget Pres S Binder Reg Summary_2008B(31to60) 2" xfId="3636" xr:uid="{4CBF1EFC-45D4-44A9-A5B8-E11420E1D206}"/>
    <cellStyle name="_C225_Japan fcst 060401-2_Sep Buz Review-val_Bridges_for SB deck" xfId="948" xr:uid="{165B0CF6-942F-4898-85E5-0F12C75ED2D5}"/>
    <cellStyle name="_C225_Japan fcst 060401-2_Sep Buz Review-val_Bridges_for SB deck 2" xfId="3637" xr:uid="{57CDDAC8-EDC8-4F97-9260-32611C7B7903}"/>
    <cellStyle name="_C225_Japan fcst 060401-2_Sep Buz Review-val_Great for MT" xfId="949" xr:uid="{7D139776-458A-45C1-8861-1D99A267B72B}"/>
    <cellStyle name="_C225_Japan fcst 060401-2_Sep Buz Review-val_Great for MT 2" xfId="3638" xr:uid="{DA44D712-8655-47D3-909C-E0D119AA3219}"/>
    <cellStyle name="_C225_Japan fcst 060401-2_Sep Buz Review-val_PTI Slide" xfId="950" xr:uid="{71DB51C7-0552-496E-A454-0CE6BE70E71A}"/>
    <cellStyle name="_C225_Japan fcst 060401-2_Sep Buz Review-val_PTI Slide 2" xfId="3639" xr:uid="{197B3AEE-DF4D-4427-868E-D56E40FC06C3}"/>
    <cellStyle name="_C225_Japan fcst 060401-2_Sep Buz Review-val_Px" xfId="951" xr:uid="{CC5A71DD-80AB-4458-A53E-5E7328FF6354}"/>
    <cellStyle name="_C225_Japan fcst 060401-2_Sep Buz Review-val_Px 2" xfId="3640" xr:uid="{29D7E066-84B4-4D69-B171-135FD21ACD9B}"/>
    <cellStyle name="_C225_Japan fcst 060401-2_Sep Buz Review-val_Slide8" xfId="952" xr:uid="{47BAE109-0565-405E-83A3-7CAB462BE7F5}"/>
    <cellStyle name="_C225_Japan fcst 060401-2_Sep Buz Review-val_Slide8 2" xfId="3641" xr:uid="{83A80BE1-7F17-470F-AB93-289AF0E85567}"/>
    <cellStyle name="_C225_Japan fcst 060401-2_TechOps" xfId="953" xr:uid="{277277A1-2D6B-4129-BDD2-7282F685D511}"/>
    <cellStyle name="_C225_Japan fcst 060401-2_TechOps 2" xfId="3642" xr:uid="{5FE2F6C5-DE62-48CE-8105-8C5F6A535FC2}"/>
    <cellStyle name="_C225_Japan fcst 060401-2_US" xfId="954" xr:uid="{59CB2A3B-CF88-44A2-A2C9-3CEA60DC6630}"/>
    <cellStyle name="_C225_Japan fcst 060401-2_US 2" xfId="3643" xr:uid="{72AD5018-53C3-4391-977C-806D768D0A1E}"/>
    <cellStyle name="_C225_Japan fcst 061501-price modification" xfId="955" xr:uid="{93C5DC14-1C67-48ED-A1DD-A966D751E299}"/>
    <cellStyle name="_C225_Japan fcst 061501-price modification 2" xfId="3644" xr:uid="{6575CC19-3BA7-4AF7-A078-2ECB4AD083EE}"/>
    <cellStyle name="_C225_Japan fcst 061501-price modification_15.R&amp;D" xfId="956" xr:uid="{BB2581FD-235B-4480-884E-7CE4DC8F3161}"/>
    <cellStyle name="_C225_Japan fcst 061501-price modification_15.R&amp;D 2" xfId="3645" xr:uid="{7F805663-7AE0-4ED9-ADC5-46FCE0F4F5BF}"/>
    <cellStyle name="_C225_Japan fcst 061501-price modification_AsPac-Budget deck 2008" xfId="957" xr:uid="{C86475E2-23F8-4CB8-BE51-2EE04068C0EF}"/>
    <cellStyle name="_C225_Japan fcst 061501-price modification_AsPac-Budget deck 2008 2" xfId="3646" xr:uid="{95FB44EC-BDC4-445E-AF47-B6621BD112E8}"/>
    <cellStyle name="_C225_Japan fcst 061501-price modification_AsPac-Budget Pres S Binder Reg Summary" xfId="958" xr:uid="{FE712765-855E-4FB7-A554-E923F18A2CAF}"/>
    <cellStyle name="_C225_Japan fcst 061501-price modification_AsPac-Budget Pres S Binder Reg Summary 2" xfId="3647" xr:uid="{5D750F70-1F45-43E3-8E13-B970B1509AAF}"/>
    <cellStyle name="_C225_Japan fcst 061501-price modification_AsPac-Budget Pres S Binder Reg Summary_2008B" xfId="959" xr:uid="{7D7F22C9-AEE0-4DD7-AAC5-9E1498AB6C81}"/>
    <cellStyle name="_C225_Japan fcst 061501-price modification_AsPac-Budget Pres S Binder Reg Summary_2008B 2" xfId="3648" xr:uid="{EF9336FE-11BA-4EA6-A0F6-A517F56B627A}"/>
    <cellStyle name="_C225_Japan fcst 061501-price modification_AsPac-Budget Pres S Binder Reg Summary_2008B(1to30)" xfId="960" xr:uid="{88892049-0172-4DF5-84BD-B98FBDDB3B6B}"/>
    <cellStyle name="_C225_Japan fcst 061501-price modification_AsPac-Budget Pres S Binder Reg Summary_2008B(1to30) 2" xfId="3649" xr:uid="{3EFF30FE-4E94-4B6B-914F-38BFE447333B}"/>
    <cellStyle name="_C225_Japan fcst 061501-price modification_AsPac-Budget Pres S Binder Reg Summary_2008B(31to60)" xfId="961" xr:uid="{6B7AEE79-62B6-4A1A-86DE-DF4EA4CB245C}"/>
    <cellStyle name="_C225_Japan fcst 061501-price modification_AsPac-Budget Pres S Binder Reg Summary_2008B(31to60) 2" xfId="3650" xr:uid="{3D87B844-75FE-4B16-A508-ABC84A26CC88}"/>
    <cellStyle name="_C225_Japan fcst 061501-price modification_Bridges_for SB deck" xfId="962" xr:uid="{37CB2FA9-E8B8-4F26-99FA-09080F61B910}"/>
    <cellStyle name="_C225_Japan fcst 061501-price modification_Bridges_for SB deck 2" xfId="3651" xr:uid="{EE203F1D-D883-43E1-9F92-2D65A2222933}"/>
    <cellStyle name="_C225_Japan fcst 061501-price modification_Great for MT" xfId="963" xr:uid="{9CCC7B0E-B36F-4F5E-9BB2-3814F1B2530D}"/>
    <cellStyle name="_C225_Japan fcst 061501-price modification_Great for MT 2" xfId="3652" xr:uid="{66A21842-4823-4D83-B1DF-4CF011CBD861}"/>
    <cellStyle name="_C225_Japan fcst 061501-price modification_PTI Slide" xfId="964" xr:uid="{EF47DA6B-DAB9-4757-8D87-A70B174DCF9D}"/>
    <cellStyle name="_C225_Japan fcst 061501-price modification_PTI Slide 2" xfId="3653" xr:uid="{5DAFC502-AEA9-4274-A3FD-A6B75528C12F}"/>
    <cellStyle name="_C225_Japan fcst 061501-price modification_Px" xfId="965" xr:uid="{7971C41F-723E-4C4D-9CE3-A146BB347036}"/>
    <cellStyle name="_C225_Japan fcst 061501-price modification_Px 2" xfId="3654" xr:uid="{F19FC5C0-8536-43C7-8EBF-8F7756457472}"/>
    <cellStyle name="_C225_Japan fcst 061501-price modification_ROI_Valuation_Template_070213" xfId="966" xr:uid="{BA9FA767-1D95-487C-B4AB-D93C2A26E405}"/>
    <cellStyle name="_C225_Japan fcst 061501-price modification_ROI_Valuation_Template_070213 2" xfId="3655" xr:uid="{50370AA0-6182-4C6F-A003-417A8FAFA3B1}"/>
    <cellStyle name="_C225_Japan fcst 061501-price modification_ROI_Valuation_Template_070213_15.R&amp;D" xfId="967" xr:uid="{CB474BF0-2309-4460-B0EA-198044C6D008}"/>
    <cellStyle name="_C225_Japan fcst 061501-price modification_ROI_Valuation_Template_070213_15.R&amp;D 2" xfId="3656" xr:uid="{5D76A4C4-2439-4521-825E-D9231BF40C69}"/>
    <cellStyle name="_C225_Japan fcst 061501-price modification_ROI_Valuation_Template_070213_AsPac-Budget Pres S Binder Reg Summary_2008B" xfId="968" xr:uid="{D59C00D4-D994-466E-AB9E-840AF490B652}"/>
    <cellStyle name="_C225_Japan fcst 061501-price modification_ROI_Valuation_Template_070213_AsPac-Budget Pres S Binder Reg Summary_2008B 2" xfId="3657" xr:uid="{37918598-8F22-49E6-8B87-7768B3207471}"/>
    <cellStyle name="_C225_Japan fcst 061501-price modification_ROI_Valuation_Template_070213_AsPac-Budget Pres S Binder Reg Summary_2008B(1to30)" xfId="969" xr:uid="{C7AFE595-C5A4-45AE-813A-666DCD4D3511}"/>
    <cellStyle name="_C225_Japan fcst 061501-price modification_ROI_Valuation_Template_070213_AsPac-Budget Pres S Binder Reg Summary_2008B(1to30) 2" xfId="3658" xr:uid="{B4A552A9-47DD-48D2-8442-3FF9B3165432}"/>
    <cellStyle name="_C225_Japan fcst 061501-price modification_ROI_Valuation_Template_070213_AsPac-Budget Pres S Binder Reg Summary_2008B(31to60)" xfId="970" xr:uid="{333036A0-706E-4C4A-BFD6-C5E956F86D72}"/>
    <cellStyle name="_C225_Japan fcst 061501-price modification_ROI_Valuation_Template_070213_AsPac-Budget Pres S Binder Reg Summary_2008B(31to60) 2" xfId="3659" xr:uid="{283A17AE-A412-4A2B-96EC-B0D114638C8A}"/>
    <cellStyle name="_C225_Japan fcst 061501-price modification_ROI_Valuation_Template_070213_Bridges_for SB deck" xfId="971" xr:uid="{F8937260-3CB0-4E23-9E75-FAF163760B95}"/>
    <cellStyle name="_C225_Japan fcst 061501-price modification_ROI_Valuation_Template_070213_Bridges_for SB deck 2" xfId="3660" xr:uid="{6C39541A-DED0-4BF1-9074-8678CB8EBA2D}"/>
    <cellStyle name="_C225_Japan fcst 061501-price modification_ROI_Valuation_Template_070213_Great for MT" xfId="972" xr:uid="{81E09900-B6D1-4F9B-927C-FC88318BD7A1}"/>
    <cellStyle name="_C225_Japan fcst 061501-price modification_ROI_Valuation_Template_070213_Great for MT 2" xfId="3661" xr:uid="{B42B62B7-B678-4C7B-87B1-FA8B3F6A5F3C}"/>
    <cellStyle name="_C225_Japan fcst 061501-price modification_ROI_Valuation_Template_070213_PTI Slide" xfId="973" xr:uid="{25092E44-D10A-4143-916E-274112308ED7}"/>
    <cellStyle name="_C225_Japan fcst 061501-price modification_ROI_Valuation_Template_070213_PTI Slide 2" xfId="3662" xr:uid="{CA76CE1F-7861-42DF-82A4-F82A6193528B}"/>
    <cellStyle name="_C225_Japan fcst 061501-price modification_ROI_Valuation_Template_070213_Px" xfId="974" xr:uid="{A1EF13A4-14BC-4A85-AD75-9F6C34991113}"/>
    <cellStyle name="_C225_Japan fcst 061501-price modification_ROI_Valuation_Template_070213_Px 2" xfId="3663" xr:uid="{EC814891-0D3E-4179-9E78-37FE83A77C61}"/>
    <cellStyle name="_C225_Japan fcst 061501-price modification_ROI_Valuation_Template_070213_Slide8" xfId="975" xr:uid="{8FF17DD2-2EBB-4DB7-A9B1-0F91FE089A75}"/>
    <cellStyle name="_C225_Japan fcst 061501-price modification_ROI_Valuation_Template_070213_Slide8 2" xfId="3664" xr:uid="{1F008FD1-9BE0-4CBD-8418-54C4DC032A1B}"/>
    <cellStyle name="_C225_Japan fcst 061501-price modification_Slide8" xfId="976" xr:uid="{22222ED6-E9F5-4499-A8E0-1C7AEA991B8F}"/>
    <cellStyle name="_C225_Japan fcst 061501-price modification_Slide8 2" xfId="3665" xr:uid="{EB376E90-657D-4D4B-874D-59DE2DB57854}"/>
    <cellStyle name="_Comments fr MT(Jun 22)" xfId="977" xr:uid="{E4804BBA-6268-4009-96B8-7C1CE6748318}"/>
    <cellStyle name="_Comments fr MT(Jun 22) 2" xfId="3666" xr:uid="{B5CBD867-B35F-454C-84E9-D4B192A61A35}"/>
    <cellStyle name="_Comments fr MT(Jun 22)_15.R&amp;D" xfId="978" xr:uid="{44D7457A-82E0-4CA6-BB2C-7C255FF888CA}"/>
    <cellStyle name="_Comments fr MT(Jun 22)_15.R&amp;D 2" xfId="3667" xr:uid="{92B2C12E-1306-468F-B427-B01DC57E20AF}"/>
    <cellStyle name="_Comments fr MT(Jun 22)_AsPac-Budget Pres S Binder Reg Summary_2008B" xfId="979" xr:uid="{2A34257D-D1F9-45D4-93B3-3E82A1416F60}"/>
    <cellStyle name="_Comments fr MT(Jun 22)_AsPac-Budget Pres S Binder Reg Summary_2008B 2" xfId="3668" xr:uid="{0191C4CF-1837-4A73-8D50-348951C0F9A9}"/>
    <cellStyle name="_Comments fr MT(Jun 22)_AsPac-Budget Pres S Binder Reg Summary_2008B(1to30)" xfId="980" xr:uid="{79D0EB22-3041-4DF0-B641-D8026A87DF27}"/>
    <cellStyle name="_Comments fr MT(Jun 22)_AsPac-Budget Pres S Binder Reg Summary_2008B(1to30) 2" xfId="3669" xr:uid="{2A1FA040-9A08-4146-93FB-AE71609DF006}"/>
    <cellStyle name="_Comments fr MT(Jun 22)_AsPac-Budget Pres S Binder Reg Summary_2008B(31to60)" xfId="981" xr:uid="{5AB67772-D705-47A0-893D-8A5DE501732E}"/>
    <cellStyle name="_Comments fr MT(Jun 22)_AsPac-Budget Pres S Binder Reg Summary_2008B(31to60) 2" xfId="3670" xr:uid="{4EEE8848-2642-4595-9F85-DCD9147A1D41}"/>
    <cellStyle name="_Comments fr MT(Jun 22)_Bridges_for SB deck" xfId="982" xr:uid="{5F838D98-BF57-4DA4-AC18-C66AD5C6D4A2}"/>
    <cellStyle name="_Comments fr MT(Jun 22)_Bridges_for SB deck 2" xfId="3671" xr:uid="{9E23B830-19DF-49C3-9424-786921836EC2}"/>
    <cellStyle name="_Comments fr MT(Jun 22)_Great for MT" xfId="983" xr:uid="{C4FDFC06-A3D1-454F-AB6A-623829EBA25C}"/>
    <cellStyle name="_Comments fr MT(Jun 22)_Great for MT 2" xfId="3672" xr:uid="{AD1E2CD5-B3ED-4D3F-86A8-F4955F35CD7D}"/>
    <cellStyle name="_Comments fr MT(Jun 22)_PTI Slide" xfId="984" xr:uid="{C24F7E01-0CD9-45F4-9E12-D14BF61A5238}"/>
    <cellStyle name="_Comments fr MT(Jun 22)_PTI Slide 2" xfId="3673" xr:uid="{DDAF8967-F636-4495-9F11-01086504AE40}"/>
    <cellStyle name="_Comments fr MT(Jun 22)_Px" xfId="985" xr:uid="{1D11C131-B3C7-4E85-A1A0-B233883C4B25}"/>
    <cellStyle name="_Comments fr MT(Jun 22)_Px 2" xfId="3674" xr:uid="{65F3AD20-0CB5-46C5-A85C-B74D58AD6988}"/>
    <cellStyle name="_Comments fr MT(Jun 22)_Slide8" xfId="986" xr:uid="{88CE5FAF-EC9A-4EB1-B7B3-BA1A436AD667}"/>
    <cellStyle name="_Comments fr MT(Jun 22)_Slide8 2" xfId="3675" xr:uid="{3A06C0FD-1F5B-4FF7-B84A-B78F1AED6004}"/>
    <cellStyle name="_Copy of AP_Monthly Biz Review_0607" xfId="987" xr:uid="{D1116225-EB8D-4DC8-A36D-A7B50B95374B}"/>
    <cellStyle name="_Copy of AP_Monthly Biz Review_0607 2" xfId="3676" xr:uid="{1DE30695-396A-42D3-A17B-F618EA47558C}"/>
    <cellStyle name="_Copy of AP_Monthly Biz Review_0607_15.R&amp;D" xfId="988" xr:uid="{EC8E9D65-6EFE-4ADF-97E5-1C1645C43F80}"/>
    <cellStyle name="_Copy of AP_Monthly Biz Review_0607_15.R&amp;D 2" xfId="3677" xr:uid="{099E6264-C547-469A-8554-E32266232674}"/>
    <cellStyle name="_Copy of AP_Monthly Biz Review_0607_AsPac-Budget Pres S Binder Reg Summary_2008B" xfId="989" xr:uid="{0C4FB18A-AC4E-44D3-B7DD-8A4ADAD21883}"/>
    <cellStyle name="_Copy of AP_Monthly Biz Review_0607_AsPac-Budget Pres S Binder Reg Summary_2008B 2" xfId="3678" xr:uid="{A22ED3A3-4E43-4E98-B9C5-AF7C533555AB}"/>
    <cellStyle name="_Copy of AP_Monthly Biz Review_0607_AsPac-Budget Pres S Binder Reg Summary_2008B(1to30)" xfId="990" xr:uid="{760DCC75-4C0E-4C47-8CD7-D8AF36311D06}"/>
    <cellStyle name="_Copy of AP_Monthly Biz Review_0607_AsPac-Budget Pres S Binder Reg Summary_2008B(1to30) 2" xfId="3679" xr:uid="{0448F1EC-555E-41AC-94C4-4E327753E0B6}"/>
    <cellStyle name="_Copy of AP_Monthly Biz Review_0607_AsPac-Budget Pres S Binder Reg Summary_2008B(31to60)" xfId="991" xr:uid="{99CE5632-F445-4AC6-9B5B-01AB818963C1}"/>
    <cellStyle name="_Copy of AP_Monthly Biz Review_0607_AsPac-Budget Pres S Binder Reg Summary_2008B(31to60) 2" xfId="3680" xr:uid="{9FA78D5C-6665-4E73-8D07-90D92E5DE152}"/>
    <cellStyle name="_Copy of AP_Monthly Biz Review_0607_Bridges_for SB deck" xfId="992" xr:uid="{50F98C09-7FD4-4EA8-AE6F-F9C75A743F2D}"/>
    <cellStyle name="_Copy of AP_Monthly Biz Review_0607_Bridges_for SB deck 2" xfId="3681" xr:uid="{A1FFF74D-D3F1-437E-8947-6162EDEAFB0A}"/>
    <cellStyle name="_Copy of AP_Monthly Biz Review_0607_Great for MT" xfId="993" xr:uid="{7E75308A-259A-4E0F-8A32-B236C3FF5FAE}"/>
    <cellStyle name="_Copy of AP_Monthly Biz Review_0607_Great for MT 2" xfId="3682" xr:uid="{1A7A90E1-95C6-439A-9DBE-6AF71EA368A7}"/>
    <cellStyle name="_Copy of AP_Monthly Biz Review_0607_PTI Slide" xfId="994" xr:uid="{BC8FD9E7-CABC-4200-AEB3-F9A6344A353F}"/>
    <cellStyle name="_Copy of AP_Monthly Biz Review_0607_PTI Slide 2" xfId="3683" xr:uid="{C1FA3D0E-40C5-4957-80B1-F77E2D345CA8}"/>
    <cellStyle name="_Copy of AP_Monthly Biz Review_0607_Px" xfId="995" xr:uid="{E6024C07-E947-4E72-A7ED-9CFE816C2624}"/>
    <cellStyle name="_Copy of AP_Monthly Biz Review_0607_Px 2" xfId="3684" xr:uid="{13BC3940-4A75-4FC5-9653-B752F6CAF0A0}"/>
    <cellStyle name="_Copy of AP_Monthly Biz Review_0607_Slide8" xfId="996" xr:uid="{E218F680-9F59-4E8E-A158-98667A199D5D}"/>
    <cellStyle name="_Copy of AP_Monthly Biz Review_0607_Slide8 2" xfId="3685" xr:uid="{7C6B7F1C-3775-4B94-96C1-82824391066B}"/>
    <cellStyle name="_Graph_Baraclude sales by country" xfId="997" xr:uid="{4FB450D4-814D-43C1-8184-4AF209FFAE8F}"/>
    <cellStyle name="_Graph_Baraclude sales by country 2" xfId="3686" xr:uid="{9C738079-1E88-4616-B3AB-B450A8EE90A8}"/>
    <cellStyle name="_Graph_Baraclude sales by country0507" xfId="998" xr:uid="{529974D9-D4B4-47CD-82EE-2CF6EB8D0787}"/>
    <cellStyle name="_Graph_Baraclude sales by country0507 2" xfId="3687" xr:uid="{8E908E66-5263-4466-9493-39AF1433C721}"/>
    <cellStyle name="_Japan" xfId="999" xr:uid="{D3438E52-47AB-451D-AE5A-BB5818FB989C}"/>
    <cellStyle name="_Japan 2" xfId="3688" xr:uid="{19760C63-2EB7-4BE7-909A-4EF76F021665}"/>
    <cellStyle name="_Japan P&amp;Ls- 061501 Modifications" xfId="1000" xr:uid="{B2947642-3F49-4AF6-A90B-768A560B674E}"/>
    <cellStyle name="_Japan P&amp;Ls- 061501 Modifications 2" xfId="3689" xr:uid="{ED5972D4-49CA-43E6-B7E7-807B37101B98}"/>
    <cellStyle name="_korea" xfId="1001" xr:uid="{FA4BA0E4-D0BA-495F-988A-A4DA45C9FB7F}"/>
    <cellStyle name="_korea 2" xfId="3690" xr:uid="{F4283066-B6E5-4547-A626-1C3840CD71CC}"/>
    <cellStyle name="_korea_15.R&amp;D" xfId="1002" xr:uid="{546515FC-87B4-4EE4-A37F-4DDFA3DA3A01}"/>
    <cellStyle name="_korea_15.R&amp;D 2" xfId="3691" xr:uid="{4E87C1E5-C1CD-4F64-BA00-52BA00FD8F69}"/>
    <cellStyle name="_korea_AsPac-Budget deck 2008" xfId="1003" xr:uid="{47396B87-11A3-4C9E-B624-FB160D197CEE}"/>
    <cellStyle name="_korea_AsPac-Budget deck 2008 2" xfId="3692" xr:uid="{538C290A-E39F-41C4-9279-2AD62C9A8639}"/>
    <cellStyle name="_korea_AsPac-Budget Pres S Binder Reg Summary" xfId="1004" xr:uid="{75087A90-AE15-4F8B-9A92-0DD1C8DF16D2}"/>
    <cellStyle name="_korea_AsPac-Budget Pres S Binder Reg Summary 2" xfId="3693" xr:uid="{20A64F68-9B76-4D70-8856-8191A7F8514E}"/>
    <cellStyle name="_korea_AsPac-Budget Pres S Binder Reg Summary_2008B" xfId="1005" xr:uid="{9533C0F9-6055-47CA-84CF-430783127186}"/>
    <cellStyle name="_korea_AsPac-Budget Pres S Binder Reg Summary_2008B 2" xfId="3694" xr:uid="{338DF405-244C-4EA4-A768-ACBF7FB66BBB}"/>
    <cellStyle name="_korea_AsPac-Budget Pres S Binder Reg Summary_2008B(1to30)" xfId="1006" xr:uid="{8ACE2A34-C860-4712-A762-DB5C3443929A}"/>
    <cellStyle name="_korea_AsPac-Budget Pres S Binder Reg Summary_2008B(1to30) 2" xfId="3695" xr:uid="{37920519-BD87-41D7-9D73-57981D66FC61}"/>
    <cellStyle name="_korea_AsPac-Budget Pres S Binder Reg Summary_2008B(31to60)" xfId="1007" xr:uid="{7372ADF4-AF57-45B1-B88C-0B5FFF193CB2}"/>
    <cellStyle name="_korea_AsPac-Budget Pres S Binder Reg Summary_2008B(31to60) 2" xfId="3696" xr:uid="{52F348B5-295D-4F35-B3F2-1B061A060C0F}"/>
    <cellStyle name="_korea_Bridges_for SB deck" xfId="1008" xr:uid="{67B4BC61-8606-4923-AB0B-8CC48BC68B52}"/>
    <cellStyle name="_korea_Bridges_for SB deck 2" xfId="3697" xr:uid="{32618C2D-B960-4578-98FC-7ED2A6B2B11E}"/>
    <cellStyle name="_korea_Great for MT" xfId="1009" xr:uid="{C0717975-722E-470E-B8D0-B61F2C599EC2}"/>
    <cellStyle name="_korea_Great for MT 2" xfId="3698" xr:uid="{77F22585-421F-4F85-8D12-B95EFDCDCA4F}"/>
    <cellStyle name="_korea_PTI Slide" xfId="1010" xr:uid="{DE7C113E-B45D-4E04-8E32-4FDD62EDDAF7}"/>
    <cellStyle name="_korea_PTI Slide 2" xfId="3699" xr:uid="{2DC91D65-82D4-4A78-8B66-E4B03221012D}"/>
    <cellStyle name="_korea_Px" xfId="1011" xr:uid="{4543A230-C924-4D51-A219-AA38FA92CEEB}"/>
    <cellStyle name="_korea_Px 2" xfId="3700" xr:uid="{94B3CB37-F609-4E64-9FBC-F1C3B89DC437}"/>
    <cellStyle name="_korea_ROI_Valuation_Template_070213" xfId="1012" xr:uid="{BD937568-4235-4ADD-82AE-9719972A3E4E}"/>
    <cellStyle name="_korea_ROI_Valuation_Template_070213 2" xfId="3701" xr:uid="{C4C38F86-B4E3-4A33-9357-E1A62F8B44BC}"/>
    <cellStyle name="_korea_ROI_Valuation_Template_070213_15.R&amp;D" xfId="1013" xr:uid="{C6D69E6B-DAD7-4598-AF06-56AE2D1C67F0}"/>
    <cellStyle name="_korea_ROI_Valuation_Template_070213_15.R&amp;D 2" xfId="3702" xr:uid="{5DCBF2B6-3B52-48C1-AB6F-D0B88BD79D6E}"/>
    <cellStyle name="_korea_ROI_Valuation_Template_070213_AsPac-Budget Pres S Binder Reg Summary_2008B" xfId="1014" xr:uid="{0DB78804-15D2-4510-A4AF-95692D605983}"/>
    <cellStyle name="_korea_ROI_Valuation_Template_070213_AsPac-Budget Pres S Binder Reg Summary_2008B 2" xfId="3703" xr:uid="{EAC5150F-8128-4401-89D2-E3CFBFFC34C5}"/>
    <cellStyle name="_korea_ROI_Valuation_Template_070213_AsPac-Budget Pres S Binder Reg Summary_2008B(1to30)" xfId="1015" xr:uid="{C4933DC2-4924-4D7F-BCAE-545FF443B8A0}"/>
    <cellStyle name="_korea_ROI_Valuation_Template_070213_AsPac-Budget Pres S Binder Reg Summary_2008B(1to30) 2" xfId="3704" xr:uid="{C2A7E870-DD23-497C-98D7-F3920B876EC9}"/>
    <cellStyle name="_korea_ROI_Valuation_Template_070213_AsPac-Budget Pres S Binder Reg Summary_2008B(31to60)" xfId="1016" xr:uid="{80234FD4-BF29-4389-8F21-F68B52E60EF5}"/>
    <cellStyle name="_korea_ROI_Valuation_Template_070213_AsPac-Budget Pres S Binder Reg Summary_2008B(31to60) 2" xfId="3705" xr:uid="{E8DC860D-C6F6-4155-9FCD-8C7884EC44A7}"/>
    <cellStyle name="_korea_ROI_Valuation_Template_070213_Bridges_for SB deck" xfId="1017" xr:uid="{CE0DE1A7-1BD1-4648-9C0A-610AB81B854E}"/>
    <cellStyle name="_korea_ROI_Valuation_Template_070213_Bridges_for SB deck 2" xfId="3706" xr:uid="{03BD0E60-E82E-4193-864E-F78664B968A1}"/>
    <cellStyle name="_korea_ROI_Valuation_Template_070213_Great for MT" xfId="1018" xr:uid="{56BA7A18-0C77-4908-A342-E3BE2E19DEBC}"/>
    <cellStyle name="_korea_ROI_Valuation_Template_070213_Great for MT 2" xfId="3707" xr:uid="{87FC3505-A8DC-416A-AC37-83DCB9C6C87A}"/>
    <cellStyle name="_korea_ROI_Valuation_Template_070213_PTI Slide" xfId="1019" xr:uid="{AB9403A9-9B05-4620-822B-A631CF3C5446}"/>
    <cellStyle name="_korea_ROI_Valuation_Template_070213_PTI Slide 2" xfId="3708" xr:uid="{2024185E-D351-4870-94C3-868EA10C40EA}"/>
    <cellStyle name="_korea_ROI_Valuation_Template_070213_Px" xfId="1020" xr:uid="{B10C1FCE-A82F-4AB4-8555-22FFA16DC9BC}"/>
    <cellStyle name="_korea_ROI_Valuation_Template_070213_Px 2" xfId="3709" xr:uid="{E85F8089-C690-48A7-850F-C0B19558EE31}"/>
    <cellStyle name="_korea_ROI_Valuation_Template_070213_Slide8" xfId="1021" xr:uid="{F7296B18-DE25-463E-B0CE-93B3CF909275}"/>
    <cellStyle name="_korea_ROI_Valuation_Template_070213_Slide8 2" xfId="3710" xr:uid="{7508CA26-1B9B-4AA7-9F6F-E93CD9994996}"/>
    <cellStyle name="_korea_Slide8" xfId="1022" xr:uid="{E6BD738E-3874-4D4E-B1C1-127A5CF47500}"/>
    <cellStyle name="_korea_Slide8 2" xfId="3711" xr:uid="{56BEB314-FA02-4884-AFE3-88B82D777227}"/>
    <cellStyle name="_Projection sales PVE torpedo chart_0907" xfId="1023" xr:uid="{EE60E90E-35C0-4B86-8B3F-413F693CB143}"/>
    <cellStyle name="_Projection sales PVE torpedo chart_0907 2" xfId="3712" xr:uid="{3601C7CD-F223-49A9-95B7-1001EBF6ADDC}"/>
    <cellStyle name="_Projection sales PVE torpedo chart_0907_15.R&amp;D" xfId="1024" xr:uid="{8653726F-3254-40EB-B3BE-43178AA7271B}"/>
    <cellStyle name="_Projection sales PVE torpedo chart_0907_15.R&amp;D 2" xfId="3713" xr:uid="{FB3809C2-8073-42D3-A0FE-0A8621C1EDF0}"/>
    <cellStyle name="_Projection sales PVE torpedo chart_0907_AsPac-Budget Pres S Binder Reg Summary_2008B" xfId="1025" xr:uid="{97D6152C-4866-4BE8-A67D-E37836A64F04}"/>
    <cellStyle name="_Projection sales PVE torpedo chart_0907_AsPac-Budget Pres S Binder Reg Summary_2008B 2" xfId="3714" xr:uid="{75C7B89D-4C80-4905-9C3A-AD3198773530}"/>
    <cellStyle name="_Projection sales PVE torpedo chart_0907_AsPac-Budget Pres S Binder Reg Summary_2008B(1to30)" xfId="1026" xr:uid="{86B3E656-AFB7-4464-A0D6-3595A3824B3A}"/>
    <cellStyle name="_Projection sales PVE torpedo chart_0907_AsPac-Budget Pres S Binder Reg Summary_2008B(1to30) 2" xfId="3715" xr:uid="{E9B61D36-1A53-4CD5-8CB5-12B3575E87D8}"/>
    <cellStyle name="_Projection sales PVE torpedo chart_0907_AsPac-Budget Pres S Binder Reg Summary_2008B(31to60)" xfId="1027" xr:uid="{9F604179-D318-4AFD-9F7E-EB64519D7C70}"/>
    <cellStyle name="_Projection sales PVE torpedo chart_0907_AsPac-Budget Pres S Binder Reg Summary_2008B(31to60) 2" xfId="3716" xr:uid="{6839A729-E3E4-4994-9159-836CDA2A416B}"/>
    <cellStyle name="_Projection sales PVE torpedo chart_0907_Bridges_for SB deck" xfId="1028" xr:uid="{FBFD32AA-68A4-476E-8C0D-1629D7AD635D}"/>
    <cellStyle name="_Projection sales PVE torpedo chart_0907_Bridges_for SB deck 2" xfId="3717" xr:uid="{C3C32B93-0F25-4BAB-89AC-4716E79D5645}"/>
    <cellStyle name="_Projection sales PVE torpedo chart_0907_Great for MT" xfId="1029" xr:uid="{DADC5971-5A40-4863-B002-A3E39BFB86DC}"/>
    <cellStyle name="_Projection sales PVE torpedo chart_0907_Great for MT 2" xfId="3718" xr:uid="{E70A3198-4557-4782-9BF1-A73D94414FC7}"/>
    <cellStyle name="_Projection sales PVE torpedo chart_0907_PTI Slide" xfId="1030" xr:uid="{5B9B7BFF-6EDE-4AF9-9FE5-619E802A19E4}"/>
    <cellStyle name="_Projection sales PVE torpedo chart_0907_PTI Slide 2" xfId="3719" xr:uid="{5464BDE7-DA43-45C6-8837-BE1EE37C6ECB}"/>
    <cellStyle name="_Projection sales PVE torpedo chart_0907_Px" xfId="1031" xr:uid="{F000B5DE-B616-4425-8CD9-DCE69AF5DBBF}"/>
    <cellStyle name="_Projection sales PVE torpedo chart_0907_Px 2" xfId="3720" xr:uid="{5DF7CBBA-4374-46B7-8D69-54C0C7E73F64}"/>
    <cellStyle name="_Projection sales PVE torpedo chart_0907_Slide8" xfId="1032" xr:uid="{B9E20F32-E16E-41FA-A170-4B20B6DBE299}"/>
    <cellStyle name="_Projection sales PVE torpedo chart_0907_Slide8 2" xfId="3721" xr:uid="{B2254BD6-1501-4299-94FC-993A4E843A6C}"/>
    <cellStyle name="_R&amp;O_0607" xfId="1033" xr:uid="{78A54C9C-0CCF-4EAD-92B5-A13E12D09751}"/>
    <cellStyle name="_R&amp;O_0607 2" xfId="3722" xr:uid="{0EE2CD91-4488-445D-BD1B-F072651DB13B}"/>
    <cellStyle name="_R&amp;O_0607_15.R&amp;D" xfId="1034" xr:uid="{8E0080A1-A7FE-481D-A015-084C99F850CF}"/>
    <cellStyle name="_R&amp;O_0607_15.R&amp;D 2" xfId="3723" xr:uid="{F5C1C21B-F965-4D56-841C-2ED32A551D6F}"/>
    <cellStyle name="_R&amp;O_0607_AsPac-Budget Pres S Binder Reg Summary_2008B" xfId="1035" xr:uid="{D382D853-CD92-478B-AF08-B102E4E39FC8}"/>
    <cellStyle name="_R&amp;O_0607_AsPac-Budget Pres S Binder Reg Summary_2008B 2" xfId="3724" xr:uid="{56CF3AAE-5434-4031-AE16-E547747D5679}"/>
    <cellStyle name="_R&amp;O_0607_AsPac-Budget Pres S Binder Reg Summary_2008B(1to30)" xfId="1036" xr:uid="{0F9385DE-6587-4AD0-9C1B-4FFD51A82A14}"/>
    <cellStyle name="_R&amp;O_0607_AsPac-Budget Pres S Binder Reg Summary_2008B(1to30) 2" xfId="3725" xr:uid="{492825F3-C022-493E-9899-1BDDECA33177}"/>
    <cellStyle name="_R&amp;O_0607_AsPac-Budget Pres S Binder Reg Summary_2008B(31to60)" xfId="1037" xr:uid="{F0B51971-F352-4B49-8845-059FB36B161E}"/>
    <cellStyle name="_R&amp;O_0607_AsPac-Budget Pres S Binder Reg Summary_2008B(31to60) 2" xfId="3726" xr:uid="{C57437F2-343B-4706-A78D-A0F3DE041B78}"/>
    <cellStyle name="_R&amp;O_0607_Bridges_for SB deck" xfId="1038" xr:uid="{6BF8ADB9-B1A7-4378-A511-5F8DF7F66DC4}"/>
    <cellStyle name="_R&amp;O_0607_Bridges_for SB deck 2" xfId="3727" xr:uid="{8AF682C8-E1D1-458B-9616-234B7E78D0CB}"/>
    <cellStyle name="_R&amp;O_0607_Great for MT" xfId="1039" xr:uid="{1809BEF0-7E85-436F-9256-8FC3FB0076C8}"/>
    <cellStyle name="_R&amp;O_0607_Great for MT 2" xfId="3728" xr:uid="{EE2FF9B4-F917-43F2-8774-9E17BFDBB4BB}"/>
    <cellStyle name="_R&amp;O_0607_PTI Slide" xfId="1040" xr:uid="{B371476F-6177-4493-BA5C-BD092AC25EE5}"/>
    <cellStyle name="_R&amp;O_0607_PTI Slide 2" xfId="3729" xr:uid="{9765FADF-266A-4517-9130-EF2617B9333C}"/>
    <cellStyle name="_R&amp;O_0607_Px" xfId="1041" xr:uid="{BB527593-DE8C-47F7-9D04-41554AFD7666}"/>
    <cellStyle name="_R&amp;O_0607_Px 2" xfId="3730" xr:uid="{5285FC9B-B3D2-45C2-ACD5-ED6B1CBCB015}"/>
    <cellStyle name="_R&amp;O_0607_Slide8" xfId="1042" xr:uid="{B567140D-B3DB-4E00-A136-3160A298427F}"/>
    <cellStyle name="_R&amp;O_0607_Slide8 2" xfId="3731" xr:uid="{0EF20E65-FA4D-4074-A931-FA53898158EC}"/>
    <cellStyle name="_R&amp;O_0907" xfId="1043" xr:uid="{1250C947-5767-40B5-ADE7-0B5265361B33}"/>
    <cellStyle name="_R&amp;O_0907 2" xfId="3732" xr:uid="{1728810B-6F7D-45A8-B769-80B045D737C3}"/>
    <cellStyle name="_R&amp;O_0907_15.R&amp;D" xfId="1044" xr:uid="{DEB841D3-4BD3-4A4E-86F9-476B2E6B839C}"/>
    <cellStyle name="_R&amp;O_0907_15.R&amp;D 2" xfId="3733" xr:uid="{603C0FB2-F042-47B5-A58D-72D991947570}"/>
    <cellStyle name="_R&amp;O_0907_AsPac-Budget Pres S Binder Reg Summary_2008B" xfId="1045" xr:uid="{DDE2019B-9AC1-4592-817B-BAEAEF28560E}"/>
    <cellStyle name="_R&amp;O_0907_AsPac-Budget Pres S Binder Reg Summary_2008B 2" xfId="3734" xr:uid="{DE9663B9-07E8-472A-B232-352B0FCB85CF}"/>
    <cellStyle name="_R&amp;O_0907_AsPac-Budget Pres S Binder Reg Summary_2008B(1to30)" xfId="1046" xr:uid="{27BC8F9C-EB0D-4306-887E-2E2249F0A608}"/>
    <cellStyle name="_R&amp;O_0907_AsPac-Budget Pres S Binder Reg Summary_2008B(1to30) 2" xfId="3735" xr:uid="{786EF59C-B0E6-409D-96B8-3454982D3CA3}"/>
    <cellStyle name="_R&amp;O_0907_AsPac-Budget Pres S Binder Reg Summary_2008B(31to60)" xfId="1047" xr:uid="{0ED05C6A-72F1-4521-A289-4A9EE222B6A2}"/>
    <cellStyle name="_R&amp;O_0907_AsPac-Budget Pres S Binder Reg Summary_2008B(31to60) 2" xfId="3736" xr:uid="{C57F7D1B-ABD4-41D1-82C7-7E6B66AAE21F}"/>
    <cellStyle name="_R&amp;O_0907_Bridges_for SB deck" xfId="1048" xr:uid="{DFB7B69E-C0D4-41A2-94E9-37357C1FD1F4}"/>
    <cellStyle name="_R&amp;O_0907_Bridges_for SB deck 2" xfId="3737" xr:uid="{54C845E7-018D-444E-B508-4E0A42406573}"/>
    <cellStyle name="_R&amp;O_0907_Great for MT" xfId="1049" xr:uid="{29F87F02-7038-4DFF-A07C-90FC73230E20}"/>
    <cellStyle name="_R&amp;O_0907_Great for MT 2" xfId="3738" xr:uid="{BC552083-33AC-4E47-A0C0-BB2FFAA62388}"/>
    <cellStyle name="_R&amp;O_0907_PTI Slide" xfId="1050" xr:uid="{32C69861-1209-4501-97DD-8FBE7159DE35}"/>
    <cellStyle name="_R&amp;O_0907_PTI Slide 2" xfId="3739" xr:uid="{DEE7E8DC-3A78-41C2-8D47-DF84E51E3727}"/>
    <cellStyle name="_R&amp;O_0907_Px" xfId="1051" xr:uid="{80DAEAB5-D87A-4F51-8E37-F11BC8882795}"/>
    <cellStyle name="_R&amp;O_0907_Px 2" xfId="3740" xr:uid="{13DC8128-2590-4E0D-91F1-BC6C22547923}"/>
    <cellStyle name="_R&amp;O_0907_Slide8" xfId="1052" xr:uid="{F3BAB049-5071-4417-B069-3B8E572944CD}"/>
    <cellStyle name="_R&amp;O_0907_Slide8 2" xfId="3741" xr:uid="{BB727644-199A-4076-9F53-C71032A7179F}"/>
    <cellStyle name="_Reinvestment update_0907" xfId="1053" xr:uid="{3EEA5AFE-564C-44A9-B91F-5578B55E1D15}"/>
    <cellStyle name="_Reinvestment update_0907 2" xfId="3742" xr:uid="{64CD3D75-C32F-40E9-AF35-AD1DEB09803E}"/>
    <cellStyle name="_Reinvestment update_0907_15.R&amp;D" xfId="1054" xr:uid="{98125B6F-2CAD-4B77-BCA8-80354B5A5D99}"/>
    <cellStyle name="_Reinvestment update_0907_15.R&amp;D 2" xfId="3743" xr:uid="{E0AFF087-CE18-4C8E-B384-818685760D58}"/>
    <cellStyle name="_Reinvestment update_0907_AsPac-Budget Pres S Binder Reg Summary_2008B" xfId="1055" xr:uid="{02737DDF-DE63-42DD-9A82-C0909754AD2E}"/>
    <cellStyle name="_Reinvestment update_0907_AsPac-Budget Pres S Binder Reg Summary_2008B 2" xfId="3744" xr:uid="{4CA9B290-03D3-48C6-A435-D6FE92F786F0}"/>
    <cellStyle name="_Reinvestment update_0907_AsPac-Budget Pres S Binder Reg Summary_2008B(1to30)" xfId="1056" xr:uid="{43BAE2DD-ABFC-4878-8A42-D73CF01D912D}"/>
    <cellStyle name="_Reinvestment update_0907_AsPac-Budget Pres S Binder Reg Summary_2008B(1to30) 2" xfId="3745" xr:uid="{1A3E1CB8-49C3-4A66-AD60-04CE6A4A49F7}"/>
    <cellStyle name="_Reinvestment update_0907_AsPac-Budget Pres S Binder Reg Summary_2008B(31to60)" xfId="1057" xr:uid="{E86F8010-84F2-4A61-ADA5-2FE4D9E9399B}"/>
    <cellStyle name="_Reinvestment update_0907_AsPac-Budget Pres S Binder Reg Summary_2008B(31to60) 2" xfId="3746" xr:uid="{2BFEE152-B8EE-4B8B-8CBF-192A8665FD73}"/>
    <cellStyle name="_Reinvestment update_0907_Bridges_for SB deck" xfId="1058" xr:uid="{FEC0C6F7-4D00-4818-A4C2-82559A1BB447}"/>
    <cellStyle name="_Reinvestment update_0907_Bridges_for SB deck 2" xfId="3747" xr:uid="{16F562EE-26D5-4E35-B63D-EA50745B0D2C}"/>
    <cellStyle name="_Reinvestment update_0907_Great for MT" xfId="1059" xr:uid="{401C0F02-31CD-4EBC-BC8E-E79019BD2835}"/>
    <cellStyle name="_Reinvestment update_0907_Great for MT 2" xfId="3748" xr:uid="{734EFF6B-28EC-4924-A40E-E59ACE3076E8}"/>
    <cellStyle name="_Reinvestment update_0907_PTI Slide" xfId="1060" xr:uid="{B635100B-C1ED-4DF3-BD92-0F48B2F67EF7}"/>
    <cellStyle name="_Reinvestment update_0907_PTI Slide 2" xfId="3749" xr:uid="{6EACE4B4-0517-4DD0-B572-0C87A788B340}"/>
    <cellStyle name="_Reinvestment update_0907_Px" xfId="1061" xr:uid="{AEC6757A-47F9-4281-8741-847366FA6230}"/>
    <cellStyle name="_Reinvestment update_0907_Px 2" xfId="3750" xr:uid="{5D515036-0CB9-48BB-905F-3415B4F2395A}"/>
    <cellStyle name="_Reinvestment update_0907_Slide8" xfId="1062" xr:uid="{B1F069B4-E9C6-4D56-8F47-9F6E119CDE83}"/>
    <cellStyle name="_Reinvestment update_0907_Slide8 2" xfId="3751" xr:uid="{3F7346FB-921C-4895-A38F-B06DAFD48082}"/>
    <cellStyle name="_S Binder Ann Bus Review-0407_RV" xfId="1063" xr:uid="{C6D71FCB-9E32-4AE0-863C-B1F2DB99A76E}"/>
    <cellStyle name="_S Binder Ann Bus Review-0407_RV 2" xfId="3752" xr:uid="{4090D054-AE01-4E65-BD00-E6E2E3C051D2}"/>
    <cellStyle name="_S Binder Ann Bus Review-0407_RV_15.R&amp;D" xfId="1064" xr:uid="{BFDDA248-4BA7-4637-AB7A-1FE1FCDE2CC6}"/>
    <cellStyle name="_S Binder Ann Bus Review-0407_RV_15.R&amp;D 2" xfId="3753" xr:uid="{418CDDE6-AE8F-44CF-A0CC-310C7DAB0B6D}"/>
    <cellStyle name="_S Binder Ann Bus Review-0407_RV_AP_Monthly Biz Review_0607" xfId="1065" xr:uid="{D99A64C8-8970-495C-983C-07623A970682}"/>
    <cellStyle name="_S Binder Ann Bus Review-0407_RV_AP_Monthly Biz Review_0607 2" xfId="3754" xr:uid="{7BB82E74-52D4-4CE7-8C79-BAC755E9FF36}"/>
    <cellStyle name="_S Binder Ann Bus Review-0407_RV_AP_Monthly Biz Review_0607_15.R&amp;D" xfId="1066" xr:uid="{CE2FAC87-53A9-411F-BBD8-B0C44168CA50}"/>
    <cellStyle name="_S Binder Ann Bus Review-0407_RV_AP_Monthly Biz Review_0607_15.R&amp;D 2" xfId="3755" xr:uid="{CD210C4D-DDCD-40BF-8619-EB745ECC89A9}"/>
    <cellStyle name="_S Binder Ann Bus Review-0407_RV_AP_Monthly Biz Review_0607_AsPac-Budget Pres S Binder Reg Summary_2008B" xfId="1067" xr:uid="{620CE6DB-E004-45FA-A5A1-B4F265DDE7B0}"/>
    <cellStyle name="_S Binder Ann Bus Review-0407_RV_AP_Monthly Biz Review_0607_AsPac-Budget Pres S Binder Reg Summary_2008B 2" xfId="3756" xr:uid="{98C80B4B-9A62-49C3-907D-19C54EDFF659}"/>
    <cellStyle name="_S Binder Ann Bus Review-0407_RV_AP_Monthly Biz Review_0607_AsPac-Budget Pres S Binder Reg Summary_2008B(1to30)" xfId="1068" xr:uid="{F2DDC330-2C4D-46C1-A33E-744083088AF5}"/>
    <cellStyle name="_S Binder Ann Bus Review-0407_RV_AP_Monthly Biz Review_0607_AsPac-Budget Pres S Binder Reg Summary_2008B(1to30) 2" xfId="3757" xr:uid="{E2FC4559-021E-40AC-9A9C-76F7CD575B37}"/>
    <cellStyle name="_S Binder Ann Bus Review-0407_RV_AP_Monthly Biz Review_0607_AsPac-Budget Pres S Binder Reg Summary_2008B(31to60)" xfId="1069" xr:uid="{675AA9C8-5F0B-42DC-AB2E-8F016EDDFEAA}"/>
    <cellStyle name="_S Binder Ann Bus Review-0407_RV_AP_Monthly Biz Review_0607_AsPac-Budget Pres S Binder Reg Summary_2008B(31to60) 2" xfId="3758" xr:uid="{FD2AE3B3-4044-4364-BFCE-F016BA26BBDD}"/>
    <cellStyle name="_S Binder Ann Bus Review-0407_RV_AP_Monthly Biz Review_0607_Bridges_for SB deck" xfId="1070" xr:uid="{26BCAEA2-1747-4031-A14A-9199CF1A3D77}"/>
    <cellStyle name="_S Binder Ann Bus Review-0407_RV_AP_Monthly Biz Review_0607_Bridges_for SB deck 2" xfId="3759" xr:uid="{C0BFCE95-7FA2-4A6E-A152-8A14CC7A9D47}"/>
    <cellStyle name="_S Binder Ann Bus Review-0407_RV_AP_Monthly Biz Review_0607_Great for MT" xfId="1071" xr:uid="{0535A883-E751-4E93-B459-7954B0EF638C}"/>
    <cellStyle name="_S Binder Ann Bus Review-0407_RV_AP_Monthly Biz Review_0607_Great for MT 2" xfId="3760" xr:uid="{1CC57D8A-F61E-483D-9D79-930368324002}"/>
    <cellStyle name="_S Binder Ann Bus Review-0407_RV_AP_Monthly Biz Review_0607_PTI Slide" xfId="1072" xr:uid="{E8D73265-EA81-426D-AAB5-8F8412412D61}"/>
    <cellStyle name="_S Binder Ann Bus Review-0407_RV_AP_Monthly Biz Review_0607_PTI Slide 2" xfId="3761" xr:uid="{006A7F4D-BB50-418D-97B1-C9ED7B0ED405}"/>
    <cellStyle name="_S Binder Ann Bus Review-0407_RV_AP_Monthly Biz Review_0607_Px" xfId="1073" xr:uid="{262E75FA-C1F0-4675-AB82-4AE01F5705EF}"/>
    <cellStyle name="_S Binder Ann Bus Review-0407_RV_AP_Monthly Biz Review_0607_Px 2" xfId="3762" xr:uid="{08EB1F24-AC8C-4446-BE77-BD12D60CDA96}"/>
    <cellStyle name="_S Binder Ann Bus Review-0407_RV_AP_Monthly Biz Review_0607_Slide8" xfId="1074" xr:uid="{993BB791-225A-42E4-BE7B-8D05320AB18E}"/>
    <cellStyle name="_S Binder Ann Bus Review-0407_RV_AP_Monthly Biz Review_0607_Slide8 2" xfId="3763" xr:uid="{70838ACA-88E7-4E38-8DC3-FBC04CEA83CC}"/>
    <cellStyle name="_S Binder Ann Bus Review-0407_RV_AP_Monthly Biz Review_0907" xfId="1075" xr:uid="{680EC8D6-F8B8-407D-BA63-C7ECF8E96EA7}"/>
    <cellStyle name="_S Binder Ann Bus Review-0407_RV_AP_Monthly Biz Review_0907 2" xfId="3764" xr:uid="{2EA72F91-0B50-4823-B711-C3F06F81BF90}"/>
    <cellStyle name="_S Binder Ann Bus Review-0407_RV_AP_Monthly Biz Review_0907_15.R&amp;D" xfId="1076" xr:uid="{4FE9E386-53F8-45C0-82C3-7313C21231E7}"/>
    <cellStyle name="_S Binder Ann Bus Review-0407_RV_AP_Monthly Biz Review_0907_15.R&amp;D 2" xfId="3765" xr:uid="{ADFA5903-A1C3-4AB1-8069-42AF82C5A91A}"/>
    <cellStyle name="_S Binder Ann Bus Review-0407_RV_AP_Monthly Biz Review_0907_AsPac-Budget Pres S Binder Reg Summary_2008B" xfId="1077" xr:uid="{E7E17F68-ADD8-4608-AEC1-E2FA9BE90518}"/>
    <cellStyle name="_S Binder Ann Bus Review-0407_RV_AP_Monthly Biz Review_0907_AsPac-Budget Pres S Binder Reg Summary_2008B 2" xfId="3766" xr:uid="{2D408AA1-8182-46A3-BC1D-8241BF0BAE55}"/>
    <cellStyle name="_S Binder Ann Bus Review-0407_RV_AP_Monthly Biz Review_0907_AsPac-Budget Pres S Binder Reg Summary_2008B(1to30)" xfId="1078" xr:uid="{2B3F41DB-1F80-484A-B147-C09198EF8CE5}"/>
    <cellStyle name="_S Binder Ann Bus Review-0407_RV_AP_Monthly Biz Review_0907_AsPac-Budget Pres S Binder Reg Summary_2008B(1to30) 2" xfId="3767" xr:uid="{AD1EEA8D-C128-483D-B7A2-7437315AE53F}"/>
    <cellStyle name="_S Binder Ann Bus Review-0407_RV_AP_Monthly Biz Review_0907_AsPac-Budget Pres S Binder Reg Summary_2008B(31to60)" xfId="1079" xr:uid="{0BC2E376-B486-4F56-9C44-A9D77FD46ED7}"/>
    <cellStyle name="_S Binder Ann Bus Review-0407_RV_AP_Monthly Biz Review_0907_AsPac-Budget Pres S Binder Reg Summary_2008B(31to60) 2" xfId="3768" xr:uid="{C666A1F3-F095-4B50-B1EB-5B413DEF1CF9}"/>
    <cellStyle name="_S Binder Ann Bus Review-0407_RV_AP_Monthly Biz Review_0907_Bridges_for SB deck" xfId="1080" xr:uid="{D747B9EF-431A-48B9-A727-25B8FAAFCC5E}"/>
    <cellStyle name="_S Binder Ann Bus Review-0407_RV_AP_Monthly Biz Review_0907_Bridges_for SB deck 2" xfId="3769" xr:uid="{7782767D-8FFA-45D4-84AF-3A4C37CC56E5}"/>
    <cellStyle name="_S Binder Ann Bus Review-0407_RV_AP_Monthly Biz Review_0907_Great for MT" xfId="1081" xr:uid="{2E6AA5DE-1404-479C-B553-B88FBF91DB9D}"/>
    <cellStyle name="_S Binder Ann Bus Review-0407_RV_AP_Monthly Biz Review_0907_Great for MT 2" xfId="3770" xr:uid="{F103D746-5CEA-4BC8-8C79-A43690384AD9}"/>
    <cellStyle name="_S Binder Ann Bus Review-0407_RV_AP_Monthly Biz Review_0907_PTI Slide" xfId="1082" xr:uid="{539ECD96-FFCC-4560-AE61-49476EDA6CC5}"/>
    <cellStyle name="_S Binder Ann Bus Review-0407_RV_AP_Monthly Biz Review_0907_PTI Slide 2" xfId="3771" xr:uid="{F20E7327-CA7B-4523-A45B-630B5DF661AB}"/>
    <cellStyle name="_S Binder Ann Bus Review-0407_RV_AP_Monthly Biz Review_0907_Px" xfId="1083" xr:uid="{B5667D79-F253-4A33-A81C-D7CD0FA72F82}"/>
    <cellStyle name="_S Binder Ann Bus Review-0407_RV_AP_Monthly Biz Review_0907_Px 2" xfId="3772" xr:uid="{02360A4A-F7FF-4873-B60A-E5C57A017C8B}"/>
    <cellStyle name="_S Binder Ann Bus Review-0407_RV_AP_Monthly Biz Review_0907_Slide8" xfId="1084" xr:uid="{07BDF9DC-FEF4-4835-851E-40EC78555339}"/>
    <cellStyle name="_S Binder Ann Bus Review-0407_RV_AP_Monthly Biz Review_0907_Slide8 2" xfId="3773" xr:uid="{82148F01-6833-494B-90F2-190694001CB2}"/>
    <cellStyle name="_S Binder Ann Bus Review-0407_RV_AsPac-Budget Pres S Binder Reg Summary_2008B" xfId="1085" xr:uid="{F35E7609-FEE2-436D-87AB-DAC627725F04}"/>
    <cellStyle name="_S Binder Ann Bus Review-0407_RV_AsPac-Budget Pres S Binder Reg Summary_2008B 2" xfId="3774" xr:uid="{8E1BBD86-BDA6-4523-B0C4-D28C408F8856}"/>
    <cellStyle name="_S Binder Ann Bus Review-0407_RV_AsPac-Budget Pres S Binder Reg Summary_2008B(1to30)" xfId="1086" xr:uid="{7677CA3E-CB87-412C-B239-A0978CC73E33}"/>
    <cellStyle name="_S Binder Ann Bus Review-0407_RV_AsPac-Budget Pres S Binder Reg Summary_2008B(1to30) 2" xfId="3775" xr:uid="{9AD16473-AC2C-4A36-BF09-F7C6679CDFBC}"/>
    <cellStyle name="_S Binder Ann Bus Review-0407_RV_AsPac-Budget Pres S Binder Reg Summary_2008B(31to60)" xfId="1087" xr:uid="{01CE3408-9EB0-4AEA-9081-1713AD6EF364}"/>
    <cellStyle name="_S Binder Ann Bus Review-0407_RV_AsPac-Budget Pres S Binder Reg Summary_2008B(31to60) 2" xfId="3776" xr:uid="{8100D13E-6124-4EE1-8688-EA46BB3187D3}"/>
    <cellStyle name="_S Binder Ann Bus Review-0407_RV_Bridge(Aug YTD to Sep Pro)" xfId="1088" xr:uid="{1D539B44-24FF-45C7-AB3A-ECD31FF4C4E2}"/>
    <cellStyle name="_S Binder Ann Bus Review-0407_RV_Bridge(Aug YTD to Sep Pro) 2" xfId="3777" xr:uid="{D69C7CF1-FC24-46C8-91CA-F84DCA4DD53C}"/>
    <cellStyle name="_S Binder Ann Bus Review-0407_RV_Bridge(Aug YTD to Sep Pro)_15.R&amp;D" xfId="1089" xr:uid="{69CDC527-2498-4B51-AFE7-77E636C53021}"/>
    <cellStyle name="_S Binder Ann Bus Review-0407_RV_Bridge(Aug YTD to Sep Pro)_15.R&amp;D 2" xfId="3778" xr:uid="{C75701B6-D44A-49C8-BF1D-ECAE39A26851}"/>
    <cellStyle name="_S Binder Ann Bus Review-0407_RV_Bridge(Aug YTD to Sep Pro)_AsPac-Budget Pres S Binder Reg Summary_2008B" xfId="1090" xr:uid="{39C6CF2D-1345-4993-AADF-6EA018450D20}"/>
    <cellStyle name="_S Binder Ann Bus Review-0407_RV_Bridge(Aug YTD to Sep Pro)_AsPac-Budget Pres S Binder Reg Summary_2008B 2" xfId="3779" xr:uid="{90B9BCC2-0215-4ABC-8650-B05E017B6A89}"/>
    <cellStyle name="_S Binder Ann Bus Review-0407_RV_Bridge(Aug YTD to Sep Pro)_AsPac-Budget Pres S Binder Reg Summary_2008B(1to30)" xfId="1091" xr:uid="{91429545-9941-49B8-8943-0C3296075219}"/>
    <cellStyle name="_S Binder Ann Bus Review-0407_RV_Bridge(Aug YTD to Sep Pro)_AsPac-Budget Pres S Binder Reg Summary_2008B(1to30) 2" xfId="3780" xr:uid="{E90F0697-8575-4CB4-9412-7F2011A1E8BC}"/>
    <cellStyle name="_S Binder Ann Bus Review-0407_RV_Bridge(Aug YTD to Sep Pro)_AsPac-Budget Pres S Binder Reg Summary_2008B(31to60)" xfId="1092" xr:uid="{83D647D7-1522-44B3-A9E0-1038C1AF1EC8}"/>
    <cellStyle name="_S Binder Ann Bus Review-0407_RV_Bridge(Aug YTD to Sep Pro)_AsPac-Budget Pres S Binder Reg Summary_2008B(31to60) 2" xfId="3781" xr:uid="{1A70D310-7D19-4EAB-BE83-403E59D353DD}"/>
    <cellStyle name="_S Binder Ann Bus Review-0407_RV_Bridge(Aug YTD to Sep Pro)_Bridges_for SB deck" xfId="1093" xr:uid="{1E8F202C-7A98-488C-B961-66C7F20214BB}"/>
    <cellStyle name="_S Binder Ann Bus Review-0407_RV_Bridge(Aug YTD to Sep Pro)_Bridges_for SB deck 2" xfId="3782" xr:uid="{EBB8DA29-33AB-4D70-BE79-17FB9B760ED7}"/>
    <cellStyle name="_S Binder Ann Bus Review-0407_RV_Bridge(Aug YTD to Sep Pro)_Great for MT" xfId="1094" xr:uid="{F2B8820F-A0BF-499F-BBD7-7B0EC2412A62}"/>
    <cellStyle name="_S Binder Ann Bus Review-0407_RV_Bridge(Aug YTD to Sep Pro)_Great for MT 2" xfId="3783" xr:uid="{4369A841-9343-4A56-8C50-B172BEB1FE4F}"/>
    <cellStyle name="_S Binder Ann Bus Review-0407_RV_Bridge(Aug YTD to Sep Pro)_PTI Slide" xfId="1095" xr:uid="{FD834730-4025-4E23-BF27-5816A9E3917D}"/>
    <cellStyle name="_S Binder Ann Bus Review-0407_RV_Bridge(Aug YTD to Sep Pro)_PTI Slide 2" xfId="3784" xr:uid="{72ABC41A-976E-4E74-86D4-5FB276198B97}"/>
    <cellStyle name="_S Binder Ann Bus Review-0407_RV_Bridge(Aug YTD to Sep Pro)_Px" xfId="1096" xr:uid="{EF2279F3-8849-486C-9D00-BF70DD29CB4E}"/>
    <cellStyle name="_S Binder Ann Bus Review-0407_RV_Bridge(Aug YTD to Sep Pro)_Px 2" xfId="3785" xr:uid="{25749432-1EF5-440B-8408-5EC23F3903E6}"/>
    <cellStyle name="_S Binder Ann Bus Review-0407_RV_Bridge(Aug YTD to Sep Pro)_Slide8" xfId="1097" xr:uid="{93AA1543-F986-4EEC-8D01-441225CABA45}"/>
    <cellStyle name="_S Binder Ann Bus Review-0407_RV_Bridge(Aug YTD to Sep Pro)_Slide8 2" xfId="3786" xr:uid="{0CE68F86-FB95-41CB-A492-5648528263B2}"/>
    <cellStyle name="_S Binder Ann Bus Review-0407_RV_Bridge_Jun Proj to Sep Proj_0907" xfId="1098" xr:uid="{91EA68C8-8442-4CBF-BFF0-468EFD40DA0E}"/>
    <cellStyle name="_S Binder Ann Bus Review-0407_RV_Bridge_Jun Proj to Sep Proj_0907 2" xfId="3787" xr:uid="{D5DDA706-FFB4-471E-A284-D474209C4E3A}"/>
    <cellStyle name="_S Binder Ann Bus Review-0407_RV_Bridge_Jun Proj to Sep Proj_0907_15.R&amp;D" xfId="1099" xr:uid="{91CA7FD8-AEA8-4BC1-9D8B-04D8B97BDB49}"/>
    <cellStyle name="_S Binder Ann Bus Review-0407_RV_Bridge_Jun Proj to Sep Proj_0907_15.R&amp;D 2" xfId="3788" xr:uid="{252A352E-D381-433D-AF23-F0EDFB413054}"/>
    <cellStyle name="_S Binder Ann Bus Review-0407_RV_Bridge_Jun Proj to Sep Proj_0907_AsPac-Budget Pres S Binder Reg Summary_2008B" xfId="1100" xr:uid="{7533DF88-E680-4797-8276-F36B11175312}"/>
    <cellStyle name="_S Binder Ann Bus Review-0407_RV_Bridge_Jun Proj to Sep Proj_0907_AsPac-Budget Pres S Binder Reg Summary_2008B 2" xfId="3789" xr:uid="{B1F3F773-5C22-429E-8606-C7F678403226}"/>
    <cellStyle name="_S Binder Ann Bus Review-0407_RV_Bridge_Jun Proj to Sep Proj_0907_AsPac-Budget Pres S Binder Reg Summary_2008B(1to30)" xfId="1101" xr:uid="{90C0F0CE-E42E-4366-9111-40FFC72437C5}"/>
    <cellStyle name="_S Binder Ann Bus Review-0407_RV_Bridge_Jun Proj to Sep Proj_0907_AsPac-Budget Pres S Binder Reg Summary_2008B(1to30) 2" xfId="3790" xr:uid="{6DECEA94-E214-44AA-9457-F4308DCA178E}"/>
    <cellStyle name="_S Binder Ann Bus Review-0407_RV_Bridge_Jun Proj to Sep Proj_0907_AsPac-Budget Pres S Binder Reg Summary_2008B(31to60)" xfId="1102" xr:uid="{8C31A182-D202-4DC8-A4D7-4ECD0189D2C5}"/>
    <cellStyle name="_S Binder Ann Bus Review-0407_RV_Bridge_Jun Proj to Sep Proj_0907_AsPac-Budget Pres S Binder Reg Summary_2008B(31to60) 2" xfId="3791" xr:uid="{5F7FC2C9-3080-4D34-9ED1-E5F39CA58ED9}"/>
    <cellStyle name="_S Binder Ann Bus Review-0407_RV_Bridge_Jun Proj to Sep Proj_0907_Bridges_for SB deck" xfId="1103" xr:uid="{B4A5B4CF-0883-472C-9E13-D24C250F6211}"/>
    <cellStyle name="_S Binder Ann Bus Review-0407_RV_Bridge_Jun Proj to Sep Proj_0907_Bridges_for SB deck 2" xfId="3792" xr:uid="{44930C20-48E0-4360-84DE-8C0AEEAD79E8}"/>
    <cellStyle name="_S Binder Ann Bus Review-0407_RV_Bridge_Jun Proj to Sep Proj_0907_Great for MT" xfId="1104" xr:uid="{178400C4-EE54-4E28-AA1D-B683BBA36D49}"/>
    <cellStyle name="_S Binder Ann Bus Review-0407_RV_Bridge_Jun Proj to Sep Proj_0907_Great for MT 2" xfId="3793" xr:uid="{9D57CBEB-8CB4-4BF6-94A4-A22C4538AD10}"/>
    <cellStyle name="_S Binder Ann Bus Review-0407_RV_Bridge_Jun Proj to Sep Proj_0907_PTI Slide" xfId="1105" xr:uid="{3A379992-DB24-4734-9040-86DBB5FBDA46}"/>
    <cellStyle name="_S Binder Ann Bus Review-0407_RV_Bridge_Jun Proj to Sep Proj_0907_PTI Slide 2" xfId="3794" xr:uid="{C03101F9-0FE5-47C2-A83D-27EA4FE363BF}"/>
    <cellStyle name="_S Binder Ann Bus Review-0407_RV_Bridge_Jun Proj to Sep Proj_0907_Px" xfId="1106" xr:uid="{3ACDAAEF-456B-4723-A620-98BC090EDF52}"/>
    <cellStyle name="_S Binder Ann Bus Review-0407_RV_Bridge_Jun Proj to Sep Proj_0907_Px 2" xfId="3795" xr:uid="{097701C0-C281-4F36-9EF5-9106A5643DE4}"/>
    <cellStyle name="_S Binder Ann Bus Review-0407_RV_Bridge_Jun Proj to Sep Proj_0907_Slide8" xfId="1107" xr:uid="{D0252FFE-1773-45B8-B9E3-B035930EF19D}"/>
    <cellStyle name="_S Binder Ann Bus Review-0407_RV_Bridge_Jun Proj to Sep Proj_0907_Slide8 2" xfId="3796" xr:uid="{1815A00C-C1EB-4437-86F7-06EDC9D284D8}"/>
    <cellStyle name="_S Binder Ann Bus Review-0407_RV_Bridges_for SB deck" xfId="1108" xr:uid="{87D9D8E5-F34E-43AB-8657-A7E6F49188B3}"/>
    <cellStyle name="_S Binder Ann Bus Review-0407_RV_Bridges_for SB deck 2" xfId="3797" xr:uid="{4D2E85C2-4CE2-44C3-8898-629632E1C872}"/>
    <cellStyle name="_S Binder Ann Bus Review-0407_RV_Comments fr MT(Jun 22)" xfId="1109" xr:uid="{67E4D8AE-B1E6-418B-913F-9B061AEE5537}"/>
    <cellStyle name="_S Binder Ann Bus Review-0407_RV_Comments fr MT(Jun 22) 2" xfId="3798" xr:uid="{75819DDC-2282-4270-BB4B-9652E7C07744}"/>
    <cellStyle name="_S Binder Ann Bus Review-0407_RV_Comments fr MT(Jun 22)_15.R&amp;D" xfId="1110" xr:uid="{4F4E1C71-C532-4592-BF3F-DC0A1FF194F8}"/>
    <cellStyle name="_S Binder Ann Bus Review-0407_RV_Comments fr MT(Jun 22)_15.R&amp;D 2" xfId="3799" xr:uid="{89B4B216-ED99-4FFE-A9F7-E36C281A321E}"/>
    <cellStyle name="_S Binder Ann Bus Review-0407_RV_Comments fr MT(Jun 22)_AsPac-Budget Pres S Binder Reg Summary_2008B" xfId="1111" xr:uid="{741742CE-A958-4A3A-9525-6D4FDE1F3F47}"/>
    <cellStyle name="_S Binder Ann Bus Review-0407_RV_Comments fr MT(Jun 22)_AsPac-Budget Pres S Binder Reg Summary_2008B 2" xfId="3800" xr:uid="{F69BE2A5-B225-4498-80AA-B61FD1168FC9}"/>
    <cellStyle name="_S Binder Ann Bus Review-0407_RV_Comments fr MT(Jun 22)_AsPac-Budget Pres S Binder Reg Summary_2008B(1to30)" xfId="1112" xr:uid="{C3A71E72-CD77-456B-9C90-56543D8892D6}"/>
    <cellStyle name="_S Binder Ann Bus Review-0407_RV_Comments fr MT(Jun 22)_AsPac-Budget Pres S Binder Reg Summary_2008B(1to30) 2" xfId="3801" xr:uid="{058312AB-EB2C-4B5F-BF81-E1262069362C}"/>
    <cellStyle name="_S Binder Ann Bus Review-0407_RV_Comments fr MT(Jun 22)_AsPac-Budget Pres S Binder Reg Summary_2008B(31to60)" xfId="1113" xr:uid="{BE357FEF-86CA-4B10-BB71-0F9B3A4BD8E0}"/>
    <cellStyle name="_S Binder Ann Bus Review-0407_RV_Comments fr MT(Jun 22)_AsPac-Budget Pres S Binder Reg Summary_2008B(31to60) 2" xfId="3802" xr:uid="{5A781FEF-871A-48F9-A14A-4816127044DE}"/>
    <cellStyle name="_S Binder Ann Bus Review-0407_RV_Comments fr MT(Jun 22)_Bridges_for SB deck" xfId="1114" xr:uid="{0172FF8A-081B-4FDB-A46B-D14C42FD045C}"/>
    <cellStyle name="_S Binder Ann Bus Review-0407_RV_Comments fr MT(Jun 22)_Bridges_for SB deck 2" xfId="3803" xr:uid="{D544C7B2-21F1-4545-90A2-B0D245E58086}"/>
    <cellStyle name="_S Binder Ann Bus Review-0407_RV_Comments fr MT(Jun 22)_Great for MT" xfId="1115" xr:uid="{A1323F58-5B86-486A-AC5B-2C10B0E16B4D}"/>
    <cellStyle name="_S Binder Ann Bus Review-0407_RV_Comments fr MT(Jun 22)_Great for MT 2" xfId="3804" xr:uid="{71F4C018-463F-40F8-9BEE-11C6B6744B51}"/>
    <cellStyle name="_S Binder Ann Bus Review-0407_RV_Comments fr MT(Jun 22)_PTI Slide" xfId="1116" xr:uid="{35B120D3-9BB4-4E27-A78A-1F8AB889721C}"/>
    <cellStyle name="_S Binder Ann Bus Review-0407_RV_Comments fr MT(Jun 22)_PTI Slide 2" xfId="3805" xr:uid="{A8F4ED89-FC81-4845-993B-2E82AEDEB9DA}"/>
    <cellStyle name="_S Binder Ann Bus Review-0407_RV_Comments fr MT(Jun 22)_Px" xfId="1117" xr:uid="{BEB7DE7C-E393-4C1A-8E72-424075B048AB}"/>
    <cellStyle name="_S Binder Ann Bus Review-0407_RV_Comments fr MT(Jun 22)_Px 2" xfId="3806" xr:uid="{7D312E97-F262-490D-846D-F96B33F9E3C6}"/>
    <cellStyle name="_S Binder Ann Bus Review-0407_RV_Comments fr MT(Jun 22)_Slide8" xfId="1118" xr:uid="{1611E1DD-1EF6-4B60-BEC6-316C788AA3FB}"/>
    <cellStyle name="_S Binder Ann Bus Review-0407_RV_Comments fr MT(Jun 22)_Slide8 2" xfId="3807" xr:uid="{E2969352-0543-4EEF-A360-138A4E50EC05}"/>
    <cellStyle name="_S Binder Ann Bus Review-0407_RV_Great for MT" xfId="1119" xr:uid="{FBABD5D3-0292-4A5A-A244-0C1B602143C9}"/>
    <cellStyle name="_S Binder Ann Bus Review-0407_RV_Great for MT 2" xfId="3808" xr:uid="{5B804AFC-8BF1-40EC-AB7E-8E148AAD0996}"/>
    <cellStyle name="_S Binder Ann Bus Review-0407_RV_Projection sales PVE torpedo chart_0907" xfId="1120" xr:uid="{763B3F5D-BBDC-42F9-B5FD-DB43A34507C4}"/>
    <cellStyle name="_S Binder Ann Bus Review-0407_RV_Projection sales PVE torpedo chart_0907 2" xfId="3809" xr:uid="{E7CD2FB5-BCF8-402D-804E-D2F13E2A06E3}"/>
    <cellStyle name="_S Binder Ann Bus Review-0407_RV_Projection sales PVE torpedo chart_0907_15.R&amp;D" xfId="1121" xr:uid="{007120F7-2D80-4BAC-9AE4-3362413235C8}"/>
    <cellStyle name="_S Binder Ann Bus Review-0407_RV_Projection sales PVE torpedo chart_0907_15.R&amp;D 2" xfId="3810" xr:uid="{46827848-2B01-4896-8D6E-32311AA62B90}"/>
    <cellStyle name="_S Binder Ann Bus Review-0407_RV_Projection sales PVE torpedo chart_0907_AsPac-Budget Pres S Binder Reg Summary_2008B" xfId="1122" xr:uid="{169B6D0D-A171-478C-8A39-F5FEF2018E31}"/>
    <cellStyle name="_S Binder Ann Bus Review-0407_RV_Projection sales PVE torpedo chart_0907_AsPac-Budget Pres S Binder Reg Summary_2008B 2" xfId="3811" xr:uid="{D11C8735-7D74-4427-9FAC-A98CFE9E0A5D}"/>
    <cellStyle name="_S Binder Ann Bus Review-0407_RV_Projection sales PVE torpedo chart_0907_AsPac-Budget Pres S Binder Reg Summary_2008B(1to30)" xfId="1123" xr:uid="{76CB511C-1B81-4E44-ADF2-9B168187400B}"/>
    <cellStyle name="_S Binder Ann Bus Review-0407_RV_Projection sales PVE torpedo chart_0907_AsPac-Budget Pres S Binder Reg Summary_2008B(1to30) 2" xfId="3812" xr:uid="{1D91E9BC-7572-4F95-A9E9-D2C386A638F5}"/>
    <cellStyle name="_S Binder Ann Bus Review-0407_RV_Projection sales PVE torpedo chart_0907_AsPac-Budget Pres S Binder Reg Summary_2008B(31to60)" xfId="1124" xr:uid="{7E44180C-635B-4FD3-A929-5F5DD6B28F6E}"/>
    <cellStyle name="_S Binder Ann Bus Review-0407_RV_Projection sales PVE torpedo chart_0907_AsPac-Budget Pres S Binder Reg Summary_2008B(31to60) 2" xfId="3813" xr:uid="{F10D5291-CB4C-48D0-8D8F-5ACEAD2D0BE1}"/>
    <cellStyle name="_S Binder Ann Bus Review-0407_RV_Projection sales PVE torpedo chart_0907_Bridges_for SB deck" xfId="1125" xr:uid="{F642B89D-D2A8-4B77-93CF-4A9DB1F79484}"/>
    <cellStyle name="_S Binder Ann Bus Review-0407_RV_Projection sales PVE torpedo chart_0907_Bridges_for SB deck 2" xfId="3814" xr:uid="{C6A8E407-D6FC-4502-995F-C81F72235D20}"/>
    <cellStyle name="_S Binder Ann Bus Review-0407_RV_Projection sales PVE torpedo chart_0907_Great for MT" xfId="1126" xr:uid="{87E4F659-F656-4DB1-8FC2-9989C040C335}"/>
    <cellStyle name="_S Binder Ann Bus Review-0407_RV_Projection sales PVE torpedo chart_0907_Great for MT 2" xfId="3815" xr:uid="{9EB2EC5E-FDDF-4F30-8CCA-4FCFC4963B5E}"/>
    <cellStyle name="_S Binder Ann Bus Review-0407_RV_Projection sales PVE torpedo chart_0907_PTI Slide" xfId="1127" xr:uid="{A0B79751-5A0F-4CBA-9D00-DBC5C07AB80B}"/>
    <cellStyle name="_S Binder Ann Bus Review-0407_RV_Projection sales PVE torpedo chart_0907_PTI Slide 2" xfId="3816" xr:uid="{E84FBA8B-7BEC-488E-88B6-AA666BD60310}"/>
    <cellStyle name="_S Binder Ann Bus Review-0407_RV_Projection sales PVE torpedo chart_0907_Px" xfId="1128" xr:uid="{813C681B-D4D5-4910-BDB5-B77409BED30A}"/>
    <cellStyle name="_S Binder Ann Bus Review-0407_RV_Projection sales PVE torpedo chart_0907_Px 2" xfId="3817" xr:uid="{435725C9-BFDC-4E31-AE4D-62D28056C950}"/>
    <cellStyle name="_S Binder Ann Bus Review-0407_RV_Projection sales PVE torpedo chart_0907_Slide8" xfId="1129" xr:uid="{4E61CACC-6959-4B32-8CA2-40C8AFCCB8AB}"/>
    <cellStyle name="_S Binder Ann Bus Review-0407_RV_Projection sales PVE torpedo chart_0907_Slide8 2" xfId="3818" xr:uid="{D20CA1F1-35D6-42C5-85A7-E793C9D1EA68}"/>
    <cellStyle name="_S Binder Ann Bus Review-0407_RV_PTI Slide" xfId="1130" xr:uid="{8F75D04D-891B-4820-992F-88346718A17C}"/>
    <cellStyle name="_S Binder Ann Bus Review-0407_RV_PTI Slide 2" xfId="3819" xr:uid="{2F4E118F-3395-4B97-AB46-067E672DC568}"/>
    <cellStyle name="_S Binder Ann Bus Review-0407_RV_Px" xfId="1131" xr:uid="{4909925F-B4C9-41EB-B8E5-B98A9A9A63CE}"/>
    <cellStyle name="_S Binder Ann Bus Review-0407_RV_Px 2" xfId="3820" xr:uid="{A4D6131C-343E-42C7-B883-5AF0CC7571C2}"/>
    <cellStyle name="_S Binder Ann Bus Review-0407_RV_R&amp;O_0907" xfId="1132" xr:uid="{8894176E-0D0E-44BC-AEBE-6509248771E9}"/>
    <cellStyle name="_S Binder Ann Bus Review-0407_RV_R&amp;O_0907 2" xfId="3821" xr:uid="{C86E801D-F4C9-46E7-8A1A-58829910C1E6}"/>
    <cellStyle name="_S Binder Ann Bus Review-0407_RV_R&amp;O_0907_15.R&amp;D" xfId="1133" xr:uid="{2AC394BF-F32D-498D-9DC0-88A2F70C9EE0}"/>
    <cellStyle name="_S Binder Ann Bus Review-0407_RV_R&amp;O_0907_15.R&amp;D 2" xfId="3822" xr:uid="{715F9ED7-6C73-4F43-B0EE-85E1CAF9AA77}"/>
    <cellStyle name="_S Binder Ann Bus Review-0407_RV_R&amp;O_0907_AsPac-Budget Pres S Binder Reg Summary_2008B" xfId="1134" xr:uid="{754A5457-8894-42AC-BDBF-D1638515F8D4}"/>
    <cellStyle name="_S Binder Ann Bus Review-0407_RV_R&amp;O_0907_AsPac-Budget Pres S Binder Reg Summary_2008B 2" xfId="3823" xr:uid="{E2C9C161-2611-4DA6-AD7C-21A07D772A6A}"/>
    <cellStyle name="_S Binder Ann Bus Review-0407_RV_R&amp;O_0907_AsPac-Budget Pres S Binder Reg Summary_2008B(1to30)" xfId="1135" xr:uid="{A906079B-F489-419C-9977-A52C82555AA4}"/>
    <cellStyle name="_S Binder Ann Bus Review-0407_RV_R&amp;O_0907_AsPac-Budget Pres S Binder Reg Summary_2008B(1to30) 2" xfId="3824" xr:uid="{78D0515F-123B-477A-A40E-1C272DC93B43}"/>
    <cellStyle name="_S Binder Ann Bus Review-0407_RV_R&amp;O_0907_AsPac-Budget Pres S Binder Reg Summary_2008B(31to60)" xfId="1136" xr:uid="{2BCEA01F-DFCE-4DEF-AD37-10D7AAB26D62}"/>
    <cellStyle name="_S Binder Ann Bus Review-0407_RV_R&amp;O_0907_AsPac-Budget Pres S Binder Reg Summary_2008B(31to60) 2" xfId="3825" xr:uid="{12A0EA30-9CE2-4E90-AEF9-A22DD8ECA3C5}"/>
    <cellStyle name="_S Binder Ann Bus Review-0407_RV_R&amp;O_0907_Bridges_for SB deck" xfId="1137" xr:uid="{37A735C9-CC97-439B-B505-E326FB96D833}"/>
    <cellStyle name="_S Binder Ann Bus Review-0407_RV_R&amp;O_0907_Bridges_for SB deck 2" xfId="3826" xr:uid="{00007C75-3C81-4345-A67E-C59A5348FE80}"/>
    <cellStyle name="_S Binder Ann Bus Review-0407_RV_R&amp;O_0907_Great for MT" xfId="1138" xr:uid="{0E87F984-1043-4C9C-927F-B314CA2DF6E0}"/>
    <cellStyle name="_S Binder Ann Bus Review-0407_RV_R&amp;O_0907_Great for MT 2" xfId="3827" xr:uid="{8AFEF9B5-8286-47C5-BB1E-59B514A42E39}"/>
    <cellStyle name="_S Binder Ann Bus Review-0407_RV_R&amp;O_0907_PTI Slide" xfId="1139" xr:uid="{1A105804-C88E-4BC3-8015-2F015FAF9D33}"/>
    <cellStyle name="_S Binder Ann Bus Review-0407_RV_R&amp;O_0907_PTI Slide 2" xfId="3828" xr:uid="{0C0B76A2-309A-41A4-8F64-B1ACDC0EECEF}"/>
    <cellStyle name="_S Binder Ann Bus Review-0407_RV_R&amp;O_0907_Px" xfId="1140" xr:uid="{34FF7895-53CE-42E8-A0BC-F3F8EDDDAAB5}"/>
    <cellStyle name="_S Binder Ann Bus Review-0407_RV_R&amp;O_0907_Px 2" xfId="3829" xr:uid="{6F096594-3E40-4CFA-A12B-9ECB6B36DCAC}"/>
    <cellStyle name="_S Binder Ann Bus Review-0407_RV_R&amp;O_0907_Slide8" xfId="1141" xr:uid="{48B2099F-AB99-42D0-9EBC-9FD2688FDFBF}"/>
    <cellStyle name="_S Binder Ann Bus Review-0407_RV_R&amp;O_0907_Slide8 2" xfId="3830" xr:uid="{17283285-256E-492D-B3CD-D777FE1BBB71}"/>
    <cellStyle name="_S Binder Ann Bus Review-0407_RV_Reinvestment update_0907" xfId="1142" xr:uid="{7DE8F96F-4B30-4ADF-9C41-6A2C7C4D92D8}"/>
    <cellStyle name="_S Binder Ann Bus Review-0407_RV_Reinvestment update_0907 2" xfId="3831" xr:uid="{6E8DFA91-21AA-421D-BE6D-7384A3790B04}"/>
    <cellStyle name="_S Binder Ann Bus Review-0407_RV_Reinvestment update_0907_15.R&amp;D" xfId="1143" xr:uid="{90C9A330-C17A-49BD-AB0E-C12769A8A65A}"/>
    <cellStyle name="_S Binder Ann Bus Review-0407_RV_Reinvestment update_0907_15.R&amp;D 2" xfId="3832" xr:uid="{325DA623-B2F0-4F03-BA0C-EBE31BF26384}"/>
    <cellStyle name="_S Binder Ann Bus Review-0407_RV_Reinvestment update_0907_AsPac-Budget Pres S Binder Reg Summary_2008B" xfId="1144" xr:uid="{86748E9D-C97B-4EDA-9379-BA7C9512220F}"/>
    <cellStyle name="_S Binder Ann Bus Review-0407_RV_Reinvestment update_0907_AsPac-Budget Pres S Binder Reg Summary_2008B 2" xfId="3833" xr:uid="{9AEDACA0-02C8-444B-AF75-132614BD7260}"/>
    <cellStyle name="_S Binder Ann Bus Review-0407_RV_Reinvestment update_0907_AsPac-Budget Pres S Binder Reg Summary_2008B(1to30)" xfId="1145" xr:uid="{2593C734-D930-43F0-8734-1B7143A58DE2}"/>
    <cellStyle name="_S Binder Ann Bus Review-0407_RV_Reinvestment update_0907_AsPac-Budget Pres S Binder Reg Summary_2008B(1to30) 2" xfId="3834" xr:uid="{D1C21515-22E8-4C34-BA3B-4DEDDFD2E257}"/>
    <cellStyle name="_S Binder Ann Bus Review-0407_RV_Reinvestment update_0907_AsPac-Budget Pres S Binder Reg Summary_2008B(31to60)" xfId="1146" xr:uid="{3105145D-AF5E-457F-85D0-10448AAACC49}"/>
    <cellStyle name="_S Binder Ann Bus Review-0407_RV_Reinvestment update_0907_AsPac-Budget Pres S Binder Reg Summary_2008B(31to60) 2" xfId="3835" xr:uid="{B247C4E6-BC76-4BA4-8696-D48BBBFC77EC}"/>
    <cellStyle name="_S Binder Ann Bus Review-0407_RV_Reinvestment update_0907_Bridges_for SB deck" xfId="1147" xr:uid="{182ACC5A-80AA-4F74-9FF4-3FE5D8183E6F}"/>
    <cellStyle name="_S Binder Ann Bus Review-0407_RV_Reinvestment update_0907_Bridges_for SB deck 2" xfId="3836" xr:uid="{F4B5E436-E504-4023-90E5-47FF7BD23EE3}"/>
    <cellStyle name="_S Binder Ann Bus Review-0407_RV_Reinvestment update_0907_Great for MT" xfId="1148" xr:uid="{90E9FDC9-BA52-44CC-A283-17F090FF17EB}"/>
    <cellStyle name="_S Binder Ann Bus Review-0407_RV_Reinvestment update_0907_Great for MT 2" xfId="3837" xr:uid="{058955D3-CEAE-4E90-94B2-2047A68EB902}"/>
    <cellStyle name="_S Binder Ann Bus Review-0407_RV_Reinvestment update_0907_PTI Slide" xfId="1149" xr:uid="{CFF65325-865D-4A25-BBE7-A1F8513836E4}"/>
    <cellStyle name="_S Binder Ann Bus Review-0407_RV_Reinvestment update_0907_PTI Slide 2" xfId="3838" xr:uid="{F1BBF6BE-F726-4A3B-8AE9-35D449526AD3}"/>
    <cellStyle name="_S Binder Ann Bus Review-0407_RV_Reinvestment update_0907_Px" xfId="1150" xr:uid="{6AD2293E-473F-4D88-8CCF-DFBB00A43257}"/>
    <cellStyle name="_S Binder Ann Bus Review-0407_RV_Reinvestment update_0907_Px 2" xfId="3839" xr:uid="{71BC7C97-BCEE-41B1-9E11-1A5614D6862C}"/>
    <cellStyle name="_S Binder Ann Bus Review-0407_RV_Reinvestment update_0907_Slide8" xfId="1151" xr:uid="{F3CEBDFA-534C-4ED6-95FF-D32B95128FDA}"/>
    <cellStyle name="_S Binder Ann Bus Review-0407_RV_Reinvestment update_0907_Slide8 2" xfId="3840" xr:uid="{26E4CB75-E7B6-4D7F-B3B7-9ED7A44A6FC8}"/>
    <cellStyle name="_S Binder Ann Bus Review-0407_RV_Slide8" xfId="1152" xr:uid="{E967E9E4-5ACA-44A2-9935-6BFD6CEAD50A}"/>
    <cellStyle name="_S Binder Ann Bus Review-0407_RV_Slide8 2" xfId="3841" xr:uid="{C62F90B8-54A1-4FC9-B4D1-D504A32A18FA}"/>
    <cellStyle name="_Sep Buz Review-val" xfId="1153" xr:uid="{F5C7CCC7-480D-492D-946E-CB271C3432ED}"/>
    <cellStyle name="_Sep Buz Review-val 2" xfId="3842" xr:uid="{C4153883-488C-487E-862B-EC3B819094F6}"/>
    <cellStyle name="_Sep Buz Review-val_15.R&amp;D" xfId="1154" xr:uid="{675CF7EF-135B-4C57-A0B0-37020D4D337A}"/>
    <cellStyle name="_Sep Buz Review-val_15.R&amp;D 2" xfId="3843" xr:uid="{52F29F93-6153-4173-AF14-0F449087420B}"/>
    <cellStyle name="_Sep Buz Review-val_AsPac-Budget Pres S Binder Reg Summary_2008B" xfId="1155" xr:uid="{27BD1737-9942-4ED2-B932-D2E5C79BADD2}"/>
    <cellStyle name="_Sep Buz Review-val_AsPac-Budget Pres S Binder Reg Summary_2008B 2" xfId="3844" xr:uid="{C3E4A9B4-36D5-4AE9-B152-4D21C705AC3A}"/>
    <cellStyle name="_Sep Buz Review-val_AsPac-Budget Pres S Binder Reg Summary_2008B(1to30)" xfId="1156" xr:uid="{86B793C0-A903-42AC-A32C-DDA6B257AC93}"/>
    <cellStyle name="_Sep Buz Review-val_AsPac-Budget Pres S Binder Reg Summary_2008B(1to30) 2" xfId="3845" xr:uid="{CF20F6F9-EF3D-4073-AB8E-6C92BBAB8F6D}"/>
    <cellStyle name="_Sep Buz Review-val_AsPac-Budget Pres S Binder Reg Summary_2008B(31to60)" xfId="1157" xr:uid="{B4B19015-D8FA-4B4C-9AAE-F4BE7515EF14}"/>
    <cellStyle name="_Sep Buz Review-val_AsPac-Budget Pres S Binder Reg Summary_2008B(31to60) 2" xfId="3846" xr:uid="{F8E25F8A-2EF2-4958-A087-66AF93B58DC4}"/>
    <cellStyle name="_Sep Buz Review-val_Bridges_for SB deck" xfId="1158" xr:uid="{DB00DBEC-AEDB-4A6F-9CA1-69D2FE798F60}"/>
    <cellStyle name="_Sep Buz Review-val_Bridges_for SB deck 2" xfId="3847" xr:uid="{952A760E-0560-47D3-A559-43AFCD718A30}"/>
    <cellStyle name="_Sep Buz Review-val_Great for MT" xfId="1159" xr:uid="{25DBFBD3-3B1B-4D50-929F-1F0867F2553D}"/>
    <cellStyle name="_Sep Buz Review-val_Great for MT 2" xfId="3848" xr:uid="{16D26FAB-6DAD-40FB-A9F9-27BAAE7DC600}"/>
    <cellStyle name="_Sep Buz Review-val_PTI Slide" xfId="1160" xr:uid="{74AB2C23-107F-4BAC-90B0-3CA816A50611}"/>
    <cellStyle name="_Sep Buz Review-val_PTI Slide 2" xfId="3849" xr:uid="{07BA12DC-6D0E-43EF-B92C-54CFD2552AF0}"/>
    <cellStyle name="_Sep Buz Review-val_Px" xfId="1161" xr:uid="{FA690AE8-84E7-49C5-BA1B-2D998B890F2C}"/>
    <cellStyle name="_Sep Buz Review-val_Px 2" xfId="3850" xr:uid="{BC08B240-2EFE-4B89-8C54-36D4B8914E00}"/>
    <cellStyle name="_Sep Buz Review-val_Slide8" xfId="1162" xr:uid="{2FF6331B-7F14-4AFD-BF44-6F8A080E0567}"/>
    <cellStyle name="_Sep Buz Review-val_Slide8 2" xfId="3851" xr:uid="{4A339481-65B7-4DFF-8304-432C8D6B8EC9}"/>
    <cellStyle name="_Taiwan" xfId="1163" xr:uid="{5B834538-38AC-4002-A9E3-6818995BDF4C}"/>
    <cellStyle name="_Taiwan 2" xfId="3852" xr:uid="{BFAE6278-5F35-47C4-89A8-1C2BDBFD506F}"/>
    <cellStyle name="_Taiwan_15.R&amp;D" xfId="1164" xr:uid="{C51ABBEA-73F9-41AC-B24A-47080DDB7182}"/>
    <cellStyle name="_Taiwan_15.R&amp;D 2" xfId="3853" xr:uid="{D03B427A-B963-46EC-8B7D-25E9DBC9AF49}"/>
    <cellStyle name="_Taiwan_AsPac-Budget deck 2008" xfId="1165" xr:uid="{A54F0675-CF61-4E34-BF74-637755822C29}"/>
    <cellStyle name="_Taiwan_AsPac-Budget deck 2008 2" xfId="3854" xr:uid="{5E722A91-8E87-4182-A787-8C89C6740B08}"/>
    <cellStyle name="_Taiwan_AsPac-Budget Pres S Binder Reg Summary" xfId="1166" xr:uid="{7995C177-6441-44C2-96CE-BD38E8C18DC5}"/>
    <cellStyle name="_Taiwan_AsPac-Budget Pres S Binder Reg Summary 2" xfId="3855" xr:uid="{D84AA219-6340-438D-8C2A-6C2629E67E16}"/>
    <cellStyle name="_Taiwan_AsPac-Budget Pres S Binder Reg Summary_2008B" xfId="1167" xr:uid="{08B01568-8FC0-4602-961E-BD28C117C40D}"/>
    <cellStyle name="_Taiwan_AsPac-Budget Pres S Binder Reg Summary_2008B 2" xfId="3856" xr:uid="{4C2743C7-8E21-4310-8CCE-8CDF3117FD71}"/>
    <cellStyle name="_Taiwan_AsPac-Budget Pres S Binder Reg Summary_2008B(1to30)" xfId="1168" xr:uid="{259F5047-A703-40EF-A7BE-FB3D2B24BEEA}"/>
    <cellStyle name="_Taiwan_AsPac-Budget Pres S Binder Reg Summary_2008B(1to30) 2" xfId="3857" xr:uid="{C24BBEE9-E885-4C10-977B-CB2E67A6BE05}"/>
    <cellStyle name="_Taiwan_AsPac-Budget Pres S Binder Reg Summary_2008B(31to60)" xfId="1169" xr:uid="{4D745529-8509-4258-9E4F-48E93CF911F0}"/>
    <cellStyle name="_Taiwan_AsPac-Budget Pres S Binder Reg Summary_2008B(31to60) 2" xfId="3858" xr:uid="{D11829BF-CB5B-4F71-838F-A75358488E4E}"/>
    <cellStyle name="_Taiwan_Bridges_for SB deck" xfId="1170" xr:uid="{AED52AA2-E17D-4E32-AC09-48F0009BD88B}"/>
    <cellStyle name="_Taiwan_Bridges_for SB deck 2" xfId="3859" xr:uid="{727BCB57-27A9-4ACB-A4A0-5CD9ED2487B9}"/>
    <cellStyle name="_Taiwan_Great for MT" xfId="1171" xr:uid="{8AB5ED2B-D3C0-40EC-BA83-0473738D7026}"/>
    <cellStyle name="_Taiwan_Great for MT 2" xfId="3860" xr:uid="{6C949CD9-1254-45A9-BB63-87E603432763}"/>
    <cellStyle name="_Taiwan_PTI Slide" xfId="1172" xr:uid="{0B7A6917-F1F8-4CAE-B82D-4B0CA19EF81F}"/>
    <cellStyle name="_Taiwan_PTI Slide 2" xfId="3861" xr:uid="{ADB8BB85-D8D1-4176-88AA-4923B261B826}"/>
    <cellStyle name="_Taiwan_Px" xfId="1173" xr:uid="{0DECAF5F-D100-48AA-95BE-580E85196140}"/>
    <cellStyle name="_Taiwan_Px 2" xfId="3862" xr:uid="{70D9C315-957A-4710-A50D-ECDD87A37381}"/>
    <cellStyle name="_Taiwan_ROI_Valuation_Template_070213" xfId="1174" xr:uid="{D8398488-6409-4485-8B68-8CA82945274A}"/>
    <cellStyle name="_Taiwan_ROI_Valuation_Template_070213 2" xfId="3863" xr:uid="{9D9BC908-4F7D-4113-9521-96FDAC7BAB31}"/>
    <cellStyle name="_Taiwan_ROI_Valuation_Template_070213_15.R&amp;D" xfId="1175" xr:uid="{F0DC56AA-28F1-44C5-A64C-78F4ABA03051}"/>
    <cellStyle name="_Taiwan_ROI_Valuation_Template_070213_15.R&amp;D 2" xfId="3864" xr:uid="{F47425FD-C69D-41C7-8DF5-8D3033175B75}"/>
    <cellStyle name="_Taiwan_ROI_Valuation_Template_070213_AsPac-Budget Pres S Binder Reg Summary_2008B" xfId="1176" xr:uid="{529C1E01-B0E3-44B2-A352-471543A9CBC5}"/>
    <cellStyle name="_Taiwan_ROI_Valuation_Template_070213_AsPac-Budget Pres S Binder Reg Summary_2008B 2" xfId="3865" xr:uid="{3B0E1EB8-569A-4BBE-8502-C68BBFF7530A}"/>
    <cellStyle name="_Taiwan_ROI_Valuation_Template_070213_AsPac-Budget Pres S Binder Reg Summary_2008B(1to30)" xfId="1177" xr:uid="{DF0026B3-D547-4084-81C0-E4C9DDEF2E47}"/>
    <cellStyle name="_Taiwan_ROI_Valuation_Template_070213_AsPac-Budget Pres S Binder Reg Summary_2008B(1to30) 2" xfId="3866" xr:uid="{D746C465-C2F5-45B3-B7A6-5A8CCD2DE86F}"/>
    <cellStyle name="_Taiwan_ROI_Valuation_Template_070213_AsPac-Budget Pres S Binder Reg Summary_2008B(31to60)" xfId="1178" xr:uid="{1AFC6A02-6B32-416F-B78A-EB011BEE0FCF}"/>
    <cellStyle name="_Taiwan_ROI_Valuation_Template_070213_AsPac-Budget Pres S Binder Reg Summary_2008B(31to60) 2" xfId="3867" xr:uid="{8F162193-CFA4-435E-A144-19B4FB502789}"/>
    <cellStyle name="_Taiwan_ROI_Valuation_Template_070213_Bridges_for SB deck" xfId="1179" xr:uid="{1A6EE59F-9927-4B11-810F-ADBDF00F0F0F}"/>
    <cellStyle name="_Taiwan_ROI_Valuation_Template_070213_Bridges_for SB deck 2" xfId="3868" xr:uid="{042D01B1-6C13-49CE-9EDF-8927CD1EA9CE}"/>
    <cellStyle name="_Taiwan_ROI_Valuation_Template_070213_Great for MT" xfId="1180" xr:uid="{4CBE0BC3-9B0D-48E7-9FA9-F8901677D500}"/>
    <cellStyle name="_Taiwan_ROI_Valuation_Template_070213_Great for MT 2" xfId="3869" xr:uid="{13DE5C91-67BC-4E65-ADFE-6D34889F056A}"/>
    <cellStyle name="_Taiwan_ROI_Valuation_Template_070213_PTI Slide" xfId="1181" xr:uid="{A001DB5D-5914-47B0-85A7-4B60EED1727A}"/>
    <cellStyle name="_Taiwan_ROI_Valuation_Template_070213_PTI Slide 2" xfId="3870" xr:uid="{14296251-4A4A-484F-924A-95172778E473}"/>
    <cellStyle name="_Taiwan_ROI_Valuation_Template_070213_Px" xfId="1182" xr:uid="{CD8BFD43-717F-45DB-837A-02A5349E5213}"/>
    <cellStyle name="_Taiwan_ROI_Valuation_Template_070213_Px 2" xfId="3871" xr:uid="{16035695-1048-4C16-B448-879EB7B99A12}"/>
    <cellStyle name="_Taiwan_ROI_Valuation_Template_070213_Slide8" xfId="1183" xr:uid="{199F2BCA-2D64-432C-9AB3-FD5C45960BE3}"/>
    <cellStyle name="_Taiwan_ROI_Valuation_Template_070213_Slide8 2" xfId="3872" xr:uid="{1946F230-7D6E-42F1-8E46-E3816EC8FE80}"/>
    <cellStyle name="_Taiwan_Slide8" xfId="1184" xr:uid="{8ACC63F8-7BE4-4326-8389-AB5C890D7F09}"/>
    <cellStyle name="_Taiwan_Slide8 2" xfId="3873" xr:uid="{F324B638-8C29-4390-B4B1-AE1E28DFBFAE}"/>
    <cellStyle name="=C:\WINNT\SYSTEM32\COMMAND.COM 2 2" xfId="1185" xr:uid="{24F2E584-E12F-4C9C-9B77-60B9785B1304}"/>
    <cellStyle name="=C:\WINNT\SYSTEM32\COMMAND.COM 2 2 2" xfId="3874" xr:uid="{2891987A-E92A-469E-A236-C424E601A22E}"/>
    <cellStyle name="20% - Accent1 2" xfId="1187" xr:uid="{DDA74953-BBB0-4A9C-A63E-DAE4A4873195}"/>
    <cellStyle name="20% - Accent1 3" xfId="1186" xr:uid="{E46A3702-98F9-4C08-B205-8566F37AFF7F}"/>
    <cellStyle name="20% - Accent2 2" xfId="1189" xr:uid="{9BB6982D-1B2F-443E-9944-1887969CC276}"/>
    <cellStyle name="20% - Accent2 3" xfId="1188" xr:uid="{0FA5640C-2B0E-43CD-B734-83BC0576397F}"/>
    <cellStyle name="20% - Accent3 2" xfId="1191" xr:uid="{BB51137B-D987-44DD-B651-D56584985A11}"/>
    <cellStyle name="20% - Accent3 3" xfId="1190" xr:uid="{8C5E95C0-BA84-4887-9534-C3A83608BC91}"/>
    <cellStyle name="20% - Accent4 2" xfId="1193" xr:uid="{DE6AD1D7-1993-4F8F-A9E9-0358AD95AF3A}"/>
    <cellStyle name="20% - Accent4 3" xfId="1192" xr:uid="{DD1EAD8A-840D-4721-976A-5376B3586658}"/>
    <cellStyle name="20% - Accent5 2" xfId="1195" xr:uid="{200CF4F0-7624-4982-B206-86615BBF8266}"/>
    <cellStyle name="20% - Accent5 3" xfId="1194" xr:uid="{268C6612-3EBF-4CAE-81A2-010D7D4A4AEE}"/>
    <cellStyle name="20% - Accent6 2" xfId="1197" xr:uid="{DADAC562-6DC7-41CC-93BD-4FF2DF455F6F}"/>
    <cellStyle name="20% - Accent6 3" xfId="1196" xr:uid="{7DDA4307-16DC-4C49-9F2A-167576BCA27E}"/>
    <cellStyle name="40% - Accent1 2" xfId="1199" xr:uid="{59794AE6-5F96-4FE9-A2B8-44A1044F6AB2}"/>
    <cellStyle name="40% - Accent1 3" xfId="1198" xr:uid="{DFA32740-52AC-49AB-84DA-C76AB3A08E2D}"/>
    <cellStyle name="40% - Accent2 2" xfId="1201" xr:uid="{57863ABE-5FD2-4DE2-8647-261E281E6DD3}"/>
    <cellStyle name="40% - Accent2 3" xfId="1200" xr:uid="{96E6910F-7446-471E-8A5E-B4C33CB2F6D6}"/>
    <cellStyle name="40% - Accent3 2" xfId="1203" xr:uid="{6CF6EF6C-6BE8-4ADC-81BF-73437CF14433}"/>
    <cellStyle name="40% - Accent3 3" xfId="1202" xr:uid="{044E95C4-EE16-4133-8E5E-3662F2FF8425}"/>
    <cellStyle name="40% - Accent4 2" xfId="1205" xr:uid="{5C9E1334-A961-4C06-86D7-E888355022BC}"/>
    <cellStyle name="40% - Accent4 3" xfId="1204" xr:uid="{1CD7696B-1EFC-481A-9C8F-D370379E9D51}"/>
    <cellStyle name="40% - Accent5 2" xfId="1207" xr:uid="{29A09DD7-B9FC-48F6-B16A-55E30600E7AD}"/>
    <cellStyle name="40% - Accent5 3" xfId="1206" xr:uid="{7B494398-0172-4FD1-A693-E6A80B5E2681}"/>
    <cellStyle name="40% - Accent6 2" xfId="1209" xr:uid="{0A8733E7-17E7-453A-9D36-039162847408}"/>
    <cellStyle name="40% - Accent6 3" xfId="1208" xr:uid="{558F3F8C-0831-44E2-AE29-62613C75E24A}"/>
    <cellStyle name="60% - Accent1 2" xfId="1210" xr:uid="{B1DCE3FF-DF4B-44F1-A29A-2A4A8D2D3012}"/>
    <cellStyle name="60% - Accent2 2" xfId="1211" xr:uid="{6A5108CC-84B1-4786-A198-E636358E9B92}"/>
    <cellStyle name="60% - Accent3 2" xfId="1212" xr:uid="{BAE757EB-CA65-43D3-8387-BCB49738F19C}"/>
    <cellStyle name="60% - Accent4 2" xfId="1213" xr:uid="{1C58B2B6-1B63-4532-A294-143A2F69DC07}"/>
    <cellStyle name="60% - Accent5 2" xfId="1214" xr:uid="{6BE51BB9-3CD2-4EEC-A688-28659DF04FE4}"/>
    <cellStyle name="60% - Accent6 2" xfId="1215" xr:uid="{6FEF706C-B6C8-46C4-877A-974B2F2F50A7}"/>
    <cellStyle name="AA" xfId="1216" xr:uid="{C290B267-CAC4-4CA9-8293-C2FD782D83C2}"/>
    <cellStyle name="Accent1 - 20%" xfId="1218" xr:uid="{BA6514C7-4204-4510-9886-DA28BFD563DA}"/>
    <cellStyle name="Accent1 - 20% 2" xfId="1219" xr:uid="{3221C05A-5561-4EE0-A247-11ACDF0332DD}"/>
    <cellStyle name="Accent1 - 40%" xfId="1220" xr:uid="{66B3FC36-6B22-45C2-A22B-52F5F6610899}"/>
    <cellStyle name="Accent1 - 40% 2" xfId="1221" xr:uid="{EFA202CF-6CE0-466A-A600-3C8BE0FC5005}"/>
    <cellStyle name="Accent1 - 60%" xfId="1222" xr:uid="{C9195C91-0BC7-4DD4-AC52-02718FF4680C}"/>
    <cellStyle name="Accent1 - 60% 2" xfId="1223" xr:uid="{ACF08FEB-7914-457A-81FE-5D327BD6AA0B}"/>
    <cellStyle name="Accent1 2" xfId="1217" xr:uid="{8CBF36FE-0FA2-4710-AE50-54D5192B1876}"/>
    <cellStyle name="Accent1 3" xfId="4963" xr:uid="{7A46C7C0-5DA7-480E-BAF5-D695B75A0D56}"/>
    <cellStyle name="Accent1 4" xfId="4979" xr:uid="{267B99F9-01C6-427C-B83E-4C78FC3F7B08}"/>
    <cellStyle name="Accent2 - 20%" xfId="1225" xr:uid="{11CA91E7-AB2D-40DC-8DE4-A08E79C74671}"/>
    <cellStyle name="Accent2 - 20% 2" xfId="1226" xr:uid="{164C5AA3-03D1-46CC-9ADC-CEB872561B50}"/>
    <cellStyle name="Accent2 - 40%" xfId="1227" xr:uid="{3EF3F47F-A0FF-4A53-ADCA-94656739C8C6}"/>
    <cellStyle name="Accent2 - 40% 2" xfId="1228" xr:uid="{B7630130-F6C4-43F6-97B9-123630752ADC}"/>
    <cellStyle name="Accent2 - 60%" xfId="1229" xr:uid="{ECBFEED4-AC42-4212-ADFB-D3331EE101EE}"/>
    <cellStyle name="Accent2 - 60% 2" xfId="1230" xr:uid="{F88FA2E3-A232-416F-B9CE-952042389A26}"/>
    <cellStyle name="Accent2 2" xfId="1224" xr:uid="{2CF0BE6B-6B2C-4EC8-8356-D9B80361C11A}"/>
    <cellStyle name="Accent2 3" xfId="4964" xr:uid="{65CA50A6-05DD-43C6-AB2D-B2B265E98B67}"/>
    <cellStyle name="Accent2 4" xfId="4983" xr:uid="{CE245810-C03D-40E7-9DF5-83E41CC5496F}"/>
    <cellStyle name="Accent3 - 20%" xfId="1232" xr:uid="{5B4EBDB6-EF33-4121-AFDD-91B026532F78}"/>
    <cellStyle name="Accent3 - 20% 2" xfId="1233" xr:uid="{402258DB-8AD9-491A-BBE2-2DF1C7448E1A}"/>
    <cellStyle name="Accent3 - 40%" xfId="1234" xr:uid="{488995A2-1080-4CA7-94C9-13C29F005DB6}"/>
    <cellStyle name="Accent3 - 40% 2" xfId="1235" xr:uid="{0950CAE9-406C-45E9-B2E6-8AD05F5AF3F9}"/>
    <cellStyle name="Accent3 - 60%" xfId="1236" xr:uid="{547D3795-A515-4B3B-BCAB-4DD6CC7FE282}"/>
    <cellStyle name="Accent3 - 60% 2" xfId="1237" xr:uid="{BC4235E1-9353-4EF6-8625-E32108FA7074}"/>
    <cellStyle name="Accent3 10" xfId="1238" xr:uid="{EBFA23E1-5EDB-44BB-A597-00DE7F1644C1}"/>
    <cellStyle name="Accent3 11" xfId="1239" xr:uid="{782ED282-6FF2-4F8E-A1CA-9BFB3B3558DC}"/>
    <cellStyle name="Accent3 12" xfId="1240" xr:uid="{3CF05B94-E8F3-44A8-B522-CA7620021B70}"/>
    <cellStyle name="Accent3 13" xfId="1241" xr:uid="{22969343-6D42-4476-B8A1-5907FA5EEE68}"/>
    <cellStyle name="Accent3 14" xfId="1242" xr:uid="{D3F44438-5578-4857-B666-181A0B4EC6CD}"/>
    <cellStyle name="Accent3 15" xfId="1243" xr:uid="{F71696E4-4388-44DE-8884-4CAA35883722}"/>
    <cellStyle name="Accent3 16" xfId="1244" xr:uid="{C7FD433D-EAAD-409E-B5D3-A6378CB90B8D}"/>
    <cellStyle name="Accent3 17" xfId="1245" xr:uid="{88F3D393-AA9E-4599-8970-15454F7031F7}"/>
    <cellStyle name="Accent3 18" xfId="1246" xr:uid="{3B4B56A5-F6E1-427C-B469-906A152F31A6}"/>
    <cellStyle name="Accent3 19" xfId="1247" xr:uid="{E0C9FA39-7C80-4C98-8CA2-3587D39640D2}"/>
    <cellStyle name="Accent3 2" xfId="1248" xr:uid="{CDFCEE25-E46A-4A6C-AB52-48A351A23533}"/>
    <cellStyle name="Accent3 20" xfId="1249" xr:uid="{F748D4F7-1C33-4209-8670-D4D888FF9658}"/>
    <cellStyle name="Accent3 21" xfId="1250" xr:uid="{AF817C57-F349-4658-B486-0B51F8AE8E53}"/>
    <cellStyle name="Accent3 22" xfId="1251" xr:uid="{396E3724-E63B-43E3-92AA-8CC4EB1D645B}"/>
    <cellStyle name="Accent3 23" xfId="1231" xr:uid="{D3C74673-090F-4B07-9B13-A729AF4F8822}"/>
    <cellStyle name="Accent3 24" xfId="4965" xr:uid="{11A03F66-8079-4167-8C76-C7730C261F3F}"/>
    <cellStyle name="Accent3 25" xfId="4978" xr:uid="{7838B5FF-CB09-4335-9350-6A91E7F0CF86}"/>
    <cellStyle name="Accent3 3" xfId="1252" xr:uid="{7B03CD9D-B49C-49CC-91AC-0CA24A0BB57A}"/>
    <cellStyle name="Accent3 4" xfId="1253" xr:uid="{CD038061-D2C2-499B-9EC5-DF6B6558251C}"/>
    <cellStyle name="Accent3 5" xfId="1254" xr:uid="{9F63A1C4-2013-45BF-8986-B79163762445}"/>
    <cellStyle name="Accent3 6" xfId="1255" xr:uid="{1DC6B3DA-FEAC-46C0-9E00-96BFDE08B2CC}"/>
    <cellStyle name="Accent3 7" xfId="1256" xr:uid="{9751CCB3-19E5-438E-B0B0-163CB847D8A4}"/>
    <cellStyle name="Accent3 8" xfId="1257" xr:uid="{50C94735-EADF-4B18-AB23-D251BE9058F0}"/>
    <cellStyle name="Accent3 9" xfId="1258" xr:uid="{536B437E-C308-4ED5-929B-D78120FF6B28}"/>
    <cellStyle name="Accent4 - 20%" xfId="1260" xr:uid="{006696F3-BA18-4320-AACE-E6651E2CC7CD}"/>
    <cellStyle name="Accent4 - 20% 2" xfId="1261" xr:uid="{6AE7765C-D9A2-4C11-8714-99974E464102}"/>
    <cellStyle name="Accent4 - 40%" xfId="1262" xr:uid="{5D14C7FC-5F88-42AA-B75B-E76DA0252CEB}"/>
    <cellStyle name="Accent4 - 40% 2" xfId="1263" xr:uid="{CDDD0DB3-7783-4319-9B1C-5AAD8BCC4146}"/>
    <cellStyle name="Accent4 - 60%" xfId="1264" xr:uid="{AD92C2EC-83AA-49A6-81BA-934BC5C4A421}"/>
    <cellStyle name="Accent4 - 60% 2" xfId="1265" xr:uid="{C7B895AE-6412-4EE5-A6F9-C7555612121D}"/>
    <cellStyle name="Accent4 10" xfId="1266" xr:uid="{BB61EDEE-EACE-4195-9C7D-32848636E628}"/>
    <cellStyle name="Accent4 11" xfId="1267" xr:uid="{141483D4-1975-43C3-8BE4-5F58176E5F83}"/>
    <cellStyle name="Accent4 12" xfId="1268" xr:uid="{97EF46CF-9DC9-4D6C-B0AF-1BD4FB900CAD}"/>
    <cellStyle name="Accent4 13" xfId="1269" xr:uid="{86BE6517-72CD-4E1D-B80C-E584D9E1339B}"/>
    <cellStyle name="Accent4 14" xfId="1270" xr:uid="{9DA2E6DC-6E5D-45F4-9C59-8DA5231FFC3E}"/>
    <cellStyle name="Accent4 15" xfId="1271" xr:uid="{B08DE7E0-DE28-43A9-A3E9-7953812EF337}"/>
    <cellStyle name="Accent4 16" xfId="1272" xr:uid="{C9D05A8E-BBE4-4B86-8CBD-DB454B5872AE}"/>
    <cellStyle name="Accent4 17" xfId="1273" xr:uid="{45FA0CC1-8EB9-44FF-B090-2E0612166049}"/>
    <cellStyle name="Accent4 18" xfId="1274" xr:uid="{DF849764-73CA-4560-B3B2-F8E91C900694}"/>
    <cellStyle name="Accent4 19" xfId="1275" xr:uid="{6A4DE59B-4B82-4D39-B000-FAC4AAD61274}"/>
    <cellStyle name="Accent4 2" xfId="1276" xr:uid="{6C6D53E4-0519-46AF-B2C9-1B93A5F7E168}"/>
    <cellStyle name="Accent4 20" xfId="1277" xr:uid="{FDCD76E8-D5E4-4F51-8CA0-DC7C717568A3}"/>
    <cellStyle name="Accent4 21" xfId="1278" xr:uid="{4F4F78EB-1898-4E8A-A556-15404D1B607B}"/>
    <cellStyle name="Accent4 22" xfId="1279" xr:uid="{32CBFCF3-4686-4F8C-AA7D-716EEAC6CB71}"/>
    <cellStyle name="Accent4 23" xfId="1259" xr:uid="{73245251-C3F4-40E7-90E6-B147B97B9390}"/>
    <cellStyle name="Accent4 24" xfId="4966" xr:uid="{3568A5D1-DCBC-406E-826A-E1487F948D41}"/>
    <cellStyle name="Accent4 25" xfId="4977" xr:uid="{55F30412-8BD8-47FC-8CDD-5B143D48BF7B}"/>
    <cellStyle name="Accent4 3" xfId="1280" xr:uid="{7C70A3E9-A61D-4884-B480-F490658E87B8}"/>
    <cellStyle name="Accent4 4" xfId="1281" xr:uid="{41086EF7-B3A2-4C5F-B133-23DC56DD56FA}"/>
    <cellStyle name="Accent4 5" xfId="1282" xr:uid="{18CAC324-14AC-41D6-99EF-BB555FE3473F}"/>
    <cellStyle name="Accent4 6" xfId="1283" xr:uid="{40F3774F-E64A-4B78-AD6C-67006B12C75E}"/>
    <cellStyle name="Accent4 7" xfId="1284" xr:uid="{2A90AD67-36B3-408D-B63B-0050070480EE}"/>
    <cellStyle name="Accent4 8" xfId="1285" xr:uid="{8035FEA4-E803-447E-A63A-EB8907BBE535}"/>
    <cellStyle name="Accent4 9" xfId="1286" xr:uid="{5A1E9BC0-7C05-4259-94DC-A23D26795436}"/>
    <cellStyle name="Accent5 - 20%" xfId="1288" xr:uid="{F555520B-887C-4955-9083-EDBCACA2FBDC}"/>
    <cellStyle name="Accent5 - 20% 2" xfId="1289" xr:uid="{3C266045-F6BF-45CE-9163-120C3DF65B36}"/>
    <cellStyle name="Accent5 - 40%" xfId="1290" xr:uid="{A0319649-A5D6-4346-8C97-AE74F34630E1}"/>
    <cellStyle name="Accent5 - 60%" xfId="1291" xr:uid="{7821C703-0C10-430C-B2E7-4AE4FCD18720}"/>
    <cellStyle name="Accent5 - 60% 2" xfId="1292" xr:uid="{CAB951A0-3C4E-499F-AC46-D664920FEF57}"/>
    <cellStyle name="Accent5 10" xfId="1293" xr:uid="{8C6532E8-EAB6-4AEB-91BD-F121D645885E}"/>
    <cellStyle name="Accent5 11" xfId="1294" xr:uid="{A72344DB-E8C8-4E71-98A6-41033D898D8D}"/>
    <cellStyle name="Accent5 12" xfId="1295" xr:uid="{15FC2539-0F0B-4AB6-A826-C7445E425823}"/>
    <cellStyle name="Accent5 13" xfId="1296" xr:uid="{785E0DD1-2081-43DB-8442-5A0FD5243CCE}"/>
    <cellStyle name="Accent5 14" xfId="1297" xr:uid="{DE246AB1-E464-4102-818E-83A7B9C9AD96}"/>
    <cellStyle name="Accent5 15" xfId="1298" xr:uid="{6C64F835-ED02-4937-97A9-428EB64FDC59}"/>
    <cellStyle name="Accent5 16" xfId="1299" xr:uid="{3012BB5D-69CE-453C-B197-E04AAAB546D8}"/>
    <cellStyle name="Accent5 17" xfId="1300" xr:uid="{A0B0D1DC-4C1C-498B-BD38-00B9C535AB32}"/>
    <cellStyle name="Accent5 18" xfId="1301" xr:uid="{837569DC-0BC2-4DB2-A737-52FCC3F06272}"/>
    <cellStyle name="Accent5 19" xfId="1302" xr:uid="{92C00324-3A1F-4AF5-B6E8-850EF3D75D4A}"/>
    <cellStyle name="Accent5 2" xfId="1303" xr:uid="{0ACB6206-05CA-4541-A966-2762E7ECBB26}"/>
    <cellStyle name="Accent5 20" xfId="1304" xr:uid="{F9A3B74F-BCA8-4CF5-82B9-109653784EFB}"/>
    <cellStyle name="Accent5 21" xfId="1305" xr:uid="{CC7A51E2-FB0E-43D8-9430-A5F36DCBB5AB}"/>
    <cellStyle name="Accent5 22" xfId="1306" xr:uid="{D61C8845-9D3E-496D-A645-D709810CA669}"/>
    <cellStyle name="Accent5 23" xfId="1287" xr:uid="{6A889891-593C-47F8-B787-1E72923FD735}"/>
    <cellStyle name="Accent5 24" xfId="4967" xr:uid="{2A0D1828-C187-4F3A-8B99-DE97A905FEB6}"/>
    <cellStyle name="Accent5 25" xfId="4976" xr:uid="{A9EDC18D-48EE-43C2-B997-9C3509FA8920}"/>
    <cellStyle name="Accent5 3" xfId="1307" xr:uid="{1CAEF1E3-4BF5-43B0-BD08-9785710E053C}"/>
    <cellStyle name="Accent5 4" xfId="1308" xr:uid="{6247E422-5673-496A-BE9C-AA2BC4E5CA93}"/>
    <cellStyle name="Accent5 5" xfId="1309" xr:uid="{B894D977-A8BC-44BA-ABEC-57BC575AE899}"/>
    <cellStyle name="Accent5 6" xfId="1310" xr:uid="{E07F927B-A3EA-4895-BAB9-403C9D5FF543}"/>
    <cellStyle name="Accent5 7" xfId="1311" xr:uid="{C948DD3D-0B96-4397-9B66-A6112702948F}"/>
    <cellStyle name="Accent5 8" xfId="1312" xr:uid="{26B92DF2-6AE4-4326-8809-7F7930DAEB8F}"/>
    <cellStyle name="Accent5 9" xfId="1313" xr:uid="{88A3FAB4-ED7D-4028-A78C-7BF492D5E842}"/>
    <cellStyle name="Accent6 - 20%" xfId="1315" xr:uid="{1D3A40EA-1257-43C1-92BF-9026B48AB6DF}"/>
    <cellStyle name="Accent6 - 40%" xfId="1316" xr:uid="{AB4A6D19-14A1-40BE-B63F-1BCA8706CB72}"/>
    <cellStyle name="Accent6 - 40% 2" xfId="1317" xr:uid="{6A6AC9E7-36A0-4B16-AEC0-FBDDDD5EF55A}"/>
    <cellStyle name="Accent6 - 60%" xfId="1318" xr:uid="{C0133C80-D61E-4A1D-A1B5-7ABBCD8C3102}"/>
    <cellStyle name="Accent6 - 60% 2" xfId="1319" xr:uid="{39AB7FA4-7943-41D9-B691-2809E89B8A60}"/>
    <cellStyle name="Accent6 10" xfId="1320" xr:uid="{874DB452-03DD-42A0-831C-EFD7CB3B1492}"/>
    <cellStyle name="Accent6 11" xfId="1321" xr:uid="{22728B2E-0FEA-41A8-9058-B52507BDD591}"/>
    <cellStyle name="Accent6 12" xfId="1322" xr:uid="{054CBF6F-169A-4F24-BFA8-2AEC10349EDA}"/>
    <cellStyle name="Accent6 13" xfId="1323" xr:uid="{72A899B0-13E0-4850-8D1A-63F6D61CF65F}"/>
    <cellStyle name="Accent6 14" xfId="1324" xr:uid="{C2B948D2-75AF-44C7-90ED-DAB9ABFE31E7}"/>
    <cellStyle name="Accent6 15" xfId="1325" xr:uid="{F835AC56-EF9C-40B3-8175-5BF0DFEBC816}"/>
    <cellStyle name="Accent6 16" xfId="1326" xr:uid="{EFDABBBD-FF59-4A77-9C48-679E212AFF98}"/>
    <cellStyle name="Accent6 17" xfId="1327" xr:uid="{0DBD4E9F-108B-4621-AC27-5700409DDDD6}"/>
    <cellStyle name="Accent6 18" xfId="1328" xr:uid="{1BC799E1-03E2-44A9-93CD-689ECA6B6025}"/>
    <cellStyle name="Accent6 19" xfId="1329" xr:uid="{AE068AA6-52C5-4701-9567-8FB9A45DDD77}"/>
    <cellStyle name="Accent6 2" xfId="1330" xr:uid="{A4A5E755-7F4B-4CEF-ACF5-ED4C922DCCCC}"/>
    <cellStyle name="Accent6 20" xfId="1331" xr:uid="{D7A7460D-624B-4266-AF2B-3136D43F9340}"/>
    <cellStyle name="Accent6 21" xfId="1332" xr:uid="{E27CBE48-CE3F-4292-9DCE-142F22A94CDA}"/>
    <cellStyle name="Accent6 22" xfId="1333" xr:uid="{D557E182-C01B-4EE6-A13A-E5001B204921}"/>
    <cellStyle name="Accent6 23" xfId="1314" xr:uid="{51E91CBB-0E6F-4CDD-9C91-6F4DA3006E75}"/>
    <cellStyle name="Accent6 24" xfId="4968" xr:uid="{8761608F-23A7-4934-ABBA-16AF88E3E304}"/>
    <cellStyle name="Accent6 25" xfId="4982" xr:uid="{BF2BB476-7FFD-452A-91A9-E4823B21652E}"/>
    <cellStyle name="Accent6 3" xfId="1334" xr:uid="{811579A5-DE5F-45ED-990A-7E8F47D594F9}"/>
    <cellStyle name="Accent6 4" xfId="1335" xr:uid="{C57D76E7-E9DE-4F52-B655-BAF52E778597}"/>
    <cellStyle name="Accent6 5" xfId="1336" xr:uid="{553E922F-16E0-46D3-972F-A63A4BC4A8CE}"/>
    <cellStyle name="Accent6 6" xfId="1337" xr:uid="{0D45BA59-BBC5-4119-8706-D402B43EC461}"/>
    <cellStyle name="Accent6 7" xfId="1338" xr:uid="{8D6D919C-6391-4AF4-97E3-FF8D618583CF}"/>
    <cellStyle name="Accent6 8" xfId="1339" xr:uid="{BB56FEDE-9892-4A04-B115-64F3F515D779}"/>
    <cellStyle name="Accent6 9" xfId="1340" xr:uid="{1CE44B68-8E5B-4AC5-AFA9-8820E1C303C3}"/>
    <cellStyle name="AFE" xfId="1341" xr:uid="{A946D4CC-6A18-4126-B805-F1D1051AD6CD}"/>
    <cellStyle name="Bad 2" xfId="1343" xr:uid="{1CEA4077-4E67-475B-BCA9-4651FFC9036C}"/>
    <cellStyle name="Bad 3" xfId="1342" xr:uid="{588600BB-1B5D-4782-90FE-41DE03DB3154}"/>
    <cellStyle name="Besuchter Hyperlink_Expense (2)" xfId="1344" xr:uid="{3C36DAE5-5EAD-4C24-A6C3-AA346DA0FB47}"/>
    <cellStyle name="Body" xfId="1345" xr:uid="{8DDE9BC8-B611-413A-8071-92CD376D1F02}"/>
    <cellStyle name="cal.General" xfId="1346" xr:uid="{A17EE8FA-AD4F-491C-AE0A-A891FD84DB1B}"/>
    <cellStyle name="cal.General.or" xfId="1347" xr:uid="{144AD176-12AF-4DBB-A38E-BC48FB01D8A8}"/>
    <cellStyle name="cal.General.or 2" xfId="3875" xr:uid="{69EDCD8F-E367-40EB-9ED6-C6D92F45EF05}"/>
    <cellStyle name="cal.General1" xfId="1348" xr:uid="{1A6DFF99-BA19-4A2B-B13D-087061811684}"/>
    <cellStyle name="cal.Link" xfId="1349" xr:uid="{9FC64D08-B2B2-4563-962A-B61D2822C05B}"/>
    <cellStyle name="cal.Link7" xfId="1350" xr:uid="{B6EAFC85-0170-46BA-AC98-90E2D8C05003}"/>
    <cellStyle name="Calc Currency (0)" xfId="1351" xr:uid="{6E48D37E-23D5-4030-B019-7760AC8066C1}"/>
    <cellStyle name="Calc Currency (0) 2" xfId="3876" xr:uid="{90E445A4-A2D8-49D4-9903-798BDBE37CD7}"/>
    <cellStyle name="Calc Currency (2)" xfId="1352" xr:uid="{582E9E9E-507B-4EFD-8A32-56F9B738FEA3}"/>
    <cellStyle name="Calc Currency (2) 2" xfId="3877" xr:uid="{779662BB-C087-4E60-A101-1E9186CB8262}"/>
    <cellStyle name="Calc Percent (0)" xfId="1353" xr:uid="{CDEE6DB7-67F5-49A4-8ACF-4C9E34C5476A}"/>
    <cellStyle name="Calc Percent (0) 2" xfId="3878" xr:uid="{BA0509BC-D7D8-4BDD-B5BE-21190131819B}"/>
    <cellStyle name="Calc Percent (1)" xfId="1354" xr:uid="{2A43CB1F-1F70-4583-BF1A-9C430523D073}"/>
    <cellStyle name="Calc Percent (1) 2" xfId="3879" xr:uid="{C116DD35-E0F6-48E5-828C-CFE99BCD34C4}"/>
    <cellStyle name="Calc Percent (2)" xfId="1355" xr:uid="{6DC3F574-CBE2-4312-95B5-AD5651D462BC}"/>
    <cellStyle name="Calc Percent (2) 2" xfId="3880" xr:uid="{F32229BE-B324-4004-AFCD-CD8F41AF2512}"/>
    <cellStyle name="Calc Units (0)" xfId="1356" xr:uid="{0D5E230B-BC3E-45F6-BC02-124DF6A239FE}"/>
    <cellStyle name="Calc Units (0) 2" xfId="3881" xr:uid="{9EE60ED4-E927-4FDC-9298-3684D433C163}"/>
    <cellStyle name="Calc Units (1)" xfId="1357" xr:uid="{D457F917-8D1F-4F44-BF78-BC9BAB7F5DF4}"/>
    <cellStyle name="Calc Units (1) 2" xfId="3882" xr:uid="{C6AEA6A3-025A-407E-9156-D4F8A241B3C5}"/>
    <cellStyle name="Calc Units (2)" xfId="1358" xr:uid="{348B2F27-BE3C-4762-8202-38B8227C6AED}"/>
    <cellStyle name="Calc Units (2) 2" xfId="3883" xr:uid="{EE4C7790-B649-4D44-BEA0-A4BFCCE16162}"/>
    <cellStyle name="Calcs" xfId="1359" xr:uid="{1956CFCA-B027-4B83-86C0-766A45AFB8FB}"/>
    <cellStyle name="Calcs 2" xfId="3884" xr:uid="{B284018A-2D7A-4A83-9725-D1C8B190DA41}"/>
    <cellStyle name="Calculation 2" xfId="1361" xr:uid="{E0AD8BE4-3489-4129-8BE0-EB0563241F11}"/>
    <cellStyle name="Calculation 3" xfId="1360" xr:uid="{E7DED220-B0A0-417D-88E2-5ACDA6A8EED8}"/>
    <cellStyle name="CAS" xfId="1362" xr:uid="{7D530C4A-C6B8-4437-9A97-83EDEAB010D3}"/>
    <cellStyle name="Centré sur pls colonnes" xfId="1363" xr:uid="{89E385D6-5F41-4773-B783-99424C69E5E9}"/>
    <cellStyle name="check" xfId="1364" xr:uid="{39C311E3-77C9-4628-9E8E-7EB6CD988039}"/>
    <cellStyle name="check 2" xfId="3885" xr:uid="{C07E008F-1B36-4B27-8F23-791888786892}"/>
    <cellStyle name="Check Cell 2" xfId="1366" xr:uid="{ED11CABC-0C67-43F9-B0F7-17210502AFB1}"/>
    <cellStyle name="Check Cell 3" xfId="1365" xr:uid="{69D86814-E114-41D4-B07D-8D012A1119DF}"/>
    <cellStyle name="Code" xfId="1367" xr:uid="{F86AAFE2-F79E-4962-AAF2-BD04F94BE09C}"/>
    <cellStyle name="Column Heading" xfId="1368" xr:uid="{7A58E272-4E64-4720-9735-C6473F7A1EF2}"/>
    <cellStyle name="Comma" xfId="1" builtinId="3"/>
    <cellStyle name="Comma  - Style1" xfId="1370" xr:uid="{719BE039-7FEA-4058-888A-D4E768E4A5D2}"/>
    <cellStyle name="Comma  - Style2" xfId="1371" xr:uid="{FB946798-5929-4E09-A41C-7FAE9E768EA3}"/>
    <cellStyle name="Comma  - Style3" xfId="1372" xr:uid="{2DF3EC6E-1788-43D6-81B0-2F08FCE8E1E6}"/>
    <cellStyle name="Comma  - Style4" xfId="1373" xr:uid="{97412090-78D5-4C25-8D2D-63D478DC6AB3}"/>
    <cellStyle name="Comma  - Style5" xfId="1374" xr:uid="{C8EC9698-3996-45AF-9111-1512B6990773}"/>
    <cellStyle name="Comma  - Style6" xfId="1375" xr:uid="{98DC6C86-D9E1-46E8-8998-EDECB16F518F}"/>
    <cellStyle name="Comma  - Style7" xfId="1376" xr:uid="{8D4DAC2B-2849-4247-AFEA-9BF5ACFFFA8E}"/>
    <cellStyle name="Comma  - Style8" xfId="1377" xr:uid="{0977A8E9-4E90-461C-8820-3C89C0AEAE63}"/>
    <cellStyle name="Comma [00]" xfId="1378" xr:uid="{7ECA185B-F315-4452-8FE1-94F93D357FE6}"/>
    <cellStyle name="Comma [00] 2" xfId="3886" xr:uid="{DB002FC1-3A53-45E2-BED0-10022950528E}"/>
    <cellStyle name="Comma [3]" xfId="1379" xr:uid="{E7506E24-DEEA-4206-9AEB-3B813057B8BC}"/>
    <cellStyle name="Comma [3] 2" xfId="3887" xr:uid="{601042FE-1EF3-4867-8DA7-B7166C6A47F6}"/>
    <cellStyle name="Comma 10" xfId="1380" xr:uid="{D9682B16-B513-4BC6-8FE0-CA6BD962ACAB}"/>
    <cellStyle name="Comma 10 2" xfId="3888" xr:uid="{9FA04AFA-663E-4C4A-BD0B-85B3848316AE}"/>
    <cellStyle name="Comma 11" xfId="1381" xr:uid="{7A04358F-FD0E-47BD-9CF8-8EC375CD36F5}"/>
    <cellStyle name="Comma 11 2" xfId="3889" xr:uid="{3D9DA8D3-7B7E-405B-9D0E-3C85A81B9D3D}"/>
    <cellStyle name="Comma 12" xfId="1382" xr:uid="{0C91854D-EC90-41C1-9EB1-FE7C97B09725}"/>
    <cellStyle name="Comma 12 2" xfId="3890" xr:uid="{8DBB25AE-EFB6-48E2-A2DA-274BBEEEBC4A}"/>
    <cellStyle name="Comma 13" xfId="1383" xr:uid="{B2A879A6-5CF1-4826-9F93-73F03FAB2922}"/>
    <cellStyle name="Comma 13 2" xfId="3891" xr:uid="{C83FABC2-0096-4B9F-A3A3-9B914E36E991}"/>
    <cellStyle name="Comma 14" xfId="1384" xr:uid="{B1E50977-0137-4854-9CC7-10DF574238CC}"/>
    <cellStyle name="Comma 14 2" xfId="3892" xr:uid="{4295F65F-F83F-46CA-94F6-1205A2E4A16F}"/>
    <cellStyle name="Comma 15" xfId="1385" xr:uid="{CBEBFB89-F097-41BA-AC40-BE3D8372ADB6}"/>
    <cellStyle name="Comma 15 2" xfId="3893" xr:uid="{CFA3CF70-7886-492E-9A74-249D141F1F18}"/>
    <cellStyle name="Comma 16" xfId="1386" xr:uid="{89321A64-FD89-4E0D-A873-802F9B86E9C1}"/>
    <cellStyle name="Comma 16 2" xfId="3894" xr:uid="{6F398E74-5F20-481B-8DC4-8C8672250ECB}"/>
    <cellStyle name="Comma 17" xfId="1387" xr:uid="{2B214986-8DE0-4709-A58C-6F08D9A76795}"/>
    <cellStyle name="Comma 17 2" xfId="3895" xr:uid="{0A8F6279-3DA7-4919-83AD-F0522A0363C1}"/>
    <cellStyle name="Comma 18" xfId="1388" xr:uid="{5E1BACD9-EBA1-456A-8920-47498425F3B4}"/>
    <cellStyle name="Comma 18 2" xfId="3896" xr:uid="{5ED2B997-8B35-4B06-93B7-3C9C6AF33265}"/>
    <cellStyle name="Comma 19" xfId="1389" xr:uid="{458741E1-F288-4516-9C1A-C113BA9C8C24}"/>
    <cellStyle name="Comma 19 2" xfId="3897" xr:uid="{D1B9F8EB-1D23-4566-ACE2-318E0B808A78}"/>
    <cellStyle name="Comma 2" xfId="1390" xr:uid="{ABDCA001-CF0C-468D-B784-01FB3A554344}"/>
    <cellStyle name="Comma 2 2" xfId="1391" xr:uid="{3C67012D-4206-4719-911C-AD0A1ECE327E}"/>
    <cellStyle name="Comma 2 3" xfId="3898" xr:uid="{B8F9A76A-31D7-4E17-A5B5-F75CAFC6A9CF}"/>
    <cellStyle name="Comma 20" xfId="1392" xr:uid="{C889A436-EA64-4A10-BFAF-31137C1161CB}"/>
    <cellStyle name="Comma 20 2" xfId="3899" xr:uid="{B029DFA2-ACF4-4237-BF4E-929D5ED3049D}"/>
    <cellStyle name="Comma 21" xfId="1393" xr:uid="{671D58A6-EFA7-4127-8D15-EF6DAAF609EE}"/>
    <cellStyle name="Comma 21 2" xfId="3900" xr:uid="{C0F0BD6E-6238-4FF8-BCF7-5319CB8BA9D3}"/>
    <cellStyle name="Comma 22" xfId="1394" xr:uid="{6538ABDC-5D2F-4672-8818-9FC6789717C5}"/>
    <cellStyle name="Comma 22 2" xfId="3901" xr:uid="{29A87851-122C-4973-B095-4B6207FEDC30}"/>
    <cellStyle name="Comma 23" xfId="1395" xr:uid="{AFB18832-AD1A-4B28-8AE6-904DB01788CD}"/>
    <cellStyle name="Comma 23 2" xfId="3902" xr:uid="{2F2FABC1-39F1-46AD-AA0B-0978D129AEE5}"/>
    <cellStyle name="Comma 24" xfId="1396" xr:uid="{4449D3BA-0522-498B-84BE-676197C0AC01}"/>
    <cellStyle name="Comma 24 2" xfId="3903" xr:uid="{B4D17FA7-661F-40EA-9A58-508E424D405B}"/>
    <cellStyle name="Comma 25" xfId="1397" xr:uid="{6EDEBD73-CE2F-4B07-A371-E1ED8BFF93D8}"/>
    <cellStyle name="Comma 25 2" xfId="3904" xr:uid="{04AAD29A-CEAF-4D0F-A933-35CA78F9CB74}"/>
    <cellStyle name="Comma 26" xfId="1398" xr:uid="{50A3B964-7492-4A79-9793-6940FEE945AE}"/>
    <cellStyle name="Comma 26 2" xfId="3905" xr:uid="{D9B23967-695C-46E2-8322-F12E88E0EA1A}"/>
    <cellStyle name="Comma 27" xfId="1399" xr:uid="{EFE629B9-6617-475A-8725-B264230F6457}"/>
    <cellStyle name="Comma 27 2" xfId="3906" xr:uid="{9EF20049-7B87-4A5D-99FF-9AD5C002453F}"/>
    <cellStyle name="Comma 28" xfId="1369" xr:uid="{86429BAC-29C6-48AB-A9FE-22DEC7343972}"/>
    <cellStyle name="Comma 29" xfId="4969" xr:uid="{CD7DC310-8685-41C3-8A03-8F23EA371A58}"/>
    <cellStyle name="Comma 3" xfId="1400" xr:uid="{F4BA2356-D62E-482F-91F6-19018DFCD674}"/>
    <cellStyle name="Comma 3 2" xfId="1401" xr:uid="{B60A441D-8040-442F-8752-C4C8211F6B02}"/>
    <cellStyle name="Comma 3 2 2" xfId="3908" xr:uid="{8F26C6DA-B702-4AFB-89AC-D12FE3551E84}"/>
    <cellStyle name="Comma 3 3" xfId="1402" xr:uid="{0410F049-E73A-4B9F-997E-98AEDD5970F2}"/>
    <cellStyle name="Comma 3 4" xfId="3907" xr:uid="{2047BEB0-1F9A-49CA-A3B5-1A2643749F41}"/>
    <cellStyle name="Comma 30" xfId="4975" xr:uid="{579C17DB-A33A-4C2B-90BD-BC62D8FD7592}"/>
    <cellStyle name="Comma 4" xfId="1403" xr:uid="{615BCEDF-57F4-456C-99DB-F00CB9D43E3E}"/>
    <cellStyle name="Comma 4 2" xfId="3909" xr:uid="{3B17BD86-99BC-4DD0-855F-B50A444D6564}"/>
    <cellStyle name="Comma 5" xfId="1404" xr:uid="{815587C4-6EF0-4764-B983-48FF0EFE34C7}"/>
    <cellStyle name="Comma 5 2" xfId="3910" xr:uid="{83A48CCB-342B-46A8-9633-69C8F31C66CF}"/>
    <cellStyle name="Comma 6" xfId="1405" xr:uid="{05BD72FD-2EE3-4D92-900C-B9CAFA61D85E}"/>
    <cellStyle name="Comma 6 2" xfId="1406" xr:uid="{B54C9859-BF64-450C-BC1F-D219D4CB68D2}"/>
    <cellStyle name="Comma 6 2 2" xfId="3912" xr:uid="{3CF3B4E0-5E5F-4AA7-A92F-3364A861AD71}"/>
    <cellStyle name="Comma 6 3" xfId="3911" xr:uid="{481E3FCA-F951-44F2-B30B-AB56866F7C03}"/>
    <cellStyle name="Comma 7" xfId="1407" xr:uid="{2AF88CD4-5A17-41D9-84E5-007FE0623CB6}"/>
    <cellStyle name="Comma 7 2" xfId="3913" xr:uid="{B4958B61-7A61-41E0-B1B5-9BA9120BF80B}"/>
    <cellStyle name="Comma 8" xfId="1408" xr:uid="{3F862AF4-228F-4356-9D53-C3B887670578}"/>
    <cellStyle name="Comma 8 2" xfId="3914" xr:uid="{B9B89BB0-7063-4E94-BA30-739213B5C22E}"/>
    <cellStyle name="Comma 9" xfId="1409" xr:uid="{31D3355E-4E3E-42DF-8668-7394BD0E13AC}"/>
    <cellStyle name="Comma 9 2" xfId="3915" xr:uid="{027EE098-40A4-4EDB-AC8D-A9471952E314}"/>
    <cellStyle name="comma zerodec" xfId="1410" xr:uid="{A43B6049-F32C-4737-84BB-7418667DFDA4}"/>
    <cellStyle name="Comma0" xfId="1411" xr:uid="{62CD0BC1-3546-46DE-A2F6-E61D4DE3BDF8}"/>
    <cellStyle name="Comma0 2" xfId="3916" xr:uid="{9B73BA80-7A4A-4F81-8C47-11B70B60099F}"/>
    <cellStyle name="Copied" xfId="1412" xr:uid="{0CACC847-5666-46CC-A137-B4A5E5339644}"/>
    <cellStyle name="Currency [00]" xfId="1414" xr:uid="{97FE9AB0-313F-4964-84E4-5513600AD693}"/>
    <cellStyle name="Currency [00] 2" xfId="3917" xr:uid="{19FD0CEC-81BC-4965-A94E-D934ED7FAF4C}"/>
    <cellStyle name="Currency 10" xfId="1415" xr:uid="{45CA2BD2-09AA-4B1E-8C67-8B992EFD2D2A}"/>
    <cellStyle name="Currency 10 2" xfId="3918" xr:uid="{18C5803B-EA3D-47C8-A118-AF0D4CB7C319}"/>
    <cellStyle name="Currency 11" xfId="1416" xr:uid="{24EF8C9C-DD77-4F52-BF90-604307F92963}"/>
    <cellStyle name="Currency 11 2" xfId="3919" xr:uid="{035A7DCC-1122-4018-9946-B1A505AF18D7}"/>
    <cellStyle name="Currency 12" xfId="1417" xr:uid="{A1387AFB-45E9-4E51-8E93-767D2226240B}"/>
    <cellStyle name="Currency 12 2" xfId="3920" xr:uid="{F4CEA37F-CE88-4FAB-8116-B7F69917D986}"/>
    <cellStyle name="Currency 13" xfId="1418" xr:uid="{491839F0-1952-4E53-A865-B261A551DECE}"/>
    <cellStyle name="Currency 13 2" xfId="3921" xr:uid="{55857367-7976-46B5-B8FE-8EDA00E88661}"/>
    <cellStyle name="Currency 14" xfId="1419" xr:uid="{E46937BE-FCA6-4B3A-A6DE-A6FFE10B837F}"/>
    <cellStyle name="Currency 14 2" xfId="3922" xr:uid="{7E8D14A4-1983-4122-B9B5-D71E8F808C98}"/>
    <cellStyle name="Currency 15" xfId="1420" xr:uid="{44C5D299-766D-488B-80DB-E0CAC2D5BDBA}"/>
    <cellStyle name="Currency 15 2" xfId="3923" xr:uid="{A4DBB5EA-401B-47ED-843D-AE3CF3D0EC15}"/>
    <cellStyle name="Currency 16" xfId="1421" xr:uid="{16957F24-59A8-4891-991B-4256DF9BC892}"/>
    <cellStyle name="Currency 16 2" xfId="3924" xr:uid="{0511977A-6774-4B86-ADED-37D018E2DAF4}"/>
    <cellStyle name="Currency 17" xfId="1422" xr:uid="{9DBECE38-4E92-4973-8BF8-37AEAA667142}"/>
    <cellStyle name="Currency 17 2" xfId="3925" xr:uid="{E540643C-3F5B-493F-B226-31FCE99F4560}"/>
    <cellStyle name="Currency 18" xfId="1423" xr:uid="{6061E220-2BAB-49B0-8790-44B9CB3F0E9E}"/>
    <cellStyle name="Currency 18 2" xfId="3926" xr:uid="{6ABC4846-B463-41A2-A1B1-4B5B8F893FF5}"/>
    <cellStyle name="Currency 19" xfId="1424" xr:uid="{B7A5A9B0-A221-4CF8-94E4-DFE0CEB62246}"/>
    <cellStyle name="Currency 19 2" xfId="3927" xr:uid="{F5C0192D-0210-4AF0-8F85-83B6CFD4B741}"/>
    <cellStyle name="Currency 2" xfId="1425" xr:uid="{03452127-F9D5-429B-A907-7CDA7138D549}"/>
    <cellStyle name="Currency 2 2" xfId="3928" xr:uid="{AE151B43-5593-4231-BEBA-D816E5CD12B9}"/>
    <cellStyle name="Currency 20" xfId="1426" xr:uid="{8DB9D659-827A-4D02-B911-0B6B3F2C61BD}"/>
    <cellStyle name="Currency 20 2" xfId="3929" xr:uid="{0794221A-5A80-4B6F-9ED7-FEF3DB962605}"/>
    <cellStyle name="Currency 21" xfId="1427" xr:uid="{4E3C34A8-E7EE-4E50-9631-99B9833327DE}"/>
    <cellStyle name="Currency 21 2" xfId="3930" xr:uid="{9FC25A35-15FD-4669-AD10-8E53AECF962A}"/>
    <cellStyle name="Currency 22" xfId="1428" xr:uid="{27D308A1-6A5D-4B38-AA46-70EA254D748F}"/>
    <cellStyle name="Currency 22 2" xfId="3931" xr:uid="{E2ABA194-C1BC-4FF2-A5C9-B4626732ADF8}"/>
    <cellStyle name="Currency 23" xfId="1429" xr:uid="{47AFB34D-5507-41D5-9369-8DFB25C2A710}"/>
    <cellStyle name="Currency 23 2" xfId="3932" xr:uid="{E94A050B-AFEB-4700-8867-7FCF3E4A8A13}"/>
    <cellStyle name="Currency 24" xfId="1430" xr:uid="{BC9FABB7-A562-406A-80B9-E370AF57505B}"/>
    <cellStyle name="Currency 24 2" xfId="3933" xr:uid="{83C0D35B-A155-4690-9C89-D7DEC34EEE33}"/>
    <cellStyle name="Currency 25" xfId="1431" xr:uid="{B658846F-1F55-4254-8E1E-23D1071C445D}"/>
    <cellStyle name="Currency 25 2" xfId="3934" xr:uid="{E0DDA062-1D65-48A7-9196-45900AA75E30}"/>
    <cellStyle name="Currency 26" xfId="1432" xr:uid="{BE7B13F9-B038-4B04-9397-45142EF6A398}"/>
    <cellStyle name="Currency 26 2" xfId="3935" xr:uid="{0305046E-384D-4872-B662-3D3F9E6E5E11}"/>
    <cellStyle name="Currency 27" xfId="1413" xr:uid="{C16469C0-CE4D-4EBE-BECF-A1645EA068BD}"/>
    <cellStyle name="Currency 28" xfId="4970" xr:uid="{AC50FA61-326D-45A9-9216-E4402316866D}"/>
    <cellStyle name="Currency 29" xfId="4974" xr:uid="{0060282B-779C-4C46-A19A-8EA89A9D03BE}"/>
    <cellStyle name="Currency 3" xfId="1433" xr:uid="{27F06D1E-7227-4D26-B08F-0E23B02E3708}"/>
    <cellStyle name="Currency 3 2" xfId="1434" xr:uid="{905394EF-199C-4A64-B30B-AE4B24C98EBC}"/>
    <cellStyle name="Currency 3 2 2" xfId="3937" xr:uid="{84644122-7431-45EE-9CAD-C11B887CCCC9}"/>
    <cellStyle name="Currency 3 3" xfId="3936" xr:uid="{ACA7CD7F-ABC0-43F3-8866-6271EEF1B9E6}"/>
    <cellStyle name="Currency 4" xfId="1435" xr:uid="{6A6E9455-BDCD-4A0A-A914-4BF26C59B37C}"/>
    <cellStyle name="Currency 4 2" xfId="1436" xr:uid="{DB2EA224-F403-4883-86EC-2F879C4ED357}"/>
    <cellStyle name="Currency 4 2 2" xfId="3939" xr:uid="{35367033-CF8D-4838-B7C9-AA5E61A9CE24}"/>
    <cellStyle name="Currency 4 3" xfId="3938" xr:uid="{739C37DD-0828-49A3-A279-FD59D15C6415}"/>
    <cellStyle name="Currency 5" xfId="1437" xr:uid="{03E8881A-990F-4A0A-BD4B-FDC31C9BF48C}"/>
    <cellStyle name="Currency 5 2" xfId="3940" xr:uid="{38E44EAC-580B-4A80-B54C-B941E3BC4B22}"/>
    <cellStyle name="Currency 6" xfId="1438" xr:uid="{3ADF3634-CC40-4E10-99A9-0F0781CD7A2B}"/>
    <cellStyle name="Currency 6 2" xfId="3941" xr:uid="{5A88D665-2F44-43DA-8B43-F80A527A1EBA}"/>
    <cellStyle name="Currency 7" xfId="1439" xr:uid="{2CE4112F-D1DA-4030-80EB-63A1ECD2B0D4}"/>
    <cellStyle name="Currency 7 2" xfId="3942" xr:uid="{84997559-4D9D-428B-BE06-C635991019EF}"/>
    <cellStyle name="Currency 8" xfId="1440" xr:uid="{7739981B-8EED-4A1C-BCDF-89445B99FF61}"/>
    <cellStyle name="Currency 8 2" xfId="3943" xr:uid="{B61A0F8D-8598-4D54-93E7-B73AB7359F49}"/>
    <cellStyle name="Currency 9" xfId="1441" xr:uid="{B809E2A9-11D7-4FCE-A07F-D3BFA792603C}"/>
    <cellStyle name="Currency 9 2" xfId="3944" xr:uid="{752FC6C8-D36D-45A8-B139-066E0D54D6C8}"/>
    <cellStyle name="currency rate" xfId="1442" xr:uid="{2766C13F-C9A1-400B-9344-F84DC365D9AF}"/>
    <cellStyle name="currency rate 2" xfId="3945" xr:uid="{A91EE5FA-080F-4005-BB0E-F0315E10B919}"/>
    <cellStyle name="Currency0" xfId="1443" xr:uid="{8961C637-9CF2-4C37-8BCA-0B9BBC2A1151}"/>
    <cellStyle name="Currency0 2" xfId="3946" xr:uid="{28AA963B-8808-4FBC-B308-8DAD5537BA96}"/>
    <cellStyle name="Currency1" xfId="1444" xr:uid="{1DC1337F-AB82-4719-8D37-407ED9D93EB1}"/>
    <cellStyle name="dat.General" xfId="1445" xr:uid="{5E4FB775-2991-4F2E-BB3C-2AD8C319FFA2}"/>
    <cellStyle name="dat.General 2" xfId="3947" xr:uid="{93A84989-3537-4ED5-AB4B-EDBCAE9D5AD4}"/>
    <cellStyle name="dat.General.or" xfId="1446" xr:uid="{33F1F200-6B36-4A67-B081-8F6EE5376A0C}"/>
    <cellStyle name="dat.General.or 2" xfId="3948" xr:uid="{B8186EA7-53F2-4B3E-A7B6-6493D6CECC87}"/>
    <cellStyle name="dat.US$" xfId="1447" xr:uid="{E2BFCB38-034C-44EC-A77F-7D61D7E110DF}"/>
    <cellStyle name="dat.US$ 2" xfId="3949" xr:uid="{CA14EFFD-8D5B-40C3-800B-1675BE8E2647}"/>
    <cellStyle name="dat.US$.or" xfId="1448" xr:uid="{0A2E827F-F771-4A50-A84E-7C73364A6BDE}"/>
    <cellStyle name="dat.US$.or 2" xfId="3950" xr:uid="{C460A329-ECF4-4C26-8C4A-B12AF88D3EAB}"/>
    <cellStyle name="DataBases" xfId="1449" xr:uid="{4EEA944A-2B74-4369-B4E7-E01305CADF48}"/>
    <cellStyle name="DataToHide" xfId="1450" xr:uid="{58286E79-670A-48D7-B748-BED038FA1C49}"/>
    <cellStyle name="Date" xfId="1451" xr:uid="{7763B0B4-DFA7-4918-93AB-BF692F2C4AFB}"/>
    <cellStyle name="Date Short" xfId="1452" xr:uid="{AF677A0F-3C28-4CD5-9165-DBCE41B89E3D}"/>
    <cellStyle name="Date_Asia Pac Q4 Pre-Close Templates(Jan7)to Dawn" xfId="1453" xr:uid="{0A996E80-18E4-4CF3-959A-C5B807DBEF89}"/>
    <cellStyle name="Define your own named style" xfId="1454" xr:uid="{5355CC17-1CF5-45D3-B92C-2E3CD17D72E2}"/>
    <cellStyle name="Dezimal [0]_2003 Headcount" xfId="1455" xr:uid="{C102DA07-786B-4784-A15B-1B65092A0B7B}"/>
    <cellStyle name="Dezimal_2003 Headcount" xfId="1456" xr:uid="{904D9431-2F08-4993-A099-50AC0EB605C5}"/>
    <cellStyle name="Dollar (zero dec)" xfId="1457" xr:uid="{9D5FBA98-C003-4846-9AF3-604E74F80436}"/>
    <cellStyle name="Draw lines around data in range" xfId="1458" xr:uid="{2B3C9110-7E53-4B5B-AECA-6ACCE3154FDD}"/>
    <cellStyle name="Draw shadow and lines within range" xfId="1459" xr:uid="{3A62E74E-6A13-4E93-B557-2B09C150BD56}"/>
    <cellStyle name="Emphasis 1" xfId="1460" xr:uid="{D875CA20-6165-46EC-BF2B-65CCCF13C5B8}"/>
    <cellStyle name="Emphasis 1 2" xfId="1461" xr:uid="{C909550D-9367-4B96-B35E-EECD93F927F8}"/>
    <cellStyle name="Emphasis 2" xfId="1462" xr:uid="{0B3E1ED6-8C63-4CBB-B013-A2F011B8BEAC}"/>
    <cellStyle name="Emphasis 2 2" xfId="1463" xr:uid="{BDD1A5E2-C469-4BFF-A5CD-D9355ACB6FD3}"/>
    <cellStyle name="Emphasis 3" xfId="1464" xr:uid="{F69909F6-1CB5-4B07-B885-3CE67925638A}"/>
    <cellStyle name="Encadré girs" xfId="1465" xr:uid="{E131ED8E-5F7B-4F19-8198-BCCA7FC41C91}"/>
    <cellStyle name="Enlarge title text, yellow on blue" xfId="1466" xr:uid="{FE0AADBE-FDAE-4A64-AEF8-DE1790FD0FFA}"/>
    <cellStyle name="Enter Currency (0)" xfId="1467" xr:uid="{1AF278F2-1BE2-4D80-85B7-40C40F39B835}"/>
    <cellStyle name="Enter Currency (0) 2" xfId="3951" xr:uid="{3D93402C-DB93-49A8-9EA0-68E66C3D6A56}"/>
    <cellStyle name="Enter Currency (2)" xfId="1468" xr:uid="{8C49F22A-1DCF-4E37-84D5-819714EFCF7E}"/>
    <cellStyle name="Enter Currency (2) 2" xfId="3952" xr:uid="{E21789F4-A218-4FCD-B0E1-650ACB2AA672}"/>
    <cellStyle name="Enter Units (0)" xfId="1469" xr:uid="{A90DE4D4-3C8B-4FB8-86E4-93372A4E87C7}"/>
    <cellStyle name="Enter Units (0) 2" xfId="3953" xr:uid="{ACF7B36E-3470-4E18-925C-8E99CCED3424}"/>
    <cellStyle name="Enter Units (1)" xfId="1470" xr:uid="{D7A6AD94-E63A-4A00-B3DB-83E11E6FCF26}"/>
    <cellStyle name="Enter Units (1) 2" xfId="3954" xr:uid="{2596A15A-9799-4F7A-A5D6-E719DCC4F0D9}"/>
    <cellStyle name="Enter Units (2)" xfId="1471" xr:uid="{8F305AC5-56E7-46F5-A351-E220E536FD33}"/>
    <cellStyle name="Enter Units (2) 2" xfId="3955" xr:uid="{41769D70-3D00-4409-B878-DD0F26D6C4C7}"/>
    <cellStyle name="Entered" xfId="1472" xr:uid="{AA9B45D1-DA5D-44CD-BFFE-D04D3FC7989D}"/>
    <cellStyle name="Entities" xfId="1473" xr:uid="{2898CABC-E281-4CA0-967D-A1B694F67C90}"/>
    <cellStyle name="Euro" xfId="1474" xr:uid="{AFA0CAF6-AC46-4D00-B063-625A258DC314}"/>
    <cellStyle name="Euro 2" xfId="3956" xr:uid="{22E39473-62CE-44F9-8437-CC366F49DE4B}"/>
    <cellStyle name="Explanatory Text 2" xfId="1475" xr:uid="{917B8D4B-E636-4433-AB63-58389E211242}"/>
    <cellStyle name="Filters" xfId="1476" xr:uid="{7C9A54D1-D558-4A19-A9D1-84D78BC8C1DD}"/>
    <cellStyle name="Filters 2" xfId="1477" xr:uid="{50A5C8CB-8C59-4FB8-BDFB-C96025D6FAD9}"/>
    <cellStyle name="Filters 2 2" xfId="3958" xr:uid="{EBED1C76-EF39-4F43-AC69-7D16CA3D8959}"/>
    <cellStyle name="Filters 3" xfId="3957" xr:uid="{BD451733-2AA2-4C3A-A513-38B59C86282D}"/>
    <cellStyle name="Final_Data" xfId="1478" xr:uid="{AEBCC353-163C-459C-8331-A22992932846}"/>
    <cellStyle name="Fixed" xfId="1479" xr:uid="{85CE4094-EC11-4AB1-A10B-0DD55EEBEC08}"/>
    <cellStyle name="Fixed 2" xfId="3959" xr:uid="{C1F8EFE8-7F5B-4FD7-9FDC-BFD76A23F098}"/>
    <cellStyle name="fmt.Band" xfId="1480" xr:uid="{AF944F42-F4F3-48E0-A4F8-8054B6F35FFC}"/>
    <cellStyle name="fmt.Band 2" xfId="3960" xr:uid="{BB9BFDF6-109C-4524-92D6-0197F3B02E6A}"/>
    <cellStyle name="fmt.BasketTemplate" xfId="1481" xr:uid="{7EA840BB-3BA5-4046-918A-1F24A50D81CB}"/>
    <cellStyle name="fmt.BasketTemplate 2" xfId="3961" xr:uid="{A3E58F12-2982-4ED2-B8F8-B66D7184054C}"/>
    <cellStyle name="fmt.CFWDHeading" xfId="1482" xr:uid="{13379A4B-89C4-4297-943A-8E3EC0B5912F}"/>
    <cellStyle name="fmt.CFWDHeading 2" xfId="3962" xr:uid="{3CDA01C3-95FD-455D-8477-DB18A6ABBE90}"/>
    <cellStyle name="fmt.InpSumRow" xfId="1483" xr:uid="{79D49B4C-1F67-4244-8D94-A34E394BD586}"/>
    <cellStyle name="fmt.InputHeading" xfId="1484" xr:uid="{207CA96B-48CD-4F85-BA84-894F0F96F5DA}"/>
    <cellStyle name="fmt.InputRowDesc" xfId="1485" xr:uid="{D0E14E30-7633-4D7B-B80C-E6A4C2F0F28E}"/>
    <cellStyle name="fmt.InputRowDesc 2" xfId="3963" xr:uid="{8C80E6FE-F7B3-4CCC-921B-CC9C068D738F}"/>
    <cellStyle name="fmt.InputRowSubHead1" xfId="1486" xr:uid="{120BE9E0-0C34-42E7-A5E0-6987984B8F3B}"/>
    <cellStyle name="fmt.InputRowTotal" xfId="1487" xr:uid="{99E9F3CF-036E-400D-8E55-5C181C30B0A2}"/>
    <cellStyle name="fmt.InputRowTotal 2" xfId="3964" xr:uid="{F7358EA7-0975-4C7F-B919-FC89173A47FC}"/>
    <cellStyle name="fmt.Report%" xfId="1488" xr:uid="{3F70C54D-666F-4AF7-8174-6AFC846392A4}"/>
    <cellStyle name="fmt.Report% 2" xfId="3965" xr:uid="{E728DF4F-31DF-4366-AAF3-EB7FA621B6D2}"/>
    <cellStyle name="fmt.ReportApptRatio" xfId="1489" xr:uid="{5C62C4A3-4A22-46E0-89A0-3051ED63691C}"/>
    <cellStyle name="fmt.ReportApptRatio 2" xfId="3966" xr:uid="{7D16A7A8-5603-4712-BB41-33F368136D72}"/>
    <cellStyle name="fmt.ReportDisplay" xfId="1490" xr:uid="{98CF4443-4965-4130-88D8-B235C205A986}"/>
    <cellStyle name="fmt.ReportDisplay 2" xfId="3967" xr:uid="{E7E74693-2026-43FA-8D39-7AB3DDD61E28}"/>
    <cellStyle name="fmt.ReportFX" xfId="1491" xr:uid="{B77212E4-575D-4131-97F5-919629CA7C84}"/>
    <cellStyle name="fmt.ReportFX 2" xfId="3968" xr:uid="{CC92FE31-5B0A-4E9F-A08E-6555D47FC0BC}"/>
    <cellStyle name="fmt.ReportHeading" xfId="1492" xr:uid="{E54AB73B-4667-4FFD-BF69-C5A787CC37B1}"/>
    <cellStyle name="fmt.ReportSubHead1" xfId="1493" xr:uid="{CC16EC85-1058-473C-A9EB-E521E18A7C34}"/>
    <cellStyle name="fmt.ReportSubHead2" xfId="1494" xr:uid="{9D958473-BF94-44CE-B977-6B0F49C29B67}"/>
    <cellStyle name="fmt.ReportSubHeading" xfId="1495" xr:uid="{8147E4B8-B189-4BE9-AE2B-4CAAA8AEBC2D}"/>
    <cellStyle name="fmt.ReportSubtotal" xfId="1496" xr:uid="{F2629863-8295-424A-AEF4-B4E20C853F63}"/>
    <cellStyle name="fmt.ReportSubtotal$" xfId="1497" xr:uid="{D8762C97-D13D-4534-8FDA-6474FE1F5F22}"/>
    <cellStyle name="fmt.ReportTotal" xfId="1498" xr:uid="{8BB496FC-F001-4C87-98F1-18FA2283FA47}"/>
    <cellStyle name="fmt.ReportTotal$" xfId="1499" xr:uid="{54874B8B-49AF-4B5D-A6F2-49F75E143EE7}"/>
    <cellStyle name="fmt.ReportUS$" xfId="1500" xr:uid="{76364469-2A15-40A2-9633-E2C46E06DE13}"/>
    <cellStyle name="fmt.ReportUS$ 2" xfId="3969" xr:uid="{0464D46B-1828-4B95-8F9E-FA0EEA8AA8F5}"/>
    <cellStyle name="Form.Normal" xfId="1501" xr:uid="{8ECD99FA-7BEA-4FDA-9624-C746695ECE9B}"/>
    <cellStyle name="Format a column of totals" xfId="1502" xr:uid="{B583D7D4-FB60-49FE-ABFB-7EC2B63A7ACE}"/>
    <cellStyle name="Format a row of totals" xfId="1503" xr:uid="{AE4E3464-814E-4330-BAFB-617E7CDC65DF}"/>
    <cellStyle name="Format text as bold, black on yellow" xfId="1504" xr:uid="{53B4E56B-84CE-49B4-8D93-B9736F7A93D7}"/>
    <cellStyle name="general" xfId="1505" xr:uid="{8ECDC2D3-B450-4698-BF16-7DD9C71E3C5C}"/>
    <cellStyle name="Good 2" xfId="1507" xr:uid="{91B2BBC6-8346-488A-8817-2FEFE335AAB3}"/>
    <cellStyle name="Good 3" xfId="1508" xr:uid="{388E5D14-D744-4926-ADE3-B44FC4503908}"/>
    <cellStyle name="Good 4" xfId="1509" xr:uid="{E1C8EFBF-C526-4E93-B16D-FD97F7A13396}"/>
    <cellStyle name="Good 5" xfId="1506" xr:uid="{C1840D4B-0395-4F46-B350-EE22DEC87346}"/>
    <cellStyle name="Grand Total" xfId="1510" xr:uid="{405A8AAC-13B5-42DD-99C9-B1D574F9B316}"/>
    <cellStyle name="Grey" xfId="1511" xr:uid="{8E6F2BDB-4918-41C3-8907-838C1F71DA07}"/>
    <cellStyle name="Header" xfId="1512" xr:uid="{F8B2470D-5797-43FC-9236-0DF6D9B6532F}"/>
    <cellStyle name="Header1" xfId="1513" xr:uid="{0E92682C-AAA2-4F5C-8BBE-C686898A8A26}"/>
    <cellStyle name="Header2" xfId="1514" xr:uid="{9FB8FF17-DAC3-4507-98C5-350EB0D3E0C3}"/>
    <cellStyle name="Heading" xfId="1515" xr:uid="{E7A35CFF-66F9-4685-9414-CB14E859D352}"/>
    <cellStyle name="Heading 1 2" xfId="1516" xr:uid="{D4386729-6F1F-4511-96D8-79BCA60E467C}"/>
    <cellStyle name="Heading 2 2" xfId="1518" xr:uid="{6E9E6C7A-32F1-4BCC-826F-E40E73397648}"/>
    <cellStyle name="Heading 2 3" xfId="1517" xr:uid="{02EF88BB-FBF9-4F20-83E9-3C3B82F2AA15}"/>
    <cellStyle name="Heading 3 2" xfId="1520" xr:uid="{68C1A9F2-5F33-4270-9990-57FD84F7529F}"/>
    <cellStyle name="Heading 3 3" xfId="1519" xr:uid="{2952F042-1647-4EAC-AE71-98B8F0559B03}"/>
    <cellStyle name="Heading 4 2" xfId="1521" xr:uid="{54D83ACA-5268-4F6D-BB1C-D25BDDD1A962}"/>
    <cellStyle name="hilite" xfId="1522" xr:uid="{4762BB5F-75C1-4189-9F30-16AC0651EB96}"/>
    <cellStyle name="Hipervínculo" xfId="1523" xr:uid="{FF5547FF-4074-4F90-903B-CD0630F0C375}"/>
    <cellStyle name="Hipervínculo visitado" xfId="1524" xr:uid="{CA041D65-0B9D-40ED-99A5-0D7F68055447}"/>
    <cellStyle name="Hipervínculo_2006 Mar Proj Deck - A.B. Review" xfId="1525" xr:uid="{B72C18F8-CFD5-46CA-A602-90A3FFBFE53C}"/>
    <cellStyle name="Indefinido" xfId="1526" xr:uid="{F96EDBEA-D7D6-43FB-A102-B605E62F084C}"/>
    <cellStyle name="inp.Dropdown" xfId="1527" xr:uid="{03D6E89D-1C08-43E1-B805-AE8DBFB72B96}"/>
    <cellStyle name="inp.FX" xfId="1528" xr:uid="{5035BC48-A225-43A6-A7A7-FC78B88675D0}"/>
    <cellStyle name="inp.FX 2" xfId="3970" xr:uid="{A5D9937F-AA96-4ED5-B397-C3A55E1B7C4A}"/>
    <cellStyle name="inp.General" xfId="1529" xr:uid="{1351189A-A1EC-42BF-95E6-F699EA721AB7}"/>
    <cellStyle name="inp.General 2" xfId="3971" xr:uid="{F9A7C3E6-AD13-4D7A-BD8B-FB6B1E4362CE}"/>
    <cellStyle name="inp.Number" xfId="1530" xr:uid="{710D16D4-2280-4C3A-8470-2B77EA28EA16}"/>
    <cellStyle name="inp.Number 2" xfId="3972" xr:uid="{E840E661-FC01-4B96-AA3D-A367F047A677}"/>
    <cellStyle name="inp.Percent" xfId="1531" xr:uid="{4911CB76-A1F9-430E-B2A1-0FDD11470A5F}"/>
    <cellStyle name="inp.Percent 2" xfId="3973" xr:uid="{E912C414-4C27-43BC-BE0B-9E9133CF7C0C}"/>
    <cellStyle name="inp.Protected" xfId="1532" xr:uid="{A10B2B3F-AACE-4EA1-B4A3-16B5B6079CFB}"/>
    <cellStyle name="inp.Protected 2" xfId="3974" xr:uid="{87FE8E3B-8152-4786-97B7-FE0716066C10}"/>
    <cellStyle name="inp.US$" xfId="1533" xr:uid="{1A6655D0-D2FE-4E0C-8C96-03EA798AC9C6}"/>
    <cellStyle name="inp.US$ 2" xfId="3975" xr:uid="{2B5E7243-ACC8-4DC0-B2E9-8156B6469145}"/>
    <cellStyle name="inp.YesNo" xfId="1534" xr:uid="{81BD053F-F543-4C5E-966A-AD819BD53BD4}"/>
    <cellStyle name="inp.YesNo 2" xfId="3976" xr:uid="{F0BCF22F-E6DB-4B0C-927F-2FF30ACD73C7}"/>
    <cellStyle name="Input [yellow]" xfId="1536" xr:uid="{B4EC10E1-ADE2-4129-A74C-BB641DA70CDF}"/>
    <cellStyle name="Input 10" xfId="1537" xr:uid="{71CFA09F-9C36-4003-9234-48262EB5263E}"/>
    <cellStyle name="Input 11" xfId="1538" xr:uid="{29997241-EA0B-4D72-A3EF-99137645C451}"/>
    <cellStyle name="Input 12" xfId="1539" xr:uid="{F34E68E4-EE53-425A-9DA4-E4EADE82EDBF}"/>
    <cellStyle name="Input 13" xfId="1540" xr:uid="{17AC1FB3-2B6E-4622-B9AC-EAADDCCC68FF}"/>
    <cellStyle name="Input 14" xfId="1541" xr:uid="{C11ADC30-2629-4F82-837C-DDD08577E1A9}"/>
    <cellStyle name="Input 15" xfId="1542" xr:uid="{8D17A1E0-7124-4C1F-805A-E0B26FDAA336}"/>
    <cellStyle name="Input 16" xfId="1543" xr:uid="{E62D1021-072E-4965-A3E1-9E3BC0B84CE3}"/>
    <cellStyle name="Input 17" xfId="1544" xr:uid="{C823698E-6157-4939-A063-4CA141875071}"/>
    <cellStyle name="Input 18" xfId="1545" xr:uid="{E1C809CF-07B9-4806-8F86-8C5BEBF91E44}"/>
    <cellStyle name="Input 19" xfId="1546" xr:uid="{593D7447-3E99-4710-8942-FB3CBFB06611}"/>
    <cellStyle name="Input 2" xfId="1547" xr:uid="{7C4D0D1F-F4CE-4B73-95E3-4E164EA4A7FA}"/>
    <cellStyle name="Input 20" xfId="1548" xr:uid="{387FDED5-ABDD-47BD-9B0E-E599DE4DA8C1}"/>
    <cellStyle name="Input 21" xfId="1549" xr:uid="{57F6C1A0-33C5-4327-8FB6-E61C8DA6189F}"/>
    <cellStyle name="Input 22" xfId="1550" xr:uid="{30231C24-532C-457F-92A1-100F80733EA7}"/>
    <cellStyle name="Input 23" xfId="1535" xr:uid="{5A793D1E-3B2D-4AD8-9EB7-8C45557D7E60}"/>
    <cellStyle name="Input 24" xfId="4972" xr:uid="{9F2048B3-FB9E-461A-A364-31EC8CE60DA9}"/>
    <cellStyle name="Input 25" xfId="4973" xr:uid="{B5992BEE-E19F-4ACC-9172-E7B80B1F4331}"/>
    <cellStyle name="Input 3" xfId="1551" xr:uid="{28C915F6-2CCE-42BA-B98F-11972ABEF4EB}"/>
    <cellStyle name="Input 4" xfId="1552" xr:uid="{7AAD8E15-4FB8-4FA3-80CF-DAC8CA025ACD}"/>
    <cellStyle name="Input 5" xfId="1553" xr:uid="{FF5ED138-2087-4675-A6A2-302F54B29FA5}"/>
    <cellStyle name="Input 6" xfId="1554" xr:uid="{D1009005-FDD6-475E-8EDE-DE3B71C1F2CE}"/>
    <cellStyle name="Input 7" xfId="1555" xr:uid="{6A147C45-8CCF-4FDE-9245-980D699589A6}"/>
    <cellStyle name="Input 8" xfId="1556" xr:uid="{9BB61BAB-8C8B-43B4-9054-8F44B4EB1A15}"/>
    <cellStyle name="Input 9" xfId="1557" xr:uid="{F7BB198F-CE17-497A-8B2A-2554B9E67724}"/>
    <cellStyle name="input currency rates" xfId="1558" xr:uid="{E1390ACF-E3D4-4D90-AC28-7CDFD160F3C0}"/>
    <cellStyle name="input currency rates 2" xfId="3977" xr:uid="{9706D45C-ED2D-4783-BC93-5D08EA2D3B26}"/>
    <cellStyle name="Labels" xfId="1559" xr:uid="{94222242-8298-4F3B-B138-0BB38006011D}"/>
    <cellStyle name="Ligne détail" xfId="1560" xr:uid="{0428544D-B66A-4A13-935C-D7B2C88EDF75}"/>
    <cellStyle name="Link Currency (0)" xfId="1561" xr:uid="{2C721D5A-98FF-423E-9B19-062A1EFD8B79}"/>
    <cellStyle name="Link Currency (0) 2" xfId="3978" xr:uid="{41A418EB-36D5-4632-AD5A-94EED5319AC1}"/>
    <cellStyle name="Link Currency (2)" xfId="1562" xr:uid="{08423B1C-2BC3-48E9-A93B-F9F28C0E47C9}"/>
    <cellStyle name="Link Currency (2) 2" xfId="3979" xr:uid="{4BFD5D9E-5601-4AF7-90AD-EEF16C423C3D}"/>
    <cellStyle name="Link Units (0)" xfId="1563" xr:uid="{DCCCFC99-C97B-4337-A672-635113A3CE91}"/>
    <cellStyle name="Link Units (0) 2" xfId="3980" xr:uid="{0F8F666E-21AE-4832-8A99-DDF7F6BBF060}"/>
    <cellStyle name="Link Units (1)" xfId="1564" xr:uid="{C7979A2A-0F64-4F28-A309-7BBBF5B837B3}"/>
    <cellStyle name="Link Units (1) 2" xfId="3981" xr:uid="{29307238-214E-4533-9C6A-CE69790E5486}"/>
    <cellStyle name="Link Units (2)" xfId="1565" xr:uid="{F5E9680E-7BFF-4F73-BFE6-AA073E01B799}"/>
    <cellStyle name="Link Units (2) 2" xfId="3982" xr:uid="{3FA3896C-97A9-4063-B46B-9FCD97E7D772}"/>
    <cellStyle name="Linked Cell 2" xfId="1567" xr:uid="{D63E7FDD-E3E6-48A0-A682-09ABAD7E2F0A}"/>
    <cellStyle name="Linked Cell 3" xfId="1566" xr:uid="{02759D27-C854-45F0-B44A-912C8CFFCAF0}"/>
    <cellStyle name="LookUpText" xfId="1568" xr:uid="{C9D68943-9D58-47B9-A8F9-42798E13AF50}"/>
    <cellStyle name="LookUpText 2" xfId="3983" xr:uid="{F9D5538E-3A3E-414B-8670-FD708F6EFD07}"/>
    <cellStyle name="m" xfId="1569" xr:uid="{906A8772-7DE7-4F25-A737-3651590D2F62}"/>
    <cellStyle name="m 2" xfId="3984" xr:uid="{7D50276C-5C46-48D6-8DE0-27987959B791}"/>
    <cellStyle name="m?ny_BSAnalByPeriod" xfId="1570" xr:uid="{1B067209-206B-4FD5-983F-935E21D1CCE3}"/>
    <cellStyle name="m_2008 Prelim Outlook" xfId="1571" xr:uid="{1ECC2F4B-736B-479C-A5AD-FA477E8D9BEC}"/>
    <cellStyle name="m_2008 Prelim Outlook 2" xfId="3985" xr:uid="{31AB7B3C-1E21-4D6F-B10F-EB560F76528D}"/>
    <cellStyle name="m_2008 Prelim Outlook_1" xfId="1572" xr:uid="{3CB3F355-FCF6-45A0-A3FD-5C45C14B4BEE}"/>
    <cellStyle name="m_2008 Prelim Outlook_1 2" xfId="3986" xr:uid="{48E1878E-806F-43E7-A7B0-E169BE87A6D8}"/>
    <cellStyle name="m_2008 Prelim Outlook_1_AP_2008 First Look_0607" xfId="1573" xr:uid="{26874E3E-B5C4-4C89-84F7-8E51E35FF917}"/>
    <cellStyle name="m_2008 Prelim Outlook_1_AP_2008 First Look_0607 2" xfId="3987" xr:uid="{87AE1D13-CA79-4AB6-B9F7-4532E53C20BA}"/>
    <cellStyle name="m_2008 Prelim Outlook_1_AP_2008 First Look_0607(Jun25)RV" xfId="1574" xr:uid="{EA709946-44F6-4C38-A779-4E631D0F9840}"/>
    <cellStyle name="m_2008 Prelim Outlook_1_AP_2008 First Look_0607(Jun25)RV 2" xfId="3988" xr:uid="{8B16F8A4-C3D7-4C57-8BD5-9DF9C885A893}"/>
    <cellStyle name="m_2008 Prelim Outlook_1_AP_2008 Fist Look_0607" xfId="1575" xr:uid="{65DD812C-A485-41D5-BAD9-81F61A4F63A2}"/>
    <cellStyle name="m_2008 Prelim Outlook_1_AP_2008 Fist Look_0607 2" xfId="3989" xr:uid="{7EB58A1A-0678-4B5B-9507-5387F4FA2FAF}"/>
    <cellStyle name="m_2008 Prelim Outlook_1_Mina Part" xfId="1576" xr:uid="{DC234A62-BEDC-4295-B65E-C4D1BE70D610}"/>
    <cellStyle name="m_2008 Prelim Outlook_1_Mina Part 2" xfId="3990" xr:uid="{CA8C88D5-5D73-41A0-8F8F-56494B57E60B}"/>
    <cellStyle name="m_2008 Prelim Outlook_15.R&amp;D" xfId="1577" xr:uid="{775E085B-E37F-48F6-816F-FF1D578ECEAD}"/>
    <cellStyle name="m_2008 Prelim Outlook_15.R&amp;D 2" xfId="3991" xr:uid="{6670FB47-34B3-4E29-A5AE-0FA5AFA7CB04}"/>
    <cellStyle name="m_2008 Prelim Outlook_AsPac-Budget Pres S Binder Reg Summary_2008B" xfId="1578" xr:uid="{9CB2CA4B-06A2-4E64-9013-D3FBD9A9AD59}"/>
    <cellStyle name="m_2008 Prelim Outlook_AsPac-Budget Pres S Binder Reg Summary_2008B 2" xfId="3992" xr:uid="{11B5296E-7368-4D3F-9EDA-E508C491977D}"/>
    <cellStyle name="m_2008 Prelim Outlook_AsPac-Budget Pres S Binder Reg Summary_2008B(1to30)" xfId="1579" xr:uid="{461D0493-A48E-46B0-AA99-90FEBF6C06E4}"/>
    <cellStyle name="m_2008 Prelim Outlook_AsPac-Budget Pres S Binder Reg Summary_2008B(1to30) 2" xfId="3993" xr:uid="{2422FD4C-CC46-4983-9C9D-0BAC78757E06}"/>
    <cellStyle name="m_2008 Prelim Outlook_AsPac-Budget Pres S Binder Reg Summary_2008B(31to60)" xfId="1580" xr:uid="{8EAC1862-25C6-4F01-98CF-C4D6319CC02B}"/>
    <cellStyle name="m_2008 Prelim Outlook_AsPac-Budget Pres S Binder Reg Summary_2008B(31to60) 2" xfId="3994" xr:uid="{5A3B4BF3-F360-46C9-B57C-8A4C4C9ADCA3}"/>
    <cellStyle name="m_2008 Prelim Outlook_Bridges_for SB deck" xfId="1581" xr:uid="{137B9E88-CBD9-4BEB-A0B0-451B4CE2BC86}"/>
    <cellStyle name="m_2008 Prelim Outlook_Bridges_for SB deck 2" xfId="3995" xr:uid="{47CD867C-B4F1-45E0-84D4-113AC7792B54}"/>
    <cellStyle name="m_2008 Prelim Outlook_Great for MT" xfId="1582" xr:uid="{AE72CFE0-FAEB-4F79-8DD4-6D9B580A80BA}"/>
    <cellStyle name="m_2008 Prelim Outlook_Great for MT 2" xfId="3996" xr:uid="{79E9BAE1-7E82-4709-94AE-FED0F24E5D10}"/>
    <cellStyle name="m_2008 Prelim Outlook_June Buz Review Deck Part III" xfId="1583" xr:uid="{DDCC7F11-3373-44EE-A66D-294AEC3D5995}"/>
    <cellStyle name="m_2008 Prelim Outlook_June Buz Review Deck Part III 2" xfId="3997" xr:uid="{F769DB48-3C68-4E60-BF56-5C0DF66C9B5E}"/>
    <cellStyle name="m_2008 Prelim Outlook_June Buz Review Deck Part III backup" xfId="1584" xr:uid="{3F949376-4594-49DB-87CF-F82964B00572}"/>
    <cellStyle name="m_2008 Prelim Outlook_June Buz Review Deck Part III backup 2" xfId="3998" xr:uid="{70E6BFE3-EB90-41E7-BEC5-7CB6E12DCD29}"/>
    <cellStyle name="m_2008 Prelim Outlook_June Buz Review Deck Part III backup_15.R&amp;D" xfId="1585" xr:uid="{B70B84BE-F3BE-477A-BC4A-F4FE2A2CE921}"/>
    <cellStyle name="m_2008 Prelim Outlook_June Buz Review Deck Part III backup_15.R&amp;D 2" xfId="3999" xr:uid="{13071F7E-DCA2-4519-BCB7-BB986A626210}"/>
    <cellStyle name="m_2008 Prelim Outlook_June Buz Review Deck Part III backup_AsPac-Budget Pres S Binder Reg Summary_2008B" xfId="1586" xr:uid="{01B52339-9E7B-4D01-81F2-86D9F74127EB}"/>
    <cellStyle name="m_2008 Prelim Outlook_June Buz Review Deck Part III backup_AsPac-Budget Pres S Binder Reg Summary_2008B 2" xfId="4000" xr:uid="{42F8E31A-FFCC-40FB-AF19-19833EF3B349}"/>
    <cellStyle name="m_2008 Prelim Outlook_June Buz Review Deck Part III backup_AsPac-Budget Pres S Binder Reg Summary_2008B(1to30)" xfId="1587" xr:uid="{FE70F8EB-3995-4B4F-B626-B0814CDF3C53}"/>
    <cellStyle name="m_2008 Prelim Outlook_June Buz Review Deck Part III backup_AsPac-Budget Pres S Binder Reg Summary_2008B(1to30) 2" xfId="4001" xr:uid="{27F45C55-4687-464C-BA74-7AC803ABDF2C}"/>
    <cellStyle name="m_2008 Prelim Outlook_June Buz Review Deck Part III backup_AsPac-Budget Pres S Binder Reg Summary_2008B(31to60)" xfId="1588" xr:uid="{0079B77D-0618-4BE1-832A-35975B7CD71B}"/>
    <cellStyle name="m_2008 Prelim Outlook_June Buz Review Deck Part III backup_AsPac-Budget Pres S Binder Reg Summary_2008B(31to60) 2" xfId="4002" xr:uid="{7C155324-207F-4FDF-AE34-B140DA0CA3DA}"/>
    <cellStyle name="m_2008 Prelim Outlook_June Buz Review Deck Part III backup_Bridges_for SB deck" xfId="1589" xr:uid="{2E5DFDE7-F13E-4FC7-96E4-A651F77616CB}"/>
    <cellStyle name="m_2008 Prelim Outlook_June Buz Review Deck Part III backup_Bridges_for SB deck 2" xfId="4003" xr:uid="{739126EF-7363-43B5-A5E6-5498BBB7A16B}"/>
    <cellStyle name="m_2008 Prelim Outlook_June Buz Review Deck Part III backup_Great for MT" xfId="1590" xr:uid="{DF88648F-086C-420C-BA00-F2E2F9CAF9C6}"/>
    <cellStyle name="m_2008 Prelim Outlook_June Buz Review Deck Part III backup_Great for MT 2" xfId="4004" xr:uid="{EC754B35-79AE-44B1-ACF4-CCBD6D0A9FDA}"/>
    <cellStyle name="m_2008 Prelim Outlook_June Buz Review Deck Part III backup_PTI Slide" xfId="1591" xr:uid="{C35667CE-2CE5-42CE-84E4-F9EF28C5EE50}"/>
    <cellStyle name="m_2008 Prelim Outlook_June Buz Review Deck Part III backup_PTI Slide 2" xfId="4005" xr:uid="{A7D4EB7B-A783-4686-B014-29DF267729CA}"/>
    <cellStyle name="m_2008 Prelim Outlook_June Buz Review Deck Part III backup_Px" xfId="1592" xr:uid="{F2BD082C-2FBF-4D98-8F7D-437C42CBB534}"/>
    <cellStyle name="m_2008 Prelim Outlook_June Buz Review Deck Part III backup_Px 2" xfId="4006" xr:uid="{10262340-D618-44E0-B6A2-8D30E66E450C}"/>
    <cellStyle name="m_2008 Prelim Outlook_June Buz Review Deck Part III backup_Slide8" xfId="1593" xr:uid="{289DFFE5-1BCF-4841-9E92-04C605A8DC4E}"/>
    <cellStyle name="m_2008 Prelim Outlook_June Buz Review Deck Part III backup_Slide8 2" xfId="4007" xr:uid="{D7E4DCB1-73CE-451A-9D9C-8DF8D674B9A5}"/>
    <cellStyle name="m_2008 Prelim Outlook_June Buz Review Deck Part III_15.R&amp;D" xfId="1594" xr:uid="{FAAC0E9D-6152-46FB-92C8-2E7885CA436C}"/>
    <cellStyle name="m_2008 Prelim Outlook_June Buz Review Deck Part III_15.R&amp;D 2" xfId="4008" xr:uid="{5599E7DD-61A8-4C56-9DAD-9299090BFE0E}"/>
    <cellStyle name="m_2008 Prelim Outlook_June Buz Review Deck Part III_AsPac-Budget Pres S Binder Reg Summary_2008B" xfId="1595" xr:uid="{B19455C6-1414-4821-8123-483A41BF5506}"/>
    <cellStyle name="m_2008 Prelim Outlook_June Buz Review Deck Part III_AsPac-Budget Pres S Binder Reg Summary_2008B 2" xfId="4009" xr:uid="{DDB241EC-B849-4297-B600-9E79AB384604}"/>
    <cellStyle name="m_2008 Prelim Outlook_June Buz Review Deck Part III_AsPac-Budget Pres S Binder Reg Summary_2008B(1to30)" xfId="1596" xr:uid="{6CF6F919-8B6F-4522-B4DE-460CE78DE521}"/>
    <cellStyle name="m_2008 Prelim Outlook_June Buz Review Deck Part III_AsPac-Budget Pres S Binder Reg Summary_2008B(1to30) 2" xfId="4010" xr:uid="{053DBDD4-5742-44C9-893F-BF1B2B33C383}"/>
    <cellStyle name="m_2008 Prelim Outlook_June Buz Review Deck Part III_AsPac-Budget Pres S Binder Reg Summary_2008B(31to60)" xfId="1597" xr:uid="{C34DDCEB-5951-4582-A318-49DA8C567FDE}"/>
    <cellStyle name="m_2008 Prelim Outlook_June Buz Review Deck Part III_AsPac-Budget Pres S Binder Reg Summary_2008B(31to60) 2" xfId="4011" xr:uid="{59D9367A-92DC-4346-88F1-7B5FE32DDC37}"/>
    <cellStyle name="m_2008 Prelim Outlook_June Buz Review Deck Part III_Bridges_for SB deck" xfId="1598" xr:uid="{AD87AC67-6EED-418F-BB7C-A91B717FB6CA}"/>
    <cellStyle name="m_2008 Prelim Outlook_June Buz Review Deck Part III_Bridges_for SB deck 2" xfId="4012" xr:uid="{DAAC41B0-975A-4168-8C8F-842DECCEA476}"/>
    <cellStyle name="m_2008 Prelim Outlook_June Buz Review Deck Part III_Great for MT" xfId="1599" xr:uid="{CB264EB2-8771-4071-93B5-EB0DD82BBD48}"/>
    <cellStyle name="m_2008 Prelim Outlook_June Buz Review Deck Part III_Great for MT 2" xfId="4013" xr:uid="{1178C6C9-52A8-49FA-9930-A616189C4AFD}"/>
    <cellStyle name="m_2008 Prelim Outlook_June Buz Review Deck Part III_PTI Slide" xfId="1600" xr:uid="{5E588BAB-9307-464F-8072-D5F5F0C5E74E}"/>
    <cellStyle name="m_2008 Prelim Outlook_June Buz Review Deck Part III_PTI Slide 2" xfId="4014" xr:uid="{344C058C-EC8E-491F-B737-692406D7AEF1}"/>
    <cellStyle name="m_2008 Prelim Outlook_June Buz Review Deck Part III_Px" xfId="1601" xr:uid="{47E59951-2B54-478F-AD59-A4A06B4FB722}"/>
    <cellStyle name="m_2008 Prelim Outlook_June Buz Review Deck Part III_Px 2" xfId="4015" xr:uid="{AACC45B1-0FA6-4927-B415-F67199D2B9FB}"/>
    <cellStyle name="m_2008 Prelim Outlook_June Buz Review Deck Part III_Slide8" xfId="1602" xr:uid="{8C38B9D7-3F1A-45C0-93E1-3EDD2341D1A9}"/>
    <cellStyle name="m_2008 Prelim Outlook_June Buz Review Deck Part III_Slide8 2" xfId="4016" xr:uid="{F715D4A8-8E0F-4600-AFF5-4D5758977E01}"/>
    <cellStyle name="m_2008 Prelim Outlook_PTI Slide" xfId="1603" xr:uid="{0EE44749-02CE-45C1-8B4F-884E1066385B}"/>
    <cellStyle name="m_2008 Prelim Outlook_PTI Slide 2" xfId="4017" xr:uid="{5B1CABDC-0509-4C3E-AF60-D44853CDD69E}"/>
    <cellStyle name="m_2008 Prelim Outlook_Px" xfId="1604" xr:uid="{8CABB134-EAD3-44B6-9BC9-A43E0AE3A0AF}"/>
    <cellStyle name="m_2008 Prelim Outlook_Px 2" xfId="4018" xr:uid="{9AAE9099-13A3-4D85-818D-4B8CB73FF688}"/>
    <cellStyle name="m_2008 Prelim Outlook_Slide8" xfId="1605" xr:uid="{91E74229-FFC8-4A39-8B58-80C07E1A2347}"/>
    <cellStyle name="m_2008 Prelim Outlook_Slide8 2" xfId="4019" xr:uid="{DE55701A-7A14-4771-B51A-5557FA397431}"/>
    <cellStyle name="m_AP_Headcount NMC" xfId="1606" xr:uid="{D4E5D927-0191-4B92-88E8-A5723513610A}"/>
    <cellStyle name="m_AP_Headcount NMC 2" xfId="4020" xr:uid="{132D3CFD-F073-45F9-B1D1-6EAE43349A98}"/>
    <cellStyle name="m_AP_Headcount NMC_15.R&amp;D" xfId="1607" xr:uid="{D1A02CED-07A4-4204-9214-95B557C6A541}"/>
    <cellStyle name="m_AP_Headcount NMC_15.R&amp;D 2" xfId="4021" xr:uid="{2E2EE618-6CF6-452C-9CF3-8FDA94222BB2}"/>
    <cellStyle name="m_AP_Headcount NMC_AsPac-Budget deck 2008" xfId="1608" xr:uid="{A65D4976-AB0F-463C-85A8-A94ADB16B916}"/>
    <cellStyle name="m_AP_Headcount NMC_AsPac-Budget deck 2008 2" xfId="4022" xr:uid="{BD4C98DE-C3C5-4426-B457-55B7F8987F7E}"/>
    <cellStyle name="m_AP_Headcount NMC_AsPac-Budget Pres S Binder Reg Summary_2008B" xfId="1609" xr:uid="{1C706516-9492-4306-8162-4C5DDFA18599}"/>
    <cellStyle name="m_AP_Headcount NMC_AsPac-Budget Pres S Binder Reg Summary_2008B 2" xfId="4023" xr:uid="{722BDB0D-5AEE-4FB9-AF30-329F648BE74A}"/>
    <cellStyle name="m_AP_Headcount NMC_AsPac-Budget Pres S Binder Reg Summary_2008B(1to30)" xfId="1610" xr:uid="{B9CB3176-396D-4AB4-9241-F48F900D4CB2}"/>
    <cellStyle name="m_AP_Headcount NMC_AsPac-Budget Pres S Binder Reg Summary_2008B(1to30) 2" xfId="4024" xr:uid="{5ADFEE59-BD52-468E-89BF-D732905339C6}"/>
    <cellStyle name="m_AP_Headcount NMC_AsPac-Budget Pres S Binder Reg Summary_2008B(31to60)" xfId="1611" xr:uid="{639C534F-D1A8-474D-BC05-43EF933588DF}"/>
    <cellStyle name="m_AP_Headcount NMC_AsPac-Budget Pres S Binder Reg Summary_2008B(31to60) 2" xfId="4025" xr:uid="{4B1C9F56-8411-4ED2-A238-94418D1BC1CE}"/>
    <cellStyle name="m_AP_Headcount NMC_Bridges_for SB deck" xfId="1612" xr:uid="{3790B199-465E-45D8-B5D4-C1E4B5C01589}"/>
    <cellStyle name="m_AP_Headcount NMC_Bridges_for SB deck 2" xfId="4026" xr:uid="{70D3BB6D-4BB1-4329-8BEE-99277369AAC8}"/>
    <cellStyle name="m_AP_Headcount NMC_Great for MT" xfId="1613" xr:uid="{433ABCD2-C1A5-4536-A7DE-834D742E905E}"/>
    <cellStyle name="m_AP_Headcount NMC_Great for MT 2" xfId="4027" xr:uid="{D5A60AF1-A5BB-4132-B79A-AFD2B914247E}"/>
    <cellStyle name="m_AP_Headcount NMC_PTI Slide" xfId="1614" xr:uid="{B219B207-8692-4F0F-AFEB-F9D06193FCF9}"/>
    <cellStyle name="m_AP_Headcount NMC_PTI Slide 2" xfId="4028" xr:uid="{8035F401-89DF-4BFC-B2E5-FCCA7334099A}"/>
    <cellStyle name="m_AP_Headcount NMC_Px" xfId="1615" xr:uid="{E633E0D0-D9E4-4054-8A17-89DF56BFCAA3}"/>
    <cellStyle name="m_AP_Headcount NMC_Px 2" xfId="4029" xr:uid="{2B025D51-9033-4064-9B1E-7705270A8216}"/>
    <cellStyle name="m_AP_Headcount NMC_Slide8" xfId="1616" xr:uid="{AEABAE8C-B2FB-4CBE-A288-1E8183696719}"/>
    <cellStyle name="m_AP_Headcount NMC_Slide8 2" xfId="4030" xr:uid="{9441C08A-7108-4DCC-90D4-89F825A3DE3D}"/>
    <cellStyle name="m_AP_Monthly Biz Review_0607" xfId="1617" xr:uid="{EB400A1A-B1E3-4C3F-84A0-0F8A869BBCD2}"/>
    <cellStyle name="m_AP_Monthly Biz Review_0607 2" xfId="4031" xr:uid="{A2C94938-AD54-48BC-B12C-FB91C59D8516}"/>
    <cellStyle name="m_AP_Monthly Biz Review_0607_15.R&amp;D" xfId="1618" xr:uid="{3FF97510-8508-48A0-97D8-15F1CEEE044B}"/>
    <cellStyle name="m_AP_Monthly Biz Review_0607_15.R&amp;D 2" xfId="4032" xr:uid="{88C9C589-30B0-415D-B85A-6E1147ACEB63}"/>
    <cellStyle name="m_AP_Monthly Biz Review_0607_AsPac-Budget Pres S Binder Reg Summary_2008B" xfId="1619" xr:uid="{94CDC66D-9E24-492D-9756-25C46B1C9116}"/>
    <cellStyle name="m_AP_Monthly Biz Review_0607_AsPac-Budget Pres S Binder Reg Summary_2008B 2" xfId="4033" xr:uid="{91C0E259-91C5-44A6-8FAF-DAC43710E5AD}"/>
    <cellStyle name="m_AP_Monthly Biz Review_0607_AsPac-Budget Pres S Binder Reg Summary_2008B(1to30)" xfId="1620" xr:uid="{D4F52CD3-D953-4729-A8B5-E1EF8B28BC6E}"/>
    <cellStyle name="m_AP_Monthly Biz Review_0607_AsPac-Budget Pres S Binder Reg Summary_2008B(1to30) 2" xfId="4034" xr:uid="{20C7B82F-B33C-403C-BD95-3BCD094EE24E}"/>
    <cellStyle name="m_AP_Monthly Biz Review_0607_AsPac-Budget Pres S Binder Reg Summary_2008B(31to60)" xfId="1621" xr:uid="{32DE25A7-9C5C-47D4-9774-5F51F0FE4CE5}"/>
    <cellStyle name="m_AP_Monthly Biz Review_0607_AsPac-Budget Pres S Binder Reg Summary_2008B(31to60) 2" xfId="4035" xr:uid="{84F09E61-387F-40A0-BAF2-12BD3EB73A21}"/>
    <cellStyle name="m_AP_Monthly Biz Review_0607_Bridges_for SB deck" xfId="1622" xr:uid="{0CAB9CE2-2A08-4D71-B909-53A86866AB7B}"/>
    <cellStyle name="m_AP_Monthly Biz Review_0607_Bridges_for SB deck 2" xfId="4036" xr:uid="{D317E69D-3064-4B04-9862-A3910466497D}"/>
    <cellStyle name="m_AP_Monthly Biz Review_0607_Great for MT" xfId="1623" xr:uid="{531456A8-EE2F-43C6-8006-71E973C1899C}"/>
    <cellStyle name="m_AP_Monthly Biz Review_0607_Great for MT 2" xfId="4037" xr:uid="{0062364C-8D8B-4783-AF97-051075DE2A25}"/>
    <cellStyle name="m_AP_Monthly Biz Review_0607_PTI Slide" xfId="1624" xr:uid="{3D85BB47-5E44-4F3E-AA4E-487F9CE1045C}"/>
    <cellStyle name="m_AP_Monthly Biz Review_0607_PTI Slide 2" xfId="4038" xr:uid="{8341B858-7ADF-46D4-AE3C-E9B22E2D0DA9}"/>
    <cellStyle name="m_AP_Monthly Biz Review_0607_Px" xfId="1625" xr:uid="{712DE3D2-4AFA-4951-957F-2898A4CEA1DE}"/>
    <cellStyle name="m_AP_Monthly Biz Review_0607_Px 2" xfId="4039" xr:uid="{6D4B8B23-7FA7-4674-948D-1AEEFD7DB9EF}"/>
    <cellStyle name="m_AP_Monthly Biz Review_0607_Slide8" xfId="1626" xr:uid="{93A0EDE9-6ECF-40F5-AA42-6B6238F78929}"/>
    <cellStyle name="m_AP_Monthly Biz Review_0607_Slide8 2" xfId="4040" xr:uid="{ECE26492-994E-439B-BBDF-3413D1DC995A}"/>
    <cellStyle name="m_AP_Monthly Biz Review_0906" xfId="1627" xr:uid="{D929BA2D-A779-44FE-8794-A4B70074E38B}"/>
    <cellStyle name="m_AP_Monthly Biz Review_0906 2" xfId="4041" xr:uid="{F778B8D1-38C8-421C-B58B-ACDD8CE37E46}"/>
    <cellStyle name="m_AP_Monthly Biz Review_0906_15.R&amp;D" xfId="1628" xr:uid="{F1350F3A-12E3-4CB9-8949-47AB07F8B5F1}"/>
    <cellStyle name="m_AP_Monthly Biz Review_0906_15.R&amp;D 2" xfId="4042" xr:uid="{E3EE0371-8EA9-47E5-A13B-E260BD733F9D}"/>
    <cellStyle name="m_AP_Monthly Biz Review_0906_AsPac-Budget Pres S Binder Reg Summary_2008B" xfId="1629" xr:uid="{F84B5397-D3CB-4DC6-BC4D-AF9924ECB0F2}"/>
    <cellStyle name="m_AP_Monthly Biz Review_0906_AsPac-Budget Pres S Binder Reg Summary_2008B 2" xfId="4043" xr:uid="{9C828A11-1007-4399-ADCA-28B0E328E33E}"/>
    <cellStyle name="m_AP_Monthly Biz Review_0906_AsPac-Budget Pres S Binder Reg Summary_2008B(1to30)" xfId="1630" xr:uid="{2A2143D2-6220-4DBD-ABCE-9E2A9B5B5F33}"/>
    <cellStyle name="m_AP_Monthly Biz Review_0906_AsPac-Budget Pres S Binder Reg Summary_2008B(1to30) 2" xfId="4044" xr:uid="{D046D209-0F16-41AB-B468-7F53FF4E91C9}"/>
    <cellStyle name="m_AP_Monthly Biz Review_0906_AsPac-Budget Pres S Binder Reg Summary_2008B(31to60)" xfId="1631" xr:uid="{A1A41650-0388-4ED5-84A7-D9CFBBE3BE8E}"/>
    <cellStyle name="m_AP_Monthly Biz Review_0906_AsPac-Budget Pres S Binder Reg Summary_2008B(31to60) 2" xfId="4045" xr:uid="{601AC91C-C1D3-4AEB-9198-9C111F4C2C31}"/>
    <cellStyle name="m_AP_Monthly Biz Review_0906_Bridge(Aug YTD to Sep Pro)" xfId="1632" xr:uid="{E61C7BBC-EFC1-4B2B-87DC-82BE15FE8A5E}"/>
    <cellStyle name="m_AP_Monthly Biz Review_0906_Bridge(Aug YTD to Sep Pro) 2" xfId="4046" xr:uid="{E02D28C7-038D-4D22-94FA-F5D6563A03AF}"/>
    <cellStyle name="m_AP_Monthly Biz Review_0906_Bridge(Aug YTD to Sep Pro)_15.R&amp;D" xfId="1633" xr:uid="{894A65DC-670A-4494-843F-955A47EEDC45}"/>
    <cellStyle name="m_AP_Monthly Biz Review_0906_Bridge(Aug YTD to Sep Pro)_15.R&amp;D 2" xfId="4047" xr:uid="{9B8568E5-1C5D-4C61-944F-26B95746891E}"/>
    <cellStyle name="m_AP_Monthly Biz Review_0906_Bridge(Aug YTD to Sep Pro)_AsPac-Budget Pres S Binder Reg Summary_2008B" xfId="1634" xr:uid="{9A05B296-E14A-40D0-BE8B-07D85FBB428C}"/>
    <cellStyle name="m_AP_Monthly Biz Review_0906_Bridge(Aug YTD to Sep Pro)_AsPac-Budget Pres S Binder Reg Summary_2008B 2" xfId="4048" xr:uid="{66669FF5-BB76-4D23-AE0F-DF37F708F660}"/>
    <cellStyle name="m_AP_Monthly Biz Review_0906_Bridge(Aug YTD to Sep Pro)_AsPac-Budget Pres S Binder Reg Summary_2008B(1to30)" xfId="1635" xr:uid="{C233FBCD-AE1E-49C9-B0A6-FEF7F0283215}"/>
    <cellStyle name="m_AP_Monthly Biz Review_0906_Bridge(Aug YTD to Sep Pro)_AsPac-Budget Pres S Binder Reg Summary_2008B(1to30) 2" xfId="4049" xr:uid="{A89DDB82-7559-434F-8913-2F84BB4CC86B}"/>
    <cellStyle name="m_AP_Monthly Biz Review_0906_Bridge(Aug YTD to Sep Pro)_AsPac-Budget Pres S Binder Reg Summary_2008B(31to60)" xfId="1636" xr:uid="{EBCEBF80-29FB-4240-BD8B-2A6445191771}"/>
    <cellStyle name="m_AP_Monthly Biz Review_0906_Bridge(Aug YTD to Sep Pro)_AsPac-Budget Pres S Binder Reg Summary_2008B(31to60) 2" xfId="4050" xr:uid="{87CFC8DC-ABF0-4457-82D7-9A0C45EB0353}"/>
    <cellStyle name="m_AP_Monthly Biz Review_0906_Bridge(Aug YTD to Sep Pro)_Bridges_for SB deck" xfId="1637" xr:uid="{BB2C8600-3019-4F46-A25F-ADEFE1760EDC}"/>
    <cellStyle name="m_AP_Monthly Biz Review_0906_Bridge(Aug YTD to Sep Pro)_Bridges_for SB deck 2" xfId="4051" xr:uid="{7BD2829B-914C-4D79-80EF-B7D4536CD6CD}"/>
    <cellStyle name="m_AP_Monthly Biz Review_0906_Bridge(Aug YTD to Sep Pro)_Great for MT" xfId="1638" xr:uid="{3AEA9CD4-5C33-420F-A657-703B66A76DBA}"/>
    <cellStyle name="m_AP_Monthly Biz Review_0906_Bridge(Aug YTD to Sep Pro)_Great for MT 2" xfId="4052" xr:uid="{62CE5553-B183-4FDF-B285-CF41C5CE3C69}"/>
    <cellStyle name="m_AP_Monthly Biz Review_0906_Bridge(Aug YTD to Sep Pro)_PTI Slide" xfId="1639" xr:uid="{96368B83-4B9C-47CA-8F61-EDFF0787D816}"/>
    <cellStyle name="m_AP_Monthly Biz Review_0906_Bridge(Aug YTD to Sep Pro)_PTI Slide 2" xfId="4053" xr:uid="{103E7849-C46F-4180-90A0-677D22943C2C}"/>
    <cellStyle name="m_AP_Monthly Biz Review_0906_Bridge(Aug YTD to Sep Pro)_Px" xfId="1640" xr:uid="{0F5387B6-45DF-4642-B58D-3FE4A5CF80F4}"/>
    <cellStyle name="m_AP_Monthly Biz Review_0906_Bridge(Aug YTD to Sep Pro)_Px 2" xfId="4054" xr:uid="{B2879680-CE1B-4A4E-B1C9-27419FC36043}"/>
    <cellStyle name="m_AP_Monthly Biz Review_0906_Bridge(Aug YTD to Sep Pro)_Slide8" xfId="1641" xr:uid="{B2479E6C-D677-4610-ABE1-E564DA495DC5}"/>
    <cellStyle name="m_AP_Monthly Biz Review_0906_Bridge(Aug YTD to Sep Pro)_Slide8 2" xfId="4055" xr:uid="{D74E69CF-3E67-48F0-925A-5852531D5E77}"/>
    <cellStyle name="m_AP_Monthly Biz Review_0906_Bridge_Jun Proj to Sep Proj_0907" xfId="1642" xr:uid="{669B67FB-E128-45D9-AF26-C01238E22BE6}"/>
    <cellStyle name="m_AP_Monthly Biz Review_0906_Bridge_Jun Proj to Sep Proj_0907 2" xfId="4056" xr:uid="{1ACC1609-7694-4F6E-93DC-ABF84BC2946F}"/>
    <cellStyle name="m_AP_Monthly Biz Review_0906_Bridges_for SB deck" xfId="1643" xr:uid="{D002FBB2-5D44-4953-9203-DA2BB1F9CA30}"/>
    <cellStyle name="m_AP_Monthly Biz Review_0906_Bridges_for SB deck 2" xfId="4057" xr:uid="{E82000B3-4056-4438-B10C-78B533FA3D5E}"/>
    <cellStyle name="m_AP_Monthly Biz Review_0906_Great for MT" xfId="1644" xr:uid="{AD3C1BB3-CFE2-48EE-ABE8-D1D5C0103403}"/>
    <cellStyle name="m_AP_Monthly Biz Review_0906_Great for MT 2" xfId="4058" xr:uid="{CF03E1DB-F9B5-4505-B996-2DA1BDDFBB57}"/>
    <cellStyle name="m_AP_Monthly Biz Review_0906_PTI Slide" xfId="1645" xr:uid="{C2F2B18D-6F2F-4C4A-AB89-28E9A3B9F5AE}"/>
    <cellStyle name="m_AP_Monthly Biz Review_0906_PTI Slide 2" xfId="4059" xr:uid="{EF15BB38-1D3E-4E29-A082-C1F3EB1A93D8}"/>
    <cellStyle name="m_AP_Monthly Biz Review_0906_Px" xfId="1646" xr:uid="{E3BBDB96-F63D-47D3-8F24-D405BBB9CE5F}"/>
    <cellStyle name="m_AP_Monthly Biz Review_0906_Px 2" xfId="4060" xr:uid="{9E43E647-CDC7-4867-B38F-11B25C61C1F4}"/>
    <cellStyle name="m_AP_Monthly Biz Review_0906_Reinvestment update_0907" xfId="1647" xr:uid="{7873F49A-001C-4222-9071-1949EEB12617}"/>
    <cellStyle name="m_AP_Monthly Biz Review_0906_Reinvestment update_0907 2" xfId="4061" xr:uid="{E3EB67CA-6C82-4921-B606-59DE1CCCC5DF}"/>
    <cellStyle name="m_AP_Monthly Biz Review_0906_Reinvestment update_0907_15.R&amp;D" xfId="1648" xr:uid="{4668E6A3-99D9-40AF-9824-7FE8D554C704}"/>
    <cellStyle name="m_AP_Monthly Biz Review_0906_Reinvestment update_0907_15.R&amp;D 2" xfId="4062" xr:uid="{D108D8BA-462B-4309-BF10-91975E2828AF}"/>
    <cellStyle name="m_AP_Monthly Biz Review_0906_Reinvestment update_0907_AsPac-Budget Pres S Binder Reg Summary_2008B" xfId="1649" xr:uid="{58888986-68BF-4349-803C-54AF3CCA390B}"/>
    <cellStyle name="m_AP_Monthly Biz Review_0906_Reinvestment update_0907_AsPac-Budget Pres S Binder Reg Summary_2008B 2" xfId="4063" xr:uid="{F3F68F6A-0D4F-4A4B-BC63-AD71C67B378D}"/>
    <cellStyle name="m_AP_Monthly Biz Review_0906_Reinvestment update_0907_AsPac-Budget Pres S Binder Reg Summary_2008B(1to30)" xfId="1650" xr:uid="{20D14A01-3D3D-415B-BBC4-14C8236B97A7}"/>
    <cellStyle name="m_AP_Monthly Biz Review_0906_Reinvestment update_0907_AsPac-Budget Pres S Binder Reg Summary_2008B(1to30) 2" xfId="4064" xr:uid="{A6A3973B-B694-4472-B0FD-AB2BEF3D3278}"/>
    <cellStyle name="m_AP_Monthly Biz Review_0906_Reinvestment update_0907_AsPac-Budget Pres S Binder Reg Summary_2008B(31to60)" xfId="1651" xr:uid="{E1CA99E6-01A9-4A90-AE27-4FBFAD210F2A}"/>
    <cellStyle name="m_AP_Monthly Biz Review_0906_Reinvestment update_0907_AsPac-Budget Pres S Binder Reg Summary_2008B(31to60) 2" xfId="4065" xr:uid="{AA8A7E9D-435F-483B-B59A-EACB704895D7}"/>
    <cellStyle name="m_AP_Monthly Biz Review_0906_Reinvestment update_0907_Bridges_for SB deck" xfId="1652" xr:uid="{D5FAF0E1-6D60-4531-B533-053DC2D98052}"/>
    <cellStyle name="m_AP_Monthly Biz Review_0906_Reinvestment update_0907_Bridges_for SB deck 2" xfId="4066" xr:uid="{76A2B26F-7FA4-4EAD-87B2-BB6BB7FBE119}"/>
    <cellStyle name="m_AP_Monthly Biz Review_0906_Reinvestment update_0907_Great for MT" xfId="1653" xr:uid="{7AA8CFAB-62E0-4D9E-88E1-5E88846D29C1}"/>
    <cellStyle name="m_AP_Monthly Biz Review_0906_Reinvestment update_0907_Great for MT 2" xfId="4067" xr:uid="{E07440DA-C5AB-4DB7-AD07-028200321097}"/>
    <cellStyle name="m_AP_Monthly Biz Review_0906_Reinvestment update_0907_PTI Slide" xfId="1654" xr:uid="{C07D97D2-075B-4BCA-8BBA-0D17BA8B7B52}"/>
    <cellStyle name="m_AP_Monthly Biz Review_0906_Reinvestment update_0907_PTI Slide 2" xfId="4068" xr:uid="{DCDBC5BD-5C2F-49FD-8DFA-B482A14A3BE7}"/>
    <cellStyle name="m_AP_Monthly Biz Review_0906_Reinvestment update_0907_Px" xfId="1655" xr:uid="{065C390E-8EFD-4CC7-87B5-5F39F23C3956}"/>
    <cellStyle name="m_AP_Monthly Biz Review_0906_Reinvestment update_0907_Px 2" xfId="4069" xr:uid="{C4217D6C-1860-457D-8F87-B268FC3B5B7E}"/>
    <cellStyle name="m_AP_Monthly Biz Review_0906_Reinvestment update_0907_Slide8" xfId="1656" xr:uid="{ABE730BD-8CDC-4D10-90AC-AED7C36845F4}"/>
    <cellStyle name="m_AP_Monthly Biz Review_0906_Reinvestment update_0907_Slide8 2" xfId="4070" xr:uid="{6CEF1C5C-055B-48A7-B7BF-E1A7C4A667C8}"/>
    <cellStyle name="m_AP_Monthly Biz Review_0906_Slide8" xfId="1657" xr:uid="{803FAF7B-31DB-4619-A644-A294A45F1BB7}"/>
    <cellStyle name="m_AP_Monthly Biz Review_0906_Slide8 2" xfId="4071" xr:uid="{CA1A9CB7-DBF1-4FD4-B6BB-889E6F75672B}"/>
    <cellStyle name="m_AP_Monthly Biz Review_0907" xfId="1658" xr:uid="{7F943721-CE1E-454D-97E1-12EA451971BD}"/>
    <cellStyle name="m_AP_Monthly Biz Review_0907 2" xfId="4072" xr:uid="{E8B5280D-79B0-446B-8B33-0854C7D790F3}"/>
    <cellStyle name="m_AP_Monthly Biz Review_0907_15.R&amp;D" xfId="1659" xr:uid="{44691B15-21DA-4B38-B5C1-BF701FA1A3B9}"/>
    <cellStyle name="m_AP_Monthly Biz Review_0907_15.R&amp;D 2" xfId="4073" xr:uid="{EB58AAED-0F19-40BD-B6A7-DCA17CA68620}"/>
    <cellStyle name="m_AP_Monthly Biz Review_0907_AsPac-Budget Pres S Binder Reg Summary_2008B" xfId="1660" xr:uid="{2E2EF359-1840-4B6A-B132-A1D3D3B6BF4B}"/>
    <cellStyle name="m_AP_Monthly Biz Review_0907_AsPac-Budget Pres S Binder Reg Summary_2008B 2" xfId="4074" xr:uid="{DCF88195-6BA4-4C07-BADF-CA350BC7ACF5}"/>
    <cellStyle name="m_AP_Monthly Biz Review_0907_AsPac-Budget Pres S Binder Reg Summary_2008B(1to30)" xfId="1661" xr:uid="{1E4B9A08-2485-4A07-B8FC-EF0671DF4F17}"/>
    <cellStyle name="m_AP_Monthly Biz Review_0907_AsPac-Budget Pres S Binder Reg Summary_2008B(1to30) 2" xfId="4075" xr:uid="{9BDA9B37-5F93-4C72-A7F2-D36B0C709E07}"/>
    <cellStyle name="m_AP_Monthly Biz Review_0907_AsPac-Budget Pres S Binder Reg Summary_2008B(31to60)" xfId="1662" xr:uid="{94C52DCD-914E-4D04-BBE5-A18CC8DFED33}"/>
    <cellStyle name="m_AP_Monthly Biz Review_0907_AsPac-Budget Pres S Binder Reg Summary_2008B(31to60) 2" xfId="4076" xr:uid="{18A1AE02-9B34-4366-8B8A-E797B34977AA}"/>
    <cellStyle name="m_AP_Monthly Biz Review_0907_Bridges_for SB deck" xfId="1663" xr:uid="{3B9CC779-E7C5-4F54-B93D-F3E9B4D0538E}"/>
    <cellStyle name="m_AP_Monthly Biz Review_0907_Bridges_for SB deck 2" xfId="4077" xr:uid="{1FAAE247-CF8B-4AD6-B9FA-AD0CCF7A5937}"/>
    <cellStyle name="m_AP_Monthly Biz Review_0907_Great for MT" xfId="1664" xr:uid="{D643E285-963C-4019-AC94-A48B7408E138}"/>
    <cellStyle name="m_AP_Monthly Biz Review_0907_Great for MT 2" xfId="4078" xr:uid="{8CF303E8-4B57-47E9-B6A5-A931E5338ABA}"/>
    <cellStyle name="m_AP_Monthly Biz Review_0907_PTI Slide" xfId="1665" xr:uid="{A6283A8A-A95D-4297-95E3-C32DEBC694B6}"/>
    <cellStyle name="m_AP_Monthly Biz Review_0907_PTI Slide 2" xfId="4079" xr:uid="{9BC85BB8-F5D7-49C5-9A29-E7867D971EFD}"/>
    <cellStyle name="m_AP_Monthly Biz Review_0907_Px" xfId="1666" xr:uid="{AB70F2A0-29D0-4016-980F-72DD8558D339}"/>
    <cellStyle name="m_AP_Monthly Biz Review_0907_Px 2" xfId="4080" xr:uid="{2AE08096-44A5-4A5E-8029-576542377FD6}"/>
    <cellStyle name="m_AP_Monthly Biz Review_0907_Slide8" xfId="1667" xr:uid="{05FB6B97-41F0-48EE-A34E-E1BF5B72AC9A}"/>
    <cellStyle name="m_AP_Monthly Biz Review_0907_Slide8 2" xfId="4081" xr:uid="{AC2180DE-46CE-4E9C-81DD-29B16D55318E}"/>
    <cellStyle name="m_AP_Mthly Biz Review_0507_RV" xfId="1668" xr:uid="{DF7C66D0-C368-4BD3-888E-BC3E71DE600F}"/>
    <cellStyle name="m_AP_Mthly Biz Review_0507_RV 2" xfId="4082" xr:uid="{685EA123-AB50-4B4C-AF1E-4621A184FBB5}"/>
    <cellStyle name="m_AP_Mthly Biz Review_0507_RV_15.R&amp;D" xfId="1669" xr:uid="{35DA66AD-4F0F-4190-B77C-11CFAAE0E4CA}"/>
    <cellStyle name="m_AP_Mthly Biz Review_0507_RV_15.R&amp;D 2" xfId="4083" xr:uid="{4776C93B-68AF-47D7-A9C1-CC3779F3B60C}"/>
    <cellStyle name="m_AP_Mthly Biz Review_0507_RV_AsPac-Budget Pres S Binder Reg Summary_2008B" xfId="1670" xr:uid="{C9A4AF44-74EC-4F03-8E4F-5B77E878FA44}"/>
    <cellStyle name="m_AP_Mthly Biz Review_0507_RV_AsPac-Budget Pres S Binder Reg Summary_2008B 2" xfId="4084" xr:uid="{A803928A-248E-4D22-BC71-203C37A4537D}"/>
    <cellStyle name="m_AP_Mthly Biz Review_0507_RV_AsPac-Budget Pres S Binder Reg Summary_2008B(1to30)" xfId="1671" xr:uid="{67617E7D-AE29-4538-B0DE-5E8408555F8C}"/>
    <cellStyle name="m_AP_Mthly Biz Review_0507_RV_AsPac-Budget Pres S Binder Reg Summary_2008B(1to30) 2" xfId="4085" xr:uid="{6B52E691-6EC2-42FD-9040-6CC088305D75}"/>
    <cellStyle name="m_AP_Mthly Biz Review_0507_RV_AsPac-Budget Pres S Binder Reg Summary_2008B(31to60)" xfId="1672" xr:uid="{B6C1F978-3EB5-4128-B264-A797FA1433CD}"/>
    <cellStyle name="m_AP_Mthly Biz Review_0507_RV_AsPac-Budget Pres S Binder Reg Summary_2008B(31to60) 2" xfId="4086" xr:uid="{D0C28100-65F5-41A5-B6EE-C5F61169D06E}"/>
    <cellStyle name="m_AP_Mthly Biz Review_0507_RV_Bridges_for SB deck" xfId="1673" xr:uid="{757C6CBD-AEB4-432D-B9B4-6A6E63629931}"/>
    <cellStyle name="m_AP_Mthly Biz Review_0507_RV_Bridges_for SB deck 2" xfId="4087" xr:uid="{F411FA0F-1697-4DA8-9531-D747ED49F451}"/>
    <cellStyle name="m_AP_Mthly Biz Review_0507_RV_Great for MT" xfId="1674" xr:uid="{27F505A6-1F0F-4FA3-B556-3C56B9A5EE23}"/>
    <cellStyle name="m_AP_Mthly Biz Review_0507_RV_Great for MT 2" xfId="4088" xr:uid="{B482647F-0EE7-442D-9989-3DEA7B4A8D69}"/>
    <cellStyle name="m_AP_Mthly Biz Review_0507_RV_PTI Slide" xfId="1675" xr:uid="{57C89A1F-41A8-4867-8986-40A0597503A6}"/>
    <cellStyle name="m_AP_Mthly Biz Review_0507_RV_PTI Slide 2" xfId="4089" xr:uid="{47C2B9A7-456D-488C-891D-8CA44E1FE536}"/>
    <cellStyle name="m_AP_Mthly Biz Review_0507_RV_Px" xfId="1676" xr:uid="{DA9D3DF7-1EDF-43DD-84FB-441C59693C36}"/>
    <cellStyle name="m_AP_Mthly Biz Review_0507_RV_Px 2" xfId="4090" xr:uid="{B02ABDD3-E4B4-4089-BF03-29F53A2950F2}"/>
    <cellStyle name="m_AP_Mthly Biz Review_0507_RV_Slide8" xfId="1677" xr:uid="{FB075142-1037-4E1E-AD2B-DA7FF53D073D}"/>
    <cellStyle name="m_AP_Mthly Biz Review_0507_RV_Slide8 2" xfId="4091" xr:uid="{4BB6DA62-69A2-4213-807B-E92CA8FDA4E5}"/>
    <cellStyle name="m_Asia Pac Q4 Pre-Close Templates(Jan7)to Dawn" xfId="1678" xr:uid="{E3D4DA6F-7825-4EBA-83A6-C0779A61FC27}"/>
    <cellStyle name="m_Asia Pac Q4 Pre-Close Templates(Jan7)to Dawn 2" xfId="4092" xr:uid="{F749B29E-7857-4170-BD72-B33BA8354603}"/>
    <cellStyle name="m_AsPac-Budget Pres S Binder Reg Summary" xfId="1679" xr:uid="{2F18A83A-0E8C-4060-8714-EF0918B1D05D}"/>
    <cellStyle name="m_AsPac-Budget Pres S Binder Reg Summary 2" xfId="4093" xr:uid="{0480C986-E953-4408-B0AD-5893F8BB6D42}"/>
    <cellStyle name="m_AsPac-Budget Pres S Binder Reg Summary_1" xfId="1680" xr:uid="{D3AD81D7-DFAF-485E-9F03-1147957DBA1D}"/>
    <cellStyle name="m_AsPac-Budget Pres S Binder Reg Summary_1 2" xfId="4094" xr:uid="{B37C97B8-DDF5-4D85-A36A-78DA0A4EC9EA}"/>
    <cellStyle name="m_AsPac-Budget Pres S Binder Reg Summary_1_AsPac-Budget Pres S Binder Reg Summary_2008B(19to30)" xfId="1681" xr:uid="{D621D4A3-277A-4A5C-AE7D-8DA79F2AAD00}"/>
    <cellStyle name="m_AsPac-Budget Pres S Binder Reg Summary_1_AsPac-Budget Pres S Binder Reg Summary_2008B(19to30) 2" xfId="4095" xr:uid="{40D19E76-E273-4944-B4EB-8307177E6905}"/>
    <cellStyle name="m_AsPac-Budget Pres S Binder Reg Summary_1_Book2" xfId="1682" xr:uid="{6F136F10-CD82-486A-9435-4C5FBB4CC658}"/>
    <cellStyle name="m_AsPac-Budget Pres S Binder Reg Summary_1_Book2 2" xfId="4096" xr:uid="{161CF2EE-202A-4212-B0FB-41333530D730}"/>
    <cellStyle name="m_AsPac-Budget Pres S Binder Reg Summary_1_Book2_AsPac-Budget Pres S Binder Reg Summary_2008B(10to19)" xfId="1683" xr:uid="{C31497EA-AD1F-461B-AB66-B56A48178A07}"/>
    <cellStyle name="m_AsPac-Budget Pres S Binder Reg Summary_1_Book2_AsPac-Budget Pres S Binder Reg Summary_2008B(10to19) 2" xfId="4097" xr:uid="{EB9D40C7-5E9A-46E7-A815-24F3FBB97C1C}"/>
    <cellStyle name="m_AsPac-Budget Pres S Binder Reg Summary_1_Book3" xfId="1684" xr:uid="{CD1BE610-1BC7-4081-B479-060F374705AA}"/>
    <cellStyle name="m_AsPac-Budget Pres S Binder Reg Summary_1_Book3 2" xfId="4098" xr:uid="{E7C4F5ED-0D73-4923-A9B0-D3CCD123AB9D}"/>
    <cellStyle name="m_AsPac-Budget Pres S Binder Reg Summary_1_Phase IV-breakdown" xfId="1685" xr:uid="{46436694-A1A3-4FE2-93CC-9324A7DD48C9}"/>
    <cellStyle name="m_AsPac-Budget Pres S Binder Reg Summary_1_Phase IV-breakdown 2" xfId="4099" xr:uid="{47DBE372-E97F-412C-AD39-5C6DCE65D5A1}"/>
    <cellStyle name="m_AsPac-Budget Pres S Binder Reg Summary_15.R&amp;D" xfId="1686" xr:uid="{4E9B7895-DC51-44DE-9111-489DE5748066}"/>
    <cellStyle name="m_AsPac-Budget Pres S Binder Reg Summary_15.R&amp;D 2" xfId="4100" xr:uid="{4CD1DD67-B201-41AB-8D72-0F226B28D159}"/>
    <cellStyle name="m_AsPac-Budget Pres S Binder Reg Summary_AsPac-Budget Pres S Binder Reg Summary_2008B" xfId="1687" xr:uid="{DF725E80-C6BE-4E35-AE26-705E27EDC683}"/>
    <cellStyle name="m_AsPac-Budget Pres S Binder Reg Summary_AsPac-Budget Pres S Binder Reg Summary_2008B 2" xfId="4101" xr:uid="{990E12C7-4865-43C4-868A-C92C70F8E183}"/>
    <cellStyle name="m_AsPac-Budget Pres S Binder Reg Summary_AsPac-Budget Pres S Binder Reg Summary_2008B(1to30)" xfId="1688" xr:uid="{E1AFA46F-98A9-4475-BFF5-3448232320BB}"/>
    <cellStyle name="m_AsPac-Budget Pres S Binder Reg Summary_AsPac-Budget Pres S Binder Reg Summary_2008B(1to30) 2" xfId="4102" xr:uid="{93D2D90D-64DA-42D2-852D-A79F99E178A5}"/>
    <cellStyle name="m_AsPac-Budget Pres S Binder Reg Summary_AsPac-Budget Pres S Binder Reg Summary_2008B(31to60)" xfId="1689" xr:uid="{C6ECACFF-9C80-48D8-AE78-5AC3C1D76E85}"/>
    <cellStyle name="m_AsPac-Budget Pres S Binder Reg Summary_AsPac-Budget Pres S Binder Reg Summary_2008B(31to60) 2" xfId="4103" xr:uid="{EA291550-7B4D-4FB1-83B7-C1815221CBD0}"/>
    <cellStyle name="m_AsPac-Budget Pres S Binder Reg Summary_Bridge(Aug YTD to Sep Pro)" xfId="1690" xr:uid="{BBAB7DCC-DCBC-4069-BFC9-A2CC8B319AD8}"/>
    <cellStyle name="m_AsPac-Budget Pres S Binder Reg Summary_Bridge(Aug YTD to Sep Pro) 2" xfId="4104" xr:uid="{61FEE5EF-A8D2-45FD-B8DF-D0B1F8BF7215}"/>
    <cellStyle name="m_AsPac-Budget Pres S Binder Reg Summary_Bridge(Aug YTD to Sep Pro)_15.R&amp;D" xfId="1691" xr:uid="{7EFB6E16-EC1C-482F-BF35-2FB7B8FE97CB}"/>
    <cellStyle name="m_AsPac-Budget Pres S Binder Reg Summary_Bridge(Aug YTD to Sep Pro)_15.R&amp;D 2" xfId="4105" xr:uid="{E71EED20-B500-44B2-87CA-7D9244FE71AC}"/>
    <cellStyle name="m_AsPac-Budget Pres S Binder Reg Summary_Bridge(Aug YTD to Sep Pro)_AsPac-Budget Pres S Binder Reg Summary_2008B" xfId="1692" xr:uid="{4A408DE4-9D34-48D4-A6A8-34F466DD208D}"/>
    <cellStyle name="m_AsPac-Budget Pres S Binder Reg Summary_Bridge(Aug YTD to Sep Pro)_AsPac-Budget Pres S Binder Reg Summary_2008B 2" xfId="4106" xr:uid="{19FF319C-2C83-4D5C-97D8-9E14BE10F280}"/>
    <cellStyle name="m_AsPac-Budget Pres S Binder Reg Summary_Bridge(Aug YTD to Sep Pro)_AsPac-Budget Pres S Binder Reg Summary_2008B(1to30)" xfId="1693" xr:uid="{D9325F17-20FB-4382-960E-5440E1ACAFFF}"/>
    <cellStyle name="m_AsPac-Budget Pres S Binder Reg Summary_Bridge(Aug YTD to Sep Pro)_AsPac-Budget Pres S Binder Reg Summary_2008B(1to30) 2" xfId="4107" xr:uid="{A56BB7DB-CACF-4375-A64F-5D5414C9AE3A}"/>
    <cellStyle name="m_AsPac-Budget Pres S Binder Reg Summary_Bridge(Aug YTD to Sep Pro)_AsPac-Budget Pres S Binder Reg Summary_2008B(31to60)" xfId="1694" xr:uid="{286E5F86-0994-49E4-90CD-33CEF1CCFFB2}"/>
    <cellStyle name="m_AsPac-Budget Pres S Binder Reg Summary_Bridge(Aug YTD to Sep Pro)_AsPac-Budget Pres S Binder Reg Summary_2008B(31to60) 2" xfId="4108" xr:uid="{AF0C35B2-978C-44B6-A1F3-682F54F69BE6}"/>
    <cellStyle name="m_AsPac-Budget Pres S Binder Reg Summary_Bridge(Aug YTD to Sep Pro)_Bridges_for SB deck" xfId="1695" xr:uid="{9BB700AC-051A-44C9-88D0-3A8F3D80B74F}"/>
    <cellStyle name="m_AsPac-Budget Pres S Binder Reg Summary_Bridge(Aug YTD to Sep Pro)_Bridges_for SB deck 2" xfId="4109" xr:uid="{B223B814-AC21-40CE-B111-B9BC4CBAC87F}"/>
    <cellStyle name="m_AsPac-Budget Pres S Binder Reg Summary_Bridge(Aug YTD to Sep Pro)_Great for MT" xfId="1696" xr:uid="{CDF8EAB4-0528-4282-9A38-CD64011FF32E}"/>
    <cellStyle name="m_AsPac-Budget Pres S Binder Reg Summary_Bridge(Aug YTD to Sep Pro)_Great for MT 2" xfId="4110" xr:uid="{BB85947B-AA3D-42FC-8AB1-E07E50804D36}"/>
    <cellStyle name="m_AsPac-Budget Pres S Binder Reg Summary_Bridge(Aug YTD to Sep Pro)_PTI Slide" xfId="1697" xr:uid="{FE27D300-B92A-4B81-860D-E99A4240D60F}"/>
    <cellStyle name="m_AsPac-Budget Pres S Binder Reg Summary_Bridge(Aug YTD to Sep Pro)_PTI Slide 2" xfId="4111" xr:uid="{5F08D0BF-D5A2-4907-BBE4-82228C34D400}"/>
    <cellStyle name="m_AsPac-Budget Pres S Binder Reg Summary_Bridge(Aug YTD to Sep Pro)_Px" xfId="1698" xr:uid="{6FB93C15-4A44-4298-8CF8-47622177586E}"/>
    <cellStyle name="m_AsPac-Budget Pres S Binder Reg Summary_Bridge(Aug YTD to Sep Pro)_Px 2" xfId="4112" xr:uid="{E8FC16BC-ACA7-47C2-9FBF-17ECE9CD280F}"/>
    <cellStyle name="m_AsPac-Budget Pres S Binder Reg Summary_Bridge(Aug YTD to Sep Pro)_Slide8" xfId="1699" xr:uid="{DD7B7AE7-8449-41E4-9B88-601005E36FD0}"/>
    <cellStyle name="m_AsPac-Budget Pres S Binder Reg Summary_Bridge(Aug YTD to Sep Pro)_Slide8 2" xfId="4113" xr:uid="{1668E9C6-7E2C-42D5-9A4B-64394F9FEEED}"/>
    <cellStyle name="m_AsPac-Budget Pres S Binder Reg Summary_Bridge_Jun Proj to Sep Proj_0907" xfId="1700" xr:uid="{1B4DE958-115C-44D2-A875-E807BD42D2EA}"/>
    <cellStyle name="m_AsPac-Budget Pres S Binder Reg Summary_Bridge_Jun Proj to Sep Proj_0907 2" xfId="4114" xr:uid="{8DE31FD5-CFD3-4FC3-91C7-9DF0DE9FC166}"/>
    <cellStyle name="m_AsPac-Budget Pres S Binder Reg Summary_Bridges_for SB deck" xfId="1701" xr:uid="{F8070906-3D63-4963-AFE6-9C08815BFD7B}"/>
    <cellStyle name="m_AsPac-Budget Pres S Binder Reg Summary_Bridges_for SB deck 2" xfId="4115" xr:uid="{D0023F56-3E0E-45AB-848E-B7AF84C57D82}"/>
    <cellStyle name="m_AsPac-Budget Pres S Binder Reg Summary_Great for MT" xfId="1702" xr:uid="{F766F6A7-F2C0-40C3-AD1F-DC6BEF5AC273}"/>
    <cellStyle name="m_AsPac-Budget Pres S Binder Reg Summary_Great for MT 2" xfId="4116" xr:uid="{5D51FE41-33E8-49A1-966A-8A9A221C5FE5}"/>
    <cellStyle name="m_AsPac-Budget Pres S Binder Reg Summary_PTI Slide" xfId="1703" xr:uid="{578483D1-A5EC-4411-BF78-0E741B5D0548}"/>
    <cellStyle name="m_AsPac-Budget Pres S Binder Reg Summary_PTI Slide 2" xfId="4117" xr:uid="{50D77CF8-5E11-4140-9157-933051FF6D14}"/>
    <cellStyle name="m_AsPac-Budget Pres S Binder Reg Summary_Px" xfId="1704" xr:uid="{E4D5A5D6-CDBD-4C94-A124-BD96246BCA35}"/>
    <cellStyle name="m_AsPac-Budget Pres S Binder Reg Summary_Px 2" xfId="4118" xr:uid="{C6BA4DFD-4347-43E7-BEF8-C3F22335DF2D}"/>
    <cellStyle name="m_AsPac-Budget Pres S Binder Reg Summary_Reinvestment update_0907" xfId="1705" xr:uid="{4BE42F58-DDED-4FD3-BC5D-7BE3A3A531F7}"/>
    <cellStyle name="m_AsPac-Budget Pres S Binder Reg Summary_Reinvestment update_0907 2" xfId="4119" xr:uid="{57143451-BC26-4D31-8315-5A4B4545DB5B}"/>
    <cellStyle name="m_AsPac-Budget Pres S Binder Reg Summary_Reinvestment update_0907_15.R&amp;D" xfId="1706" xr:uid="{531E02D5-59E8-4948-8D84-366C7CF16934}"/>
    <cellStyle name="m_AsPac-Budget Pres S Binder Reg Summary_Reinvestment update_0907_15.R&amp;D 2" xfId="4120" xr:uid="{F84BC366-E0AD-468B-A05C-0231A75FF14F}"/>
    <cellStyle name="m_AsPac-Budget Pres S Binder Reg Summary_Reinvestment update_0907_AsPac-Budget Pres S Binder Reg Summary_2008B" xfId="1707" xr:uid="{1CC8E331-08F0-43C6-AAD9-A719FA97ED1D}"/>
    <cellStyle name="m_AsPac-Budget Pres S Binder Reg Summary_Reinvestment update_0907_AsPac-Budget Pres S Binder Reg Summary_2008B 2" xfId="4121" xr:uid="{B0AD45AA-EE45-41F6-BECB-82FEEFC4D89A}"/>
    <cellStyle name="m_AsPac-Budget Pres S Binder Reg Summary_Reinvestment update_0907_AsPac-Budget Pres S Binder Reg Summary_2008B(1to30)" xfId="1708" xr:uid="{7DFFF14D-37FD-4E0C-87BB-49FDFF46B8D3}"/>
    <cellStyle name="m_AsPac-Budget Pres S Binder Reg Summary_Reinvestment update_0907_AsPac-Budget Pres S Binder Reg Summary_2008B(1to30) 2" xfId="4122" xr:uid="{31FC61D6-4B1D-4540-8989-53E555B80674}"/>
    <cellStyle name="m_AsPac-Budget Pres S Binder Reg Summary_Reinvestment update_0907_AsPac-Budget Pres S Binder Reg Summary_2008B(31to60)" xfId="1709" xr:uid="{4D20F107-BE02-460B-BE99-1B0F8993B88D}"/>
    <cellStyle name="m_AsPac-Budget Pres S Binder Reg Summary_Reinvestment update_0907_AsPac-Budget Pres S Binder Reg Summary_2008B(31to60) 2" xfId="4123" xr:uid="{2E8C3FBE-63C9-40C0-AB0C-A07BC0241C4B}"/>
    <cellStyle name="m_AsPac-Budget Pres S Binder Reg Summary_Reinvestment update_0907_Bridges_for SB deck" xfId="1710" xr:uid="{E11BAD08-50A4-4B0F-94C1-631D445E201F}"/>
    <cellStyle name="m_AsPac-Budget Pres S Binder Reg Summary_Reinvestment update_0907_Bridges_for SB deck 2" xfId="4124" xr:uid="{88B683D0-A075-427C-8341-9DE2C934D2B9}"/>
    <cellStyle name="m_AsPac-Budget Pres S Binder Reg Summary_Reinvestment update_0907_Great for MT" xfId="1711" xr:uid="{285F57FB-5918-472C-A561-6B69791687BE}"/>
    <cellStyle name="m_AsPac-Budget Pres S Binder Reg Summary_Reinvestment update_0907_Great for MT 2" xfId="4125" xr:uid="{3533440C-77DA-4BA5-AA90-2CD37E1016AC}"/>
    <cellStyle name="m_AsPac-Budget Pres S Binder Reg Summary_Reinvestment update_0907_PTI Slide" xfId="1712" xr:uid="{054CDA7A-5B43-45AE-9CB0-6FB0806386B8}"/>
    <cellStyle name="m_AsPac-Budget Pres S Binder Reg Summary_Reinvestment update_0907_PTI Slide 2" xfId="4126" xr:uid="{4976CFC4-3B3C-4E4B-90A0-EBE951C5DAC1}"/>
    <cellStyle name="m_AsPac-Budget Pres S Binder Reg Summary_Reinvestment update_0907_Px" xfId="1713" xr:uid="{03A5209D-8CDA-4C64-BF0A-DDB86E488D66}"/>
    <cellStyle name="m_AsPac-Budget Pres S Binder Reg Summary_Reinvestment update_0907_Px 2" xfId="4127" xr:uid="{EDB71C5B-A634-4F3B-89E1-3D10682FB343}"/>
    <cellStyle name="m_AsPac-Budget Pres S Binder Reg Summary_Reinvestment update_0907_Slide8" xfId="1714" xr:uid="{61B032FB-7BDF-4BFE-9B5D-A14E470E3057}"/>
    <cellStyle name="m_AsPac-Budget Pres S Binder Reg Summary_Reinvestment update_0907_Slide8 2" xfId="4128" xr:uid="{95C274FC-F97F-4E36-BD3E-A0DBA2370565}"/>
    <cellStyle name="m_AsPac-Budget Pres S Binder Reg Summary_Slide8" xfId="1715" xr:uid="{3E6A9E63-8ED7-4262-B526-AA76447AFDD6}"/>
    <cellStyle name="m_AsPac-Budget Pres S Binder Reg Summary_Slide8 2" xfId="4129" xr:uid="{F03FE0E7-2451-4B44-BADD-3C20163624CF}"/>
    <cellStyle name="m_Aus-Biz Review Update 2008 outlook" xfId="1716" xr:uid="{A2FD1513-B4DF-416C-A079-F0DB8812B26A}"/>
    <cellStyle name="m_Aus-Biz Review Update 2008 outlook 2" xfId="4130" xr:uid="{96FFDE19-8FE5-4D86-81DD-CADBE4FE3510}"/>
    <cellStyle name="m_Aus-Biz Review Update 2008 outlook_AP_2008 First Look_0607" xfId="1717" xr:uid="{F6A6A3CC-D859-4F1A-9F7A-7D6B4AEBC345}"/>
    <cellStyle name="m_Aus-Biz Review Update 2008 outlook_AP_2008 First Look_0607 2" xfId="4131" xr:uid="{6FEB3997-2A6F-42E6-9AC1-67472A8DEB1E}"/>
    <cellStyle name="m_Aus-Biz Review Update 2008 outlook_AP_2008 First Look_0607(Jun25)RV" xfId="1718" xr:uid="{F2C55554-8919-4367-858A-D1E2275240C5}"/>
    <cellStyle name="m_Aus-Biz Review Update 2008 outlook_AP_2008 First Look_0607(Jun25)RV 2" xfId="4132" xr:uid="{97AD98F1-5D49-4841-89A5-8EEBAA3F273A}"/>
    <cellStyle name="m_Aus-Biz Review Update 2008 outlook_AP_2008 Fist Look_0607" xfId="1719" xr:uid="{D6B2A5F5-7A01-4077-86F7-1C701C4119C6}"/>
    <cellStyle name="m_Aus-Biz Review Update 2008 outlook_AP_2008 Fist Look_0607 2" xfId="4133" xr:uid="{4FF50E23-3B07-4CE1-AF8A-508C74135B83}"/>
    <cellStyle name="m_Aus-Biz Review Update 2008 outlook_Mina Part" xfId="1720" xr:uid="{524D119F-DD58-4A20-BE4B-61299CFDBB8F}"/>
    <cellStyle name="m_Aus-Biz Review Update 2008 outlook_Mina Part 2" xfId="4134" xr:uid="{CB985FA6-DF9B-45FB-9B46-2D4910A41320}"/>
    <cellStyle name="m_Baraclude reinvestment Update" xfId="1721" xr:uid="{3B0C5B2E-0C5C-497C-AD33-8B15F03FB872}"/>
    <cellStyle name="m_Baraclude reinvestment Update 2" xfId="4135" xr:uid="{FD1198A6-3D68-48C0-BCA6-44ABB1AA225F}"/>
    <cellStyle name="m_Baraclude reinvestment Update_15.R&amp;D" xfId="1722" xr:uid="{D4BF14E8-4739-4548-8D74-3638D7D80778}"/>
    <cellStyle name="m_Baraclude reinvestment Update_15.R&amp;D 2" xfId="4136" xr:uid="{8D1E58B7-D10A-42D1-8BA1-10EE9082C7A8}"/>
    <cellStyle name="m_Baraclude reinvestment Update_AsPac-Budget Pres S Binder Reg Summary_2008B" xfId="1723" xr:uid="{03BF31BD-B991-44D6-9E32-7CC0C0FBD243}"/>
    <cellStyle name="m_Baraclude reinvestment Update_AsPac-Budget Pres S Binder Reg Summary_2008B 2" xfId="4137" xr:uid="{2529C824-59D8-4A3A-964A-E411FEC70868}"/>
    <cellStyle name="m_Baraclude reinvestment Update_AsPac-Budget Pres S Binder Reg Summary_2008B(1to30)" xfId="1724" xr:uid="{8729737F-FA9E-45B3-81E2-5E254E8054F2}"/>
    <cellStyle name="m_Baraclude reinvestment Update_AsPac-Budget Pres S Binder Reg Summary_2008B(1to30) 2" xfId="4138" xr:uid="{C030DF89-45C0-43BA-B052-0BD7BF53DA60}"/>
    <cellStyle name="m_Baraclude reinvestment Update_AsPac-Budget Pres S Binder Reg Summary_2008B(31to60)" xfId="1725" xr:uid="{90390577-166F-4F13-9632-81FBACA97F83}"/>
    <cellStyle name="m_Baraclude reinvestment Update_AsPac-Budget Pres S Binder Reg Summary_2008B(31to60) 2" xfId="4139" xr:uid="{AA596B7B-7EE6-48E8-A6AF-70C952243F92}"/>
    <cellStyle name="m_Baraclude reinvestment Update_Bridges_for SB deck" xfId="1726" xr:uid="{7281F086-2D74-4116-BF4B-4B848A44780A}"/>
    <cellStyle name="m_Baraclude reinvestment Update_Bridges_for SB deck 2" xfId="4140" xr:uid="{7E1DA283-0C99-466F-89ED-24253A21E167}"/>
    <cellStyle name="m_Baraclude reinvestment Update_Great for MT" xfId="1727" xr:uid="{D9EE0D2F-6801-475E-A958-D4BABC7932BF}"/>
    <cellStyle name="m_Baraclude reinvestment Update_Great for MT 2" xfId="4141" xr:uid="{095291C3-527B-4F85-872E-0E541EFD0ABF}"/>
    <cellStyle name="m_Baraclude reinvestment Update_PTI Slide" xfId="1728" xr:uid="{BE9AF868-2B24-4E7C-A022-FA22FA906CF6}"/>
    <cellStyle name="m_Baraclude reinvestment Update_PTI Slide 2" xfId="4142" xr:uid="{E668BA71-3122-4DC2-950D-0AB09D66C052}"/>
    <cellStyle name="m_Baraclude reinvestment Update_Px" xfId="1729" xr:uid="{0AA27DEA-8504-4EBA-BA42-40840AEB7C12}"/>
    <cellStyle name="m_Baraclude reinvestment Update_Px 2" xfId="4143" xr:uid="{FFB0A653-DC75-45B8-ADA1-3F212D4D883C}"/>
    <cellStyle name="m_Baraclude reinvestment Update_Slide8" xfId="1730" xr:uid="{FBC2D9F7-B28A-4159-BA48-F8C8B50C4620}"/>
    <cellStyle name="m_Baraclude reinvestment Update_Slide8 2" xfId="4144" xr:uid="{E19F9401-C7E6-4B30-8066-6E303C5EAACB}"/>
    <cellStyle name="m_Bridge(Aug YTD to Sep Pro)" xfId="1731" xr:uid="{FCCE439D-769B-428E-B526-6C769927E136}"/>
    <cellStyle name="m_Bridge(Aug YTD to Sep Pro) 2" xfId="4145" xr:uid="{9E6637B3-5E42-47E7-8705-C4DB584D7847}"/>
    <cellStyle name="m_Bridge(Aug YTD to Sep Pro)_15.R&amp;D" xfId="1732" xr:uid="{DF8CF5E5-0BD2-4A12-A5CA-21BE256C1F47}"/>
    <cellStyle name="m_Bridge(Aug YTD to Sep Pro)_15.R&amp;D 2" xfId="4146" xr:uid="{A16173C6-5762-4DAE-81DB-A1CFB5711E43}"/>
    <cellStyle name="m_Bridge(Aug YTD to Sep Pro)_AsPac-Budget Pres S Binder Reg Summary_2008B" xfId="1733" xr:uid="{DA06D96C-4C5E-46D5-A6E4-5BC19B7928B4}"/>
    <cellStyle name="m_Bridge(Aug YTD to Sep Pro)_AsPac-Budget Pres S Binder Reg Summary_2008B 2" xfId="4147" xr:uid="{D4CDC13C-47AB-428F-9371-619E336DE740}"/>
    <cellStyle name="m_Bridge(Aug YTD to Sep Pro)_AsPac-Budget Pres S Binder Reg Summary_2008B(1to30)" xfId="1734" xr:uid="{A243BF21-9A79-41E0-BAC9-FAF3E6BAB71E}"/>
    <cellStyle name="m_Bridge(Aug YTD to Sep Pro)_AsPac-Budget Pres S Binder Reg Summary_2008B(1to30) 2" xfId="4148" xr:uid="{7883FA3C-6849-44F6-8DAC-6C02DD7C61F0}"/>
    <cellStyle name="m_Bridge(Aug YTD to Sep Pro)_AsPac-Budget Pres S Binder Reg Summary_2008B(31to60)" xfId="1735" xr:uid="{4F4D58D7-7B50-4934-9D96-8083F0AE6C69}"/>
    <cellStyle name="m_Bridge(Aug YTD to Sep Pro)_AsPac-Budget Pres S Binder Reg Summary_2008B(31to60) 2" xfId="4149" xr:uid="{2E6F7616-4956-4E09-9AA7-416DDF858CAE}"/>
    <cellStyle name="m_Bridge(Aug YTD to Sep Pro)_Bridges_for SB deck" xfId="1736" xr:uid="{31ACA83B-E98C-4E19-A934-254CB3B79371}"/>
    <cellStyle name="m_Bridge(Aug YTD to Sep Pro)_Bridges_for SB deck 2" xfId="4150" xr:uid="{BFE26BF8-60AF-4E8B-BC4B-0076028083BF}"/>
    <cellStyle name="m_Bridge(Aug YTD to Sep Pro)_Great for MT" xfId="1737" xr:uid="{665CB123-CF01-48EF-B017-607636E46999}"/>
    <cellStyle name="m_Bridge(Aug YTD to Sep Pro)_Great for MT 2" xfId="4151" xr:uid="{C49B702E-B3E5-4D0F-9B5C-3F2E28DC86BF}"/>
    <cellStyle name="m_Bridge(Aug YTD to Sep Pro)_PTI Slide" xfId="1738" xr:uid="{5BE7A120-2E80-4624-9F5E-7FF7AB5E50E5}"/>
    <cellStyle name="m_Bridge(Aug YTD to Sep Pro)_PTI Slide 2" xfId="4152" xr:uid="{D98C2A9D-CC7B-4CA9-8124-A933D7C743D2}"/>
    <cellStyle name="m_Bridge(Aug YTD to Sep Pro)_Px" xfId="1739" xr:uid="{539C2751-F53E-40C4-8E32-37576506B650}"/>
    <cellStyle name="m_Bridge(Aug YTD to Sep Pro)_Px 2" xfId="4153" xr:uid="{1F89FC09-B7FB-4C4F-92D3-1DE370A7C34B}"/>
    <cellStyle name="m_Bridge(Aug YTD to Sep Pro)_Slide8" xfId="1740" xr:uid="{4148576A-B353-429C-B70F-C83F211C6AFA}"/>
    <cellStyle name="m_Bridge(Aug YTD to Sep Pro)_Slide8 2" xfId="4154" xr:uid="{117F5244-9F3E-4215-846F-96AB92E45281}"/>
    <cellStyle name="m_Bridge(May YTD to Jun Pro)" xfId="1741" xr:uid="{F7AA8D81-2BBC-454B-BB0A-F53EAA4B23B5}"/>
    <cellStyle name="m_Bridge(May YTD to Jun Pro) 2" xfId="4155" xr:uid="{1EA657BC-268B-47F3-8A9A-D6749F24D29B}"/>
    <cellStyle name="m_Bridge(May YTD to Jun Pro)_15.R&amp;D" xfId="1742" xr:uid="{32423CA8-7164-4154-9D3C-370DE88F823E}"/>
    <cellStyle name="m_Bridge(May YTD to Jun Pro)_15.R&amp;D 2" xfId="4156" xr:uid="{B79A225E-85DA-468E-BC04-5CBD2D2AC345}"/>
    <cellStyle name="m_Bridge(May YTD to Jun Pro)_AsPac-Budget Pres S Binder Reg Summary_2008B" xfId="1743" xr:uid="{FB8BDF3A-4132-4138-97DD-38BC22A4DF73}"/>
    <cellStyle name="m_Bridge(May YTD to Jun Pro)_AsPac-Budget Pres S Binder Reg Summary_2008B 2" xfId="4157" xr:uid="{38FD2937-9010-450F-8CCF-19DA2FF4EB4E}"/>
    <cellStyle name="m_Bridge(May YTD to Jun Pro)_AsPac-Budget Pres S Binder Reg Summary_2008B(1to30)" xfId="1744" xr:uid="{81CD1C33-03EF-45FC-BCA3-34A998060A8F}"/>
    <cellStyle name="m_Bridge(May YTD to Jun Pro)_AsPac-Budget Pres S Binder Reg Summary_2008B(1to30) 2" xfId="4158" xr:uid="{93A15229-310B-4DBA-B68F-9379B5DB1D21}"/>
    <cellStyle name="m_Bridge(May YTD to Jun Pro)_AsPac-Budget Pres S Binder Reg Summary_2008B(31to60)" xfId="1745" xr:uid="{7634862D-38A2-42C8-86F1-54939C2AB576}"/>
    <cellStyle name="m_Bridge(May YTD to Jun Pro)_AsPac-Budget Pres S Binder Reg Summary_2008B(31to60) 2" xfId="4159" xr:uid="{268E278C-76C1-43C0-BD29-C7F9F22736C7}"/>
    <cellStyle name="m_Bridge(May YTD to Jun Pro)_Bridges_for SB deck" xfId="1746" xr:uid="{CAEDD5AC-DDB7-404F-91C6-9A60D1491DFD}"/>
    <cellStyle name="m_Bridge(May YTD to Jun Pro)_Bridges_for SB deck 2" xfId="4160" xr:uid="{49234AF3-293F-45C8-9330-2ECA9B739F37}"/>
    <cellStyle name="m_Bridge(May YTD to Jun Pro)_Great for MT" xfId="1747" xr:uid="{FAA242F4-A03F-4CE1-8790-32F83D0E16B0}"/>
    <cellStyle name="m_Bridge(May YTD to Jun Pro)_Great for MT 2" xfId="4161" xr:uid="{BCFB3D10-0A7B-476C-B7DF-81609505DD0B}"/>
    <cellStyle name="m_Bridge(May YTD to Jun Pro)_PTI Slide" xfId="1748" xr:uid="{2E8C6A40-6573-4A57-9378-A68543520147}"/>
    <cellStyle name="m_Bridge(May YTD to Jun Pro)_PTI Slide 2" xfId="4162" xr:uid="{C9B69A04-5151-4570-9832-2B59015AC5BE}"/>
    <cellStyle name="m_Bridge(May YTD to Jun Pro)_Px" xfId="1749" xr:uid="{88F630AB-C320-4F00-B10B-AB4AA77249EC}"/>
    <cellStyle name="m_Bridge(May YTD to Jun Pro)_Px 2" xfId="4163" xr:uid="{058B184E-9670-4167-BA7B-32A58489BFD9}"/>
    <cellStyle name="m_Bridge(May YTD to Jun Pro)_Slide8" xfId="1750" xr:uid="{A9E88BE8-370A-4F1B-98C0-9CD285DC5A4A}"/>
    <cellStyle name="m_Bridge(May YTD to Jun Pro)_Slide8 2" xfId="4164" xr:uid="{A1C88470-3838-423A-8465-6CC09B744BBF}"/>
    <cellStyle name="m_Bridge_Budget to Jun proj" xfId="1751" xr:uid="{D0ABB57D-3633-466A-A41F-D8CD4004313C}"/>
    <cellStyle name="m_Bridge_Budget to Jun proj 2" xfId="4165" xr:uid="{D1697CF2-E598-4E16-8395-7FE57267F5A6}"/>
    <cellStyle name="m_Bridge_Budget to Jun proj_15.R&amp;D" xfId="1752" xr:uid="{306CB67D-E372-41C3-8970-01DCBA1D885D}"/>
    <cellStyle name="m_Bridge_Budget to Jun proj_15.R&amp;D 2" xfId="4166" xr:uid="{4D2D1E6A-07F5-4D5A-A9B1-6C5AD640E408}"/>
    <cellStyle name="m_Bridge_Budget to Jun proj_AP_Monthly Biz Review_0607" xfId="1753" xr:uid="{6EB294F6-0714-4221-A4CB-EA3DC4EA4E0B}"/>
    <cellStyle name="m_Bridge_Budget to Jun proj_AP_Monthly Biz Review_0607 2" xfId="4167" xr:uid="{8B7C4AED-C0F6-4C72-997A-F808FD1C9A40}"/>
    <cellStyle name="m_Bridge_Budget to Jun proj_AP_Monthly Biz Review_0607_15.R&amp;D" xfId="1754" xr:uid="{23181653-AC68-44B3-B5E7-11A1E31CC443}"/>
    <cellStyle name="m_Bridge_Budget to Jun proj_AP_Monthly Biz Review_0607_15.R&amp;D 2" xfId="4168" xr:uid="{05F47A42-DD55-4BBE-AB89-6AB28A81B593}"/>
    <cellStyle name="m_Bridge_Budget to Jun proj_AP_Monthly Biz Review_0607_AsPac-Budget Pres S Binder Reg Summary_2008B" xfId="1755" xr:uid="{68BD4942-CA38-4811-BC43-383A3E60D87E}"/>
    <cellStyle name="m_Bridge_Budget to Jun proj_AP_Monthly Biz Review_0607_AsPac-Budget Pres S Binder Reg Summary_2008B 2" xfId="4169" xr:uid="{F26E26AB-41B6-43A5-9F11-5853F19729C5}"/>
    <cellStyle name="m_Bridge_Budget to Jun proj_AP_Monthly Biz Review_0607_AsPac-Budget Pres S Binder Reg Summary_2008B(1to30)" xfId="1756" xr:uid="{68421256-99CA-4387-8315-38C4B9F33675}"/>
    <cellStyle name="m_Bridge_Budget to Jun proj_AP_Monthly Biz Review_0607_AsPac-Budget Pres S Binder Reg Summary_2008B(1to30) 2" xfId="4170" xr:uid="{FB35C66E-8901-44DC-861B-8207C5DD726E}"/>
    <cellStyle name="m_Bridge_Budget to Jun proj_AP_Monthly Biz Review_0607_AsPac-Budget Pres S Binder Reg Summary_2008B(31to60)" xfId="1757" xr:uid="{4B4A6D5C-BF22-43D9-8BC2-4C17F8E5CBB9}"/>
    <cellStyle name="m_Bridge_Budget to Jun proj_AP_Monthly Biz Review_0607_AsPac-Budget Pres S Binder Reg Summary_2008B(31to60) 2" xfId="4171" xr:uid="{FCD0DEFA-705B-4E3F-A263-85F407C00D41}"/>
    <cellStyle name="m_Bridge_Budget to Jun proj_AP_Monthly Biz Review_0607_Bridges_for SB deck" xfId="1758" xr:uid="{E7FB6BFF-5D7E-47F7-8F89-6CED0B06403C}"/>
    <cellStyle name="m_Bridge_Budget to Jun proj_AP_Monthly Biz Review_0607_Bridges_for SB deck 2" xfId="4172" xr:uid="{B77F8447-540D-4E2A-AF2C-CE490B8B524D}"/>
    <cellStyle name="m_Bridge_Budget to Jun proj_AP_Monthly Biz Review_0607_Great for MT" xfId="1759" xr:uid="{A5BE86C6-8188-4538-A87D-07960A20BE94}"/>
    <cellStyle name="m_Bridge_Budget to Jun proj_AP_Monthly Biz Review_0607_Great for MT 2" xfId="4173" xr:uid="{6F5E2D0B-4D50-4BEE-B146-F19DF5ED58F0}"/>
    <cellStyle name="m_Bridge_Budget to Jun proj_AP_Monthly Biz Review_0607_PTI Slide" xfId="1760" xr:uid="{5E4E69FC-9D87-466E-AC84-D3E24351B052}"/>
    <cellStyle name="m_Bridge_Budget to Jun proj_AP_Monthly Biz Review_0607_PTI Slide 2" xfId="4174" xr:uid="{4BEA758F-4D82-4475-95C3-3F7EB7867460}"/>
    <cellStyle name="m_Bridge_Budget to Jun proj_AP_Monthly Biz Review_0607_Px" xfId="1761" xr:uid="{E75F1285-6964-4D44-BF6F-634A91BB5659}"/>
    <cellStyle name="m_Bridge_Budget to Jun proj_AP_Monthly Biz Review_0607_Px 2" xfId="4175" xr:uid="{2AC59AEC-FD63-4096-9BD9-07BAB19ED1AD}"/>
    <cellStyle name="m_Bridge_Budget to Jun proj_AP_Monthly Biz Review_0607_Slide8" xfId="1762" xr:uid="{F5AC57E0-6B68-46D4-AC9A-C7BBFFE7DEDC}"/>
    <cellStyle name="m_Bridge_Budget to Jun proj_AP_Monthly Biz Review_0607_Slide8 2" xfId="4176" xr:uid="{899CED33-3B4D-4E67-988F-A82C5846B70D}"/>
    <cellStyle name="m_Bridge_Budget to Jun proj_AP_Monthly Biz Review_0907" xfId="1763" xr:uid="{14BF1F5A-0776-4DDF-99C5-1BD602E0317D}"/>
    <cellStyle name="m_Bridge_Budget to Jun proj_AP_Monthly Biz Review_0907 2" xfId="4177" xr:uid="{702C923A-590C-47F3-B7DD-85C8CE315C11}"/>
    <cellStyle name="m_Bridge_Budget to Jun proj_AP_Monthly Biz Review_0907_15.R&amp;D" xfId="1764" xr:uid="{52682F3B-B705-4DDD-A2B8-573AC70688BA}"/>
    <cellStyle name="m_Bridge_Budget to Jun proj_AP_Monthly Biz Review_0907_15.R&amp;D 2" xfId="4178" xr:uid="{BAB317B7-2792-47CA-9AB4-A1F778B8BCA6}"/>
    <cellStyle name="m_Bridge_Budget to Jun proj_AP_Monthly Biz Review_0907_AsPac-Budget Pres S Binder Reg Summary_2008B" xfId="1765" xr:uid="{8AF65CC1-01A2-4DD4-926F-718AFD32F6CC}"/>
    <cellStyle name="m_Bridge_Budget to Jun proj_AP_Monthly Biz Review_0907_AsPac-Budget Pres S Binder Reg Summary_2008B 2" xfId="4179" xr:uid="{27CF3235-BC40-4A41-84F6-A3D5EB098480}"/>
    <cellStyle name="m_Bridge_Budget to Jun proj_AP_Monthly Biz Review_0907_AsPac-Budget Pres S Binder Reg Summary_2008B(1to30)" xfId="1766" xr:uid="{209D55D4-879A-4FB0-9389-868DFB8C6FDC}"/>
    <cellStyle name="m_Bridge_Budget to Jun proj_AP_Monthly Biz Review_0907_AsPac-Budget Pres S Binder Reg Summary_2008B(1to30) 2" xfId="4180" xr:uid="{B5F07505-D31C-4DB6-8BDF-BC4EC8371755}"/>
    <cellStyle name="m_Bridge_Budget to Jun proj_AP_Monthly Biz Review_0907_AsPac-Budget Pres S Binder Reg Summary_2008B(31to60)" xfId="1767" xr:uid="{FE3C76BC-A58B-4C46-BC4C-D7A7C1304C54}"/>
    <cellStyle name="m_Bridge_Budget to Jun proj_AP_Monthly Biz Review_0907_AsPac-Budget Pres S Binder Reg Summary_2008B(31to60) 2" xfId="4181" xr:uid="{9F3CA65A-BBFF-4413-81E3-84B9679E0742}"/>
    <cellStyle name="m_Bridge_Budget to Jun proj_AP_Monthly Biz Review_0907_Bridges_for SB deck" xfId="1768" xr:uid="{B8B633E0-C4D5-45AD-B9C8-B0D6DC0EC357}"/>
    <cellStyle name="m_Bridge_Budget to Jun proj_AP_Monthly Biz Review_0907_Bridges_for SB deck 2" xfId="4182" xr:uid="{55317313-52AF-4FBB-84C2-AD34F4FFFA29}"/>
    <cellStyle name="m_Bridge_Budget to Jun proj_AP_Monthly Biz Review_0907_Great for MT" xfId="1769" xr:uid="{1B2F24E4-6815-4537-A3C7-5CCF4480E7E6}"/>
    <cellStyle name="m_Bridge_Budget to Jun proj_AP_Monthly Biz Review_0907_Great for MT 2" xfId="4183" xr:uid="{79EA4B2B-ED8C-474C-BB3D-BB9A56DAE83D}"/>
    <cellStyle name="m_Bridge_Budget to Jun proj_AP_Monthly Biz Review_0907_PTI Slide" xfId="1770" xr:uid="{4517252F-6EDE-42A5-B944-5B0C48692D1E}"/>
    <cellStyle name="m_Bridge_Budget to Jun proj_AP_Monthly Biz Review_0907_PTI Slide 2" xfId="4184" xr:uid="{DBAAC7EB-15E9-4F4E-B646-4B875DB48BB8}"/>
    <cellStyle name="m_Bridge_Budget to Jun proj_AP_Monthly Biz Review_0907_Px" xfId="1771" xr:uid="{7E01A7BD-96CF-41A5-9AA3-D72D5A817E17}"/>
    <cellStyle name="m_Bridge_Budget to Jun proj_AP_Monthly Biz Review_0907_Px 2" xfId="4185" xr:uid="{CE259F51-7152-449E-AB80-33037A5738D6}"/>
    <cellStyle name="m_Bridge_Budget to Jun proj_AP_Monthly Biz Review_0907_Slide8" xfId="1772" xr:uid="{C26DBF15-8432-4FAB-8CB6-8B714639D634}"/>
    <cellStyle name="m_Bridge_Budget to Jun proj_AP_Monthly Biz Review_0907_Slide8 2" xfId="4186" xr:uid="{91FAC25C-5A51-4B69-8B83-37769AE13EA1}"/>
    <cellStyle name="m_Bridge_Budget to Jun proj_AsPac-Budget Pres S Binder Reg Summary_2008B" xfId="1773" xr:uid="{B202AF20-CF7F-42D9-941F-C5C05D71C40C}"/>
    <cellStyle name="m_Bridge_Budget to Jun proj_AsPac-Budget Pres S Binder Reg Summary_2008B 2" xfId="4187" xr:uid="{6C46D2BE-4BF6-461B-A07C-AA35EDA4D1B8}"/>
    <cellStyle name="m_Bridge_Budget to Jun proj_AsPac-Budget Pres S Binder Reg Summary_2008B(1to30)" xfId="1774" xr:uid="{9F10B4B5-59E1-4300-9B1D-A34567089433}"/>
    <cellStyle name="m_Bridge_Budget to Jun proj_AsPac-Budget Pres S Binder Reg Summary_2008B(1to30) 2" xfId="4188" xr:uid="{723D2B6B-29F6-40BE-A3D6-69AB266240ED}"/>
    <cellStyle name="m_Bridge_Budget to Jun proj_AsPac-Budget Pres S Binder Reg Summary_2008B(31to60)" xfId="1775" xr:uid="{5A790E1C-7D02-46F9-BD7E-FEE6A17AE2CA}"/>
    <cellStyle name="m_Bridge_Budget to Jun proj_AsPac-Budget Pres S Binder Reg Summary_2008B(31to60) 2" xfId="4189" xr:uid="{5D5EE90F-9CE8-49D4-9A5C-810782637C11}"/>
    <cellStyle name="m_Bridge_Budget to Jun proj_Bridge(Aug YTD to Sep Pro)" xfId="1776" xr:uid="{6EE753BC-CF1E-4D6B-8057-A86580753BDD}"/>
    <cellStyle name="m_Bridge_Budget to Jun proj_Bridge(Aug YTD to Sep Pro) 2" xfId="4190" xr:uid="{9BBE9F32-E05A-4916-A52D-D78B45414D82}"/>
    <cellStyle name="m_Bridge_Budget to Jun proj_Bridge(Aug YTD to Sep Pro)_15.R&amp;D" xfId="1777" xr:uid="{79D0BE4B-91CB-4287-B056-23FEEA4C586D}"/>
    <cellStyle name="m_Bridge_Budget to Jun proj_Bridge(Aug YTD to Sep Pro)_15.R&amp;D 2" xfId="4191" xr:uid="{E111C59A-1D0F-42B8-9CFC-BF26A83ECD43}"/>
    <cellStyle name="m_Bridge_Budget to Jun proj_Bridge(Aug YTD to Sep Pro)_AsPac-Budget Pres S Binder Reg Summary_2008B" xfId="1778" xr:uid="{7C7923BB-51B2-4D3B-82D2-4D0BD341BCA7}"/>
    <cellStyle name="m_Bridge_Budget to Jun proj_Bridge(Aug YTD to Sep Pro)_AsPac-Budget Pres S Binder Reg Summary_2008B 2" xfId="4192" xr:uid="{18975C64-D2AE-4F3C-BE5B-AC35E0A57DC3}"/>
    <cellStyle name="m_Bridge_Budget to Jun proj_Bridge(Aug YTD to Sep Pro)_AsPac-Budget Pres S Binder Reg Summary_2008B(1to30)" xfId="1779" xr:uid="{084EB109-DBA8-4E37-BD6D-DE22986BBC0F}"/>
    <cellStyle name="m_Bridge_Budget to Jun proj_Bridge(Aug YTD to Sep Pro)_AsPac-Budget Pres S Binder Reg Summary_2008B(1to30) 2" xfId="4193" xr:uid="{631597E4-C3B6-41BA-B622-0B55B0D202B7}"/>
    <cellStyle name="m_Bridge_Budget to Jun proj_Bridge(Aug YTD to Sep Pro)_AsPac-Budget Pres S Binder Reg Summary_2008B(31to60)" xfId="1780" xr:uid="{78247414-5020-4420-AC2D-BE78194AB517}"/>
    <cellStyle name="m_Bridge_Budget to Jun proj_Bridge(Aug YTD to Sep Pro)_AsPac-Budget Pres S Binder Reg Summary_2008B(31to60) 2" xfId="4194" xr:uid="{ED65FFB4-6F3E-4503-966D-38CAD3C4633A}"/>
    <cellStyle name="m_Bridge_Budget to Jun proj_Bridge(Aug YTD to Sep Pro)_Bridges_for SB deck" xfId="1781" xr:uid="{52F78F61-E317-44F4-A93E-9D998C79A17E}"/>
    <cellStyle name="m_Bridge_Budget to Jun proj_Bridge(Aug YTD to Sep Pro)_Bridges_for SB deck 2" xfId="4195" xr:uid="{72C8ACBF-F2F7-41F4-B489-4F461335D8FE}"/>
    <cellStyle name="m_Bridge_Budget to Jun proj_Bridge(Aug YTD to Sep Pro)_Great for MT" xfId="1782" xr:uid="{7515EE7E-9051-4ADD-8114-8889B899A132}"/>
    <cellStyle name="m_Bridge_Budget to Jun proj_Bridge(Aug YTD to Sep Pro)_Great for MT 2" xfId="4196" xr:uid="{21C3BE2B-5AA9-4FC3-869E-85EE4BA2332A}"/>
    <cellStyle name="m_Bridge_Budget to Jun proj_Bridge(Aug YTD to Sep Pro)_PTI Slide" xfId="1783" xr:uid="{5760DF19-4230-484E-8DA8-521031D4C522}"/>
    <cellStyle name="m_Bridge_Budget to Jun proj_Bridge(Aug YTD to Sep Pro)_PTI Slide 2" xfId="4197" xr:uid="{D8656692-DB72-4C1A-A6A5-3A16D32FB002}"/>
    <cellStyle name="m_Bridge_Budget to Jun proj_Bridge(Aug YTD to Sep Pro)_Px" xfId="1784" xr:uid="{E3D2D631-460E-4CB0-B0AB-3292642E3E0C}"/>
    <cellStyle name="m_Bridge_Budget to Jun proj_Bridge(Aug YTD to Sep Pro)_Px 2" xfId="4198" xr:uid="{1242D7C9-378F-4CB0-A747-854400F77440}"/>
    <cellStyle name="m_Bridge_Budget to Jun proj_Bridge(Aug YTD to Sep Pro)_Slide8" xfId="1785" xr:uid="{3D2DC144-D849-4EAF-B8CB-2E220CB44166}"/>
    <cellStyle name="m_Bridge_Budget to Jun proj_Bridge(Aug YTD to Sep Pro)_Slide8 2" xfId="4199" xr:uid="{FEF248D9-6995-4DEC-9209-7B772C19B7A0}"/>
    <cellStyle name="m_Bridge_Budget to Jun proj_Bridge_Jun Proj to Sep Proj_0907" xfId="1786" xr:uid="{0CD83016-CC0A-4FF5-B574-2C18156A6965}"/>
    <cellStyle name="m_Bridge_Budget to Jun proj_Bridge_Jun Proj to Sep Proj_0907 2" xfId="4200" xr:uid="{C62282F8-B8E8-4A79-BBCA-292489CA14B7}"/>
    <cellStyle name="m_Bridge_Budget to Jun proj_Bridge_Jun Proj to Sep Proj_0907_15.R&amp;D" xfId="1787" xr:uid="{4DB2EE82-471F-41E3-BE3C-A58604AD7BDF}"/>
    <cellStyle name="m_Bridge_Budget to Jun proj_Bridge_Jun Proj to Sep Proj_0907_15.R&amp;D 2" xfId="4201" xr:uid="{2AA812ED-FC7E-43E1-8BA1-6D15622D8909}"/>
    <cellStyle name="m_Bridge_Budget to Jun proj_Bridge_Jun Proj to Sep Proj_0907_AsPac-Budget Pres S Binder Reg Summary_2008B" xfId="1788" xr:uid="{73CC8732-ACCC-4AFE-8017-2A6EDA95ACB7}"/>
    <cellStyle name="m_Bridge_Budget to Jun proj_Bridge_Jun Proj to Sep Proj_0907_AsPac-Budget Pres S Binder Reg Summary_2008B 2" xfId="4202" xr:uid="{7C7B26C9-3D69-4700-BAD5-83E51BFD9AE2}"/>
    <cellStyle name="m_Bridge_Budget to Jun proj_Bridge_Jun Proj to Sep Proj_0907_AsPac-Budget Pres S Binder Reg Summary_2008B(1to30)" xfId="1789" xr:uid="{9F09077C-7359-46F1-86C0-6E749C2F6125}"/>
    <cellStyle name="m_Bridge_Budget to Jun proj_Bridge_Jun Proj to Sep Proj_0907_AsPac-Budget Pres S Binder Reg Summary_2008B(1to30) 2" xfId="4203" xr:uid="{83138252-1019-4750-BCA3-94D2639ECA22}"/>
    <cellStyle name="m_Bridge_Budget to Jun proj_Bridge_Jun Proj to Sep Proj_0907_AsPac-Budget Pres S Binder Reg Summary_2008B(31to60)" xfId="1790" xr:uid="{B0E0561B-14C2-45CC-81A9-0302F5DBDD55}"/>
    <cellStyle name="m_Bridge_Budget to Jun proj_Bridge_Jun Proj to Sep Proj_0907_AsPac-Budget Pres S Binder Reg Summary_2008B(31to60) 2" xfId="4204" xr:uid="{CB583E94-051D-421A-9713-EC1B9F99BCEE}"/>
    <cellStyle name="m_Bridge_Budget to Jun proj_Bridge_Jun Proj to Sep Proj_0907_Bridges_for SB deck" xfId="1791" xr:uid="{603CC833-571B-49DD-A807-7229297F3837}"/>
    <cellStyle name="m_Bridge_Budget to Jun proj_Bridge_Jun Proj to Sep Proj_0907_Bridges_for SB deck 2" xfId="4205" xr:uid="{0EA32559-1580-410B-9F41-EC5CDC2673A2}"/>
    <cellStyle name="m_Bridge_Budget to Jun proj_Bridge_Jun Proj to Sep Proj_0907_Great for MT" xfId="1792" xr:uid="{70C1C958-AC46-4DDC-BB9A-1A340F835668}"/>
    <cellStyle name="m_Bridge_Budget to Jun proj_Bridge_Jun Proj to Sep Proj_0907_Great for MT 2" xfId="4206" xr:uid="{1C4A8EF5-72F8-431A-97EA-705B093A7F84}"/>
    <cellStyle name="m_Bridge_Budget to Jun proj_Bridge_Jun Proj to Sep Proj_0907_PTI Slide" xfId="1793" xr:uid="{49432051-5F2D-47D6-88AA-496A9FDD8ADC}"/>
    <cellStyle name="m_Bridge_Budget to Jun proj_Bridge_Jun Proj to Sep Proj_0907_PTI Slide 2" xfId="4207" xr:uid="{01A8188F-EB8A-4C47-9BB5-97CCB3222277}"/>
    <cellStyle name="m_Bridge_Budget to Jun proj_Bridge_Jun Proj to Sep Proj_0907_Px" xfId="1794" xr:uid="{7E702E66-94A8-4940-8A75-9E3EA861DA73}"/>
    <cellStyle name="m_Bridge_Budget to Jun proj_Bridge_Jun Proj to Sep Proj_0907_Px 2" xfId="4208" xr:uid="{3EC37F4C-346C-4B6C-A018-CC12AA7B2BAC}"/>
    <cellStyle name="m_Bridge_Budget to Jun proj_Bridge_Jun Proj to Sep Proj_0907_Slide8" xfId="1795" xr:uid="{5B3D98DB-A5ED-442A-9EB7-F4DF5A35BB54}"/>
    <cellStyle name="m_Bridge_Budget to Jun proj_Bridge_Jun Proj to Sep Proj_0907_Slide8 2" xfId="4209" xr:uid="{7F71FF38-7C63-4173-B8CE-DF811ACD6A8D}"/>
    <cellStyle name="m_Bridge_Budget to Jun proj_Bridges_for SB deck" xfId="1796" xr:uid="{CEF923A3-7BBF-4166-A6CC-3357E8E869A4}"/>
    <cellStyle name="m_Bridge_Budget to Jun proj_Bridges_for SB deck 2" xfId="4210" xr:uid="{F02717DD-B65E-4AFC-8165-4F6F762B5EE1}"/>
    <cellStyle name="m_Bridge_Budget to Jun proj_Comments fr MT(Jun 22)" xfId="1797" xr:uid="{289998AE-E377-4FDC-B5B3-D57A45410097}"/>
    <cellStyle name="m_Bridge_Budget to Jun proj_Comments fr MT(Jun 22) 2" xfId="4211" xr:uid="{F25E6474-8E8A-417C-8A37-A89DCD2EB1F3}"/>
    <cellStyle name="m_Bridge_Budget to Jun proj_Comments fr MT(Jun 22)_15.R&amp;D" xfId="1798" xr:uid="{7DDE10CD-D1B6-432B-A9A5-85D9BA407833}"/>
    <cellStyle name="m_Bridge_Budget to Jun proj_Comments fr MT(Jun 22)_15.R&amp;D 2" xfId="4212" xr:uid="{458DC0EA-EFA4-48BF-93EB-557AE6691598}"/>
    <cellStyle name="m_Bridge_Budget to Jun proj_Comments fr MT(Jun 22)_AsPac-Budget Pres S Binder Reg Summary_2008B" xfId="1799" xr:uid="{677FFF6D-DD89-41D3-8D55-37ED19B091BB}"/>
    <cellStyle name="m_Bridge_Budget to Jun proj_Comments fr MT(Jun 22)_AsPac-Budget Pres S Binder Reg Summary_2008B 2" xfId="4213" xr:uid="{7A088274-0B21-4371-B8BB-833370639AF4}"/>
    <cellStyle name="m_Bridge_Budget to Jun proj_Comments fr MT(Jun 22)_AsPac-Budget Pres S Binder Reg Summary_2008B(1to30)" xfId="1800" xr:uid="{F2AF32E8-FFE4-4B90-80C6-0597057849CD}"/>
    <cellStyle name="m_Bridge_Budget to Jun proj_Comments fr MT(Jun 22)_AsPac-Budget Pres S Binder Reg Summary_2008B(1to30) 2" xfId="4214" xr:uid="{3DD2E904-9926-4758-B19F-4ACAB383F7F5}"/>
    <cellStyle name="m_Bridge_Budget to Jun proj_Comments fr MT(Jun 22)_AsPac-Budget Pres S Binder Reg Summary_2008B(31to60)" xfId="1801" xr:uid="{77AA990B-AC2A-4B19-ACFE-40B912788F36}"/>
    <cellStyle name="m_Bridge_Budget to Jun proj_Comments fr MT(Jun 22)_AsPac-Budget Pres S Binder Reg Summary_2008B(31to60) 2" xfId="4215" xr:uid="{774AAAE7-31BB-4091-A677-4557D5F4892E}"/>
    <cellStyle name="m_Bridge_Budget to Jun proj_Comments fr MT(Jun 22)_Bridges_for SB deck" xfId="1802" xr:uid="{93D8EAFD-64C9-43C1-94C0-BD61AB352344}"/>
    <cellStyle name="m_Bridge_Budget to Jun proj_Comments fr MT(Jun 22)_Bridges_for SB deck 2" xfId="4216" xr:uid="{31FD3F1D-870D-4B77-8F69-71AF68E3F03E}"/>
    <cellStyle name="m_Bridge_Budget to Jun proj_Comments fr MT(Jun 22)_Great for MT" xfId="1803" xr:uid="{A27985CF-B522-45C5-AB74-ADCA81D0C6AF}"/>
    <cellStyle name="m_Bridge_Budget to Jun proj_Comments fr MT(Jun 22)_Great for MT 2" xfId="4217" xr:uid="{C2680BBE-DCF6-4BCC-8BE7-0EEA08538F5C}"/>
    <cellStyle name="m_Bridge_Budget to Jun proj_Comments fr MT(Jun 22)_PTI Slide" xfId="1804" xr:uid="{34F263D3-75B3-488A-9CBD-73FC576F56C2}"/>
    <cellStyle name="m_Bridge_Budget to Jun proj_Comments fr MT(Jun 22)_PTI Slide 2" xfId="4218" xr:uid="{62A716EC-2DFD-48C7-B1E2-27589D9D2D15}"/>
    <cellStyle name="m_Bridge_Budget to Jun proj_Comments fr MT(Jun 22)_Px" xfId="1805" xr:uid="{2358E18E-252A-4973-9C44-A31BC34F3A24}"/>
    <cellStyle name="m_Bridge_Budget to Jun proj_Comments fr MT(Jun 22)_Px 2" xfId="4219" xr:uid="{014FF1EF-5CB1-4BEF-B9C7-C5AEDC6936F7}"/>
    <cellStyle name="m_Bridge_Budget to Jun proj_Comments fr MT(Jun 22)_Slide8" xfId="1806" xr:uid="{94DF1CD7-0E6C-41D7-88DE-32302D1DB0E5}"/>
    <cellStyle name="m_Bridge_Budget to Jun proj_Comments fr MT(Jun 22)_Slide8 2" xfId="4220" xr:uid="{7E5FCC7F-983F-464F-A607-8BEA26FD832A}"/>
    <cellStyle name="m_Bridge_Budget to Jun proj_Great for MT" xfId="1807" xr:uid="{DECE3A4F-0A4F-4E64-9CAC-EDFD8AE6EDA6}"/>
    <cellStyle name="m_Bridge_Budget to Jun proj_Great for MT 2" xfId="4221" xr:uid="{522E1FB6-C28E-4DCB-A390-5B9AB6F3D537}"/>
    <cellStyle name="m_Bridge_Budget to Jun proj_Projection sales PVE torpedo chart_0907" xfId="1808" xr:uid="{8D141A9E-5422-4DB0-A7F9-402141533D2B}"/>
    <cellStyle name="m_Bridge_Budget to Jun proj_Projection sales PVE torpedo chart_0907 2" xfId="4222" xr:uid="{287671C4-49D0-41A9-8B93-8DB1B89EFB18}"/>
    <cellStyle name="m_Bridge_Budget to Jun proj_Projection sales PVE torpedo chart_0907_15.R&amp;D" xfId="1809" xr:uid="{EE81D415-172D-4802-892A-1938C4640FA5}"/>
    <cellStyle name="m_Bridge_Budget to Jun proj_Projection sales PVE torpedo chart_0907_15.R&amp;D 2" xfId="4223" xr:uid="{377CA6C4-4FFC-4B85-A3BB-7418DFDCC73B}"/>
    <cellStyle name="m_Bridge_Budget to Jun proj_Projection sales PVE torpedo chart_0907_AsPac-Budget Pres S Binder Reg Summary_2008B" xfId="1810" xr:uid="{A553AE74-52F5-4D76-82CC-A9A862E0955B}"/>
    <cellStyle name="m_Bridge_Budget to Jun proj_Projection sales PVE torpedo chart_0907_AsPac-Budget Pres S Binder Reg Summary_2008B 2" xfId="4224" xr:uid="{A0D86661-2B6B-4C15-9A7F-E769237EE014}"/>
    <cellStyle name="m_Bridge_Budget to Jun proj_Projection sales PVE torpedo chart_0907_AsPac-Budget Pres S Binder Reg Summary_2008B(1to30)" xfId="1811" xr:uid="{A2F32432-F7B3-4567-AFCE-63AD4B225B48}"/>
    <cellStyle name="m_Bridge_Budget to Jun proj_Projection sales PVE torpedo chart_0907_AsPac-Budget Pres S Binder Reg Summary_2008B(1to30) 2" xfId="4225" xr:uid="{2D22AE9A-BD1A-4C40-A82F-5ECB55C04BC2}"/>
    <cellStyle name="m_Bridge_Budget to Jun proj_Projection sales PVE torpedo chart_0907_AsPac-Budget Pres S Binder Reg Summary_2008B(31to60)" xfId="1812" xr:uid="{5C2895CA-DCD4-4C81-BCD5-E23BDBF3B165}"/>
    <cellStyle name="m_Bridge_Budget to Jun proj_Projection sales PVE torpedo chart_0907_AsPac-Budget Pres S Binder Reg Summary_2008B(31to60) 2" xfId="4226" xr:uid="{06DAF6DF-DE10-4B7A-9B54-F3F172807950}"/>
    <cellStyle name="m_Bridge_Budget to Jun proj_Projection sales PVE torpedo chart_0907_Bridges_for SB deck" xfId="1813" xr:uid="{4CD6CA1B-104B-402D-B765-D4896770D14F}"/>
    <cellStyle name="m_Bridge_Budget to Jun proj_Projection sales PVE torpedo chart_0907_Bridges_for SB deck 2" xfId="4227" xr:uid="{6C1A6F62-AEBA-4FA6-87C8-1DBC4C840D68}"/>
    <cellStyle name="m_Bridge_Budget to Jun proj_Projection sales PVE torpedo chart_0907_Great for MT" xfId="1814" xr:uid="{1C25EBDE-DFD6-4FD7-82B8-09E4DA90C255}"/>
    <cellStyle name="m_Bridge_Budget to Jun proj_Projection sales PVE torpedo chart_0907_Great for MT 2" xfId="4228" xr:uid="{718C53D4-57C7-4C0A-8613-2C66EE72DB40}"/>
    <cellStyle name="m_Bridge_Budget to Jun proj_Projection sales PVE torpedo chart_0907_PTI Slide" xfId="1815" xr:uid="{ECA76FAC-05E6-4DE0-8D4C-A0AD2A164F4D}"/>
    <cellStyle name="m_Bridge_Budget to Jun proj_Projection sales PVE torpedo chart_0907_PTI Slide 2" xfId="4229" xr:uid="{8103D8B2-1AB4-45C3-9E0A-33DEEEA2D205}"/>
    <cellStyle name="m_Bridge_Budget to Jun proj_Projection sales PVE torpedo chart_0907_Px" xfId="1816" xr:uid="{532D2EC4-777A-4F22-B6E9-015D721DE240}"/>
    <cellStyle name="m_Bridge_Budget to Jun proj_Projection sales PVE torpedo chart_0907_Px 2" xfId="4230" xr:uid="{176FC43B-E7C0-4009-9586-722A6EDA2EDF}"/>
    <cellStyle name="m_Bridge_Budget to Jun proj_Projection sales PVE torpedo chart_0907_Slide8" xfId="1817" xr:uid="{4C6096DA-719E-460D-93BF-7A78B6743359}"/>
    <cellStyle name="m_Bridge_Budget to Jun proj_Projection sales PVE torpedo chart_0907_Slide8 2" xfId="4231" xr:uid="{E30E412D-551D-400F-BDB6-A81C5BC1F80E}"/>
    <cellStyle name="m_Bridge_Budget to Jun proj_PTI Slide" xfId="1818" xr:uid="{54FCE759-19F5-4F44-8EB9-F6C308677E73}"/>
    <cellStyle name="m_Bridge_Budget to Jun proj_PTI Slide 2" xfId="4232" xr:uid="{75C6017E-AC1C-47DE-93D3-B27A3336B0A0}"/>
    <cellStyle name="m_Bridge_Budget to Jun proj_Px" xfId="1819" xr:uid="{26E77DBD-C547-407A-9AB3-5C743793681F}"/>
    <cellStyle name="m_Bridge_Budget to Jun proj_Px 2" xfId="4233" xr:uid="{F6802BFE-51E5-4442-A1D7-9B234CD5B076}"/>
    <cellStyle name="m_Bridge_Budget to Jun proj_R&amp;O_0907" xfId="1820" xr:uid="{16F6F9B6-B2CB-4426-AE14-ABF705413FC9}"/>
    <cellStyle name="m_Bridge_Budget to Jun proj_R&amp;O_0907 2" xfId="4234" xr:uid="{D2318322-A9AF-41B3-81F3-9B12281A0E84}"/>
    <cellStyle name="m_Bridge_Budget to Jun proj_R&amp;O_0907_15.R&amp;D" xfId="1821" xr:uid="{490BAF3E-65D6-41F3-AF2D-7A4DF031DF64}"/>
    <cellStyle name="m_Bridge_Budget to Jun proj_R&amp;O_0907_15.R&amp;D 2" xfId="4235" xr:uid="{089BE2F9-218B-44FA-857E-BF41EF70C9B7}"/>
    <cellStyle name="m_Bridge_Budget to Jun proj_R&amp;O_0907_AsPac-Budget Pres S Binder Reg Summary_2008B" xfId="1822" xr:uid="{C0CB7766-6DDB-46BE-89EC-B164D03375F0}"/>
    <cellStyle name="m_Bridge_Budget to Jun proj_R&amp;O_0907_AsPac-Budget Pres S Binder Reg Summary_2008B 2" xfId="4236" xr:uid="{CE0E394F-AC0C-4540-A393-A30355752626}"/>
    <cellStyle name="m_Bridge_Budget to Jun proj_R&amp;O_0907_AsPac-Budget Pres S Binder Reg Summary_2008B(1to30)" xfId="1823" xr:uid="{E5A0896F-3108-48F5-9E3A-9C96AC872A3A}"/>
    <cellStyle name="m_Bridge_Budget to Jun proj_R&amp;O_0907_AsPac-Budget Pres S Binder Reg Summary_2008B(1to30) 2" xfId="4237" xr:uid="{70404F2C-2031-44D0-91AC-FD77443F8EE8}"/>
    <cellStyle name="m_Bridge_Budget to Jun proj_R&amp;O_0907_AsPac-Budget Pres S Binder Reg Summary_2008B(31to60)" xfId="1824" xr:uid="{FADA1829-7C40-4FD1-87BC-FBA21DB17B15}"/>
    <cellStyle name="m_Bridge_Budget to Jun proj_R&amp;O_0907_AsPac-Budget Pres S Binder Reg Summary_2008B(31to60) 2" xfId="4238" xr:uid="{518AC5A8-197F-4F60-B838-EB9AD130868E}"/>
    <cellStyle name="m_Bridge_Budget to Jun proj_R&amp;O_0907_Bridges_for SB deck" xfId="1825" xr:uid="{1C5E2EC8-D073-49EA-994B-E05BB0B9061C}"/>
    <cellStyle name="m_Bridge_Budget to Jun proj_R&amp;O_0907_Bridges_for SB deck 2" xfId="4239" xr:uid="{9152C0C2-E693-4164-B03A-612ACA7DE6B8}"/>
    <cellStyle name="m_Bridge_Budget to Jun proj_R&amp;O_0907_Great for MT" xfId="1826" xr:uid="{7F6303BA-E780-437E-82D8-87DDAED1ED40}"/>
    <cellStyle name="m_Bridge_Budget to Jun proj_R&amp;O_0907_Great for MT 2" xfId="4240" xr:uid="{CF14CB0B-74E7-4768-BC6A-6A6D0ABD887E}"/>
    <cellStyle name="m_Bridge_Budget to Jun proj_R&amp;O_0907_PTI Slide" xfId="1827" xr:uid="{1FC0F8E6-7F3B-43B6-954C-8D2CFCE789FB}"/>
    <cellStyle name="m_Bridge_Budget to Jun proj_R&amp;O_0907_PTI Slide 2" xfId="4241" xr:uid="{6BACE20D-B28D-471A-9CAA-3594AEB41EEC}"/>
    <cellStyle name="m_Bridge_Budget to Jun proj_R&amp;O_0907_Px" xfId="1828" xr:uid="{6E7F9CBD-9032-465B-99A0-D6A424FA564C}"/>
    <cellStyle name="m_Bridge_Budget to Jun proj_R&amp;O_0907_Px 2" xfId="4242" xr:uid="{0A7F9DD0-99CC-409F-B484-63C9EF9C1AA1}"/>
    <cellStyle name="m_Bridge_Budget to Jun proj_R&amp;O_0907_Slide8" xfId="1829" xr:uid="{57A8A2AB-CB4F-48FA-A4A7-3B691C29D30D}"/>
    <cellStyle name="m_Bridge_Budget to Jun proj_R&amp;O_0907_Slide8 2" xfId="4243" xr:uid="{024FDDC4-B0CE-43A6-810B-B96A41B1E7A9}"/>
    <cellStyle name="m_Bridge_Budget to Jun proj_Reinvestment update_0907" xfId="1830" xr:uid="{4243E315-6448-491F-8675-D0B44BAAAF3D}"/>
    <cellStyle name="m_Bridge_Budget to Jun proj_Reinvestment update_0907 2" xfId="4244" xr:uid="{15213B21-0A2A-4409-82F6-FC2B824159E4}"/>
    <cellStyle name="m_Bridge_Budget to Jun proj_Reinvestment update_0907_15.R&amp;D" xfId="1831" xr:uid="{EE6FFEEC-64AF-45E9-B6B8-07A12C757251}"/>
    <cellStyle name="m_Bridge_Budget to Jun proj_Reinvestment update_0907_15.R&amp;D 2" xfId="4245" xr:uid="{3314110D-7B0E-4B4D-BA09-83118A2F8255}"/>
    <cellStyle name="m_Bridge_Budget to Jun proj_Reinvestment update_0907_AsPac-Budget Pres S Binder Reg Summary_2008B" xfId="1832" xr:uid="{074CC839-BF65-470F-B454-782683196248}"/>
    <cellStyle name="m_Bridge_Budget to Jun proj_Reinvestment update_0907_AsPac-Budget Pres S Binder Reg Summary_2008B 2" xfId="4246" xr:uid="{07FB7B72-5EFB-4CC1-B10F-DA2639DE6538}"/>
    <cellStyle name="m_Bridge_Budget to Jun proj_Reinvestment update_0907_AsPac-Budget Pres S Binder Reg Summary_2008B(1to30)" xfId="1833" xr:uid="{6265ACA1-6EE8-49B9-AC2C-1B72A621350D}"/>
    <cellStyle name="m_Bridge_Budget to Jun proj_Reinvestment update_0907_AsPac-Budget Pres S Binder Reg Summary_2008B(1to30) 2" xfId="4247" xr:uid="{0C25CE66-2B88-4E2E-A0D7-21F30F13CAA5}"/>
    <cellStyle name="m_Bridge_Budget to Jun proj_Reinvestment update_0907_AsPac-Budget Pres S Binder Reg Summary_2008B(31to60)" xfId="1834" xr:uid="{EBE84973-A2B4-4FC8-B96E-0AF468DB510A}"/>
    <cellStyle name="m_Bridge_Budget to Jun proj_Reinvestment update_0907_AsPac-Budget Pres S Binder Reg Summary_2008B(31to60) 2" xfId="4248" xr:uid="{267EE877-1D64-4E81-9FE5-166E20A315B1}"/>
    <cellStyle name="m_Bridge_Budget to Jun proj_Reinvestment update_0907_Bridges_for SB deck" xfId="1835" xr:uid="{669628EC-FD2A-44B9-A51D-42B7E6090630}"/>
    <cellStyle name="m_Bridge_Budget to Jun proj_Reinvestment update_0907_Bridges_for SB deck 2" xfId="4249" xr:uid="{45B46E62-9AA8-4E92-B2B7-BDEE6B284686}"/>
    <cellStyle name="m_Bridge_Budget to Jun proj_Reinvestment update_0907_Great for MT" xfId="1836" xr:uid="{220B210A-B391-44DC-89B9-7A4E1F1BC547}"/>
    <cellStyle name="m_Bridge_Budget to Jun proj_Reinvestment update_0907_Great for MT 2" xfId="4250" xr:uid="{C028CB39-693C-4154-A9CC-A12FE8664D1D}"/>
    <cellStyle name="m_Bridge_Budget to Jun proj_Reinvestment update_0907_PTI Slide" xfId="1837" xr:uid="{369E9CEF-6310-40F4-A442-D6EA2DB90979}"/>
    <cellStyle name="m_Bridge_Budget to Jun proj_Reinvestment update_0907_PTI Slide 2" xfId="4251" xr:uid="{E74761D8-D938-4C00-9A93-6A4D484FC18B}"/>
    <cellStyle name="m_Bridge_Budget to Jun proj_Reinvestment update_0907_Px" xfId="1838" xr:uid="{A6BF0D51-05CF-4D2F-BE13-BA4B3A88C019}"/>
    <cellStyle name="m_Bridge_Budget to Jun proj_Reinvestment update_0907_Px 2" xfId="4252" xr:uid="{2BADBA77-97E0-4D15-B585-F42F2C2D5837}"/>
    <cellStyle name="m_Bridge_Budget to Jun proj_Reinvestment update_0907_Slide8" xfId="1839" xr:uid="{FF216117-023B-4474-93F3-0FF487038494}"/>
    <cellStyle name="m_Bridge_Budget to Jun proj_Reinvestment update_0907_Slide8 2" xfId="4253" xr:uid="{B7F10755-D607-477F-AF20-4DE61235FC94}"/>
    <cellStyle name="m_Bridge_Budget to Jun proj_Slide8" xfId="1840" xr:uid="{6348C8B6-0875-4C77-8C2A-041736961FD8}"/>
    <cellStyle name="m_Bridge_Budget to Jun proj_Slide8 2" xfId="4254" xr:uid="{0DD4BBF5-033D-48A2-95D3-1319039DDE87}"/>
    <cellStyle name="m_Bridge_Budget to Sep proj" xfId="1841" xr:uid="{3CB64567-014A-43C6-AC5F-86E8257A2ED1}"/>
    <cellStyle name="m_Bridge_Budget to Sep proj 2" xfId="4255" xr:uid="{2DD125A3-9B2D-411F-A413-DA3AE4B092D3}"/>
    <cellStyle name="m_Bridge_Budget to Sep proj_15.R&amp;D" xfId="1842" xr:uid="{C15270A2-4E83-4775-888F-86FA9FE19E02}"/>
    <cellStyle name="m_Bridge_Budget to Sep proj_15.R&amp;D 2" xfId="4256" xr:uid="{5A0C18E5-2C2A-4666-8BE7-F47DC38ABCF8}"/>
    <cellStyle name="m_Bridge_Budget to Sep proj_AsPac-Budget Pres S Binder Reg Summary_2008B" xfId="1843" xr:uid="{4C0D3B32-2A22-4A6E-9CDB-25858A42013A}"/>
    <cellStyle name="m_Bridge_Budget to Sep proj_AsPac-Budget Pres S Binder Reg Summary_2008B 2" xfId="4257" xr:uid="{F5471BF2-C2B0-4470-BFD2-90A442FB73C2}"/>
    <cellStyle name="m_Bridge_Budget to Sep proj_AsPac-Budget Pres S Binder Reg Summary_2008B(1to30)" xfId="1844" xr:uid="{470A4394-1F4C-49CF-9628-C89D8E193CC7}"/>
    <cellStyle name="m_Bridge_Budget to Sep proj_AsPac-Budget Pres S Binder Reg Summary_2008B(1to30) 2" xfId="4258" xr:uid="{2C91253B-30EE-4A51-AFC8-38ED724E71B8}"/>
    <cellStyle name="m_Bridge_Budget to Sep proj_AsPac-Budget Pres S Binder Reg Summary_2008B(31to60)" xfId="1845" xr:uid="{061277BB-8D7F-4FF7-A9AC-D1E8B7C8C797}"/>
    <cellStyle name="m_Bridge_Budget to Sep proj_AsPac-Budget Pres S Binder Reg Summary_2008B(31to60) 2" xfId="4259" xr:uid="{33F2F584-011C-4379-9AC2-070574E476B3}"/>
    <cellStyle name="m_Bridge_Budget to Sep proj_Bridge(Aug YTD to Sep Pro)" xfId="1846" xr:uid="{B04CBC73-E892-4827-8F3D-681597352139}"/>
    <cellStyle name="m_Bridge_Budget to Sep proj_Bridge(Aug YTD to Sep Pro) 2" xfId="4260" xr:uid="{014FBCC0-7A55-43AE-BC60-5DCD0D20309F}"/>
    <cellStyle name="m_Bridge_Budget to Sep proj_Bridge(Aug YTD to Sep Pro)_15.R&amp;D" xfId="1847" xr:uid="{B6E72E51-EBA3-437E-B081-F8F4B5213430}"/>
    <cellStyle name="m_Bridge_Budget to Sep proj_Bridge(Aug YTD to Sep Pro)_15.R&amp;D 2" xfId="4261" xr:uid="{1A65AE8D-CE03-4946-8A0F-102C7794D565}"/>
    <cellStyle name="m_Bridge_Budget to Sep proj_Bridge(Aug YTD to Sep Pro)_AsPac-Budget Pres S Binder Reg Summary_2008B" xfId="1848" xr:uid="{12570571-209E-469E-950C-71F61DC5DF9D}"/>
    <cellStyle name="m_Bridge_Budget to Sep proj_Bridge(Aug YTD to Sep Pro)_AsPac-Budget Pres S Binder Reg Summary_2008B 2" xfId="4262" xr:uid="{B9390201-8DEB-4494-8BE3-63F9CA5E7C3C}"/>
    <cellStyle name="m_Bridge_Budget to Sep proj_Bridge(Aug YTD to Sep Pro)_AsPac-Budget Pres S Binder Reg Summary_2008B(1to30)" xfId="1849" xr:uid="{E7697B80-B775-480F-8F34-7A0A75D9C78D}"/>
    <cellStyle name="m_Bridge_Budget to Sep proj_Bridge(Aug YTD to Sep Pro)_AsPac-Budget Pres S Binder Reg Summary_2008B(1to30) 2" xfId="4263" xr:uid="{CDA1D2C9-D54B-40C8-A5BF-E7BED4F711CD}"/>
    <cellStyle name="m_Bridge_Budget to Sep proj_Bridge(Aug YTD to Sep Pro)_AsPac-Budget Pres S Binder Reg Summary_2008B(31to60)" xfId="1850" xr:uid="{7CF8DA45-BA7D-41E8-BE7E-D8C77DF35066}"/>
    <cellStyle name="m_Bridge_Budget to Sep proj_Bridge(Aug YTD to Sep Pro)_AsPac-Budget Pres S Binder Reg Summary_2008B(31to60) 2" xfId="4264" xr:uid="{2F87EDF5-CB68-4EFF-B359-DA332F21D4D5}"/>
    <cellStyle name="m_Bridge_Budget to Sep proj_Bridge(Aug YTD to Sep Pro)_Bridges_for SB deck" xfId="1851" xr:uid="{5F9B965F-2CB8-4978-A3E0-63FF7CDAAA83}"/>
    <cellStyle name="m_Bridge_Budget to Sep proj_Bridge(Aug YTD to Sep Pro)_Bridges_for SB deck 2" xfId="4265" xr:uid="{0D750D4C-4B17-409B-8E8D-2B3727470E3F}"/>
    <cellStyle name="m_Bridge_Budget to Sep proj_Bridge(Aug YTD to Sep Pro)_Great for MT" xfId="1852" xr:uid="{D864B2AC-9772-4186-A6EB-477BB57E651B}"/>
    <cellStyle name="m_Bridge_Budget to Sep proj_Bridge(Aug YTD to Sep Pro)_Great for MT 2" xfId="4266" xr:uid="{2563A483-EA02-43A8-8F62-846476958B18}"/>
    <cellStyle name="m_Bridge_Budget to Sep proj_Bridge(Aug YTD to Sep Pro)_PTI Slide" xfId="1853" xr:uid="{7AC2F32E-7BC9-4B7C-9253-BAE8E7CBCF41}"/>
    <cellStyle name="m_Bridge_Budget to Sep proj_Bridge(Aug YTD to Sep Pro)_PTI Slide 2" xfId="4267" xr:uid="{10611A42-8EC4-4579-90E2-226971754385}"/>
    <cellStyle name="m_Bridge_Budget to Sep proj_Bridge(Aug YTD to Sep Pro)_Px" xfId="1854" xr:uid="{90C88485-A928-48A0-B207-695D15B6B317}"/>
    <cellStyle name="m_Bridge_Budget to Sep proj_Bridge(Aug YTD to Sep Pro)_Px 2" xfId="4268" xr:uid="{72516E67-C1C6-47ED-9395-C89E670ECD96}"/>
    <cellStyle name="m_Bridge_Budget to Sep proj_Bridge(Aug YTD to Sep Pro)_Slide8" xfId="1855" xr:uid="{E30B5ADF-6043-44FC-9DAB-D2E18DB0B6BB}"/>
    <cellStyle name="m_Bridge_Budget to Sep proj_Bridge(Aug YTD to Sep Pro)_Slide8 2" xfId="4269" xr:uid="{D66C40D1-DF41-4532-A29A-DA238D5C3191}"/>
    <cellStyle name="m_Bridge_Budget to Sep proj_Bridges_for SB deck" xfId="1856" xr:uid="{16CD6F8C-49DB-49F8-BBCD-33A62F1BC28E}"/>
    <cellStyle name="m_Bridge_Budget to Sep proj_Bridges_for SB deck 2" xfId="4270" xr:uid="{33794C8B-3980-45BD-8C5A-09F68F606789}"/>
    <cellStyle name="m_Bridge_Budget to Sep proj_Great for MT" xfId="1857" xr:uid="{03665637-BD3C-4A4F-886C-6B00E43543D0}"/>
    <cellStyle name="m_Bridge_Budget to Sep proj_Great for MT 2" xfId="4271" xr:uid="{894D4B0D-D799-4E8C-83CE-D46ACCEF85EA}"/>
    <cellStyle name="m_Bridge_Budget to Sep proj_PTI Slide" xfId="1858" xr:uid="{BF7A5EE4-05BB-4582-A768-541948A44DAE}"/>
    <cellStyle name="m_Bridge_Budget to Sep proj_PTI Slide 2" xfId="4272" xr:uid="{2AED511D-A3F8-474E-B70D-CCCC639EC5AE}"/>
    <cellStyle name="m_Bridge_Budget to Sep proj_Px" xfId="1859" xr:uid="{20D99327-EDD3-4AC8-98C7-8592EC051A28}"/>
    <cellStyle name="m_Bridge_Budget to Sep proj_Px 2" xfId="4273" xr:uid="{A7680913-F172-46A9-A893-C1892F86E962}"/>
    <cellStyle name="m_Bridge_Budget to Sep proj_Slide8" xfId="1860" xr:uid="{969BA582-95D6-4205-848D-98A4D065B95C}"/>
    <cellStyle name="m_Bridge_Budget to Sep proj_Slide8 2" xfId="4274" xr:uid="{5F73426D-4704-4277-8092-2D84A114FE65}"/>
    <cellStyle name="m_Bridge_Jun Proj to Sep Proj_0907" xfId="1861" xr:uid="{1C52B0D8-682B-4106-BB43-905E726E5759}"/>
    <cellStyle name="m_Bridge_Jun Proj to Sep Proj_0907 2" xfId="4275" xr:uid="{E57CE01E-A115-4DF8-9509-F7A05F707616}"/>
    <cellStyle name="m_Bridge_Jun Proj to Sep Proj_0907_15.R&amp;D" xfId="1862" xr:uid="{01D52B8E-56C8-4F53-926E-EDF51D4E6A10}"/>
    <cellStyle name="m_Bridge_Jun Proj to Sep Proj_0907_15.R&amp;D 2" xfId="4276" xr:uid="{21C39F13-6C39-4AB9-B76D-94D1BAAFB3A9}"/>
    <cellStyle name="m_Bridge_Jun Proj to Sep Proj_0907_AsPac-Budget Pres S Binder Reg Summary_2008B" xfId="1863" xr:uid="{6386A2E7-E20A-47DE-921D-A5089B435513}"/>
    <cellStyle name="m_Bridge_Jun Proj to Sep Proj_0907_AsPac-Budget Pres S Binder Reg Summary_2008B 2" xfId="4277" xr:uid="{4AA29A01-B6D0-4CB1-A205-BCD2F3CF7FA9}"/>
    <cellStyle name="m_Bridge_Jun Proj to Sep Proj_0907_AsPac-Budget Pres S Binder Reg Summary_2008B(1to30)" xfId="1864" xr:uid="{FF92E2AF-2167-4106-A3F3-06D0ACF84AF2}"/>
    <cellStyle name="m_Bridge_Jun Proj to Sep Proj_0907_AsPac-Budget Pres S Binder Reg Summary_2008B(1to30) 2" xfId="4278" xr:uid="{D5B61366-C71F-4420-8832-84FAABDBF56F}"/>
    <cellStyle name="m_Bridge_Jun Proj to Sep Proj_0907_AsPac-Budget Pres S Binder Reg Summary_2008B(31to60)" xfId="1865" xr:uid="{C36D15F4-082D-4B35-BA62-8D63AC7AAAD5}"/>
    <cellStyle name="m_Bridge_Jun Proj to Sep Proj_0907_AsPac-Budget Pres S Binder Reg Summary_2008B(31to60) 2" xfId="4279" xr:uid="{E4BAA0CC-B306-451E-A38E-AEF4251733A4}"/>
    <cellStyle name="m_Bridge_Jun Proj to Sep Proj_0907_Bridges_for SB deck" xfId="1866" xr:uid="{E646AAC7-52A2-4239-9212-7A9A5441624B}"/>
    <cellStyle name="m_Bridge_Jun Proj to Sep Proj_0907_Bridges_for SB deck 2" xfId="4280" xr:uid="{10C3EABD-CEA5-43B9-A970-714B195B0ED9}"/>
    <cellStyle name="m_Bridge_Jun Proj to Sep Proj_0907_Great for MT" xfId="1867" xr:uid="{AD8BBD4B-AE60-4370-AD3D-C28345C38FE4}"/>
    <cellStyle name="m_Bridge_Jun Proj to Sep Proj_0907_Great for MT 2" xfId="4281" xr:uid="{F3634273-B719-4F7D-8ACE-97250BBADC12}"/>
    <cellStyle name="m_Bridge_Jun Proj to Sep Proj_0907_PTI Slide" xfId="1868" xr:uid="{66C4A941-5B3F-4187-96BD-CB990D661C6A}"/>
    <cellStyle name="m_Bridge_Jun Proj to Sep Proj_0907_PTI Slide 2" xfId="4282" xr:uid="{CF63F76B-5472-4669-8939-61DFF06A8BD9}"/>
    <cellStyle name="m_Bridge_Jun Proj to Sep Proj_0907_Px" xfId="1869" xr:uid="{76D83D25-2B33-4DCC-BCC1-B691387E3822}"/>
    <cellStyle name="m_Bridge_Jun Proj to Sep Proj_0907_Px 2" xfId="4283" xr:uid="{2ADBBC26-6D56-4902-99E7-A20B72E0865A}"/>
    <cellStyle name="m_Bridge_Jun Proj to Sep Proj_0907_Slide8" xfId="1870" xr:uid="{36663D77-2BD4-4912-928D-17C3CA84A23A}"/>
    <cellStyle name="m_Bridge_Jun Proj to Sep Proj_0907_Slide8 2" xfId="4284" xr:uid="{C3D9CC25-47EC-4CEC-8B83-765FFF8FF3C7}"/>
    <cellStyle name="m_Bridge_Mar proj to Jun proj" xfId="1871" xr:uid="{5BC066B5-E171-4B88-9B61-AD73768AA456}"/>
    <cellStyle name="m_Bridge_Mar proj to Jun proj 2" xfId="4285" xr:uid="{CA367747-958C-4AE0-81D4-DE8FA756D358}"/>
    <cellStyle name="m_Bridge_Mar proj to Jun proj_15.R&amp;D" xfId="1872" xr:uid="{AF3591C1-712A-42A5-B06B-377D4805A117}"/>
    <cellStyle name="m_Bridge_Mar proj to Jun proj_15.R&amp;D 2" xfId="4286" xr:uid="{2E58B8FE-D9BA-4F49-81E4-6725CC3465A3}"/>
    <cellStyle name="m_Bridge_Mar proj to Jun proj_AP_Monthly Biz Review_0607" xfId="1873" xr:uid="{5B7E1CF0-73DB-467A-B903-F861C2C845EA}"/>
    <cellStyle name="m_Bridge_Mar proj to Jun proj_AP_Monthly Biz Review_0607 2" xfId="4287" xr:uid="{4CFAC839-B281-4FC7-85F4-FA10F221FAD2}"/>
    <cellStyle name="m_Bridge_Mar proj to Jun proj_AP_Monthly Biz Review_0607_15.R&amp;D" xfId="1874" xr:uid="{0E074A7A-942E-44A3-8720-165C08A1916F}"/>
    <cellStyle name="m_Bridge_Mar proj to Jun proj_AP_Monthly Biz Review_0607_15.R&amp;D 2" xfId="4288" xr:uid="{77747078-EBD1-4418-BDAA-6F58E5C5DF04}"/>
    <cellStyle name="m_Bridge_Mar proj to Jun proj_AP_Monthly Biz Review_0607_AsPac-Budget Pres S Binder Reg Summary_2008B" xfId="1875" xr:uid="{98D53A17-CEB2-40F6-8C40-997059B41538}"/>
    <cellStyle name="m_Bridge_Mar proj to Jun proj_AP_Monthly Biz Review_0607_AsPac-Budget Pres S Binder Reg Summary_2008B 2" xfId="4289" xr:uid="{4517CCA1-EDAD-4B81-836F-7146D0466099}"/>
    <cellStyle name="m_Bridge_Mar proj to Jun proj_AP_Monthly Biz Review_0607_AsPac-Budget Pres S Binder Reg Summary_2008B(1to30)" xfId="1876" xr:uid="{E1A7DD21-429F-4D18-8C77-CB8381362E00}"/>
    <cellStyle name="m_Bridge_Mar proj to Jun proj_AP_Monthly Biz Review_0607_AsPac-Budget Pres S Binder Reg Summary_2008B(1to30) 2" xfId="4290" xr:uid="{541BD25B-BBEC-4146-B395-58F389FE4649}"/>
    <cellStyle name="m_Bridge_Mar proj to Jun proj_AP_Monthly Biz Review_0607_AsPac-Budget Pres S Binder Reg Summary_2008B(31to60)" xfId="1877" xr:uid="{87F83CB6-0338-4A0F-A46A-5F77CF56F57F}"/>
    <cellStyle name="m_Bridge_Mar proj to Jun proj_AP_Monthly Biz Review_0607_AsPac-Budget Pres S Binder Reg Summary_2008B(31to60) 2" xfId="4291" xr:uid="{CBAF7F39-467A-4E88-867F-D8B178FD3B72}"/>
    <cellStyle name="m_Bridge_Mar proj to Jun proj_AP_Monthly Biz Review_0607_Bridges_for SB deck" xfId="1878" xr:uid="{C01A98A5-1559-4094-A7D5-22D3405157CD}"/>
    <cellStyle name="m_Bridge_Mar proj to Jun proj_AP_Monthly Biz Review_0607_Bridges_for SB deck 2" xfId="4292" xr:uid="{1E2D8F23-B20F-42DF-A23C-F118664F5C67}"/>
    <cellStyle name="m_Bridge_Mar proj to Jun proj_AP_Monthly Biz Review_0607_Great for MT" xfId="1879" xr:uid="{76A38746-57DF-4398-A935-73A2A1CC86B4}"/>
    <cellStyle name="m_Bridge_Mar proj to Jun proj_AP_Monthly Biz Review_0607_Great for MT 2" xfId="4293" xr:uid="{AB433154-EA0F-4209-896F-7F251A5089F2}"/>
    <cellStyle name="m_Bridge_Mar proj to Jun proj_AP_Monthly Biz Review_0607_PTI Slide" xfId="1880" xr:uid="{9F3A826A-8529-4199-A349-AA31F199F43B}"/>
    <cellStyle name="m_Bridge_Mar proj to Jun proj_AP_Monthly Biz Review_0607_PTI Slide 2" xfId="4294" xr:uid="{9BCF3EC1-D86E-4639-AB2B-F5A03CA5EDEF}"/>
    <cellStyle name="m_Bridge_Mar proj to Jun proj_AP_Monthly Biz Review_0607_Px" xfId="1881" xr:uid="{C80C9B2A-8B0B-461F-8F72-680FCA981612}"/>
    <cellStyle name="m_Bridge_Mar proj to Jun proj_AP_Monthly Biz Review_0607_Px 2" xfId="4295" xr:uid="{671BD95E-DDA8-40EA-85E2-B8C8397F4256}"/>
    <cellStyle name="m_Bridge_Mar proj to Jun proj_AP_Monthly Biz Review_0607_Slide8" xfId="1882" xr:uid="{00652273-0B0F-4505-8265-C20DA5210DB1}"/>
    <cellStyle name="m_Bridge_Mar proj to Jun proj_AP_Monthly Biz Review_0607_Slide8 2" xfId="4296" xr:uid="{CAC90A7D-67E6-4BC5-8DEA-83B75DCBF733}"/>
    <cellStyle name="m_Bridge_Mar proj to Jun proj_AP_Monthly Biz Review_0907" xfId="1883" xr:uid="{DB4B3BBB-67F1-4153-9ED6-1C98F358E0E0}"/>
    <cellStyle name="m_Bridge_Mar proj to Jun proj_AP_Monthly Biz Review_0907 2" xfId="4297" xr:uid="{CEB4D431-989C-4A8E-BC2E-57B945D54223}"/>
    <cellStyle name="m_Bridge_Mar proj to Jun proj_AP_Monthly Biz Review_0907_15.R&amp;D" xfId="1884" xr:uid="{E773340C-20CE-4CAD-B7F6-D1BC1A23EA11}"/>
    <cellStyle name="m_Bridge_Mar proj to Jun proj_AP_Monthly Biz Review_0907_15.R&amp;D 2" xfId="4298" xr:uid="{1634CB1E-85C6-4AAA-B3BF-30F166293BA3}"/>
    <cellStyle name="m_Bridge_Mar proj to Jun proj_AP_Monthly Biz Review_0907_AsPac-Budget Pres S Binder Reg Summary_2008B" xfId="1885" xr:uid="{3756F1E7-C74B-4C4C-A6B8-5B7F5BEBB499}"/>
    <cellStyle name="m_Bridge_Mar proj to Jun proj_AP_Monthly Biz Review_0907_AsPac-Budget Pres S Binder Reg Summary_2008B 2" xfId="4299" xr:uid="{E5F9B28A-099E-4B2D-8609-EFD3E3E5E267}"/>
    <cellStyle name="m_Bridge_Mar proj to Jun proj_AP_Monthly Biz Review_0907_AsPac-Budget Pres S Binder Reg Summary_2008B(1to30)" xfId="1886" xr:uid="{5F72040C-29E0-4292-91D6-D9BC0B382220}"/>
    <cellStyle name="m_Bridge_Mar proj to Jun proj_AP_Monthly Biz Review_0907_AsPac-Budget Pres S Binder Reg Summary_2008B(1to30) 2" xfId="4300" xr:uid="{E74030C8-F3A1-46C7-B35E-A897460A8125}"/>
    <cellStyle name="m_Bridge_Mar proj to Jun proj_AP_Monthly Biz Review_0907_AsPac-Budget Pres S Binder Reg Summary_2008B(31to60)" xfId="1887" xr:uid="{3E64B66C-9FD8-4C8A-98A2-769CC3D9306E}"/>
    <cellStyle name="m_Bridge_Mar proj to Jun proj_AP_Monthly Biz Review_0907_AsPac-Budget Pres S Binder Reg Summary_2008B(31to60) 2" xfId="4301" xr:uid="{D588B058-CE47-4195-B9F6-D48A9D7F7C0B}"/>
    <cellStyle name="m_Bridge_Mar proj to Jun proj_AP_Monthly Biz Review_0907_Bridges_for SB deck" xfId="1888" xr:uid="{BBB92AF8-C095-4A93-AA43-B52E7037341C}"/>
    <cellStyle name="m_Bridge_Mar proj to Jun proj_AP_Monthly Biz Review_0907_Bridges_for SB deck 2" xfId="4302" xr:uid="{4AE99E7F-D81E-4E37-901C-8D8E27A70EC4}"/>
    <cellStyle name="m_Bridge_Mar proj to Jun proj_AP_Monthly Biz Review_0907_Great for MT" xfId="1889" xr:uid="{C5B59E94-C2FF-4D18-8925-99F31A691DA5}"/>
    <cellStyle name="m_Bridge_Mar proj to Jun proj_AP_Monthly Biz Review_0907_Great for MT 2" xfId="4303" xr:uid="{23410EEE-0774-447E-8FEA-1439F83CEA93}"/>
    <cellStyle name="m_Bridge_Mar proj to Jun proj_AP_Monthly Biz Review_0907_PTI Slide" xfId="1890" xr:uid="{54462C2E-F36F-41AF-948E-CAFB81E90398}"/>
    <cellStyle name="m_Bridge_Mar proj to Jun proj_AP_Monthly Biz Review_0907_PTI Slide 2" xfId="4304" xr:uid="{5DCC6E62-7E2D-4316-B43C-D9399F76B02E}"/>
    <cellStyle name="m_Bridge_Mar proj to Jun proj_AP_Monthly Biz Review_0907_Px" xfId="1891" xr:uid="{F7BADDC2-238B-4992-A542-53589B07BB4A}"/>
    <cellStyle name="m_Bridge_Mar proj to Jun proj_AP_Monthly Biz Review_0907_Px 2" xfId="4305" xr:uid="{8FF8D8A8-E756-4BC8-98D0-1D06941707AF}"/>
    <cellStyle name="m_Bridge_Mar proj to Jun proj_AP_Monthly Biz Review_0907_Slide8" xfId="1892" xr:uid="{0635D03B-7ED7-4501-8AEE-B2B4EB4671C8}"/>
    <cellStyle name="m_Bridge_Mar proj to Jun proj_AP_Monthly Biz Review_0907_Slide8 2" xfId="4306" xr:uid="{F250CB5B-153B-4853-B446-58489513A24C}"/>
    <cellStyle name="m_Bridge_Mar proj to Jun proj_AsPac-Budget Pres S Binder Reg Summary_2008B" xfId="1893" xr:uid="{8998F610-0089-4F52-8E70-5EFB6C41BDC4}"/>
    <cellStyle name="m_Bridge_Mar proj to Jun proj_AsPac-Budget Pres S Binder Reg Summary_2008B 2" xfId="4307" xr:uid="{26FD65A8-4557-45EF-8F6D-4E24B7EF6E1A}"/>
    <cellStyle name="m_Bridge_Mar proj to Jun proj_AsPac-Budget Pres S Binder Reg Summary_2008B(1to30)" xfId="1894" xr:uid="{4090B6C8-B1DD-4ADD-9B3D-532251E576BD}"/>
    <cellStyle name="m_Bridge_Mar proj to Jun proj_AsPac-Budget Pres S Binder Reg Summary_2008B(1to30) 2" xfId="4308" xr:uid="{670630FB-C19A-42B8-BA91-FC7BA520B759}"/>
    <cellStyle name="m_Bridge_Mar proj to Jun proj_AsPac-Budget Pres S Binder Reg Summary_2008B(31to60)" xfId="1895" xr:uid="{A588CFD0-AFBE-4324-BDA3-EB631B6274C2}"/>
    <cellStyle name="m_Bridge_Mar proj to Jun proj_AsPac-Budget Pres S Binder Reg Summary_2008B(31to60) 2" xfId="4309" xr:uid="{A1CAA27A-72D0-4F5F-8B26-E963675E8D36}"/>
    <cellStyle name="m_Bridge_Mar proj to Jun proj_Bridge(Aug YTD to Sep Pro)" xfId="1896" xr:uid="{DCB8573D-89F7-4624-8BD0-4A07EE2BC341}"/>
    <cellStyle name="m_Bridge_Mar proj to Jun proj_Bridge(Aug YTD to Sep Pro) 2" xfId="4310" xr:uid="{18150CCE-C355-4D73-AD59-280582207823}"/>
    <cellStyle name="m_Bridge_Mar proj to Jun proj_Bridge(Aug YTD to Sep Pro)_15.R&amp;D" xfId="1897" xr:uid="{E9B39093-225B-4A77-892C-23CAE18F6B0E}"/>
    <cellStyle name="m_Bridge_Mar proj to Jun proj_Bridge(Aug YTD to Sep Pro)_15.R&amp;D 2" xfId="4311" xr:uid="{CF3CFE68-C974-4034-819E-B0A6AEB65C00}"/>
    <cellStyle name="m_Bridge_Mar proj to Jun proj_Bridge(Aug YTD to Sep Pro)_AsPac-Budget Pres S Binder Reg Summary_2008B" xfId="1898" xr:uid="{227A1794-2EE9-4EFA-8858-79BB5A544317}"/>
    <cellStyle name="m_Bridge_Mar proj to Jun proj_Bridge(Aug YTD to Sep Pro)_AsPac-Budget Pres S Binder Reg Summary_2008B 2" xfId="4312" xr:uid="{D7A155DC-77D7-466F-A440-2482ACFABC0E}"/>
    <cellStyle name="m_Bridge_Mar proj to Jun proj_Bridge(Aug YTD to Sep Pro)_AsPac-Budget Pres S Binder Reg Summary_2008B(1to30)" xfId="1899" xr:uid="{F24C4304-B44A-4E93-A087-3A5F63837E45}"/>
    <cellStyle name="m_Bridge_Mar proj to Jun proj_Bridge(Aug YTD to Sep Pro)_AsPac-Budget Pres S Binder Reg Summary_2008B(1to30) 2" xfId="4313" xr:uid="{30BE7C5F-F2B3-454E-AECC-B8AC8160F213}"/>
    <cellStyle name="m_Bridge_Mar proj to Jun proj_Bridge(Aug YTD to Sep Pro)_AsPac-Budget Pres S Binder Reg Summary_2008B(31to60)" xfId="1900" xr:uid="{9C81EB61-ED2D-4F4A-A039-92F3B0E06D05}"/>
    <cellStyle name="m_Bridge_Mar proj to Jun proj_Bridge(Aug YTD to Sep Pro)_AsPac-Budget Pres S Binder Reg Summary_2008B(31to60) 2" xfId="4314" xr:uid="{1F8D3F2D-652D-4A44-98C7-A919467E5569}"/>
    <cellStyle name="m_Bridge_Mar proj to Jun proj_Bridge(Aug YTD to Sep Pro)_Bridges_for SB deck" xfId="1901" xr:uid="{5C79C088-4B61-4DC5-B21C-433028813BDC}"/>
    <cellStyle name="m_Bridge_Mar proj to Jun proj_Bridge(Aug YTD to Sep Pro)_Bridges_for SB deck 2" xfId="4315" xr:uid="{FF83B792-41DF-415A-85D8-D4512B7AEC03}"/>
    <cellStyle name="m_Bridge_Mar proj to Jun proj_Bridge(Aug YTD to Sep Pro)_Great for MT" xfId="1902" xr:uid="{B8DD609D-6BC0-40D0-B767-C1FB5205BEEF}"/>
    <cellStyle name="m_Bridge_Mar proj to Jun proj_Bridge(Aug YTD to Sep Pro)_Great for MT 2" xfId="4316" xr:uid="{14D52F6F-13A2-4375-9CA5-459DC946FBFA}"/>
    <cellStyle name="m_Bridge_Mar proj to Jun proj_Bridge(Aug YTD to Sep Pro)_PTI Slide" xfId="1903" xr:uid="{ED3D7CC2-F6D9-45FE-8045-9DB3F0780BF1}"/>
    <cellStyle name="m_Bridge_Mar proj to Jun proj_Bridge(Aug YTD to Sep Pro)_PTI Slide 2" xfId="4317" xr:uid="{E037DB1C-FF9E-4762-B60D-312B2ED01040}"/>
    <cellStyle name="m_Bridge_Mar proj to Jun proj_Bridge(Aug YTD to Sep Pro)_Px" xfId="1904" xr:uid="{17E496CC-0D91-4941-8749-B443B0FFE072}"/>
    <cellStyle name="m_Bridge_Mar proj to Jun proj_Bridge(Aug YTD to Sep Pro)_Px 2" xfId="4318" xr:uid="{B268D30E-2BB8-49A0-B024-B0DB962D28D9}"/>
    <cellStyle name="m_Bridge_Mar proj to Jun proj_Bridge(Aug YTD to Sep Pro)_Slide8" xfId="1905" xr:uid="{1AE6A899-DB1B-407B-9024-97EF8E4F9BA4}"/>
    <cellStyle name="m_Bridge_Mar proj to Jun proj_Bridge(Aug YTD to Sep Pro)_Slide8 2" xfId="4319" xr:uid="{65C252DE-D7EF-44AD-B3E4-89F7ED98D646}"/>
    <cellStyle name="m_Bridge_Mar proj to Jun proj_Bridge_Jun Proj to Sep Proj_0907" xfId="1906" xr:uid="{E19E1336-4A07-4CF7-A9E7-13511363422A}"/>
    <cellStyle name="m_Bridge_Mar proj to Jun proj_Bridge_Jun Proj to Sep Proj_0907 2" xfId="4320" xr:uid="{81C1BA39-6C58-42A8-A3B1-B9D6CD87BEF0}"/>
    <cellStyle name="m_Bridge_Mar proj to Jun proj_Bridge_Jun Proj to Sep Proj_0907_15.R&amp;D" xfId="1907" xr:uid="{767E5C94-3E96-4F1B-A5A7-7E84AF33C3F6}"/>
    <cellStyle name="m_Bridge_Mar proj to Jun proj_Bridge_Jun Proj to Sep Proj_0907_15.R&amp;D 2" xfId="4321" xr:uid="{C93F804E-9AEA-4862-9746-1818674217F4}"/>
    <cellStyle name="m_Bridge_Mar proj to Jun proj_Bridge_Jun Proj to Sep Proj_0907_AsPac-Budget Pres S Binder Reg Summary_2008B" xfId="1908" xr:uid="{4F5D442A-3803-43CF-BDC6-37291B308028}"/>
    <cellStyle name="m_Bridge_Mar proj to Jun proj_Bridge_Jun Proj to Sep Proj_0907_AsPac-Budget Pres S Binder Reg Summary_2008B 2" xfId="4322" xr:uid="{743269DB-09FA-4E7E-9632-9696A2A11F74}"/>
    <cellStyle name="m_Bridge_Mar proj to Jun proj_Bridge_Jun Proj to Sep Proj_0907_AsPac-Budget Pres S Binder Reg Summary_2008B(1to30)" xfId="1909" xr:uid="{55D9E2FF-5C6A-4E11-9651-4EF5E2D03A6C}"/>
    <cellStyle name="m_Bridge_Mar proj to Jun proj_Bridge_Jun Proj to Sep Proj_0907_AsPac-Budget Pres S Binder Reg Summary_2008B(1to30) 2" xfId="4323" xr:uid="{D68B1328-F977-41C8-99CC-F13FE580275E}"/>
    <cellStyle name="m_Bridge_Mar proj to Jun proj_Bridge_Jun Proj to Sep Proj_0907_AsPac-Budget Pres S Binder Reg Summary_2008B(31to60)" xfId="1910" xr:uid="{6CFD006C-FD3A-451E-A043-02E4DF9E0628}"/>
    <cellStyle name="m_Bridge_Mar proj to Jun proj_Bridge_Jun Proj to Sep Proj_0907_AsPac-Budget Pres S Binder Reg Summary_2008B(31to60) 2" xfId="4324" xr:uid="{7568401C-1603-472E-A68E-54F2F6BCB1F6}"/>
    <cellStyle name="m_Bridge_Mar proj to Jun proj_Bridge_Jun Proj to Sep Proj_0907_Bridges_for SB deck" xfId="1911" xr:uid="{30F00738-4D3C-4457-A7B2-128C6F4B1995}"/>
    <cellStyle name="m_Bridge_Mar proj to Jun proj_Bridge_Jun Proj to Sep Proj_0907_Bridges_for SB deck 2" xfId="4325" xr:uid="{1746052F-0D43-483E-AD2B-284F06657880}"/>
    <cellStyle name="m_Bridge_Mar proj to Jun proj_Bridge_Jun Proj to Sep Proj_0907_Great for MT" xfId="1912" xr:uid="{5744AE75-1510-467F-AFD3-E64068406397}"/>
    <cellStyle name="m_Bridge_Mar proj to Jun proj_Bridge_Jun Proj to Sep Proj_0907_Great for MT 2" xfId="4326" xr:uid="{0C906813-2651-4487-A681-330CBBB07C69}"/>
    <cellStyle name="m_Bridge_Mar proj to Jun proj_Bridge_Jun Proj to Sep Proj_0907_PTI Slide" xfId="1913" xr:uid="{6EC57632-9B5A-4A0D-A9D3-61C8807629E8}"/>
    <cellStyle name="m_Bridge_Mar proj to Jun proj_Bridge_Jun Proj to Sep Proj_0907_PTI Slide 2" xfId="4327" xr:uid="{CF1D58BA-511F-4CDC-84F7-B6667DDF649B}"/>
    <cellStyle name="m_Bridge_Mar proj to Jun proj_Bridge_Jun Proj to Sep Proj_0907_Px" xfId="1914" xr:uid="{C4A65EDF-19D8-40E0-95E0-43F445FB50E0}"/>
    <cellStyle name="m_Bridge_Mar proj to Jun proj_Bridge_Jun Proj to Sep Proj_0907_Px 2" xfId="4328" xr:uid="{2E5444D3-922A-4644-BB87-7F991286B719}"/>
    <cellStyle name="m_Bridge_Mar proj to Jun proj_Bridge_Jun Proj to Sep Proj_0907_Slide8" xfId="1915" xr:uid="{EE93B639-BC44-4B24-80F2-9D60D322668C}"/>
    <cellStyle name="m_Bridge_Mar proj to Jun proj_Bridge_Jun Proj to Sep Proj_0907_Slide8 2" xfId="4329" xr:uid="{84C635EA-C0C2-41E5-BD4B-7621D70BB088}"/>
    <cellStyle name="m_Bridge_Mar proj to Jun proj_Bridges_for SB deck" xfId="1916" xr:uid="{BC05ACC6-AB79-4049-A95C-5C775654A8E1}"/>
    <cellStyle name="m_Bridge_Mar proj to Jun proj_Bridges_for SB deck 2" xfId="4330" xr:uid="{C8926F27-9FFD-474E-AB7D-006CF4FED852}"/>
    <cellStyle name="m_Bridge_Mar proj to Jun proj_Comments fr MT(Jun 22)" xfId="1917" xr:uid="{7369C853-5F27-4DCB-8D14-9F24A4D0D7F2}"/>
    <cellStyle name="m_Bridge_Mar proj to Jun proj_Comments fr MT(Jun 22) 2" xfId="4331" xr:uid="{0CD41051-87F0-4FD3-9F82-9CA2DA23A020}"/>
    <cellStyle name="m_Bridge_Mar proj to Jun proj_Comments fr MT(Jun 22)_15.R&amp;D" xfId="1918" xr:uid="{EFDFD7F3-7794-4218-B324-7AC51D9F3F64}"/>
    <cellStyle name="m_Bridge_Mar proj to Jun proj_Comments fr MT(Jun 22)_15.R&amp;D 2" xfId="4332" xr:uid="{A37DF030-FF56-4571-BEED-C5EC41212E50}"/>
    <cellStyle name="m_Bridge_Mar proj to Jun proj_Comments fr MT(Jun 22)_AsPac-Budget Pres S Binder Reg Summary_2008B" xfId="1919" xr:uid="{BEA8AD7B-E668-4707-9BBA-3E73838F4994}"/>
    <cellStyle name="m_Bridge_Mar proj to Jun proj_Comments fr MT(Jun 22)_AsPac-Budget Pres S Binder Reg Summary_2008B 2" xfId="4333" xr:uid="{EAE4EB1B-A570-4204-8A3C-7226E9F144DB}"/>
    <cellStyle name="m_Bridge_Mar proj to Jun proj_Comments fr MT(Jun 22)_AsPac-Budget Pres S Binder Reg Summary_2008B(1to30)" xfId="1920" xr:uid="{65B3D477-E65A-4BF7-A5CE-415FBD312F61}"/>
    <cellStyle name="m_Bridge_Mar proj to Jun proj_Comments fr MT(Jun 22)_AsPac-Budget Pres S Binder Reg Summary_2008B(1to30) 2" xfId="4334" xr:uid="{7D0591EB-E931-4A79-A357-AF004FCA69B1}"/>
    <cellStyle name="m_Bridge_Mar proj to Jun proj_Comments fr MT(Jun 22)_AsPac-Budget Pres S Binder Reg Summary_2008B(31to60)" xfId="1921" xr:uid="{F7DB58CE-466B-4420-B343-8D1852ABF96D}"/>
    <cellStyle name="m_Bridge_Mar proj to Jun proj_Comments fr MT(Jun 22)_AsPac-Budget Pres S Binder Reg Summary_2008B(31to60) 2" xfId="4335" xr:uid="{EBF1E122-CFCF-4891-92E4-82CF8FA1253D}"/>
    <cellStyle name="m_Bridge_Mar proj to Jun proj_Comments fr MT(Jun 22)_Bridges_for SB deck" xfId="1922" xr:uid="{D0D240DA-A8CB-41BA-8330-C9B8A773D413}"/>
    <cellStyle name="m_Bridge_Mar proj to Jun proj_Comments fr MT(Jun 22)_Bridges_for SB deck 2" xfId="4336" xr:uid="{E33790BA-79E1-4941-97D1-906B3C955259}"/>
    <cellStyle name="m_Bridge_Mar proj to Jun proj_Comments fr MT(Jun 22)_Great for MT" xfId="1923" xr:uid="{73CAB2C0-05DD-43D2-9DF8-42C49F975293}"/>
    <cellStyle name="m_Bridge_Mar proj to Jun proj_Comments fr MT(Jun 22)_Great for MT 2" xfId="4337" xr:uid="{5269E382-4AE4-425D-BA86-79C14B1D05CE}"/>
    <cellStyle name="m_Bridge_Mar proj to Jun proj_Comments fr MT(Jun 22)_PTI Slide" xfId="1924" xr:uid="{E48497E4-618E-481A-99AB-A4A2EF5C6CFD}"/>
    <cellStyle name="m_Bridge_Mar proj to Jun proj_Comments fr MT(Jun 22)_PTI Slide 2" xfId="4338" xr:uid="{65D0652F-931C-44B9-A4A5-2BA1C598B034}"/>
    <cellStyle name="m_Bridge_Mar proj to Jun proj_Comments fr MT(Jun 22)_Px" xfId="1925" xr:uid="{E986E877-318E-47A3-B63C-893B597E01D4}"/>
    <cellStyle name="m_Bridge_Mar proj to Jun proj_Comments fr MT(Jun 22)_Px 2" xfId="4339" xr:uid="{569679B6-7489-4714-BD17-91D2C854E859}"/>
    <cellStyle name="m_Bridge_Mar proj to Jun proj_Comments fr MT(Jun 22)_Slide8" xfId="1926" xr:uid="{59ABB67F-EF0E-40B4-8BD3-7746C4D777C5}"/>
    <cellStyle name="m_Bridge_Mar proj to Jun proj_Comments fr MT(Jun 22)_Slide8 2" xfId="4340" xr:uid="{C9131BFD-2A1B-44B7-8614-5D3A70D684E1}"/>
    <cellStyle name="m_Bridge_Mar proj to Jun proj_Great for MT" xfId="1927" xr:uid="{4589B915-7AF1-4C43-8772-A3EA2FCF92D0}"/>
    <cellStyle name="m_Bridge_Mar proj to Jun proj_Great for MT 2" xfId="4341" xr:uid="{F87EB100-BE4B-474E-95E6-767100F1A764}"/>
    <cellStyle name="m_Bridge_Mar proj to Jun proj_Projection sales PVE torpedo chart_0907" xfId="1928" xr:uid="{C919DE86-6EEA-4CC0-97FA-D2211845ADF7}"/>
    <cellStyle name="m_Bridge_Mar proj to Jun proj_Projection sales PVE torpedo chart_0907 2" xfId="4342" xr:uid="{EE9B8492-186D-488F-A79F-701F7E7B86D2}"/>
    <cellStyle name="m_Bridge_Mar proj to Jun proj_Projection sales PVE torpedo chart_0907_15.R&amp;D" xfId="1929" xr:uid="{44AFCD14-8637-4752-B658-7AF00E31174F}"/>
    <cellStyle name="m_Bridge_Mar proj to Jun proj_Projection sales PVE torpedo chart_0907_15.R&amp;D 2" xfId="4343" xr:uid="{77ACBD16-653D-4822-96AA-B5333C043EDE}"/>
    <cellStyle name="m_Bridge_Mar proj to Jun proj_Projection sales PVE torpedo chart_0907_AsPac-Budget Pres S Binder Reg Summary_2008B" xfId="1930" xr:uid="{274257A6-A6FB-4AE0-98C8-09FCB05BA9FE}"/>
    <cellStyle name="m_Bridge_Mar proj to Jun proj_Projection sales PVE torpedo chart_0907_AsPac-Budget Pres S Binder Reg Summary_2008B 2" xfId="4344" xr:uid="{3C237812-039C-4399-9564-63409982DA99}"/>
    <cellStyle name="m_Bridge_Mar proj to Jun proj_Projection sales PVE torpedo chart_0907_AsPac-Budget Pres S Binder Reg Summary_2008B(1to30)" xfId="1931" xr:uid="{8CC8AD4F-64DF-4888-BE6D-2EE72DD3E0DE}"/>
    <cellStyle name="m_Bridge_Mar proj to Jun proj_Projection sales PVE torpedo chart_0907_AsPac-Budget Pres S Binder Reg Summary_2008B(1to30) 2" xfId="4345" xr:uid="{B8E36E00-6E04-4209-B67E-6DD9154F7EAA}"/>
    <cellStyle name="m_Bridge_Mar proj to Jun proj_Projection sales PVE torpedo chart_0907_AsPac-Budget Pres S Binder Reg Summary_2008B(31to60)" xfId="1932" xr:uid="{67D75029-7932-4BCB-90F2-7E0134CA2AFE}"/>
    <cellStyle name="m_Bridge_Mar proj to Jun proj_Projection sales PVE torpedo chart_0907_AsPac-Budget Pres S Binder Reg Summary_2008B(31to60) 2" xfId="4346" xr:uid="{E5868DD1-ACA0-4F2B-AA64-0BD58A5477E7}"/>
    <cellStyle name="m_Bridge_Mar proj to Jun proj_Projection sales PVE torpedo chart_0907_Bridges_for SB deck" xfId="1933" xr:uid="{6315B370-375C-4AE9-96A6-7AED71317109}"/>
    <cellStyle name="m_Bridge_Mar proj to Jun proj_Projection sales PVE torpedo chart_0907_Bridges_for SB deck 2" xfId="4347" xr:uid="{B86EA7FE-61B0-4A58-B22D-71755C756647}"/>
    <cellStyle name="m_Bridge_Mar proj to Jun proj_Projection sales PVE torpedo chart_0907_Great for MT" xfId="1934" xr:uid="{077D829D-1D29-44D2-B0E3-DB176CBB86A4}"/>
    <cellStyle name="m_Bridge_Mar proj to Jun proj_Projection sales PVE torpedo chart_0907_Great for MT 2" xfId="4348" xr:uid="{2B305594-46F4-4AFE-9DB6-4A25E3390387}"/>
    <cellStyle name="m_Bridge_Mar proj to Jun proj_Projection sales PVE torpedo chart_0907_PTI Slide" xfId="1935" xr:uid="{672BF57A-9875-4258-8C7A-0316C16E68EB}"/>
    <cellStyle name="m_Bridge_Mar proj to Jun proj_Projection sales PVE torpedo chart_0907_PTI Slide 2" xfId="4349" xr:uid="{B0E195B4-70EC-4E16-88C0-043F79F4F395}"/>
    <cellStyle name="m_Bridge_Mar proj to Jun proj_Projection sales PVE torpedo chart_0907_Px" xfId="1936" xr:uid="{53E5A3DB-7879-4772-93D6-FC6EEB819432}"/>
    <cellStyle name="m_Bridge_Mar proj to Jun proj_Projection sales PVE torpedo chart_0907_Px 2" xfId="4350" xr:uid="{B1699F5C-0496-44FF-9F4C-5DB5BA5A334F}"/>
    <cellStyle name="m_Bridge_Mar proj to Jun proj_Projection sales PVE torpedo chart_0907_Slide8" xfId="1937" xr:uid="{3A8BC95B-8A4F-4424-A000-A2500BA3CE99}"/>
    <cellStyle name="m_Bridge_Mar proj to Jun proj_Projection sales PVE torpedo chart_0907_Slide8 2" xfId="4351" xr:uid="{B03C450E-2947-445A-B6C0-001EF6EE0388}"/>
    <cellStyle name="m_Bridge_Mar proj to Jun proj_PTI Slide" xfId="1938" xr:uid="{E9D65415-4101-42D3-B322-FC6188897BB7}"/>
    <cellStyle name="m_Bridge_Mar proj to Jun proj_PTI Slide 2" xfId="4352" xr:uid="{DCAB72C7-D70D-47F1-A205-4FDA300705EA}"/>
    <cellStyle name="m_Bridge_Mar proj to Jun proj_Px" xfId="1939" xr:uid="{D4E4468A-ADFC-4C90-AFF8-0DD2BB9CC58B}"/>
    <cellStyle name="m_Bridge_Mar proj to Jun proj_Px 2" xfId="4353" xr:uid="{E15F61E0-A887-4D0E-B47A-44155B7F4C47}"/>
    <cellStyle name="m_Bridge_Mar proj to Jun proj_R&amp;O_0907" xfId="1940" xr:uid="{AB57B4D3-393E-4E9B-8103-D9213EA86BBF}"/>
    <cellStyle name="m_Bridge_Mar proj to Jun proj_R&amp;O_0907 2" xfId="4354" xr:uid="{4166C18C-3605-4282-8B7B-0D721FBDF9D6}"/>
    <cellStyle name="m_Bridge_Mar proj to Jun proj_R&amp;O_0907_15.R&amp;D" xfId="1941" xr:uid="{05AF7CD3-5D1A-4974-82AA-F7A812BA9291}"/>
    <cellStyle name="m_Bridge_Mar proj to Jun proj_R&amp;O_0907_15.R&amp;D 2" xfId="4355" xr:uid="{39954459-A1F6-45D6-962D-177244E08164}"/>
    <cellStyle name="m_Bridge_Mar proj to Jun proj_R&amp;O_0907_AsPac-Budget Pres S Binder Reg Summary_2008B" xfId="1942" xr:uid="{25786306-D991-4BD9-9A93-419C1D1FCB03}"/>
    <cellStyle name="m_Bridge_Mar proj to Jun proj_R&amp;O_0907_AsPac-Budget Pres S Binder Reg Summary_2008B 2" xfId="4356" xr:uid="{29A9443B-A8EC-41E6-BD01-2F02A55E077A}"/>
    <cellStyle name="m_Bridge_Mar proj to Jun proj_R&amp;O_0907_AsPac-Budget Pres S Binder Reg Summary_2008B(1to30)" xfId="1943" xr:uid="{22E8AE84-6C24-4CA9-8CAE-C095CFE34939}"/>
    <cellStyle name="m_Bridge_Mar proj to Jun proj_R&amp;O_0907_AsPac-Budget Pres S Binder Reg Summary_2008B(1to30) 2" xfId="4357" xr:uid="{55E73597-717A-4439-92E6-0F37629D8A25}"/>
    <cellStyle name="m_Bridge_Mar proj to Jun proj_R&amp;O_0907_AsPac-Budget Pres S Binder Reg Summary_2008B(31to60)" xfId="1944" xr:uid="{2A004207-0247-4D89-ADF1-B15AD8C88D98}"/>
    <cellStyle name="m_Bridge_Mar proj to Jun proj_R&amp;O_0907_AsPac-Budget Pres S Binder Reg Summary_2008B(31to60) 2" xfId="4358" xr:uid="{58C6DFB3-FBE0-4616-8A95-F7300C7720AE}"/>
    <cellStyle name="m_Bridge_Mar proj to Jun proj_R&amp;O_0907_Bridges_for SB deck" xfId="1945" xr:uid="{492E5E88-FCEA-41EE-BDE9-4EE019D7C610}"/>
    <cellStyle name="m_Bridge_Mar proj to Jun proj_R&amp;O_0907_Bridges_for SB deck 2" xfId="4359" xr:uid="{359E3BB8-87D0-422D-BB0C-410A110C3D01}"/>
    <cellStyle name="m_Bridge_Mar proj to Jun proj_R&amp;O_0907_Great for MT" xfId="1946" xr:uid="{148BF945-A080-4AE9-9A2F-C1DB93058A50}"/>
    <cellStyle name="m_Bridge_Mar proj to Jun proj_R&amp;O_0907_Great for MT 2" xfId="4360" xr:uid="{163FBAD8-1F54-4FC9-A62A-33748551757D}"/>
    <cellStyle name="m_Bridge_Mar proj to Jun proj_R&amp;O_0907_PTI Slide" xfId="1947" xr:uid="{4BDC3157-28D9-47ED-8B4B-C9EA5B0CA804}"/>
    <cellStyle name="m_Bridge_Mar proj to Jun proj_R&amp;O_0907_PTI Slide 2" xfId="4361" xr:uid="{180E0358-6DA9-46A3-92B3-9296D4E132E3}"/>
    <cellStyle name="m_Bridge_Mar proj to Jun proj_R&amp;O_0907_Px" xfId="1948" xr:uid="{A7FD28B4-309D-46B7-849A-5EB492763065}"/>
    <cellStyle name="m_Bridge_Mar proj to Jun proj_R&amp;O_0907_Px 2" xfId="4362" xr:uid="{4CD93922-EB7A-45A9-96E1-F0AA3BDF31D8}"/>
    <cellStyle name="m_Bridge_Mar proj to Jun proj_R&amp;O_0907_Slide8" xfId="1949" xr:uid="{7094FA55-DC31-4B18-8CA2-8AC9B02030EC}"/>
    <cellStyle name="m_Bridge_Mar proj to Jun proj_R&amp;O_0907_Slide8 2" xfId="4363" xr:uid="{ADC4CBB3-57F9-4BE8-B387-FD372B066D1C}"/>
    <cellStyle name="m_Bridge_Mar proj to Jun proj_Reinvestment update_0907" xfId="1950" xr:uid="{761F0ED6-7069-4861-9C8B-3AF896F8C26F}"/>
    <cellStyle name="m_Bridge_Mar proj to Jun proj_Reinvestment update_0907 2" xfId="4364" xr:uid="{A2F7C25E-F709-4039-9400-9EA7BE98B84C}"/>
    <cellStyle name="m_Bridge_Mar proj to Jun proj_Reinvestment update_0907_15.R&amp;D" xfId="1951" xr:uid="{2A42C988-EAF3-4C3A-A4A6-73236C47B0F7}"/>
    <cellStyle name="m_Bridge_Mar proj to Jun proj_Reinvestment update_0907_15.R&amp;D 2" xfId="4365" xr:uid="{425D4F1A-DD6F-4BC7-9722-F6F9EF1D0DD2}"/>
    <cellStyle name="m_Bridge_Mar proj to Jun proj_Reinvestment update_0907_AsPac-Budget Pres S Binder Reg Summary_2008B" xfId="1952" xr:uid="{F78A9021-09BA-4E16-A609-8E6CB20457A0}"/>
    <cellStyle name="m_Bridge_Mar proj to Jun proj_Reinvestment update_0907_AsPac-Budget Pres S Binder Reg Summary_2008B 2" xfId="4366" xr:uid="{C4FF40B2-19BA-425C-9EB6-17133D36673A}"/>
    <cellStyle name="m_Bridge_Mar proj to Jun proj_Reinvestment update_0907_AsPac-Budget Pres S Binder Reg Summary_2008B(1to30)" xfId="1953" xr:uid="{1AC1E27D-19F9-4356-B533-88E881C81D02}"/>
    <cellStyle name="m_Bridge_Mar proj to Jun proj_Reinvestment update_0907_AsPac-Budget Pres S Binder Reg Summary_2008B(1to30) 2" xfId="4367" xr:uid="{90186201-EC0D-4BA6-B802-917583DF9A72}"/>
    <cellStyle name="m_Bridge_Mar proj to Jun proj_Reinvestment update_0907_AsPac-Budget Pres S Binder Reg Summary_2008B(31to60)" xfId="1954" xr:uid="{2ACD9DF1-9EBC-4B38-880A-584A7BC9347B}"/>
    <cellStyle name="m_Bridge_Mar proj to Jun proj_Reinvestment update_0907_AsPac-Budget Pres S Binder Reg Summary_2008B(31to60) 2" xfId="4368" xr:uid="{E3C15120-A9DB-4ECD-8BD2-C7F92991B835}"/>
    <cellStyle name="m_Bridge_Mar proj to Jun proj_Reinvestment update_0907_Bridges_for SB deck" xfId="1955" xr:uid="{1BCD46C9-C2EB-4882-9578-B9F8923340FB}"/>
    <cellStyle name="m_Bridge_Mar proj to Jun proj_Reinvestment update_0907_Bridges_for SB deck 2" xfId="4369" xr:uid="{328B825A-E097-402B-9FC0-96D0090E67E9}"/>
    <cellStyle name="m_Bridge_Mar proj to Jun proj_Reinvestment update_0907_Great for MT" xfId="1956" xr:uid="{631CB043-2CDF-469C-B75E-C07EE3C163C7}"/>
    <cellStyle name="m_Bridge_Mar proj to Jun proj_Reinvestment update_0907_Great for MT 2" xfId="4370" xr:uid="{FA0D7763-2966-49E4-B10A-494BFE40A413}"/>
    <cellStyle name="m_Bridge_Mar proj to Jun proj_Reinvestment update_0907_PTI Slide" xfId="1957" xr:uid="{6D868C9C-05F8-464C-B911-2E87E9F40B36}"/>
    <cellStyle name="m_Bridge_Mar proj to Jun proj_Reinvestment update_0907_PTI Slide 2" xfId="4371" xr:uid="{42AE28E5-5189-4E26-8420-5338DDE99F6D}"/>
    <cellStyle name="m_Bridge_Mar proj to Jun proj_Reinvestment update_0907_Px" xfId="1958" xr:uid="{2C5B2C26-6775-41CD-9E82-DB5C6A9616C4}"/>
    <cellStyle name="m_Bridge_Mar proj to Jun proj_Reinvestment update_0907_Px 2" xfId="4372" xr:uid="{A7797019-D22A-4DD4-A041-D5E74B04C29A}"/>
    <cellStyle name="m_Bridge_Mar proj to Jun proj_Reinvestment update_0907_Slide8" xfId="1959" xr:uid="{79DEE250-022F-48E5-8199-155918351205}"/>
    <cellStyle name="m_Bridge_Mar proj to Jun proj_Reinvestment update_0907_Slide8 2" xfId="4373" xr:uid="{9C2580E4-D295-476E-96EB-25140CB7CC2A}"/>
    <cellStyle name="m_Bridge_Mar proj to Jun proj_Slide8" xfId="1960" xr:uid="{8CE6BEA0-53B0-47AA-9EA4-6D229D15E7B1}"/>
    <cellStyle name="m_Bridge_Mar proj to Jun proj_Slide8 2" xfId="4374" xr:uid="{FE6D9F71-E7C0-4D25-A2C5-E2B1D12BB122}"/>
    <cellStyle name="m_Comments fr MT(Jun 22)" xfId="1961" xr:uid="{EC59C84B-81B6-4BDA-A81C-B50E2D87894E}"/>
    <cellStyle name="m_Comments fr MT(Jun 22) 2" xfId="4375" xr:uid="{A2B4B432-0EAF-4C85-AA43-6C966B16013C}"/>
    <cellStyle name="m_Comments fr MT(Jun 22)_15.R&amp;D" xfId="1962" xr:uid="{D0369A55-EC98-4897-B96F-B743E80A9E55}"/>
    <cellStyle name="m_Comments fr MT(Jun 22)_15.R&amp;D 2" xfId="4376" xr:uid="{40AB7185-9DB5-4EF1-BA73-568DB9843DE1}"/>
    <cellStyle name="m_Comments fr MT(Jun 22)_AsPac-Budget Pres S Binder Reg Summary_2008B" xfId="1963" xr:uid="{EE91A469-8E4A-469F-A59C-5F24BC45BFDB}"/>
    <cellStyle name="m_Comments fr MT(Jun 22)_AsPac-Budget Pres S Binder Reg Summary_2008B 2" xfId="4377" xr:uid="{176B0A40-A48C-450A-BD83-4F14822B71BE}"/>
    <cellStyle name="m_Comments fr MT(Jun 22)_AsPac-Budget Pres S Binder Reg Summary_2008B(1to30)" xfId="1964" xr:uid="{265112F1-7591-46CB-8DDA-DCC36AE477DD}"/>
    <cellStyle name="m_Comments fr MT(Jun 22)_AsPac-Budget Pres S Binder Reg Summary_2008B(1to30) 2" xfId="4378" xr:uid="{6B362D45-8F4B-4535-A3F9-381AC956EF6B}"/>
    <cellStyle name="m_Comments fr MT(Jun 22)_AsPac-Budget Pres S Binder Reg Summary_2008B(31to60)" xfId="1965" xr:uid="{38D26B72-499D-4FD8-8A49-36ABC4C5BF30}"/>
    <cellStyle name="m_Comments fr MT(Jun 22)_AsPac-Budget Pres S Binder Reg Summary_2008B(31to60) 2" xfId="4379" xr:uid="{CDCC4E71-8F4F-41D8-AD8B-319A2B4F36FC}"/>
    <cellStyle name="m_Comments fr MT(Jun 22)_Bridges_for SB deck" xfId="1966" xr:uid="{0CF1D046-3106-4C4F-94B3-57E8A15DBC39}"/>
    <cellStyle name="m_Comments fr MT(Jun 22)_Bridges_for SB deck 2" xfId="4380" xr:uid="{8139F0EA-1CD9-4BFB-8CF2-64F5C3256EDE}"/>
    <cellStyle name="m_Comments fr MT(Jun 22)_Great for MT" xfId="1967" xr:uid="{A30EDB96-33BD-441B-BE8D-804C304FE275}"/>
    <cellStyle name="m_Comments fr MT(Jun 22)_Great for MT 2" xfId="4381" xr:uid="{8DE87661-CE16-4492-93F2-A3D4D65BBCF6}"/>
    <cellStyle name="m_Comments fr MT(Jun 22)_PTI Slide" xfId="1968" xr:uid="{38970AE4-E0FE-449B-95C1-51AB50654DEF}"/>
    <cellStyle name="m_Comments fr MT(Jun 22)_PTI Slide 2" xfId="4382" xr:uid="{2925DD5F-DD49-49CD-A524-378A5E34F46C}"/>
    <cellStyle name="m_Comments fr MT(Jun 22)_Px" xfId="1969" xr:uid="{C31D8934-D834-4CB6-9094-F6A154E1F7FE}"/>
    <cellStyle name="m_Comments fr MT(Jun 22)_Px 2" xfId="4383" xr:uid="{86C9C794-6F42-4D2C-8237-7A0039ECFA7A}"/>
    <cellStyle name="m_Comments fr MT(Jun 22)_Slide8" xfId="1970" xr:uid="{A70C6B8A-A1EC-4F2A-8600-4DCA481FA9C0}"/>
    <cellStyle name="m_Comments fr MT(Jun 22)_Slide8 2" xfId="4384" xr:uid="{2B3B9423-C393-49F7-BB02-C42C620329FC}"/>
    <cellStyle name="m_Copy of AP_Monthly Biz Review_0607" xfId="1971" xr:uid="{6D0A2E52-5C95-47AD-BE13-C13A3D898B58}"/>
    <cellStyle name="m_Copy of AP_Monthly Biz Review_0607 2" xfId="4385" xr:uid="{40FEC1FB-8310-48A5-B93A-B011078C821E}"/>
    <cellStyle name="m_Copy of AP_Monthly Biz Review_0607_15.R&amp;D" xfId="1972" xr:uid="{640E8A49-1135-41C0-9166-7A4DA776F453}"/>
    <cellStyle name="m_Copy of AP_Monthly Biz Review_0607_15.R&amp;D 2" xfId="4386" xr:uid="{A843D01D-B7F7-4C48-AD0E-73D2B0683169}"/>
    <cellStyle name="m_Copy of AP_Monthly Biz Review_0607_AsPac-Budget Pres S Binder Reg Summary_2008B" xfId="1973" xr:uid="{8B4FB6F5-36EE-4F99-A69F-2F851987C0F6}"/>
    <cellStyle name="m_Copy of AP_Monthly Biz Review_0607_AsPac-Budget Pres S Binder Reg Summary_2008B 2" xfId="4387" xr:uid="{9F75F4D8-4CBC-4EC2-BE4C-9F4C2F20D48C}"/>
    <cellStyle name="m_Copy of AP_Monthly Biz Review_0607_AsPac-Budget Pres S Binder Reg Summary_2008B(1to30)" xfId="1974" xr:uid="{C6F58B2D-B41B-4964-A6DC-51A2BD6D576A}"/>
    <cellStyle name="m_Copy of AP_Monthly Biz Review_0607_AsPac-Budget Pres S Binder Reg Summary_2008B(1to30) 2" xfId="4388" xr:uid="{281C2538-9FA4-45A0-97F9-13DA65C20942}"/>
    <cellStyle name="m_Copy of AP_Monthly Biz Review_0607_AsPac-Budget Pres S Binder Reg Summary_2008B(31to60)" xfId="1975" xr:uid="{C425A9FD-D940-4360-955F-C1B2F250623B}"/>
    <cellStyle name="m_Copy of AP_Monthly Biz Review_0607_AsPac-Budget Pres S Binder Reg Summary_2008B(31to60) 2" xfId="4389" xr:uid="{7F968F7F-0F82-48D4-8B0A-B9D45AB7556B}"/>
    <cellStyle name="m_Copy of AP_Monthly Biz Review_0607_Bridges_for SB deck" xfId="1976" xr:uid="{BD2D4AB8-3A79-4F45-BC91-E8D94B221021}"/>
    <cellStyle name="m_Copy of AP_Monthly Biz Review_0607_Bridges_for SB deck 2" xfId="4390" xr:uid="{E4FE94BE-FD34-42A3-9CF7-F10353A636ED}"/>
    <cellStyle name="m_Copy of AP_Monthly Biz Review_0607_Great for MT" xfId="1977" xr:uid="{320363A0-FC92-47C1-8BFD-C3653218724D}"/>
    <cellStyle name="m_Copy of AP_Monthly Biz Review_0607_Great for MT 2" xfId="4391" xr:uid="{F6294A29-738D-429D-87F8-ABD19ECD8030}"/>
    <cellStyle name="m_Copy of AP_Monthly Biz Review_0607_PTI Slide" xfId="1978" xr:uid="{916644E2-7172-40C8-A637-7B64A1BA2706}"/>
    <cellStyle name="m_Copy of AP_Monthly Biz Review_0607_PTI Slide 2" xfId="4392" xr:uid="{F6E51C03-B840-4433-8C53-66F44CE75F49}"/>
    <cellStyle name="m_Copy of AP_Monthly Biz Review_0607_Px" xfId="1979" xr:uid="{E8385D65-78E3-4610-8E18-A8123C74FBE1}"/>
    <cellStyle name="m_Copy of AP_Monthly Biz Review_0607_Px 2" xfId="4393" xr:uid="{4D10F254-93B7-46E2-B4CB-6CFD18BB780C}"/>
    <cellStyle name="m_Copy of AP_Monthly Biz Review_0607_Slide8" xfId="1980" xr:uid="{F07B9B74-FBCB-40CE-8772-D94C453B8966}"/>
    <cellStyle name="m_Copy of AP_Monthly Biz Review_0607_Slide8 2" xfId="4394" xr:uid="{A066402B-D26A-425E-A4C7-2EBE11BAEC8D}"/>
    <cellStyle name="m_Graph_Baraclude sales by country" xfId="1981" xr:uid="{26FBBB72-1797-4AEC-8951-612F913C8030}"/>
    <cellStyle name="m_Graph_Baraclude sales by country 2" xfId="4395" xr:uid="{79B12EA3-BA72-4BD8-A501-BFD9CD55C791}"/>
    <cellStyle name="m_Graph_Baraclude sales by country0507" xfId="1982" xr:uid="{C67C0967-796A-4422-90D3-91032D66EBA2}"/>
    <cellStyle name="m_Graph_Baraclude sales by country0507 2" xfId="4396" xr:uid="{2CC968F8-D6F6-4468-BF17-02A23BEFC097}"/>
    <cellStyle name="m_Japan" xfId="1983" xr:uid="{3BF8367C-BD90-4E38-808E-7304834DAB06}"/>
    <cellStyle name="m_Japan 2" xfId="4397" xr:uid="{6142A597-09CC-4EFF-A6BB-3DC6F5A077C5}"/>
    <cellStyle name="m_Projection sales PVE torpedo chart_0907" xfId="1984" xr:uid="{D412CF99-7A0B-4480-8F3F-33D20FD06A79}"/>
    <cellStyle name="m_Projection sales PVE torpedo chart_0907 2" xfId="4398" xr:uid="{91B77EA4-0BA8-4F80-B71E-C270F0CBB2EA}"/>
    <cellStyle name="m_Projection sales PVE torpedo chart_0907_15.R&amp;D" xfId="1985" xr:uid="{49C9D812-1941-4FFF-849C-F300E563D4A5}"/>
    <cellStyle name="m_Projection sales PVE torpedo chart_0907_15.R&amp;D 2" xfId="4399" xr:uid="{C3A84549-E8F0-4B27-87ED-09A0F18E2FF6}"/>
    <cellStyle name="m_Projection sales PVE torpedo chart_0907_AsPac-Budget Pres S Binder Reg Summary_2008B" xfId="1986" xr:uid="{4980A305-81B4-4FE9-9658-415C973CD3D4}"/>
    <cellStyle name="m_Projection sales PVE torpedo chart_0907_AsPac-Budget Pres S Binder Reg Summary_2008B 2" xfId="4400" xr:uid="{0D0FF4EE-3623-4895-9396-DDDF665A99D7}"/>
    <cellStyle name="m_Projection sales PVE torpedo chart_0907_AsPac-Budget Pres S Binder Reg Summary_2008B(1to30)" xfId="1987" xr:uid="{3FEAAF6F-7BAC-4C1B-AA79-EFEB96583F43}"/>
    <cellStyle name="m_Projection sales PVE torpedo chart_0907_AsPac-Budget Pres S Binder Reg Summary_2008B(1to30) 2" xfId="4401" xr:uid="{7147E5DB-2A93-4F48-A22A-827C2B6C2F13}"/>
    <cellStyle name="m_Projection sales PVE torpedo chart_0907_AsPac-Budget Pres S Binder Reg Summary_2008B(31to60)" xfId="1988" xr:uid="{76D02EAF-A614-456C-9CB0-6435B926C98B}"/>
    <cellStyle name="m_Projection sales PVE torpedo chart_0907_AsPac-Budget Pres S Binder Reg Summary_2008B(31to60) 2" xfId="4402" xr:uid="{709E5992-5EBA-42D0-AC69-53F82E74FBB7}"/>
    <cellStyle name="m_Projection sales PVE torpedo chart_0907_Bridges_for SB deck" xfId="1989" xr:uid="{80AE40F6-A6F9-4F20-973F-812C115AABA0}"/>
    <cellStyle name="m_Projection sales PVE torpedo chart_0907_Bridges_for SB deck 2" xfId="4403" xr:uid="{EB3EC111-9844-4EE2-9135-3F54A40181AF}"/>
    <cellStyle name="m_Projection sales PVE torpedo chart_0907_Great for MT" xfId="1990" xr:uid="{9A2715B8-786F-4F87-8E4B-17009DF1EFAB}"/>
    <cellStyle name="m_Projection sales PVE torpedo chart_0907_Great for MT 2" xfId="4404" xr:uid="{31C0212A-F91B-49B4-B9E8-23367EAB0068}"/>
    <cellStyle name="m_Projection sales PVE torpedo chart_0907_PTI Slide" xfId="1991" xr:uid="{D5490E99-7301-47C0-8F4C-9A0E03D83913}"/>
    <cellStyle name="m_Projection sales PVE torpedo chart_0907_PTI Slide 2" xfId="4405" xr:uid="{4A3B9944-BB78-41C6-B062-2F5116D9FD2C}"/>
    <cellStyle name="m_Projection sales PVE torpedo chart_0907_Px" xfId="1992" xr:uid="{FAA055D9-7C60-405A-BB40-822D66CF51F5}"/>
    <cellStyle name="m_Projection sales PVE torpedo chart_0907_Px 2" xfId="4406" xr:uid="{E42E41E9-D37D-40A7-BDE1-5E740D97DE00}"/>
    <cellStyle name="m_Projection sales PVE torpedo chart_0907_Slide8" xfId="1993" xr:uid="{47CB6B00-AA5B-4207-A36B-D4382DCE351C}"/>
    <cellStyle name="m_Projection sales PVE torpedo chart_0907_Slide8 2" xfId="4407" xr:uid="{368D9688-0A6D-488D-BF3C-28306910D0D6}"/>
    <cellStyle name="m_R&amp;O_0607" xfId="1994" xr:uid="{B11936C9-82FA-4A4B-9ECB-2E5D0272C316}"/>
    <cellStyle name="m_R&amp;O_0607 2" xfId="4408" xr:uid="{08489C55-5DB8-42C8-B4B5-D8B028BCE195}"/>
    <cellStyle name="m_R&amp;O_0607_15.R&amp;D" xfId="1995" xr:uid="{F64D38B2-C28F-404D-A51B-01E73752C2C0}"/>
    <cellStyle name="m_R&amp;O_0607_15.R&amp;D 2" xfId="4409" xr:uid="{89856FD7-7C3B-4BB9-8760-3315A2D7BF40}"/>
    <cellStyle name="m_R&amp;O_0607_AsPac-Budget Pres S Binder Reg Summary_2008B" xfId="1996" xr:uid="{409ED562-F789-4321-B94F-80103E661D63}"/>
    <cellStyle name="m_R&amp;O_0607_AsPac-Budget Pres S Binder Reg Summary_2008B 2" xfId="4410" xr:uid="{C6D7E56E-9003-44EB-8B72-D33719CB44BE}"/>
    <cellStyle name="m_R&amp;O_0607_AsPac-Budget Pres S Binder Reg Summary_2008B(1to30)" xfId="1997" xr:uid="{B56A5129-B82F-46FC-B38F-AA3F1C48B83A}"/>
    <cellStyle name="m_R&amp;O_0607_AsPac-Budget Pres S Binder Reg Summary_2008B(1to30) 2" xfId="4411" xr:uid="{05F96755-528F-496D-8E87-8FC12C289DA7}"/>
    <cellStyle name="m_R&amp;O_0607_AsPac-Budget Pres S Binder Reg Summary_2008B(31to60)" xfId="1998" xr:uid="{2F2D3282-6271-49B9-8ADA-023E63996FF9}"/>
    <cellStyle name="m_R&amp;O_0607_AsPac-Budget Pres S Binder Reg Summary_2008B(31to60) 2" xfId="4412" xr:uid="{2231CE81-8443-49B8-9856-A8E88FA23CD6}"/>
    <cellStyle name="m_R&amp;O_0607_Bridges_for SB deck" xfId="1999" xr:uid="{0C599F28-E6A5-4DFA-919B-172988A19554}"/>
    <cellStyle name="m_R&amp;O_0607_Bridges_for SB deck 2" xfId="4413" xr:uid="{741239C9-E92B-4D15-B9D6-C030E444C42F}"/>
    <cellStyle name="m_R&amp;O_0607_Great for MT" xfId="2000" xr:uid="{3E5ED1B8-0C96-487D-A877-21E7A94BB831}"/>
    <cellStyle name="m_R&amp;O_0607_Great for MT 2" xfId="4414" xr:uid="{9B7F4D64-8C27-44D2-B027-CE2F37350342}"/>
    <cellStyle name="m_R&amp;O_0607_PTI Slide" xfId="2001" xr:uid="{3E525881-EEFB-4292-B89B-91C877C5E472}"/>
    <cellStyle name="m_R&amp;O_0607_PTI Slide 2" xfId="4415" xr:uid="{C3020920-7C3F-466B-A4FB-0404E53F1ACE}"/>
    <cellStyle name="m_R&amp;O_0607_Px" xfId="2002" xr:uid="{2CBC00D5-F1F5-4754-A619-0BA58B8EC0BD}"/>
    <cellStyle name="m_R&amp;O_0607_Px 2" xfId="4416" xr:uid="{D80BF1A2-8422-41F7-965C-114ACC3A1E7C}"/>
    <cellStyle name="m_R&amp;O_0607_Slide8" xfId="2003" xr:uid="{FBFFF0E0-0448-4FC6-AC21-06A490F0A313}"/>
    <cellStyle name="m_R&amp;O_0607_Slide8 2" xfId="4417" xr:uid="{70F5E7AA-7C0C-4755-BDEB-DA4B4E4E1C07}"/>
    <cellStyle name="m_R&amp;O_0907" xfId="2004" xr:uid="{8AE737FD-732D-43F7-BCE6-9E5F612D4893}"/>
    <cellStyle name="m_R&amp;O_0907 2" xfId="4418" xr:uid="{BA8950C5-AABD-445F-ADC3-F5341DD31FC6}"/>
    <cellStyle name="m_R&amp;O_0907_15.R&amp;D" xfId="2005" xr:uid="{05092DF4-9225-4AA5-AB1F-8357CA8654F5}"/>
    <cellStyle name="m_R&amp;O_0907_15.R&amp;D 2" xfId="4419" xr:uid="{EBF8B10B-0EA2-4C6B-A56A-3A9C9B35BBEA}"/>
    <cellStyle name="m_R&amp;O_0907_AsPac-Budget Pres S Binder Reg Summary_2008B" xfId="2006" xr:uid="{EF979C53-CA00-472D-9838-73248F222802}"/>
    <cellStyle name="m_R&amp;O_0907_AsPac-Budget Pres S Binder Reg Summary_2008B 2" xfId="4420" xr:uid="{2D85AC0B-7FE9-4DA0-9CB0-9C266AADAC97}"/>
    <cellStyle name="m_R&amp;O_0907_AsPac-Budget Pres S Binder Reg Summary_2008B(1to30)" xfId="2007" xr:uid="{6CD1CEF5-0FFB-47AB-B2E4-43F36AACB7E7}"/>
    <cellStyle name="m_R&amp;O_0907_AsPac-Budget Pres S Binder Reg Summary_2008B(1to30) 2" xfId="4421" xr:uid="{A81E822E-34BD-4C91-B729-2A86CA189E63}"/>
    <cellStyle name="m_R&amp;O_0907_AsPac-Budget Pres S Binder Reg Summary_2008B(31to60)" xfId="2008" xr:uid="{F4B29769-924B-4901-A058-05259831C38E}"/>
    <cellStyle name="m_R&amp;O_0907_AsPac-Budget Pres S Binder Reg Summary_2008B(31to60) 2" xfId="4422" xr:uid="{26104F74-06FE-4C83-A9F4-389D6F1C0EAA}"/>
    <cellStyle name="m_R&amp;O_0907_Bridges_for SB deck" xfId="2009" xr:uid="{4C934FDA-B272-4FB5-B07A-59B2D0448AFD}"/>
    <cellStyle name="m_R&amp;O_0907_Bridges_for SB deck 2" xfId="4423" xr:uid="{3224724E-0958-486B-AA9A-9981B9B7509F}"/>
    <cellStyle name="m_R&amp;O_0907_Great for MT" xfId="2010" xr:uid="{1B743BF9-B0B4-413A-B0C3-9195162E0399}"/>
    <cellStyle name="m_R&amp;O_0907_Great for MT 2" xfId="4424" xr:uid="{5F79040E-4B3D-4D24-BC29-E6BEA6952A95}"/>
    <cellStyle name="m_R&amp;O_0907_PTI Slide" xfId="2011" xr:uid="{7258115F-9941-47FA-8BD9-D7EA1552C3EB}"/>
    <cellStyle name="m_R&amp;O_0907_PTI Slide 2" xfId="4425" xr:uid="{61571BE0-8EE9-4BF7-A597-0C58B04B6CA4}"/>
    <cellStyle name="m_R&amp;O_0907_Px" xfId="2012" xr:uid="{1A623D5F-BEE2-4EC8-BA25-56185ED5E535}"/>
    <cellStyle name="m_R&amp;O_0907_Px 2" xfId="4426" xr:uid="{D445EE4D-6D9D-4615-8DE4-8721F0EE47A3}"/>
    <cellStyle name="m_R&amp;O_0907_Slide8" xfId="2013" xr:uid="{E0C4C406-FD27-43FB-AA1D-F0978BBE6DCE}"/>
    <cellStyle name="m_R&amp;O_0907_Slide8 2" xfId="4427" xr:uid="{88956EE7-3FD9-46B0-9C7C-FD3EA8BBEE4D}"/>
    <cellStyle name="m_Reinvestment update_0907" xfId="2014" xr:uid="{8379EC01-FE0D-4286-ABB6-5A8A00DB82C6}"/>
    <cellStyle name="m_Reinvestment update_0907 2" xfId="4428" xr:uid="{83CE1884-37B1-4A82-B1A4-EED092DC57AC}"/>
    <cellStyle name="m_Reinvestment update_0907_15.R&amp;D" xfId="2015" xr:uid="{0CD9502E-A9E5-45AF-B68C-C39DF7A7120D}"/>
    <cellStyle name="m_Reinvestment update_0907_15.R&amp;D 2" xfId="4429" xr:uid="{6D0995E9-D794-4A77-85F4-A56EB338C14D}"/>
    <cellStyle name="m_Reinvestment update_0907_AsPac-Budget Pres S Binder Reg Summary_2008B" xfId="2016" xr:uid="{ED976B2A-F0E6-4DF7-B3F4-2B031D5544EF}"/>
    <cellStyle name="m_Reinvestment update_0907_AsPac-Budget Pres S Binder Reg Summary_2008B 2" xfId="4430" xr:uid="{C12BBE64-AF1F-4BFD-9805-D935BB1545A5}"/>
    <cellStyle name="m_Reinvestment update_0907_AsPac-Budget Pres S Binder Reg Summary_2008B(1to30)" xfId="2017" xr:uid="{764091B0-1656-4C11-9DC3-584002FAA173}"/>
    <cellStyle name="m_Reinvestment update_0907_AsPac-Budget Pres S Binder Reg Summary_2008B(1to30) 2" xfId="4431" xr:uid="{C1B8789D-6179-40E4-A1C4-7CCA2EB2E81E}"/>
    <cellStyle name="m_Reinvestment update_0907_AsPac-Budget Pres S Binder Reg Summary_2008B(31to60)" xfId="2018" xr:uid="{5FB07692-5BE2-4440-A60C-EDEBB717D355}"/>
    <cellStyle name="m_Reinvestment update_0907_AsPac-Budget Pres S Binder Reg Summary_2008B(31to60) 2" xfId="4432" xr:uid="{5DE9ECB6-F039-4DC8-B51F-A3EABF5C4FCD}"/>
    <cellStyle name="m_Reinvestment update_0907_Bridges_for SB deck" xfId="2019" xr:uid="{E5BEEA4C-FB91-47E4-A07C-39D49FAFDC04}"/>
    <cellStyle name="m_Reinvestment update_0907_Bridges_for SB deck 2" xfId="4433" xr:uid="{80791A15-77CB-4444-933C-E8B260556EB9}"/>
    <cellStyle name="m_Reinvestment update_0907_Great for MT" xfId="2020" xr:uid="{699FF977-AF46-4462-9316-AEA7899BA731}"/>
    <cellStyle name="m_Reinvestment update_0907_Great for MT 2" xfId="4434" xr:uid="{F8A61C34-A35F-447C-9AF7-4691F0663A6D}"/>
    <cellStyle name="m_Reinvestment update_0907_PTI Slide" xfId="2021" xr:uid="{D7F7CEEF-C891-44CF-BF72-DEFE5960FB8C}"/>
    <cellStyle name="m_Reinvestment update_0907_PTI Slide 2" xfId="4435" xr:uid="{5F2CE14A-F086-4FBA-9A31-DF8E4D155B1D}"/>
    <cellStyle name="m_Reinvestment update_0907_Px" xfId="2022" xr:uid="{FBE23003-F081-45E9-B059-DBAD8A126C4F}"/>
    <cellStyle name="m_Reinvestment update_0907_Px 2" xfId="4436" xr:uid="{086B378E-AB04-4C9A-A5EB-1488D89A69A5}"/>
    <cellStyle name="m_Reinvestment update_0907_Slide8" xfId="2023" xr:uid="{C8363D61-E3DE-429B-8825-AC2E22F464A0}"/>
    <cellStyle name="m_Reinvestment update_0907_Slide8 2" xfId="4437" xr:uid="{0B8EBE55-D5F5-4BE4-A2AB-6480ABF64D77}"/>
    <cellStyle name="m_S Binder Ann Bus Review-0407_RV" xfId="2024" xr:uid="{8FD55DAB-5688-46A8-9D02-76A29BEAE5C3}"/>
    <cellStyle name="m_S Binder Ann Bus Review-0407_RV 2" xfId="4438" xr:uid="{4E33773C-F563-4378-94B4-1D5891C84805}"/>
    <cellStyle name="m_S Binder Ann Bus Review-0407_RV_15.R&amp;D" xfId="2025" xr:uid="{DB7D02E8-9FDB-4C7E-BF39-CAF66B72FEA6}"/>
    <cellStyle name="m_S Binder Ann Bus Review-0407_RV_15.R&amp;D 2" xfId="4439" xr:uid="{7879F373-5226-4389-A9A5-F4AC7592B3A1}"/>
    <cellStyle name="m_S Binder Ann Bus Review-0407_RV_AP_Monthly Biz Review_0607" xfId="2026" xr:uid="{742F93DA-963D-45E1-8B3F-369964049D31}"/>
    <cellStyle name="m_S Binder Ann Bus Review-0407_RV_AP_Monthly Biz Review_0607 2" xfId="4440" xr:uid="{2014DFA6-2C56-44EC-AC44-3317729A3CDD}"/>
    <cellStyle name="m_S Binder Ann Bus Review-0407_RV_AP_Monthly Biz Review_0607_15.R&amp;D" xfId="2027" xr:uid="{708FFE4A-D27C-4586-A996-84819F2D9471}"/>
    <cellStyle name="m_S Binder Ann Bus Review-0407_RV_AP_Monthly Biz Review_0607_15.R&amp;D 2" xfId="4441" xr:uid="{1818A390-EACC-4175-B5D6-298241AEB2FC}"/>
    <cellStyle name="m_S Binder Ann Bus Review-0407_RV_AP_Monthly Biz Review_0607_AsPac-Budget Pres S Binder Reg Summary_2008B" xfId="2028" xr:uid="{8B582305-96A6-4B59-A7E4-6A437A9E29FA}"/>
    <cellStyle name="m_S Binder Ann Bus Review-0407_RV_AP_Monthly Biz Review_0607_AsPac-Budget Pres S Binder Reg Summary_2008B 2" xfId="4442" xr:uid="{49F20D36-AA8D-4E76-B886-2DB579A5DD49}"/>
    <cellStyle name="m_S Binder Ann Bus Review-0407_RV_AP_Monthly Biz Review_0607_AsPac-Budget Pres S Binder Reg Summary_2008B(1to30)" xfId="2029" xr:uid="{A8B8E6BA-A8EE-4809-A5EC-022AC283DE7F}"/>
    <cellStyle name="m_S Binder Ann Bus Review-0407_RV_AP_Monthly Biz Review_0607_AsPac-Budget Pres S Binder Reg Summary_2008B(1to30) 2" xfId="4443" xr:uid="{484DAF23-D338-41F9-A4E0-AAA30F760DC1}"/>
    <cellStyle name="m_S Binder Ann Bus Review-0407_RV_AP_Monthly Biz Review_0607_AsPac-Budget Pres S Binder Reg Summary_2008B(31to60)" xfId="2030" xr:uid="{95B6FB2E-DA74-4C43-93E9-0714B6DF9D16}"/>
    <cellStyle name="m_S Binder Ann Bus Review-0407_RV_AP_Monthly Biz Review_0607_AsPac-Budget Pres S Binder Reg Summary_2008B(31to60) 2" xfId="4444" xr:uid="{16DC0E4C-C62E-4646-9348-EDB32F5D1663}"/>
    <cellStyle name="m_S Binder Ann Bus Review-0407_RV_AP_Monthly Biz Review_0607_Bridges_for SB deck" xfId="2031" xr:uid="{95DBE844-CD28-4F2B-8169-8714AB16C77F}"/>
    <cellStyle name="m_S Binder Ann Bus Review-0407_RV_AP_Monthly Biz Review_0607_Bridges_for SB deck 2" xfId="4445" xr:uid="{6A1AEFF5-B583-451F-BC51-7FE52BE3E487}"/>
    <cellStyle name="m_S Binder Ann Bus Review-0407_RV_AP_Monthly Biz Review_0607_Great for MT" xfId="2032" xr:uid="{DF01CB2A-15F0-4F6A-BBA8-6D42F2CF74FC}"/>
    <cellStyle name="m_S Binder Ann Bus Review-0407_RV_AP_Monthly Biz Review_0607_Great for MT 2" xfId="4446" xr:uid="{8EBCAB24-A015-4489-9834-A72A3156B27C}"/>
    <cellStyle name="m_S Binder Ann Bus Review-0407_RV_AP_Monthly Biz Review_0607_PTI Slide" xfId="2033" xr:uid="{8979EBBF-420D-48EF-B3F8-099500509EBE}"/>
    <cellStyle name="m_S Binder Ann Bus Review-0407_RV_AP_Monthly Biz Review_0607_PTI Slide 2" xfId="4447" xr:uid="{005F430A-F236-4669-BBA1-9A795EE9F7B0}"/>
    <cellStyle name="m_S Binder Ann Bus Review-0407_RV_AP_Monthly Biz Review_0607_Px" xfId="2034" xr:uid="{32305E44-99D2-4E4A-B3E6-52EE6CAC5AF4}"/>
    <cellStyle name="m_S Binder Ann Bus Review-0407_RV_AP_Monthly Biz Review_0607_Px 2" xfId="4448" xr:uid="{CEC0BA3F-7A9C-4105-A1EB-B1D59C445142}"/>
    <cellStyle name="m_S Binder Ann Bus Review-0407_RV_AP_Monthly Biz Review_0607_Slide8" xfId="2035" xr:uid="{1A7EFC97-8AF4-43AB-B16C-F2C0C2662635}"/>
    <cellStyle name="m_S Binder Ann Bus Review-0407_RV_AP_Monthly Biz Review_0607_Slide8 2" xfId="4449" xr:uid="{AF0C68E4-D6B8-4E3D-9D83-9FD691E55CF5}"/>
    <cellStyle name="m_S Binder Ann Bus Review-0407_RV_AP_Monthly Biz Review_0907" xfId="2036" xr:uid="{0C119145-DBF5-4A86-A952-223C586C28A6}"/>
    <cellStyle name="m_S Binder Ann Bus Review-0407_RV_AP_Monthly Biz Review_0907 2" xfId="4450" xr:uid="{5FCE2B3C-DADA-4040-9CF2-9AC08001935E}"/>
    <cellStyle name="m_S Binder Ann Bus Review-0407_RV_AP_Monthly Biz Review_0907_15.R&amp;D" xfId="2037" xr:uid="{0EEDFBAA-148A-4DB4-809B-77F6C5F172FC}"/>
    <cellStyle name="m_S Binder Ann Bus Review-0407_RV_AP_Monthly Biz Review_0907_15.R&amp;D 2" xfId="4451" xr:uid="{51B0A874-54F9-4B67-90ED-B7562685CD81}"/>
    <cellStyle name="m_S Binder Ann Bus Review-0407_RV_AP_Monthly Biz Review_0907_AsPac-Budget Pres S Binder Reg Summary_2008B" xfId="2038" xr:uid="{898D4D5A-96EA-4EAF-A0A5-6846C833DA04}"/>
    <cellStyle name="m_S Binder Ann Bus Review-0407_RV_AP_Monthly Biz Review_0907_AsPac-Budget Pres S Binder Reg Summary_2008B 2" xfId="4452" xr:uid="{81F85F77-B8AE-4DEC-A5FD-125D56CD1F63}"/>
    <cellStyle name="m_S Binder Ann Bus Review-0407_RV_AP_Monthly Biz Review_0907_AsPac-Budget Pres S Binder Reg Summary_2008B(1to30)" xfId="2039" xr:uid="{DA1F423C-40BF-4BD7-A870-40C7B0BA4210}"/>
    <cellStyle name="m_S Binder Ann Bus Review-0407_RV_AP_Monthly Biz Review_0907_AsPac-Budget Pres S Binder Reg Summary_2008B(1to30) 2" xfId="4453" xr:uid="{D26E8F0E-0A20-4C5B-82B9-55EB02926299}"/>
    <cellStyle name="m_S Binder Ann Bus Review-0407_RV_AP_Monthly Biz Review_0907_AsPac-Budget Pres S Binder Reg Summary_2008B(31to60)" xfId="2040" xr:uid="{19C804E1-6AD7-4B3D-9F3D-0F5F09763A73}"/>
    <cellStyle name="m_S Binder Ann Bus Review-0407_RV_AP_Monthly Biz Review_0907_AsPac-Budget Pres S Binder Reg Summary_2008B(31to60) 2" xfId="4454" xr:uid="{19D13F76-23C2-4CD0-AC49-B609ABD47289}"/>
    <cellStyle name="m_S Binder Ann Bus Review-0407_RV_AP_Monthly Biz Review_0907_Bridges_for SB deck" xfId="2041" xr:uid="{469B76A4-BB96-4520-B0A9-9420A8DBBD1D}"/>
    <cellStyle name="m_S Binder Ann Bus Review-0407_RV_AP_Monthly Biz Review_0907_Bridges_for SB deck 2" xfId="4455" xr:uid="{E6F7CD37-9653-4666-9BD9-6C211377E2D3}"/>
    <cellStyle name="m_S Binder Ann Bus Review-0407_RV_AP_Monthly Biz Review_0907_Great for MT" xfId="2042" xr:uid="{AB0D4FE3-91B2-4902-93EA-CB25600B5DFF}"/>
    <cellStyle name="m_S Binder Ann Bus Review-0407_RV_AP_Monthly Biz Review_0907_Great for MT 2" xfId="4456" xr:uid="{4C805ECC-B92B-4D7C-A16E-807A0601FBC1}"/>
    <cellStyle name="m_S Binder Ann Bus Review-0407_RV_AP_Monthly Biz Review_0907_PTI Slide" xfId="2043" xr:uid="{5570B8D1-D4C5-4C7B-A4FC-3B6C2FFF1F12}"/>
    <cellStyle name="m_S Binder Ann Bus Review-0407_RV_AP_Monthly Biz Review_0907_PTI Slide 2" xfId="4457" xr:uid="{5C191955-2BAA-49E9-B8F2-434D1F3FFE02}"/>
    <cellStyle name="m_S Binder Ann Bus Review-0407_RV_AP_Monthly Biz Review_0907_Px" xfId="2044" xr:uid="{DC515B54-DB91-4EF2-A899-94C1AA2642A5}"/>
    <cellStyle name="m_S Binder Ann Bus Review-0407_RV_AP_Monthly Biz Review_0907_Px 2" xfId="4458" xr:uid="{035390AE-34A6-4CB4-BF4B-7544F995DBC9}"/>
    <cellStyle name="m_S Binder Ann Bus Review-0407_RV_AP_Monthly Biz Review_0907_Slide8" xfId="2045" xr:uid="{62304676-5CCB-4546-A837-A3AEA9A7B9EF}"/>
    <cellStyle name="m_S Binder Ann Bus Review-0407_RV_AP_Monthly Biz Review_0907_Slide8 2" xfId="4459" xr:uid="{E7A27E9E-E2BD-4DA4-929E-576B6DE60A90}"/>
    <cellStyle name="m_S Binder Ann Bus Review-0407_RV_AsPac-Budget Pres S Binder Reg Summary_2008B" xfId="2046" xr:uid="{D767CF96-0272-493E-82EA-3135367F7EE8}"/>
    <cellStyle name="m_S Binder Ann Bus Review-0407_RV_AsPac-Budget Pres S Binder Reg Summary_2008B 2" xfId="4460" xr:uid="{10476A66-4221-4FE5-B20E-F184E36A0B23}"/>
    <cellStyle name="m_S Binder Ann Bus Review-0407_RV_AsPac-Budget Pres S Binder Reg Summary_2008B(1to30)" xfId="2047" xr:uid="{A3DDF239-7CBA-4FCF-B6A7-CD9FC723ED26}"/>
    <cellStyle name="m_S Binder Ann Bus Review-0407_RV_AsPac-Budget Pres S Binder Reg Summary_2008B(1to30) 2" xfId="4461" xr:uid="{96D34EFF-DB2B-43D3-BC93-EE769BC9547B}"/>
    <cellStyle name="m_S Binder Ann Bus Review-0407_RV_AsPac-Budget Pres S Binder Reg Summary_2008B(31to60)" xfId="2048" xr:uid="{C4B2AD58-A54C-423B-AC01-601A35EB607A}"/>
    <cellStyle name="m_S Binder Ann Bus Review-0407_RV_AsPac-Budget Pres S Binder Reg Summary_2008B(31to60) 2" xfId="4462" xr:uid="{EA82D082-DE1B-47FF-8DB8-ACDD67AEBD4C}"/>
    <cellStyle name="m_S Binder Ann Bus Review-0407_RV_Bridge(Aug YTD to Sep Pro)" xfId="2049" xr:uid="{AEC512EE-1FA7-45EB-BB26-7E808BE955D6}"/>
    <cellStyle name="m_S Binder Ann Bus Review-0407_RV_Bridge(Aug YTD to Sep Pro) 2" xfId="4463" xr:uid="{7A57669D-5970-4C6C-AF32-B7987D75909D}"/>
    <cellStyle name="m_S Binder Ann Bus Review-0407_RV_Bridge(Aug YTD to Sep Pro)_15.R&amp;D" xfId="2050" xr:uid="{E80F3C47-6609-4AFF-AEC4-2F666B69FA85}"/>
    <cellStyle name="m_S Binder Ann Bus Review-0407_RV_Bridge(Aug YTD to Sep Pro)_15.R&amp;D 2" xfId="4464" xr:uid="{38BDCEF9-8CE0-499E-8F8F-D8DAB80DE5DE}"/>
    <cellStyle name="m_S Binder Ann Bus Review-0407_RV_Bridge(Aug YTD to Sep Pro)_AsPac-Budget Pres S Binder Reg Summary_2008B" xfId="2051" xr:uid="{11C20E7F-013A-4797-BCDC-E554B3986C80}"/>
    <cellStyle name="m_S Binder Ann Bus Review-0407_RV_Bridge(Aug YTD to Sep Pro)_AsPac-Budget Pres S Binder Reg Summary_2008B 2" xfId="4465" xr:uid="{5531C42A-E4AD-4F1D-BE36-5B6A1AE2E952}"/>
    <cellStyle name="m_S Binder Ann Bus Review-0407_RV_Bridge(Aug YTD to Sep Pro)_AsPac-Budget Pres S Binder Reg Summary_2008B(1to30)" xfId="2052" xr:uid="{88486180-7D20-4DE6-ADA2-1801B2298E01}"/>
    <cellStyle name="m_S Binder Ann Bus Review-0407_RV_Bridge(Aug YTD to Sep Pro)_AsPac-Budget Pres S Binder Reg Summary_2008B(1to30) 2" xfId="4466" xr:uid="{94F2D585-689E-4685-97EF-55A487CBB265}"/>
    <cellStyle name="m_S Binder Ann Bus Review-0407_RV_Bridge(Aug YTD to Sep Pro)_AsPac-Budget Pres S Binder Reg Summary_2008B(31to60)" xfId="2053" xr:uid="{F8EF2C55-D4B8-412C-A95C-28D9FE2A5DB2}"/>
    <cellStyle name="m_S Binder Ann Bus Review-0407_RV_Bridge(Aug YTD to Sep Pro)_AsPac-Budget Pres S Binder Reg Summary_2008B(31to60) 2" xfId="4467" xr:uid="{5745F01F-E238-4AD4-B8D2-E3081F7FD314}"/>
    <cellStyle name="m_S Binder Ann Bus Review-0407_RV_Bridge(Aug YTD to Sep Pro)_Bridges_for SB deck" xfId="2054" xr:uid="{62AD993C-8703-423E-8DF0-A7A3AC147CBB}"/>
    <cellStyle name="m_S Binder Ann Bus Review-0407_RV_Bridge(Aug YTD to Sep Pro)_Bridges_for SB deck 2" xfId="4468" xr:uid="{AE1BE7E3-8E2C-4220-9A97-43A4F8C8A4C6}"/>
    <cellStyle name="m_S Binder Ann Bus Review-0407_RV_Bridge(Aug YTD to Sep Pro)_Great for MT" xfId="2055" xr:uid="{BCBCD19C-E838-4F2C-8C3B-52CD9AEECBF8}"/>
    <cellStyle name="m_S Binder Ann Bus Review-0407_RV_Bridge(Aug YTD to Sep Pro)_Great for MT 2" xfId="4469" xr:uid="{EB61FB17-8F08-4F06-8762-7E6578859857}"/>
    <cellStyle name="m_S Binder Ann Bus Review-0407_RV_Bridge(Aug YTD to Sep Pro)_PTI Slide" xfId="2056" xr:uid="{502AEABB-CD1D-4EA1-A338-3B34EB4FC615}"/>
    <cellStyle name="m_S Binder Ann Bus Review-0407_RV_Bridge(Aug YTD to Sep Pro)_PTI Slide 2" xfId="4470" xr:uid="{81722777-23C5-45D9-98EC-86AE812F59E5}"/>
    <cellStyle name="m_S Binder Ann Bus Review-0407_RV_Bridge(Aug YTD to Sep Pro)_Px" xfId="2057" xr:uid="{F2E15672-040D-4113-9937-240F385ACEBE}"/>
    <cellStyle name="m_S Binder Ann Bus Review-0407_RV_Bridge(Aug YTD to Sep Pro)_Px 2" xfId="4471" xr:uid="{01C8EA5F-7036-4D7C-A296-B71724F78E8C}"/>
    <cellStyle name="m_S Binder Ann Bus Review-0407_RV_Bridge(Aug YTD to Sep Pro)_Slide8" xfId="2058" xr:uid="{3BEFA82C-D917-41C5-BC94-22D25408F4B8}"/>
    <cellStyle name="m_S Binder Ann Bus Review-0407_RV_Bridge(Aug YTD to Sep Pro)_Slide8 2" xfId="4472" xr:uid="{AF6188FA-038A-42B4-9E35-F2A38ABB7EAD}"/>
    <cellStyle name="m_S Binder Ann Bus Review-0407_RV_Bridge_Jun Proj to Sep Proj_0907" xfId="2059" xr:uid="{F2C54A28-32A7-4CD3-9244-024362E8DB66}"/>
    <cellStyle name="m_S Binder Ann Bus Review-0407_RV_Bridge_Jun Proj to Sep Proj_0907 2" xfId="4473" xr:uid="{20C0A97C-34AE-4067-BE89-F170108B10D5}"/>
    <cellStyle name="m_S Binder Ann Bus Review-0407_RV_Bridge_Jun Proj to Sep Proj_0907_15.R&amp;D" xfId="2060" xr:uid="{F0ADA232-CD61-4094-BFEF-7C67D3519E96}"/>
    <cellStyle name="m_S Binder Ann Bus Review-0407_RV_Bridge_Jun Proj to Sep Proj_0907_15.R&amp;D 2" xfId="4474" xr:uid="{DF3BE2C2-AECF-4685-B739-FC72C217727E}"/>
    <cellStyle name="m_S Binder Ann Bus Review-0407_RV_Bridge_Jun Proj to Sep Proj_0907_AsPac-Budget Pres S Binder Reg Summary_2008B" xfId="2061" xr:uid="{E653EB6B-6D42-4BE9-9709-F8E4A03145EC}"/>
    <cellStyle name="m_S Binder Ann Bus Review-0407_RV_Bridge_Jun Proj to Sep Proj_0907_AsPac-Budget Pres S Binder Reg Summary_2008B 2" xfId="4475" xr:uid="{9550E0EC-7330-414B-905D-171CDB236E37}"/>
    <cellStyle name="m_S Binder Ann Bus Review-0407_RV_Bridge_Jun Proj to Sep Proj_0907_AsPac-Budget Pres S Binder Reg Summary_2008B(1to30)" xfId="2062" xr:uid="{B4BB05CF-7620-435C-A7DB-FC58710CBD6A}"/>
    <cellStyle name="m_S Binder Ann Bus Review-0407_RV_Bridge_Jun Proj to Sep Proj_0907_AsPac-Budget Pres S Binder Reg Summary_2008B(1to30) 2" xfId="4476" xr:uid="{C4AC7324-D7E5-4366-A923-83E844DF94CF}"/>
    <cellStyle name="m_S Binder Ann Bus Review-0407_RV_Bridge_Jun Proj to Sep Proj_0907_AsPac-Budget Pres S Binder Reg Summary_2008B(31to60)" xfId="2063" xr:uid="{88532E03-FB2B-429A-8F76-1AAB3A5AE80D}"/>
    <cellStyle name="m_S Binder Ann Bus Review-0407_RV_Bridge_Jun Proj to Sep Proj_0907_AsPac-Budget Pres S Binder Reg Summary_2008B(31to60) 2" xfId="4477" xr:uid="{51763ACC-A443-4BF6-B341-C059148A9270}"/>
    <cellStyle name="m_S Binder Ann Bus Review-0407_RV_Bridge_Jun Proj to Sep Proj_0907_Bridges_for SB deck" xfId="2064" xr:uid="{5E836397-08BE-47B6-9DBF-A1C14EAC30AC}"/>
    <cellStyle name="m_S Binder Ann Bus Review-0407_RV_Bridge_Jun Proj to Sep Proj_0907_Bridges_for SB deck 2" xfId="4478" xr:uid="{522A04D5-BFD6-4D4E-A3BA-663EB09FC807}"/>
    <cellStyle name="m_S Binder Ann Bus Review-0407_RV_Bridge_Jun Proj to Sep Proj_0907_Great for MT" xfId="2065" xr:uid="{A4614475-1509-4D25-BF9A-D7EF9E41CDCE}"/>
    <cellStyle name="m_S Binder Ann Bus Review-0407_RV_Bridge_Jun Proj to Sep Proj_0907_Great for MT 2" xfId="4479" xr:uid="{24F24867-4256-4989-A071-0DA0FE9B3674}"/>
    <cellStyle name="m_S Binder Ann Bus Review-0407_RV_Bridge_Jun Proj to Sep Proj_0907_PTI Slide" xfId="2066" xr:uid="{B7B92E36-8165-4D88-A86F-7C7D8A67F958}"/>
    <cellStyle name="m_S Binder Ann Bus Review-0407_RV_Bridge_Jun Proj to Sep Proj_0907_PTI Slide 2" xfId="4480" xr:uid="{9F539269-73FA-49CE-B422-D5822084742D}"/>
    <cellStyle name="m_S Binder Ann Bus Review-0407_RV_Bridge_Jun Proj to Sep Proj_0907_Px" xfId="2067" xr:uid="{1B7C5A15-C1D1-429E-AE0E-8E921696A5BA}"/>
    <cellStyle name="m_S Binder Ann Bus Review-0407_RV_Bridge_Jun Proj to Sep Proj_0907_Px 2" xfId="4481" xr:uid="{8B2B960D-2CCC-4CEE-89D3-52AB81349C94}"/>
    <cellStyle name="m_S Binder Ann Bus Review-0407_RV_Bridge_Jun Proj to Sep Proj_0907_Slide8" xfId="2068" xr:uid="{262630AE-0B7A-4253-942A-C2C4E9AAE945}"/>
    <cellStyle name="m_S Binder Ann Bus Review-0407_RV_Bridge_Jun Proj to Sep Proj_0907_Slide8 2" xfId="4482" xr:uid="{D8149F13-67D0-400C-B823-5FE1A8F58535}"/>
    <cellStyle name="m_S Binder Ann Bus Review-0407_RV_Bridges_for SB deck" xfId="2069" xr:uid="{36AFACDD-7F8A-48C6-948D-0B83B8ED5ED4}"/>
    <cellStyle name="m_S Binder Ann Bus Review-0407_RV_Bridges_for SB deck 2" xfId="4483" xr:uid="{EC60B689-917F-41C1-BE5B-B9B22373222F}"/>
    <cellStyle name="m_S Binder Ann Bus Review-0407_RV_Comments fr MT(Jun 22)" xfId="2070" xr:uid="{324273C1-23C5-41A8-94D8-0577F007FBD0}"/>
    <cellStyle name="m_S Binder Ann Bus Review-0407_RV_Comments fr MT(Jun 22) 2" xfId="4484" xr:uid="{24C20257-4127-44B9-A0C0-CD487B4428B4}"/>
    <cellStyle name="m_S Binder Ann Bus Review-0407_RV_Comments fr MT(Jun 22)_15.R&amp;D" xfId="2071" xr:uid="{2D7D32BB-65E3-4CED-AD36-6B81EFF6B8A8}"/>
    <cellStyle name="m_S Binder Ann Bus Review-0407_RV_Comments fr MT(Jun 22)_15.R&amp;D 2" xfId="4485" xr:uid="{D922DA8A-D9F2-46C6-8E5F-CA572018D8BE}"/>
    <cellStyle name="m_S Binder Ann Bus Review-0407_RV_Comments fr MT(Jun 22)_AsPac-Budget Pres S Binder Reg Summary_2008B" xfId="2072" xr:uid="{7D9309F1-2614-45FF-940C-7F8DF70AE65B}"/>
    <cellStyle name="m_S Binder Ann Bus Review-0407_RV_Comments fr MT(Jun 22)_AsPac-Budget Pres S Binder Reg Summary_2008B 2" xfId="4486" xr:uid="{B36C732D-89C4-4F0F-A2D6-206348DB57DA}"/>
    <cellStyle name="m_S Binder Ann Bus Review-0407_RV_Comments fr MT(Jun 22)_AsPac-Budget Pres S Binder Reg Summary_2008B(1to30)" xfId="2073" xr:uid="{B2AD2554-83B2-4F6F-B4BD-09869391A902}"/>
    <cellStyle name="m_S Binder Ann Bus Review-0407_RV_Comments fr MT(Jun 22)_AsPac-Budget Pres S Binder Reg Summary_2008B(1to30) 2" xfId="4487" xr:uid="{95558BAD-7EEC-4982-9EB7-0E1BD8561010}"/>
    <cellStyle name="m_S Binder Ann Bus Review-0407_RV_Comments fr MT(Jun 22)_AsPac-Budget Pres S Binder Reg Summary_2008B(31to60)" xfId="2074" xr:uid="{B5FD3C92-546C-4148-85FD-1C5420679D1D}"/>
    <cellStyle name="m_S Binder Ann Bus Review-0407_RV_Comments fr MT(Jun 22)_AsPac-Budget Pres S Binder Reg Summary_2008B(31to60) 2" xfId="4488" xr:uid="{1CB54BE3-516C-4C83-AF4E-E23ECFAB35E3}"/>
    <cellStyle name="m_S Binder Ann Bus Review-0407_RV_Comments fr MT(Jun 22)_Bridges_for SB deck" xfId="2075" xr:uid="{B0F485DF-BA0C-476A-B1F2-6A74A16A58B9}"/>
    <cellStyle name="m_S Binder Ann Bus Review-0407_RV_Comments fr MT(Jun 22)_Bridges_for SB deck 2" xfId="4489" xr:uid="{CCE22002-DB82-4A5C-AE81-8F18C00A1D19}"/>
    <cellStyle name="m_S Binder Ann Bus Review-0407_RV_Comments fr MT(Jun 22)_Great for MT" xfId="2076" xr:uid="{15AC91F1-35EA-4A83-B760-EDC707BD99EC}"/>
    <cellStyle name="m_S Binder Ann Bus Review-0407_RV_Comments fr MT(Jun 22)_Great for MT 2" xfId="4490" xr:uid="{CE8D6F5D-6173-491A-884D-3C4320C47B03}"/>
    <cellStyle name="m_S Binder Ann Bus Review-0407_RV_Comments fr MT(Jun 22)_PTI Slide" xfId="2077" xr:uid="{04FE3B6C-B59C-47EE-A69E-706D6B91B3FB}"/>
    <cellStyle name="m_S Binder Ann Bus Review-0407_RV_Comments fr MT(Jun 22)_PTI Slide 2" xfId="4491" xr:uid="{A0EE00B1-6779-486D-8FAE-6E9F3C99A671}"/>
    <cellStyle name="m_S Binder Ann Bus Review-0407_RV_Comments fr MT(Jun 22)_Px" xfId="2078" xr:uid="{47705161-0213-40C7-AEED-588EE3320D8F}"/>
    <cellStyle name="m_S Binder Ann Bus Review-0407_RV_Comments fr MT(Jun 22)_Px 2" xfId="4492" xr:uid="{18469012-3293-475F-A42A-F62CB29F71A9}"/>
    <cellStyle name="m_S Binder Ann Bus Review-0407_RV_Comments fr MT(Jun 22)_Slide8" xfId="2079" xr:uid="{54A83E21-8BB2-4FC8-804C-08FDB6EC790B}"/>
    <cellStyle name="m_S Binder Ann Bus Review-0407_RV_Comments fr MT(Jun 22)_Slide8 2" xfId="4493" xr:uid="{F17A1951-963C-432B-AEEF-9B56D1C016B7}"/>
    <cellStyle name="m_S Binder Ann Bus Review-0407_RV_Great for MT" xfId="2080" xr:uid="{51C597E5-1A53-498D-AD1A-07392DBDFBE2}"/>
    <cellStyle name="m_S Binder Ann Bus Review-0407_RV_Great for MT 2" xfId="4494" xr:uid="{0DD94D97-AECA-4B59-B60A-3225CD2589E6}"/>
    <cellStyle name="m_S Binder Ann Bus Review-0407_RV_Projection sales PVE torpedo chart_0907" xfId="2081" xr:uid="{0E969BA1-A15D-4A96-AC1A-B203BD26420D}"/>
    <cellStyle name="m_S Binder Ann Bus Review-0407_RV_Projection sales PVE torpedo chart_0907 2" xfId="4495" xr:uid="{E31CE27D-9B3D-459D-ABBC-81F34A233BC5}"/>
    <cellStyle name="m_S Binder Ann Bus Review-0407_RV_Projection sales PVE torpedo chart_0907_15.R&amp;D" xfId="2082" xr:uid="{ADAD0D94-7225-46A4-A2AF-27AB6C9A2C54}"/>
    <cellStyle name="m_S Binder Ann Bus Review-0407_RV_Projection sales PVE torpedo chart_0907_15.R&amp;D 2" xfId="4496" xr:uid="{715E1BD8-7F5D-446C-A614-5027FCC0ECC5}"/>
    <cellStyle name="m_S Binder Ann Bus Review-0407_RV_Projection sales PVE torpedo chart_0907_AsPac-Budget Pres S Binder Reg Summary_2008B" xfId="2083" xr:uid="{14E3E293-903A-4296-AC6B-1468B1FD0169}"/>
    <cellStyle name="m_S Binder Ann Bus Review-0407_RV_Projection sales PVE torpedo chart_0907_AsPac-Budget Pres S Binder Reg Summary_2008B 2" xfId="4497" xr:uid="{4341FAA6-207D-45B9-9FD7-D284FF35D16D}"/>
    <cellStyle name="m_S Binder Ann Bus Review-0407_RV_Projection sales PVE torpedo chart_0907_AsPac-Budget Pres S Binder Reg Summary_2008B(1to30)" xfId="2084" xr:uid="{1E4C966E-5FB9-4A27-AFA5-87F567ECF8C2}"/>
    <cellStyle name="m_S Binder Ann Bus Review-0407_RV_Projection sales PVE torpedo chart_0907_AsPac-Budget Pres S Binder Reg Summary_2008B(1to30) 2" xfId="4498" xr:uid="{E0B6E6A6-F85D-4AB7-AFC4-5F4F1A4FECA4}"/>
    <cellStyle name="m_S Binder Ann Bus Review-0407_RV_Projection sales PVE torpedo chart_0907_AsPac-Budget Pres S Binder Reg Summary_2008B(31to60)" xfId="2085" xr:uid="{8A6285A5-9DF5-4B34-AC0D-62E15ABC90E9}"/>
    <cellStyle name="m_S Binder Ann Bus Review-0407_RV_Projection sales PVE torpedo chart_0907_AsPac-Budget Pres S Binder Reg Summary_2008B(31to60) 2" xfId="4499" xr:uid="{B307F07B-E139-472D-B939-DA1E059CAC1B}"/>
    <cellStyle name="m_S Binder Ann Bus Review-0407_RV_Projection sales PVE torpedo chart_0907_Bridges_for SB deck" xfId="2086" xr:uid="{A05FA13E-524E-4C31-B0F1-C8F852C6BF7F}"/>
    <cellStyle name="m_S Binder Ann Bus Review-0407_RV_Projection sales PVE torpedo chart_0907_Bridges_for SB deck 2" xfId="4500" xr:uid="{47520823-9024-4F8D-A640-FA544391ED46}"/>
    <cellStyle name="m_S Binder Ann Bus Review-0407_RV_Projection sales PVE torpedo chart_0907_Great for MT" xfId="2087" xr:uid="{F3A6BB7B-5EA2-49A8-A70A-5070FC99F45E}"/>
    <cellStyle name="m_S Binder Ann Bus Review-0407_RV_Projection sales PVE torpedo chart_0907_Great for MT 2" xfId="4501" xr:uid="{FE9B6FE9-71BE-4DFB-9004-08126A85B316}"/>
    <cellStyle name="m_S Binder Ann Bus Review-0407_RV_Projection sales PVE torpedo chart_0907_PTI Slide" xfId="2088" xr:uid="{BFBDD82E-8D64-49C8-BC94-AED3D7E7D65C}"/>
    <cellStyle name="m_S Binder Ann Bus Review-0407_RV_Projection sales PVE torpedo chart_0907_PTI Slide 2" xfId="4502" xr:uid="{04C55ADF-3178-4F28-8E17-E706AF5C7611}"/>
    <cellStyle name="m_S Binder Ann Bus Review-0407_RV_Projection sales PVE torpedo chart_0907_Px" xfId="2089" xr:uid="{74576763-5312-4563-8719-DB9E96679D00}"/>
    <cellStyle name="m_S Binder Ann Bus Review-0407_RV_Projection sales PVE torpedo chart_0907_Px 2" xfId="4503" xr:uid="{C8BF5A33-A366-4615-BFFD-367EB7134EAE}"/>
    <cellStyle name="m_S Binder Ann Bus Review-0407_RV_Projection sales PVE torpedo chart_0907_Slide8" xfId="2090" xr:uid="{B892B847-E83F-4249-8699-B7D5315844C7}"/>
    <cellStyle name="m_S Binder Ann Bus Review-0407_RV_Projection sales PVE torpedo chart_0907_Slide8 2" xfId="4504" xr:uid="{EB144823-0377-4345-96B4-12E75869D923}"/>
    <cellStyle name="m_S Binder Ann Bus Review-0407_RV_PTI Slide" xfId="2091" xr:uid="{8208113B-BF55-4875-AC2B-87CC99E26B28}"/>
    <cellStyle name="m_S Binder Ann Bus Review-0407_RV_PTI Slide 2" xfId="4505" xr:uid="{590C97B4-5034-4969-BFAF-2D5FB76D0346}"/>
    <cellStyle name="m_S Binder Ann Bus Review-0407_RV_Px" xfId="2092" xr:uid="{692629D5-91ED-4D1F-8CE0-488DBDC26584}"/>
    <cellStyle name="m_S Binder Ann Bus Review-0407_RV_Px 2" xfId="4506" xr:uid="{F3BFA055-7750-4C44-A271-6915294E907C}"/>
    <cellStyle name="m_S Binder Ann Bus Review-0407_RV_R&amp;O_0907" xfId="2093" xr:uid="{3D30074B-DB14-4737-8331-6A4030462C3F}"/>
    <cellStyle name="m_S Binder Ann Bus Review-0407_RV_R&amp;O_0907 2" xfId="4507" xr:uid="{88A2F9DB-92CA-40B9-B8FE-087B35B4D229}"/>
    <cellStyle name="m_S Binder Ann Bus Review-0407_RV_R&amp;O_0907_15.R&amp;D" xfId="2094" xr:uid="{DBC7F278-AAF2-4B2A-AE9C-EA5E0C432306}"/>
    <cellStyle name="m_S Binder Ann Bus Review-0407_RV_R&amp;O_0907_15.R&amp;D 2" xfId="4508" xr:uid="{5B8FF215-A256-4829-87C1-056CDE3B9AA4}"/>
    <cellStyle name="m_S Binder Ann Bus Review-0407_RV_R&amp;O_0907_AsPac-Budget Pres S Binder Reg Summary_2008B" xfId="2095" xr:uid="{44A15F3D-4BF0-43F9-A70F-01DAE20C24E0}"/>
    <cellStyle name="m_S Binder Ann Bus Review-0407_RV_R&amp;O_0907_AsPac-Budget Pres S Binder Reg Summary_2008B 2" xfId="4509" xr:uid="{12A717B5-EA30-41FD-851D-22988143C9A4}"/>
    <cellStyle name="m_S Binder Ann Bus Review-0407_RV_R&amp;O_0907_AsPac-Budget Pres S Binder Reg Summary_2008B(1to30)" xfId="2096" xr:uid="{FDE6C580-6148-444A-92B6-DF59BCCAB2C3}"/>
    <cellStyle name="m_S Binder Ann Bus Review-0407_RV_R&amp;O_0907_AsPac-Budget Pres S Binder Reg Summary_2008B(1to30) 2" xfId="4510" xr:uid="{BB8D012A-DA4F-421D-8904-8926EE7EF7F6}"/>
    <cellStyle name="m_S Binder Ann Bus Review-0407_RV_R&amp;O_0907_AsPac-Budget Pres S Binder Reg Summary_2008B(31to60)" xfId="2097" xr:uid="{D35D1D81-30ED-47E8-AEA6-A115AD128A86}"/>
    <cellStyle name="m_S Binder Ann Bus Review-0407_RV_R&amp;O_0907_AsPac-Budget Pres S Binder Reg Summary_2008B(31to60) 2" xfId="4511" xr:uid="{8E1C8918-8D08-470D-B1CB-316AC99EBED6}"/>
    <cellStyle name="m_S Binder Ann Bus Review-0407_RV_R&amp;O_0907_Bridges_for SB deck" xfId="2098" xr:uid="{DED62770-055B-47CC-A3E9-AED3266B496C}"/>
    <cellStyle name="m_S Binder Ann Bus Review-0407_RV_R&amp;O_0907_Bridges_for SB deck 2" xfId="4512" xr:uid="{03C0991C-3460-4AF0-9CD2-BC9756FE291F}"/>
    <cellStyle name="m_S Binder Ann Bus Review-0407_RV_R&amp;O_0907_Great for MT" xfId="2099" xr:uid="{04649CE3-8CA0-4A61-8E7F-D78FFCEB4B35}"/>
    <cellStyle name="m_S Binder Ann Bus Review-0407_RV_R&amp;O_0907_Great for MT 2" xfId="4513" xr:uid="{5E9354D8-0FF9-474E-B97A-C8EB3BF3A0A8}"/>
    <cellStyle name="m_S Binder Ann Bus Review-0407_RV_R&amp;O_0907_PTI Slide" xfId="2100" xr:uid="{052B592F-A5C1-42DF-AE9E-85D507EE8926}"/>
    <cellStyle name="m_S Binder Ann Bus Review-0407_RV_R&amp;O_0907_PTI Slide 2" xfId="4514" xr:uid="{04686E77-66A7-4E6A-B801-E2725118A076}"/>
    <cellStyle name="m_S Binder Ann Bus Review-0407_RV_R&amp;O_0907_Px" xfId="2101" xr:uid="{FE7B18AD-3CD4-4481-949A-F2A4ABA61DD0}"/>
    <cellStyle name="m_S Binder Ann Bus Review-0407_RV_R&amp;O_0907_Px 2" xfId="4515" xr:uid="{25525C71-B128-4FD3-AABC-B83A836C5377}"/>
    <cellStyle name="m_S Binder Ann Bus Review-0407_RV_R&amp;O_0907_Slide8" xfId="2102" xr:uid="{62AFA3AD-F92E-4900-8196-B185A757437D}"/>
    <cellStyle name="m_S Binder Ann Bus Review-0407_RV_R&amp;O_0907_Slide8 2" xfId="4516" xr:uid="{1C7C2946-7026-4C85-B8A4-1B3BCA027F6B}"/>
    <cellStyle name="m_S Binder Ann Bus Review-0407_RV_Reinvestment update_0907" xfId="2103" xr:uid="{295A94F8-216E-46B4-AB06-E1F17B7B31EB}"/>
    <cellStyle name="m_S Binder Ann Bus Review-0407_RV_Reinvestment update_0907 2" xfId="4517" xr:uid="{6A662D4F-A4F0-4846-9EB4-F2531CC39542}"/>
    <cellStyle name="m_S Binder Ann Bus Review-0407_RV_Reinvestment update_0907_15.R&amp;D" xfId="2104" xr:uid="{E3495B19-7E27-4AF2-B13E-D31065CACA55}"/>
    <cellStyle name="m_S Binder Ann Bus Review-0407_RV_Reinvestment update_0907_15.R&amp;D 2" xfId="4518" xr:uid="{360A75D3-05F4-408E-8CB4-047399893F24}"/>
    <cellStyle name="m_S Binder Ann Bus Review-0407_RV_Reinvestment update_0907_AsPac-Budget Pres S Binder Reg Summary_2008B" xfId="2105" xr:uid="{E3BFBB95-A07E-4E95-BE42-9BF87E0D62FB}"/>
    <cellStyle name="m_S Binder Ann Bus Review-0407_RV_Reinvestment update_0907_AsPac-Budget Pres S Binder Reg Summary_2008B 2" xfId="4519" xr:uid="{853B1507-6F57-4A2B-9825-68D13F015C34}"/>
    <cellStyle name="m_S Binder Ann Bus Review-0407_RV_Reinvestment update_0907_AsPac-Budget Pres S Binder Reg Summary_2008B(1to30)" xfId="2106" xr:uid="{A9337100-605E-4C71-B07A-989E203C4815}"/>
    <cellStyle name="m_S Binder Ann Bus Review-0407_RV_Reinvestment update_0907_AsPac-Budget Pres S Binder Reg Summary_2008B(1to30) 2" xfId="4520" xr:uid="{EB6219CF-4E23-44D4-8427-CF725D15C1CC}"/>
    <cellStyle name="m_S Binder Ann Bus Review-0407_RV_Reinvestment update_0907_AsPac-Budget Pres S Binder Reg Summary_2008B(31to60)" xfId="2107" xr:uid="{629DC7E5-800D-4B63-A83D-A66778A5AF39}"/>
    <cellStyle name="m_S Binder Ann Bus Review-0407_RV_Reinvestment update_0907_AsPac-Budget Pres S Binder Reg Summary_2008B(31to60) 2" xfId="4521" xr:uid="{429B62AA-580F-44FA-B94D-C54631A89D4D}"/>
    <cellStyle name="m_S Binder Ann Bus Review-0407_RV_Reinvestment update_0907_Bridges_for SB deck" xfId="2108" xr:uid="{26747242-F9B3-4822-BB5A-C9046A31A322}"/>
    <cellStyle name="m_S Binder Ann Bus Review-0407_RV_Reinvestment update_0907_Bridges_for SB deck 2" xfId="4522" xr:uid="{4C24DB7E-25BF-4722-A624-06879E75A291}"/>
    <cellStyle name="m_S Binder Ann Bus Review-0407_RV_Reinvestment update_0907_Great for MT" xfId="2109" xr:uid="{9184C4D8-C5C9-4D5E-A68E-197A5695BA71}"/>
    <cellStyle name="m_S Binder Ann Bus Review-0407_RV_Reinvestment update_0907_Great for MT 2" xfId="4523" xr:uid="{0359C0C8-8634-4600-933C-E0C2D8DAAE1C}"/>
    <cellStyle name="m_S Binder Ann Bus Review-0407_RV_Reinvestment update_0907_PTI Slide" xfId="2110" xr:uid="{C6AF8CE5-A23A-4FCB-871D-3FC44981D322}"/>
    <cellStyle name="m_S Binder Ann Bus Review-0407_RV_Reinvestment update_0907_PTI Slide 2" xfId="4524" xr:uid="{2D1C7C32-3A46-4E4D-B0ED-530BE5973EA3}"/>
    <cellStyle name="m_S Binder Ann Bus Review-0407_RV_Reinvestment update_0907_Px" xfId="2111" xr:uid="{1F0BF264-A685-4DEE-BF41-D9F6A9D3BD6B}"/>
    <cellStyle name="m_S Binder Ann Bus Review-0407_RV_Reinvestment update_0907_Px 2" xfId="4525" xr:uid="{E6C52FE2-BDCC-468D-B13C-4E55482C46F9}"/>
    <cellStyle name="m_S Binder Ann Bus Review-0407_RV_Reinvestment update_0907_Slide8" xfId="2112" xr:uid="{66F5EE7D-5CB7-4450-A5E2-77FE1F0965BD}"/>
    <cellStyle name="m_S Binder Ann Bus Review-0407_RV_Reinvestment update_0907_Slide8 2" xfId="4526" xr:uid="{BE26EB34-A1C3-4AD2-82CC-EB0D9C678B0B}"/>
    <cellStyle name="m_S Binder Ann Bus Review-0407_RV_Slide8" xfId="2113" xr:uid="{2332D35A-9263-4E6F-8ED5-AA9FC217CF94}"/>
    <cellStyle name="m_S Binder Ann Bus Review-0407_RV_Slide8 2" xfId="4527" xr:uid="{524A5A1A-6715-473C-91D3-F46F22FB253E}"/>
    <cellStyle name="m_Sep Buz Review-val" xfId="2114" xr:uid="{7271E3E1-743F-4D29-95ED-3317D50CF37B}"/>
    <cellStyle name="m_Sep Buz Review-val 2" xfId="4528" xr:uid="{DB7612A0-DAC9-42FC-8E99-DD888F301925}"/>
    <cellStyle name="m_Sep Buz Review-val_15.R&amp;D" xfId="2115" xr:uid="{0490A2BF-BA18-46B0-9BE1-19649D08AFC4}"/>
    <cellStyle name="m_Sep Buz Review-val_15.R&amp;D 2" xfId="4529" xr:uid="{742FFB66-FA9C-4AD8-BA64-491A095322E7}"/>
    <cellStyle name="m_Sep Buz Review-val_AsPac-Budget Pres S Binder Reg Summary_2008B" xfId="2116" xr:uid="{F2496BA7-3DEA-4D35-AA4B-9068F14A9B7A}"/>
    <cellStyle name="m_Sep Buz Review-val_AsPac-Budget Pres S Binder Reg Summary_2008B 2" xfId="4530" xr:uid="{E2A3E8D6-4E32-4C5E-BC51-A259D4A089D9}"/>
    <cellStyle name="m_Sep Buz Review-val_AsPac-Budget Pres S Binder Reg Summary_2008B(1to30)" xfId="2117" xr:uid="{DE75663C-349F-479D-A66C-A2A26E354412}"/>
    <cellStyle name="m_Sep Buz Review-val_AsPac-Budget Pres S Binder Reg Summary_2008B(1to30) 2" xfId="4531" xr:uid="{99ABE6CB-2367-4A59-A18C-88D4134A1D41}"/>
    <cellStyle name="m_Sep Buz Review-val_AsPac-Budget Pres S Binder Reg Summary_2008B(31to60)" xfId="2118" xr:uid="{993F143B-C53D-4370-A3DB-5D5461B56ED3}"/>
    <cellStyle name="m_Sep Buz Review-val_AsPac-Budget Pres S Binder Reg Summary_2008B(31to60) 2" xfId="4532" xr:uid="{71F150C7-C5AC-4F30-80EA-0EF8C8BEE7DF}"/>
    <cellStyle name="m_Sep Buz Review-val_Bridges_for SB deck" xfId="2119" xr:uid="{643F598A-DDD0-46FC-AFB2-FF31698F6788}"/>
    <cellStyle name="m_Sep Buz Review-val_Bridges_for SB deck 2" xfId="4533" xr:uid="{BFBC4287-15FF-447A-8A5B-80EA17434714}"/>
    <cellStyle name="m_Sep Buz Review-val_Great for MT" xfId="2120" xr:uid="{885CDD09-F7C5-4ABD-8CFD-9C73A94FB2A0}"/>
    <cellStyle name="m_Sep Buz Review-val_Great for MT 2" xfId="4534" xr:uid="{6416FEAE-AD81-4C7E-B2C2-3880717E457A}"/>
    <cellStyle name="m_Sep Buz Review-val_PTI Slide" xfId="2121" xr:uid="{BA7EAAA0-1E43-4724-A779-7CC2376DF9A8}"/>
    <cellStyle name="m_Sep Buz Review-val_PTI Slide 2" xfId="4535" xr:uid="{DE057DD1-61CF-4128-B0D9-B5511175F79F}"/>
    <cellStyle name="m_Sep Buz Review-val_Px" xfId="2122" xr:uid="{66077ECE-53CA-42DC-AFEA-5B9FFC120351}"/>
    <cellStyle name="m_Sep Buz Review-val_Px 2" xfId="4536" xr:uid="{ED9189BF-EC80-40E8-80C4-1D37B9F7A6D4}"/>
    <cellStyle name="m_Sep Buz Review-val_Slide8" xfId="2123" xr:uid="{1BC442C7-C68B-47E7-93A4-8D9ADD383F6A}"/>
    <cellStyle name="m_Sep Buz Review-val_Slide8 2" xfId="4537" xr:uid="{8652FE47-D02F-473A-9946-1A416A247684}"/>
    <cellStyle name="Menu_Bkgrd" xfId="2124" xr:uid="{88B7AC84-5B75-440B-829B-D646E4C07519}"/>
    <cellStyle name="měny_BSAnalByPeriod" xfId="2125" xr:uid="{A4D0C909-BCF3-4023-BC22-010251FA0481}"/>
    <cellStyle name="Migliaia_COVER5" xfId="2126" xr:uid="{C2B00822-B745-4A4F-8C14-384202EF99DA}"/>
    <cellStyle name="Millares [0]_budgetreview.xls Gráfico 1" xfId="2127" xr:uid="{C19423BF-66C5-4055-96D5-A8B3947E4514}"/>
    <cellStyle name="Millares_budgetreview.xls Gráfico 1" xfId="2128" xr:uid="{0609C6D8-9119-4D7F-B3CC-7437EF99CA59}"/>
    <cellStyle name="Millier0" xfId="2129" xr:uid="{E460DCB6-F79B-41B9-B24A-2F3FE2B375F3}"/>
    <cellStyle name="Millier1" xfId="2130" xr:uid="{411E8668-3852-4290-8A86-219578BABA94}"/>
    <cellStyle name="Millier2" xfId="2131" xr:uid="{443CE7D5-5BB6-4FFF-91E8-31BE77185D07}"/>
    <cellStyle name="Milliers [0]_1_HistoSales2001" xfId="2132" xr:uid="{34B399DB-6BDA-43FA-9D75-45146A5457F9}"/>
    <cellStyle name="Milliers_1_HistoSales2001" xfId="2133" xr:uid="{EAF50EC4-D732-437D-AD64-D152EFF4046D}"/>
    <cellStyle name="Moeda [0]_bridfile" xfId="2134" xr:uid="{B8069C98-7B01-4E3B-9C10-8446186D02C4}"/>
    <cellStyle name="Moeda_bridfile" xfId="2135" xr:uid="{CE83C5F6-1CF8-429E-BD02-2C3384E6851A}"/>
    <cellStyle name="Moneda [0]_budgetreview.xls Gráfico 1" xfId="2136" xr:uid="{7F6B3C0E-4540-47B7-A141-AA5C653EB619}"/>
    <cellStyle name="Moneda_Arrow_Peru_SalesForce 2006 -2007-June9" xfId="2137" xr:uid="{76E35B83-FE5C-4BDC-A9AF-7E5906E2FD54}"/>
    <cellStyle name="Monétaire [0]_1_HistoSales2001" xfId="2138" xr:uid="{A919FA43-0C25-42BE-B3B5-22996437DBB0}"/>
    <cellStyle name="Monétaire_1_HistoSales2001" xfId="2139" xr:uid="{9EB509B1-0CB6-4F2B-BBEB-6DA84E94D2D0}"/>
    <cellStyle name="Monétaire0" xfId="2140" xr:uid="{5EA426E7-C1E7-4FF4-B7DE-3DD8C12D5393}"/>
    <cellStyle name="Monétaire0 2" xfId="4538" xr:uid="{78D77D9A-F83C-49D6-B54D-97884B6B5E9D}"/>
    <cellStyle name="Monétaire2" xfId="2141" xr:uid="{CA03F166-C936-4E10-839F-5C9DBD83F07E}"/>
    <cellStyle name="Monétaire2 2" xfId="4539" xr:uid="{506ABF3A-22DE-4F61-BD54-34F7612749E6}"/>
    <cellStyle name="Neutral 2" xfId="2143" xr:uid="{E8D4E5C5-CDA4-4210-8DFE-AD524F06407F}"/>
    <cellStyle name="Neutral 3" xfId="2144" xr:uid="{E08CA720-5A0E-4E22-8025-29A10B3F5E4B}"/>
    <cellStyle name="Neutral 4" xfId="2145" xr:uid="{B9BBE6BB-10E6-4487-8D60-A2200AC74EC3}"/>
    <cellStyle name="Neutral 5" xfId="2142" xr:uid="{8FEE270F-0766-49C0-B3B7-22D57FD6639C}"/>
    <cellStyle name="new2" xfId="2146" xr:uid="{A3008E99-38A0-4747-AD6B-8C840383C4DD}"/>
    <cellStyle name="no dec" xfId="2147" xr:uid="{1E444D24-F04A-4076-9A0A-774C37FE67D1}"/>
    <cellStyle name="no dec 2" xfId="4540" xr:uid="{0E7BCC2D-507B-48C3-80A2-891350078397}"/>
    <cellStyle name="No-definido" xfId="2148" xr:uid="{F6208983-D4DF-483C-9D8E-EA4074B12B50}"/>
    <cellStyle name="Nomal0" xfId="2149" xr:uid="{0B0697B2-3F90-4A2A-9021-1F94790F970C}"/>
    <cellStyle name="Normal" xfId="0" builtinId="0"/>
    <cellStyle name="Normal - Style1" xfId="2150" xr:uid="{F5457FAA-E046-446C-8981-D8EBEE517711}"/>
    <cellStyle name="Normal - Style1 2" xfId="4541" xr:uid="{C0806788-A03F-4415-B1AB-442A3C4D1185}"/>
    <cellStyle name="Normal - Style2" xfId="2151" xr:uid="{72779731-99BC-4E18-982D-6BEBF86E8CA1}"/>
    <cellStyle name="Normal 10" xfId="2152" xr:uid="{5AE5871F-6F71-4804-A343-5E5A9A7C6B8E}"/>
    <cellStyle name="Normal 10 2" xfId="4542" xr:uid="{4FE48249-BA6C-42C4-A17F-70BC4F7377DD}"/>
    <cellStyle name="Normal 11" xfId="2153" xr:uid="{A56A3D69-7738-4C43-ABF4-04A7C848BB79}"/>
    <cellStyle name="Normal 11 2" xfId="4543" xr:uid="{2DD1604F-C54E-4215-A366-3EE173C85FD8}"/>
    <cellStyle name="Normal 12" xfId="2154" xr:uid="{B5BB747F-EC88-4226-9546-F8BFDEE287A1}"/>
    <cellStyle name="Normal 12 2" xfId="4544" xr:uid="{F66E4C90-C38C-42E1-B537-7A8F3FB0F55A}"/>
    <cellStyle name="Normal 13" xfId="2155" xr:uid="{6EF926EE-1CC8-48CA-902C-0542F34894B0}"/>
    <cellStyle name="Normal 13 2" xfId="4545" xr:uid="{44BB1E7B-028E-45CA-9355-5494DC3056AB}"/>
    <cellStyle name="Normal 14" xfId="2156" xr:uid="{6817BB22-1F02-4017-9089-01A7521023AD}"/>
    <cellStyle name="Normal 14 2" xfId="4546" xr:uid="{6045A600-DB5C-4747-802B-4F0CB75D6ABD}"/>
    <cellStyle name="Normal 15" xfId="2157" xr:uid="{ABB5DF81-1ED4-483B-8611-63A0588924D9}"/>
    <cellStyle name="Normal 15 2" xfId="4547" xr:uid="{E13F9CC9-F841-48E8-BCAB-72303BA91926}"/>
    <cellStyle name="Normal 16" xfId="2158" xr:uid="{6B492F84-E3A0-45FB-9A04-3F47060D80AE}"/>
    <cellStyle name="Normal 16 2" xfId="4548" xr:uid="{FBA2F9E5-5A8E-4508-8F95-C264B69C73A4}"/>
    <cellStyle name="Normal 17" xfId="2159" xr:uid="{9C922070-FE1F-42F9-B05C-20927970086B}"/>
    <cellStyle name="Normal 17 2" xfId="4549" xr:uid="{EC2EE15C-73A8-4DC2-AC82-975CECDC6EF2}"/>
    <cellStyle name="Normal 18" xfId="2160" xr:uid="{CAF09BCE-89BF-42A0-B4D1-67C28CF09753}"/>
    <cellStyle name="Normal 18 2" xfId="4550" xr:uid="{D27E4260-170E-4C8D-B1F7-3F4D35348E15}"/>
    <cellStyle name="Normal 19" xfId="2161" xr:uid="{7E26037F-07B4-4C41-81C5-361CD890ADBF}"/>
    <cellStyle name="Normal 19 2" xfId="4551" xr:uid="{58B110D6-5AE3-4E77-9462-42615A2D3F7E}"/>
    <cellStyle name="Normal 2" xfId="2162" xr:uid="{49669F71-5B47-471E-81EF-99C71B112DA8}"/>
    <cellStyle name="Normal 2 2" xfId="2163" xr:uid="{E198D05A-A51C-4E58-90C9-25E9FADC3A79}"/>
    <cellStyle name="Normal 2 2 2" xfId="2164" xr:uid="{0C72AD12-F160-48FB-AF46-26ABFEFEC4A7}"/>
    <cellStyle name="Normal 2 2 2 2" xfId="4553" xr:uid="{CA99492F-65F9-4180-A047-4657FA7358B0}"/>
    <cellStyle name="Normal 2 3" xfId="2165" xr:uid="{8CF1B752-D6A7-4C5E-842F-BE15FD8E7BC0}"/>
    <cellStyle name="Normal 2 4" xfId="4552" xr:uid="{332A8E16-F88B-4077-A1FF-1E12E095C7C1}"/>
    <cellStyle name="Normal 2 5" xfId="4961" xr:uid="{3173F0B1-159F-4496-BB04-085912164807}"/>
    <cellStyle name="Normal 20" xfId="2166" xr:uid="{77E78DD2-4511-4B4C-9319-ADC867223E78}"/>
    <cellStyle name="Normal 20 2" xfId="4554" xr:uid="{1725237B-E401-42E5-A9F6-826D2A488130}"/>
    <cellStyle name="Normal 21" xfId="2167" xr:uid="{61ED41F8-CEA3-4ED6-8B32-E3402FF7AB1D}"/>
    <cellStyle name="Normal 21 2" xfId="4555" xr:uid="{59A6C636-1023-4D5D-B9AB-1AF151ACFC3B}"/>
    <cellStyle name="Normal 22" xfId="2168" xr:uid="{4E513E8D-7719-4511-AA6E-50A75CD6E062}"/>
    <cellStyle name="Normal 22 2" xfId="4556" xr:uid="{B7A5F3C3-A08C-4A27-88C5-EA94227CC820}"/>
    <cellStyle name="Normal 23" xfId="2169" xr:uid="{FF370C11-9A5C-490E-BA99-142D8A142A89}"/>
    <cellStyle name="Normal 23 2" xfId="4557" xr:uid="{67FE5363-2A40-4C95-B86F-0F7115FEC0DC}"/>
    <cellStyle name="Normal 24" xfId="2170" xr:uid="{2AA71DED-3A90-43B3-8535-9A5BB7ED468F}"/>
    <cellStyle name="Normal 24 2" xfId="4558" xr:uid="{0821AEEB-E950-46E3-B236-773E71A33BF3}"/>
    <cellStyle name="Normal 25" xfId="2171" xr:uid="{464B4426-D7F3-459D-B1AA-546DBD6E609C}"/>
    <cellStyle name="Normal 25 2" xfId="4559" xr:uid="{429C66A3-FD62-43DB-BC17-EE2209A79D0C}"/>
    <cellStyle name="Normal 26" xfId="2172" xr:uid="{A3681E6E-B7B5-41AB-92A6-DE5CF7F64A07}"/>
    <cellStyle name="Normal 26 2" xfId="4560" xr:uid="{B8426152-9CF6-491F-A24D-182FF3C78D8F}"/>
    <cellStyle name="Normal 27" xfId="2173" xr:uid="{3C06B256-9306-4725-99B0-4BF031BD84BD}"/>
    <cellStyle name="Normal 27 2" xfId="4561" xr:uid="{ED04072A-2E06-4697-930B-53CE73D4D943}"/>
    <cellStyle name="Normal 28" xfId="2174" xr:uid="{A3A7D398-8843-400E-92DF-1412BAF54C8D}"/>
    <cellStyle name="Normal 28 2" xfId="4562" xr:uid="{26AA6158-747E-4738-9A0F-9B68B129113D}"/>
    <cellStyle name="Normal 29" xfId="2175" xr:uid="{4F09AC79-A0B0-4FCC-84E1-1425F6BEBADC}"/>
    <cellStyle name="Normal 29 2" xfId="4563" xr:uid="{8C288090-7BE3-46DC-B140-19C4E3B07A2D}"/>
    <cellStyle name="Normal 3" xfId="2176" xr:uid="{ACDCA95D-1957-415A-9E23-1F39E50660DB}"/>
    <cellStyle name="Normal 3 2" xfId="2177" xr:uid="{FDE901F6-0F78-46CB-8D0B-71216B715F96}"/>
    <cellStyle name="Normal 3 3" xfId="4564" xr:uid="{22EFB3D4-85A1-4BA7-9AF8-83059BB4B160}"/>
    <cellStyle name="Normal 30" xfId="2178" xr:uid="{BE2046C8-40EC-4461-8457-D1AC78806D53}"/>
    <cellStyle name="Normal 31" xfId="2179" xr:uid="{A2518847-906A-4242-A697-3B82265585D6}"/>
    <cellStyle name="Normal 31 2" xfId="4565" xr:uid="{907C457E-4ED2-4BD6-A10A-39AEA19D951D}"/>
    <cellStyle name="Normal 32" xfId="2180" xr:uid="{CF955E0B-6751-4F29-99E4-B06E8876C35D}"/>
    <cellStyle name="Normal 32 2" xfId="4566" xr:uid="{A607B8E6-2783-41D8-8D72-6FDFED1C1E68}"/>
    <cellStyle name="Normal 33" xfId="2181" xr:uid="{F81E173B-3B87-419F-B5AE-06D4A346B133}"/>
    <cellStyle name="Normal 33 2" xfId="4567" xr:uid="{CF905DCD-6252-4078-A4F9-6F5E83F5068D}"/>
    <cellStyle name="Normal 34" xfId="2182" xr:uid="{F4CBB314-9826-47F1-93A7-359A403D84B8}"/>
    <cellStyle name="Normal 34 2" xfId="4568" xr:uid="{EF1BF604-EA2F-4701-B5E0-7AD9D5809D3C}"/>
    <cellStyle name="Normal 35" xfId="2183" xr:uid="{2CCA8BB4-74BF-4BF8-B13A-7122DE5A329F}"/>
    <cellStyle name="Normal 35 2" xfId="4569" xr:uid="{D186EFBF-D0F3-482E-800E-F39680C01B8F}"/>
    <cellStyle name="Normal 36" xfId="2184" xr:uid="{A0875382-E68A-4EC1-9708-118A81B10AB5}"/>
    <cellStyle name="Normal 36 2" xfId="4570" xr:uid="{BED14394-4876-4619-9082-0E34F77598D9}"/>
    <cellStyle name="Normal 37" xfId="2185" xr:uid="{248D34FF-B4E2-4059-8A97-E61D36FC359C}"/>
    <cellStyle name="Normal 37 2" xfId="4571" xr:uid="{D08A9745-AADF-456A-8BAF-1A19BEE27584}"/>
    <cellStyle name="Normal 38" xfId="2186" xr:uid="{9880B438-49BD-407D-9E5C-2B2E95B6AE70}"/>
    <cellStyle name="Normal 38 2" xfId="4572" xr:uid="{79D7599D-DB19-4932-964F-A1873BBD5157}"/>
    <cellStyle name="Normal 39" xfId="2187" xr:uid="{84DBC2E8-3FF8-4476-B865-3067E2A9911A}"/>
    <cellStyle name="Normal 39 2" xfId="4573" xr:uid="{1FA1A193-35B5-477C-A883-CEB7CFFBABB5}"/>
    <cellStyle name="Normal 4" xfId="2188" xr:uid="{4143ED94-5832-454C-9EE5-6FB9ACAC6F9B}"/>
    <cellStyle name="Normal 4 2" xfId="4574" xr:uid="{94A98194-894F-4D12-B8B7-F5A032CAD52A}"/>
    <cellStyle name="Normal 40" xfId="2189" xr:uid="{7E86AC6B-EAE6-4B7C-BFC4-AE7C877F6B5C}"/>
    <cellStyle name="Normal 40 2" xfId="4575" xr:uid="{69E95501-E963-4C69-A5F3-8580063F517D}"/>
    <cellStyle name="Normal 41" xfId="2190" xr:uid="{536A5F49-7DAE-4C7F-9ACB-20CDBF38FB55}"/>
    <cellStyle name="Normal 41 2" xfId="4576" xr:uid="{0481BF16-3A29-4D9A-A83C-A58A110ED551}"/>
    <cellStyle name="Normal 42" xfId="2191" xr:uid="{58FDA672-F43E-417C-AA12-46E0CCFC8A8A}"/>
    <cellStyle name="Normal 42 2" xfId="4577" xr:uid="{F0404C92-8D94-4635-950C-2066D817DE2F}"/>
    <cellStyle name="Normal 43" xfId="2192" xr:uid="{C912BB42-6145-467D-8852-754700D35652}"/>
    <cellStyle name="Normal 43 2" xfId="4578" xr:uid="{FAF27701-09CA-43A2-BDBB-152F24FAF24C}"/>
    <cellStyle name="Normal 44" xfId="2193" xr:uid="{0CA5D6B5-43F7-42A7-942D-D6CC795E841C}"/>
    <cellStyle name="Normal 44 2" xfId="4579" xr:uid="{6ADE40A6-3C3B-4777-9CC7-DA30BFC911E4}"/>
    <cellStyle name="Normal 45" xfId="2194" xr:uid="{02D450EE-8F7F-4C3B-8A3D-AFA2ADFCF256}"/>
    <cellStyle name="Normal 45 2" xfId="4580" xr:uid="{085A6684-F2C5-44D7-B4CB-744BFBD7FBBB}"/>
    <cellStyle name="Normal 46" xfId="2195" xr:uid="{E4C18968-C61A-4AB8-99ED-7082E5DBFEF7}"/>
    <cellStyle name="Normal 46 2" xfId="4581" xr:uid="{3E856F38-0B52-4082-B476-93F3FC0CE3D0}"/>
    <cellStyle name="Normal 47" xfId="2196" xr:uid="{68E7A03C-104E-4A12-80C6-DA21F2164120}"/>
    <cellStyle name="Normal 47 2" xfId="4582" xr:uid="{4847649A-B9BE-4076-AAF9-D75F41FF622D}"/>
    <cellStyle name="Normal 48" xfId="2197" xr:uid="{880D66B4-C24C-4DCB-B347-6DEF6434B399}"/>
    <cellStyle name="Normal 48 2" xfId="4583" xr:uid="{ABB779E8-4D30-4818-A436-26A45DEEF1F5}"/>
    <cellStyle name="Normal 49" xfId="2198" xr:uid="{5B71225A-7B0E-4E32-83C8-8AB8E2A9EB06}"/>
    <cellStyle name="Normal 49 2" xfId="4584" xr:uid="{2C0232A3-9ED4-4196-846E-FB1B978305BD}"/>
    <cellStyle name="Normal 5" xfId="2199" xr:uid="{C92A490F-3547-45B4-B0E5-FDDFB5FA4187}"/>
    <cellStyle name="Normal 5 2" xfId="4585" xr:uid="{3492B6ED-96B1-4ED7-92CC-D362F4832B8D}"/>
    <cellStyle name="Normal 50" xfId="2200" xr:uid="{F4CAC513-2168-4A0C-A3A1-30D6D05A4426}"/>
    <cellStyle name="Normal 50 2" xfId="4586" xr:uid="{ED2E4C91-D11E-48EF-B071-7AAEE1E45230}"/>
    <cellStyle name="Normal 51" xfId="4892" xr:uid="{9041100B-6B8B-4B91-B81A-3E3868773D56}"/>
    <cellStyle name="Normal 52" xfId="3" xr:uid="{02497EF8-94E6-4F0A-A12A-8887F55F1C2E}"/>
    <cellStyle name="Normal 53" xfId="4962" xr:uid="{130D427B-00DC-4E8F-9815-EBD0617A20F6}"/>
    <cellStyle name="Normal 54" xfId="4981" xr:uid="{BC2EDA02-003A-4C1C-B16A-38E74484B238}"/>
    <cellStyle name="Normal 6" xfId="2201" xr:uid="{A2CB9EA3-8101-4113-8EF3-6E61095F200D}"/>
    <cellStyle name="Normal 7" xfId="2202" xr:uid="{C3234E3A-7F1F-46BB-AA3C-E4FA224A3A87}"/>
    <cellStyle name="Normal 7 2" xfId="4587" xr:uid="{BA1A35FE-D4E4-48F8-86F1-B65A020EEF0F}"/>
    <cellStyle name="Normal 8" xfId="2203" xr:uid="{E01B2860-DB4C-4077-A2F7-F9CBAE0E11A8}"/>
    <cellStyle name="Normal 8 2" xfId="4588" xr:uid="{641CE5BE-7BD2-4FC8-A0D2-D73359B2C6D1}"/>
    <cellStyle name="Normal 9" xfId="2204" xr:uid="{A017CC5D-455B-4AD1-8B13-F6DAB060D0E1}"/>
    <cellStyle name="Normal 9 2" xfId="4589" xr:uid="{CE7B4474-E836-4DE4-85F2-1CC34CB46340}"/>
    <cellStyle name="Normal welcome" xfId="2205" xr:uid="{D47390EE-DE25-47E9-AE1A-36BE60E01CDB}"/>
    <cellStyle name="Normal welcome 2" xfId="4590" xr:uid="{98ED8385-57D5-4025-B420-A6ADA3C24334}"/>
    <cellStyle name="Normal1" xfId="2206" xr:uid="{CAD524FF-D98C-46BE-AC8F-34452F7D5BF6}"/>
    <cellStyle name="Normale_A" xfId="2207" xr:uid="{0DA15F2B-47BE-4160-8D9A-82B407787B6E}"/>
    <cellStyle name="normální_BSAnalByPeriod" xfId="2208" xr:uid="{12EE0F60-60A3-4660-AA37-44A3A9AD2EF7}"/>
    <cellStyle name="Note 2" xfId="2210" xr:uid="{3D45F88F-3DEF-465D-A622-5BCBAF320C45}"/>
    <cellStyle name="Note 2 2" xfId="4591" xr:uid="{DB3E60E6-CD7E-4D05-9585-9FDCFEF9E272}"/>
    <cellStyle name="Note 3" xfId="2211" xr:uid="{731DF8BC-605A-4FA1-B7F4-0D9EF932CB89}"/>
    <cellStyle name="Note 3 2" xfId="4592" xr:uid="{7FF5AAEE-9C28-49CC-8A4E-5003A8A6FA58}"/>
    <cellStyle name="Note 4" xfId="2212" xr:uid="{CCE20944-1323-47EF-A9C9-ECA0B1B3E686}"/>
    <cellStyle name="Note 5" xfId="2209" xr:uid="{B99E9B9E-9B99-464B-9EBD-2D23CE2AB344}"/>
    <cellStyle name="Number" xfId="2213" xr:uid="{290B4807-CEF4-4051-A4E4-5D75DF772BCF}"/>
    <cellStyle name="Number 2" xfId="4593" xr:uid="{0FD4A800-3434-433A-BCE3-6A786A9855C6}"/>
    <cellStyle name="OScommands" xfId="2214" xr:uid="{A01091E2-3039-494F-A332-ADD904348EBE}"/>
    <cellStyle name="Output 2" xfId="2216" xr:uid="{01C1DF08-2140-4C40-99FB-90DD20D02BAE}"/>
    <cellStyle name="Output 3" xfId="2215" xr:uid="{C3C9BB58-DB2A-4065-84F8-6FE6A1DCFDC5}"/>
    <cellStyle name="pdb.Control" xfId="2217" xr:uid="{D354C1CB-925B-4390-8648-B9127B913040}"/>
    <cellStyle name="pdb.Control 2" xfId="4594" xr:uid="{927394B0-59A4-4991-B2E2-AA88F14FBF78}"/>
    <cellStyle name="Percent" xfId="2" builtinId="5"/>
    <cellStyle name="Percent [0]" xfId="2219" xr:uid="{41BD1547-8C41-4185-AB5D-EFF333B4DF6E}"/>
    <cellStyle name="Percent [0] 2" xfId="4595" xr:uid="{3283AC16-6197-480A-9A7C-4CF4D40E2420}"/>
    <cellStyle name="Percent [00]" xfId="2220" xr:uid="{FBF294AE-A959-48BE-B4FB-C088D486768D}"/>
    <cellStyle name="Percent [00] 2" xfId="4596" xr:uid="{5094BF6D-D440-4F7F-860E-09CE7ED4087F}"/>
    <cellStyle name="Percent [2]" xfId="2221" xr:uid="{3A10CE3D-62E0-4DA0-8BC2-945B4D4B7036}"/>
    <cellStyle name="Percent [2] 2" xfId="4597" xr:uid="{15A7B3E0-73C0-4530-9788-9620AC2285D2}"/>
    <cellStyle name="Percent 10" xfId="2222" xr:uid="{ACD6640F-C387-4C90-B6B1-4BB6A9696EB8}"/>
    <cellStyle name="Percent 10 2" xfId="4598" xr:uid="{81E124DC-76A9-4311-8921-29D9D340FBC6}"/>
    <cellStyle name="Percent 11" xfId="2223" xr:uid="{64A228C9-99CD-40A9-8D82-9016D9AE56D8}"/>
    <cellStyle name="Percent 11 2" xfId="4599" xr:uid="{2EE339A7-5BCB-46D5-82E3-CE9168945192}"/>
    <cellStyle name="Percent 12" xfId="2224" xr:uid="{84E1405B-2345-49F5-B2DB-3846DD622D1A}"/>
    <cellStyle name="Percent 12 2" xfId="4600" xr:uid="{D96B6CF2-6569-4000-97BB-7B812694175B}"/>
    <cellStyle name="Percent 13" xfId="2225" xr:uid="{DFE35667-31FF-4BE6-A128-F5C12316567D}"/>
    <cellStyle name="Percent 13 2" xfId="4601" xr:uid="{EE479DAB-B275-4348-8A58-F08182AAC2F7}"/>
    <cellStyle name="Percent 14" xfId="2226" xr:uid="{1AB7C7F2-7908-4EB4-87D6-2B229233D857}"/>
    <cellStyle name="Percent 14 2" xfId="4602" xr:uid="{973EF7E5-799A-432F-8A50-F80CDFB692F7}"/>
    <cellStyle name="Percent 15" xfId="2227" xr:uid="{7E0EE6AC-C94C-434C-BB41-FF67186E6E14}"/>
    <cellStyle name="Percent 15 2" xfId="4603" xr:uid="{BB3C2779-494D-459F-B482-245433CFC123}"/>
    <cellStyle name="Percent 16" xfId="2228" xr:uid="{D582551F-E322-4008-B856-F50301F759FE}"/>
    <cellStyle name="Percent 16 2" xfId="4604" xr:uid="{BD2EF00F-AA5A-42C4-9B4F-F60BC4AE3E26}"/>
    <cellStyle name="Percent 17" xfId="2229" xr:uid="{993852E9-0EDD-48E8-98B0-9162116F6FCE}"/>
    <cellStyle name="Percent 17 2" xfId="4605" xr:uid="{4D4FAE45-7FFB-4EF0-8CD9-F4C5D6FF689E}"/>
    <cellStyle name="Percent 18" xfId="2230" xr:uid="{FFAB2407-4C6E-4580-B064-1F05274BAEB2}"/>
    <cellStyle name="Percent 18 2" xfId="4606" xr:uid="{8CD9E1F7-FF1D-466A-B525-B93B2295ED5C}"/>
    <cellStyle name="Percent 19" xfId="2231" xr:uid="{E0AC23CB-97C6-409A-AE3B-B52FAD256530}"/>
    <cellStyle name="Percent 19 2" xfId="4607" xr:uid="{808C1DD4-CE65-4A6D-A501-F4BBCE7044AD}"/>
    <cellStyle name="Percent 2" xfId="2232" xr:uid="{BFBCFA15-8DB2-472A-AC8E-D01617126AC5}"/>
    <cellStyle name="Percent 2 2" xfId="2233" xr:uid="{4B8F98F3-5431-477B-96E0-E33C8383C6F5}"/>
    <cellStyle name="Percent 2 3" xfId="4608" xr:uid="{8D8DC723-E760-4BA6-88A9-6A0FF3781956}"/>
    <cellStyle name="Percent 20" xfId="2234" xr:uid="{2BBB711E-821C-4114-9486-560E407578EC}"/>
    <cellStyle name="Percent 20 2" xfId="4609" xr:uid="{D9B7A6D0-FA96-4C47-8AC7-0615C433F90A}"/>
    <cellStyle name="Percent 21" xfId="2235" xr:uid="{298A3E22-0F36-47EC-A7D1-DF14D2FEA784}"/>
    <cellStyle name="Percent 21 2" xfId="4610" xr:uid="{1F8912D4-FC5F-46B0-B6C1-C8AF19678550}"/>
    <cellStyle name="Percent 22" xfId="2236" xr:uid="{90C7C3E0-1483-4BB7-8258-919C9025E394}"/>
    <cellStyle name="Percent 22 2" xfId="4611" xr:uid="{6C469239-12D6-43F1-B28A-0DF3FFBC2164}"/>
    <cellStyle name="Percent 23" xfId="2237" xr:uid="{6B4442FB-D27E-461B-9172-CF91D994D4B8}"/>
    <cellStyle name="Percent 23 2" xfId="4612" xr:uid="{9D8480AD-B6E7-4CD9-AD9B-5D69D6ECB20F}"/>
    <cellStyle name="Percent 24" xfId="2238" xr:uid="{62416294-43D8-48AF-B805-028454013A5C}"/>
    <cellStyle name="Percent 24 2" xfId="4613" xr:uid="{5F925421-3C29-440D-B8EA-6F97DC02BD89}"/>
    <cellStyle name="Percent 25" xfId="2239" xr:uid="{8175B0DB-5169-43F5-AF30-21BB5F1A777A}"/>
    <cellStyle name="Percent 25 2" xfId="4614" xr:uid="{8A59DF40-AC2D-4442-94A5-CCDC87F3A2BC}"/>
    <cellStyle name="Percent 26" xfId="2240" xr:uid="{E6BF57B8-FB6D-44F6-9F60-D510B258DC98}"/>
    <cellStyle name="Percent 26 2" xfId="4615" xr:uid="{B57EB9E7-592E-4DFA-A912-763C3A45BAB6}"/>
    <cellStyle name="Percent 27" xfId="2241" xr:uid="{ED47E8BD-25AE-49B1-BAED-0F4C0913A62E}"/>
    <cellStyle name="Percent 27 2" xfId="4616" xr:uid="{B8D1169A-347A-426F-9D41-489FAAAD3F32}"/>
    <cellStyle name="Percent 28" xfId="2242" xr:uid="{12CD956F-0F69-4E49-AD48-F38EFE0C7810}"/>
    <cellStyle name="Percent 28 2" xfId="4617" xr:uid="{2BE840E5-2C2D-4241-B50D-9E97FA1F6D6D}"/>
    <cellStyle name="Percent 29" xfId="2243" xr:uid="{97FF8588-77BF-4B96-8EFA-C5268680791B}"/>
    <cellStyle name="Percent 29 2" xfId="4618" xr:uid="{B3810B3D-E6D8-4BFB-A92D-6B1D9CA9F124}"/>
    <cellStyle name="Percent 3" xfId="2244" xr:uid="{000E320A-EFF2-4FCF-A706-4E94773A9616}"/>
    <cellStyle name="Percent 3 2" xfId="2245" xr:uid="{E1315184-A9CA-4447-BD6B-7A2790FE0659}"/>
    <cellStyle name="Percent 3 3" xfId="4619" xr:uid="{DC4294C5-499A-4701-9686-8F97B70F2942}"/>
    <cellStyle name="Percent 30" xfId="2246" xr:uid="{4BD2D3F9-CE6A-4C93-8171-019381CCB232}"/>
    <cellStyle name="Percent 30 2" xfId="4620" xr:uid="{89C3E956-E406-4D09-8987-CFF9CC48322E}"/>
    <cellStyle name="Percent 31" xfId="2247" xr:uid="{F4CD35E0-BE3A-413D-A4C1-2AA0EFF45779}"/>
    <cellStyle name="Percent 31 2" xfId="4621" xr:uid="{E970FEB3-DA41-4061-95A8-2C3CF5B96147}"/>
    <cellStyle name="Percent 32" xfId="2248" xr:uid="{37DCE167-0A47-46A9-9A13-3E34D2228C1F}"/>
    <cellStyle name="Percent 32 2" xfId="4622" xr:uid="{EB159AC5-4B48-4405-8358-218F649E782C}"/>
    <cellStyle name="Percent 33" xfId="2249" xr:uid="{DE88A5FD-719A-4500-BFA1-6A0200B085CD}"/>
    <cellStyle name="Percent 33 2" xfId="4623" xr:uid="{8934AC9D-13BB-4EF1-8F4E-C6891E675847}"/>
    <cellStyle name="Percent 34" xfId="2250" xr:uid="{5CC73B7A-5A5C-435C-A7AD-7973B723A880}"/>
    <cellStyle name="Percent 34 2" xfId="4624" xr:uid="{E08C946B-4AF2-40C1-9103-B4CE037E3976}"/>
    <cellStyle name="Percent 35" xfId="2251" xr:uid="{B90C5092-FF63-46B4-BED2-F1B38F552BBA}"/>
    <cellStyle name="Percent 35 2" xfId="4625" xr:uid="{DF7A6A32-CDE8-4336-A838-4E17FBC871DD}"/>
    <cellStyle name="Percent 36" xfId="2252" xr:uid="{E6B388F2-6F1B-40BC-ABED-78056C932B39}"/>
    <cellStyle name="Percent 36 2" xfId="4626" xr:uid="{04F60C10-E874-4CE5-A8A2-6B179F916312}"/>
    <cellStyle name="Percent 37" xfId="2253" xr:uid="{E851ACE1-80B8-4C3B-817F-2F43B35335B6}"/>
    <cellStyle name="Percent 37 2" xfId="4627" xr:uid="{8872258F-3671-49F7-9D64-42CF3CB4967B}"/>
    <cellStyle name="Percent 38" xfId="2254" xr:uid="{140AD0FC-013A-49C2-88F1-8F8185D9BADD}"/>
    <cellStyle name="Percent 38 2" xfId="4628" xr:uid="{BFEB8189-3F60-4EFF-B6E6-FC52C2D72744}"/>
    <cellStyle name="Percent 39" xfId="2255" xr:uid="{055BD7EE-B5C0-458A-971B-80A0A2087E41}"/>
    <cellStyle name="Percent 39 2" xfId="4629" xr:uid="{46566F40-FBF5-4435-A902-D88A0543977F}"/>
    <cellStyle name="Percent 4" xfId="2256" xr:uid="{6939DF92-2257-48B4-99BA-F1BF93059B9D}"/>
    <cellStyle name="Percent 4 2" xfId="4630" xr:uid="{60957F12-5744-4418-B24E-8133000079DB}"/>
    <cellStyle name="Percent 40" xfId="2257" xr:uid="{AF501C3F-001B-42F2-8CDC-94B421CF8EFB}"/>
    <cellStyle name="Percent 40 2" xfId="4631" xr:uid="{64823828-5E10-4C49-8211-99CB2941A4A7}"/>
    <cellStyle name="Percent 41" xfId="2258" xr:uid="{163CA09F-78F3-40DA-89B7-16B7BF97A328}"/>
    <cellStyle name="Percent 41 2" xfId="4632" xr:uid="{4A108549-74F2-455E-B9B9-2048417D3A7C}"/>
    <cellStyle name="Percent 42" xfId="2259" xr:uid="{56BBCF62-1D0B-47E0-99EF-29F4A686A08B}"/>
    <cellStyle name="Percent 42 2" xfId="4633" xr:uid="{5580A1EF-24B1-4150-A02D-9F8032038C56}"/>
    <cellStyle name="Percent 43" xfId="2260" xr:uid="{C08AA7A6-A39A-416F-B122-7DAA14220077}"/>
    <cellStyle name="Percent 43 2" xfId="4634" xr:uid="{599E1ABE-18BA-4CCA-BDD0-579AC149A8D4}"/>
    <cellStyle name="Percent 44" xfId="2261" xr:uid="{4E7682B9-6230-48FC-A8EF-65E12D4D36E4}"/>
    <cellStyle name="Percent 44 2" xfId="4635" xr:uid="{224B3A37-BAEB-4FB4-8320-B93E9C864AB8}"/>
    <cellStyle name="Percent 45" xfId="2218" xr:uid="{C19B1941-50A2-45DF-A373-0F8A1E506943}"/>
    <cellStyle name="Percent 46" xfId="4980" xr:uid="{1B5773C3-74A4-4410-B094-1327F1986893}"/>
    <cellStyle name="Percent 47" xfId="4971" xr:uid="{72FDC1FD-F3FD-4448-952E-9808DF74DA03}"/>
    <cellStyle name="Percent 5" xfId="2262" xr:uid="{6B5B01B4-B8FD-49AF-89FE-083CDDABC242}"/>
    <cellStyle name="Percent 5 2" xfId="4636" xr:uid="{01EFFDB3-7419-433A-AB95-21D212D5490D}"/>
    <cellStyle name="Percent 6" xfId="2263" xr:uid="{E06F6358-C161-495D-87EE-FBB0E47481B1}"/>
    <cellStyle name="Percent 6 2" xfId="4637" xr:uid="{2B8EF8AD-597B-4B5A-A48E-9DA591499854}"/>
    <cellStyle name="Percent 7" xfId="2264" xr:uid="{90018E6B-FADD-4E01-8A6D-F991BF154F87}"/>
    <cellStyle name="Percent 7 2" xfId="4638" xr:uid="{5649AAD5-385E-45BB-B027-9A1FA434EE25}"/>
    <cellStyle name="Percent 8" xfId="2265" xr:uid="{B3083785-4EF5-4DE7-80B6-9436E0C69116}"/>
    <cellStyle name="Percent 8 2" xfId="4639" xr:uid="{375EC995-6F9B-4B05-A38B-22A04EFBC81E}"/>
    <cellStyle name="Percent 9" xfId="2266" xr:uid="{C05C81E6-A9AF-464B-A235-C29FC661A5DB}"/>
    <cellStyle name="Percent 9 2" xfId="4640" xr:uid="{6AC2CFFD-C626-498C-A498-C87EF5A25534}"/>
    <cellStyle name="Periods" xfId="2267" xr:uid="{1D436226-ABB7-4070-BDD1-9DDD42F0E604}"/>
    <cellStyle name="Pourcentage_August Act+Sep Projection Excl Ext - Values" xfId="2268" xr:uid="{F5DEF028-486C-48B4-A8A6-86078B293778}"/>
    <cellStyle name="Pourcentage0" xfId="2269" xr:uid="{E1D34215-7F52-4E14-BFFE-F1F8D31FD1CA}"/>
    <cellStyle name="Pourcentage0 2" xfId="4641" xr:uid="{FE56F387-31C2-42FF-B121-BA7725FA4919}"/>
    <cellStyle name="Pourcentage1" xfId="2270" xr:uid="{7AAC45DF-AA0F-4467-994B-8CCC5D069A58}"/>
    <cellStyle name="Pourcentage1 2" xfId="4642" xr:uid="{A0316298-15A6-4F64-88F7-72CADAD6CD73}"/>
    <cellStyle name="Pourcentage2" xfId="2271" xr:uid="{F9349594-0433-4A5E-99C5-1D91633605A6}"/>
    <cellStyle name="Pourcentage2 2" xfId="4643" xr:uid="{2EEE0A0C-B6B0-4A37-B712-D6DA02E9F40F}"/>
    <cellStyle name="PrePop Currency (0)" xfId="2272" xr:uid="{2D18AA71-9710-49BF-B81F-32063FA3A287}"/>
    <cellStyle name="PrePop Currency (0) 2" xfId="4644" xr:uid="{54467A1E-B35F-427D-8CA7-2BE5C43D62BA}"/>
    <cellStyle name="PrePop Currency (2)" xfId="2273" xr:uid="{7D277BF5-5092-4A60-9089-86F3D829E34A}"/>
    <cellStyle name="PrePop Currency (2) 2" xfId="4645" xr:uid="{CC40F297-8509-4F7E-86EB-D280DA97E7AC}"/>
    <cellStyle name="PrePop Units (0)" xfId="2274" xr:uid="{23695EAE-38E3-4BF6-B49C-CBE109526790}"/>
    <cellStyle name="PrePop Units (0) 2" xfId="4646" xr:uid="{88C7E21C-4FE4-4BB1-9166-90973E71311B}"/>
    <cellStyle name="PrePop Units (1)" xfId="2275" xr:uid="{082C2E03-548B-43B6-B9D3-AD44FA975F8E}"/>
    <cellStyle name="PrePop Units (1) 2" xfId="4647" xr:uid="{D0FF7B1A-D7A3-4426-8944-5E3DA1D8049A}"/>
    <cellStyle name="PrePop Units (2)" xfId="2276" xr:uid="{12C9317E-1B5B-4FF9-863B-A04F1D3E08E5}"/>
    <cellStyle name="PrePop Units (2) 2" xfId="4648" xr:uid="{5E8B344F-A7CF-4B44-A132-AB03E98A1281}"/>
    <cellStyle name="PSChar" xfId="2277" xr:uid="{E139852A-F354-473C-A68E-E3BD07EEB06B}"/>
    <cellStyle name="pui.Control" xfId="2278" xr:uid="{7C5585E2-F0BA-4654-ABA5-8B1846F05370}"/>
    <cellStyle name="ReadInData" xfId="2279" xr:uid="{6781BCC4-A550-429B-A262-6968143C12C3}"/>
    <cellStyle name="ReportNums" xfId="2280" xr:uid="{6A0079C0-FCFA-49BB-AA80-2582049DBB6E}"/>
    <cellStyle name="ReportNums 2" xfId="4649" xr:uid="{F3BEDEC6-AABF-4EA5-9031-D1340FEBB953}"/>
    <cellStyle name="Reset range style to defaults" xfId="2281" xr:uid="{0A9DD8E3-A8D7-4FB3-9E9F-23291EC16089}"/>
    <cellStyle name="RevList" xfId="2282" xr:uid="{EF0A3A01-4010-4D7A-A456-CCDF5634B649}"/>
    <cellStyle name="SAPBEXaggData" xfId="2283" xr:uid="{2CDC0C9C-5C9A-4D41-9E09-5673BFB0A772}"/>
    <cellStyle name="SAPBEXaggData 2" xfId="2284" xr:uid="{88B902AF-579A-423B-8C6F-AC76E2CE77FA}"/>
    <cellStyle name="SAPBEXaggData 3" xfId="2285" xr:uid="{F8AB1907-C36B-4273-905B-95D79FBA7254}"/>
    <cellStyle name="SAPBEXaggData 4" xfId="2286" xr:uid="{797DF082-4100-46D7-83F7-80DC50DFB0E3}"/>
    <cellStyle name="SAPBEXaggDataEmph" xfId="2287" xr:uid="{C524A77A-CA76-4F62-A8FD-E0D4A4DD3413}"/>
    <cellStyle name="SAPBEXaggDataEmph 2" xfId="2288" xr:uid="{3F5129B2-5E30-4554-BFF4-872F4B291DB1}"/>
    <cellStyle name="SAPBEXaggItem" xfId="2289" xr:uid="{2D1CC3A1-D661-4A18-9EA8-627194FB3156}"/>
    <cellStyle name="SAPBEXaggItem 2" xfId="2290" xr:uid="{62B937C3-02E9-4E07-920F-7AC7C72CF42D}"/>
    <cellStyle name="SAPBEXaggItem 3" xfId="2291" xr:uid="{F02820DB-2E7A-4F44-BA9C-28ED7A85FA8A}"/>
    <cellStyle name="SAPBEXaggItem 4" xfId="2292" xr:uid="{F3E29FC4-0985-4CF2-9DC7-281E3965CD27}"/>
    <cellStyle name="SAPBEXaggItemX" xfId="2293" xr:uid="{DC1E316E-6537-4D78-B7A7-C8495E5B7CEE}"/>
    <cellStyle name="SAPBEXaggItemX 2" xfId="2294" xr:uid="{CDF1FA65-FA9B-4DF3-B9B4-7D2D577A6584}"/>
    <cellStyle name="SAPBEXchaText" xfId="2295" xr:uid="{7C307361-C2FE-4D6A-BD64-952D489B65DC}"/>
    <cellStyle name="SAPBEXchaText 2" xfId="2296" xr:uid="{FDEC3D6B-675F-4BB4-BB76-89B88CF9731E}"/>
    <cellStyle name="SAPBEXchaText 2 2" xfId="2297" xr:uid="{77C400A8-69E0-4038-8167-118B55FBDA78}"/>
    <cellStyle name="SAPBEXchaText 3" xfId="2298" xr:uid="{5297896C-75DF-44AF-9E3E-11F0ACC2066B}"/>
    <cellStyle name="SAPBEXchaText 4" xfId="2299" xr:uid="{09D70489-8CC8-45F1-949F-82E160AB124E}"/>
    <cellStyle name="SAPBEXexcBad7" xfId="2300" xr:uid="{D2B31385-C84E-4CB6-A758-2A5D595F596A}"/>
    <cellStyle name="SAPBEXexcBad7 2" xfId="2301" xr:uid="{E6D88FBE-6A7C-4B18-94B2-D6EF2ADE1DF5}"/>
    <cellStyle name="SAPBEXexcBad7 2 2" xfId="2302" xr:uid="{D8E53FE2-3624-47C9-9D33-B0A65767AB5A}"/>
    <cellStyle name="SAPBEXexcBad7 3" xfId="2303" xr:uid="{ED8B9682-93B1-4AD5-9F69-21492086968E}"/>
    <cellStyle name="SAPBEXexcBad7 4" xfId="2304" xr:uid="{DB53CE06-C96B-4A1B-979B-8E23B9586138}"/>
    <cellStyle name="SAPBEXexcBad8" xfId="2305" xr:uid="{D4855930-4A25-44F1-9DAA-01412C30883C}"/>
    <cellStyle name="SAPBEXexcBad8 2" xfId="2306" xr:uid="{2D046DBD-1BB4-4FBC-9186-EFF5B366A695}"/>
    <cellStyle name="SAPBEXexcBad8 2 2" xfId="2307" xr:uid="{947356C4-D726-4082-8AF9-0EFD8CCBF2F1}"/>
    <cellStyle name="SAPBEXexcBad8 3" xfId="2308" xr:uid="{4D7C1DEF-1FB5-442C-A224-9BB0D6C207E4}"/>
    <cellStyle name="SAPBEXexcBad8 4" xfId="2309" xr:uid="{8DD1887F-455A-40F3-91E2-5ABA39B19C14}"/>
    <cellStyle name="SAPBEXexcBad9" xfId="2310" xr:uid="{EA56BF3B-C84E-4CF0-B60E-327BC2F270DE}"/>
    <cellStyle name="SAPBEXexcBad9 2" xfId="2311" xr:uid="{0F0B1487-9364-45DB-BE97-02FE65580DA3}"/>
    <cellStyle name="SAPBEXexcBad9 2 2" xfId="2312" xr:uid="{BC926659-98FB-484E-95F2-470F8BB72DA5}"/>
    <cellStyle name="SAPBEXexcBad9 3" xfId="2313" xr:uid="{56FF4496-941E-4899-BA03-712AD0B7711C}"/>
    <cellStyle name="SAPBEXexcBad9 4" xfId="2314" xr:uid="{E88C9889-4E0C-4191-9F12-16B3CFFC089D}"/>
    <cellStyle name="SAPBEXexcCritical4" xfId="2315" xr:uid="{815546DA-51C4-4D9D-A65D-F545FBBAF40E}"/>
    <cellStyle name="SAPBEXexcCritical4 2" xfId="2316" xr:uid="{23C168A9-3A2F-49A1-8326-74F96E938620}"/>
    <cellStyle name="SAPBEXexcCritical4 2 2" xfId="2317" xr:uid="{AB8155F5-1B4B-4E0C-8600-44EE25F49592}"/>
    <cellStyle name="SAPBEXexcCritical4 3" xfId="2318" xr:uid="{4770B172-93C3-456C-9795-871EE9C2B4BD}"/>
    <cellStyle name="SAPBEXexcCritical4 4" xfId="2319" xr:uid="{54DB1594-1A79-4389-81B1-C92C16B0EDC6}"/>
    <cellStyle name="SAPBEXexcCritical5" xfId="2320" xr:uid="{8A1B3A9E-8ED9-4128-812A-01635CC65765}"/>
    <cellStyle name="SAPBEXexcCritical5 2" xfId="2321" xr:uid="{F6BB9CD1-9274-4D36-93A8-2CAAD7524F5F}"/>
    <cellStyle name="SAPBEXexcCritical5 2 2" xfId="2322" xr:uid="{FC3C0BD0-0CF4-46B1-B758-D1770787D071}"/>
    <cellStyle name="SAPBEXexcCritical5 3" xfId="2323" xr:uid="{51F47A33-85B7-4391-8DA2-8AC26D8B61FE}"/>
    <cellStyle name="SAPBEXexcCritical5 4" xfId="2324" xr:uid="{0DF94A4A-74BC-42DA-8C28-CB7BDEFB3202}"/>
    <cellStyle name="SAPBEXexcCritical6" xfId="2325" xr:uid="{A4B66018-719C-4EC0-BB5B-0FE70E1354B4}"/>
    <cellStyle name="SAPBEXexcCritical6 2" xfId="2326" xr:uid="{435FAF98-C6CB-452E-BC6C-B274FE58C02C}"/>
    <cellStyle name="SAPBEXexcCritical6 2 2" xfId="2327" xr:uid="{B1BCE378-3F3B-475C-A1CB-8550A76A6E83}"/>
    <cellStyle name="SAPBEXexcCritical6 3" xfId="2328" xr:uid="{CF005CF1-83BA-446D-843F-55F04C2C7AC8}"/>
    <cellStyle name="SAPBEXexcCritical6 4" xfId="2329" xr:uid="{319E8370-961F-4640-BBCC-3FB663596B8F}"/>
    <cellStyle name="SAPBEXexcGood1" xfId="2330" xr:uid="{58A56FF8-58F2-4C23-9926-5C54D60DC169}"/>
    <cellStyle name="SAPBEXexcGood1 2" xfId="2331" xr:uid="{BE1DE9D9-8369-4B15-90EE-A89C978F0AB7}"/>
    <cellStyle name="SAPBEXexcGood1 2 2" xfId="2332" xr:uid="{6F2378A1-E81D-49C4-9B51-754E50F21B3A}"/>
    <cellStyle name="SAPBEXexcGood1 3" xfId="2333" xr:uid="{E2C467AC-D54C-425B-A9E6-1686A9D4475F}"/>
    <cellStyle name="SAPBEXexcGood1 4" xfId="2334" xr:uid="{00B43561-EFD0-4DC7-85DE-E1D70AAB5A4C}"/>
    <cellStyle name="SAPBEXexcGood2" xfId="2335" xr:uid="{936142A7-51A7-4CB6-A5E8-4A6FD9A5078A}"/>
    <cellStyle name="SAPBEXexcGood2 2" xfId="2336" xr:uid="{A7A8BF43-7CCA-468A-96E2-91EE6F2311E9}"/>
    <cellStyle name="SAPBEXexcGood2 2 2" xfId="2337" xr:uid="{2D6D3A9B-E5A3-45A7-8FCE-3BECFD15D0CF}"/>
    <cellStyle name="SAPBEXexcGood2 3" xfId="2338" xr:uid="{BFA53D9C-F0CE-416D-A13E-D2FABB0B9A7B}"/>
    <cellStyle name="SAPBEXexcGood2 4" xfId="2339" xr:uid="{A6931481-D6AA-45CE-BFA8-E4FD2D517065}"/>
    <cellStyle name="SAPBEXexcGood3" xfId="2340" xr:uid="{2E1B52C8-4F0C-4124-9326-F24E5C61FE55}"/>
    <cellStyle name="SAPBEXexcGood3 2" xfId="2341" xr:uid="{81F26CEF-3678-4432-967B-05A8E3150710}"/>
    <cellStyle name="SAPBEXexcGood3 2 2" xfId="2342" xr:uid="{3034AF6D-E4AA-4447-8A29-D20202D6C8C2}"/>
    <cellStyle name="SAPBEXexcGood3 3" xfId="2343" xr:uid="{7D121E08-B4CD-4600-B483-310FF2A21ED4}"/>
    <cellStyle name="SAPBEXexcGood3 4" xfId="2344" xr:uid="{5A72F1A4-721E-4304-9288-83E4EBC22F9A}"/>
    <cellStyle name="SAPBEXfilterDrill" xfId="2345" xr:uid="{F03E4C1F-DFA0-400F-B9FB-B336D635FFDF}"/>
    <cellStyle name="SAPBEXfilterDrill 2" xfId="2346" xr:uid="{200D52F1-2FAC-4363-BF75-476F64F0203A}"/>
    <cellStyle name="SAPBEXfilterDrill 3" xfId="2347" xr:uid="{C64ADC29-E2B8-4524-92CA-41A059F22DDF}"/>
    <cellStyle name="SAPBEXfilterDrill 4" xfId="2348" xr:uid="{7F43400D-87C4-474C-AE21-F44A1DF53F26}"/>
    <cellStyle name="SAPBEXfilterItem" xfId="2349" xr:uid="{6CF8E32A-5976-460A-9133-AAC23E0E6C53}"/>
    <cellStyle name="SAPBEXfilterItem 2" xfId="2350" xr:uid="{1905556A-8C94-4E98-9C0C-37ADC3E038D9}"/>
    <cellStyle name="SAPBEXfilterItem 3" xfId="2351" xr:uid="{A942B5DC-2F4D-4505-A756-E48AF10B1611}"/>
    <cellStyle name="SAPBEXfilterItem 3 2" xfId="4650" xr:uid="{D4139413-40F6-4265-B9AB-935413980C72}"/>
    <cellStyle name="SAPBEXfilterText" xfId="2352" xr:uid="{C37C4114-ADC3-404C-A88B-54DFD2001542}"/>
    <cellStyle name="SAPBEXfilterText 2" xfId="2353" xr:uid="{3AE1A91F-5185-44B6-9B0B-E475ACE3218A}"/>
    <cellStyle name="SAPBEXfilterText 2 2" xfId="4651" xr:uid="{67911386-2AD0-47A3-A13D-3EB768DF5071}"/>
    <cellStyle name="SAPBEXformats" xfId="2354" xr:uid="{94DB5931-C58D-40E2-9FF1-503CF53AC1F2}"/>
    <cellStyle name="SAPBEXformats 2" xfId="2355" xr:uid="{97E5D120-2A86-45AC-91B0-1FCBFB5D81FD}"/>
    <cellStyle name="SAPBEXformats 2 2" xfId="2356" xr:uid="{37AD205A-E0F1-4DF2-87E7-EAD5A78E1195}"/>
    <cellStyle name="SAPBEXformats 3" xfId="2357" xr:uid="{9F959FA6-DA6A-462A-BE07-9D39A55DC104}"/>
    <cellStyle name="SAPBEXformats 4" xfId="2358" xr:uid="{0731D922-C156-4DCC-9581-D8FE2D3ABF5D}"/>
    <cellStyle name="SAPBEXheaderItem" xfId="2359" xr:uid="{424B8914-12DC-4780-843D-BB9BFFE40769}"/>
    <cellStyle name="SAPBEXheaderItem 2" xfId="2360" xr:uid="{8A3EAABD-914F-409C-8AC4-02D2E48652F6}"/>
    <cellStyle name="SAPBEXheaderItem 3" xfId="2361" xr:uid="{FF300F27-56C7-4101-B94B-BC97ADE64FC8}"/>
    <cellStyle name="SAPBEXheaderItem 4" xfId="2362" xr:uid="{410ADC0F-636B-4015-AAD1-989335A1B2B2}"/>
    <cellStyle name="SAPBEXheaderText" xfId="2363" xr:uid="{929B7123-CE39-47C3-90A9-EDF1F099789C}"/>
    <cellStyle name="SAPBEXheaderText 2" xfId="2364" xr:uid="{2F9CD63E-4F01-4F61-95A4-1075CA698A82}"/>
    <cellStyle name="SAPBEXheaderText 3" xfId="2365" xr:uid="{39F8F6E1-B953-4134-9F75-13C0705BA04F}"/>
    <cellStyle name="SAPBEXheaderText 4" xfId="2366" xr:uid="{99DB4E6A-EBEA-452B-BCF4-CCA46D0FEAC7}"/>
    <cellStyle name="SAPBEXHLevel0" xfId="2367" xr:uid="{E7074EA1-E868-4E8A-AA4F-9788DC477D68}"/>
    <cellStyle name="SAPBEXHLevel0 2" xfId="2368" xr:uid="{C52D36B1-7186-4E6F-A2ED-B7DF3DDA9DCB}"/>
    <cellStyle name="SAPBEXHLevel0 2 2" xfId="2369" xr:uid="{CE823726-02A1-4F97-BD55-7C285F5D6D34}"/>
    <cellStyle name="SAPBEXHLevel0 2 3" xfId="4652" xr:uid="{D96A9B81-2BF9-42B8-AFCA-FCFCD2903161}"/>
    <cellStyle name="SAPBEXHLevel0 3" xfId="2370" xr:uid="{E8F60F6C-4B30-4BA2-AC21-74161EBB5239}"/>
    <cellStyle name="SAPBEXHLevel0 3 2" xfId="2371" xr:uid="{B16DBF7A-7CEC-46F2-9D00-82E4BB5E6FB5}"/>
    <cellStyle name="SAPBEXHLevel0 3 3" xfId="4653" xr:uid="{0DF10F7D-79D5-4BC3-AAA5-4F804ED81161}"/>
    <cellStyle name="SAPBEXHLevel0 4" xfId="2372" xr:uid="{AEF96A94-812C-4849-850A-DE17C64A8B32}"/>
    <cellStyle name="SAPBEXHLevel0X" xfId="2373" xr:uid="{A23A8EA0-2E5E-42A7-AECF-454952E0F25D}"/>
    <cellStyle name="SAPBEXHLevel0X 2" xfId="2374" xr:uid="{1018480A-5240-4D70-A111-EC1CE4DA4E34}"/>
    <cellStyle name="SAPBEXHLevel0X 2 2" xfId="4654" xr:uid="{B4F3E7C2-8C83-44EF-BB06-090AC7808AC5}"/>
    <cellStyle name="SAPBEXHLevel0X 3" xfId="2375" xr:uid="{281AA2DC-45DD-4968-A00E-F5E4ADF46EAF}"/>
    <cellStyle name="SAPBEXHLevel0X 3 2" xfId="4655" xr:uid="{56D8D99E-B270-4C53-AE9D-F7A56D5AB459}"/>
    <cellStyle name="SAPBEXHLevel0X 4" xfId="2376" xr:uid="{022D9397-EEDB-4380-AF56-0EE86C39E292}"/>
    <cellStyle name="SAPBEXHLevel1" xfId="2377" xr:uid="{8AC62A58-3083-4A63-B100-9006891DEC1C}"/>
    <cellStyle name="SAPBEXHLevel1 2" xfId="2378" xr:uid="{6D179D86-644D-4410-9914-9D04926B8EE6}"/>
    <cellStyle name="SAPBEXHLevel1 2 2" xfId="2379" xr:uid="{E9DEC485-197B-46AC-8FF1-589D8EC7B9A6}"/>
    <cellStyle name="SAPBEXHLevel1 2 3" xfId="4656" xr:uid="{0F27014F-510A-460E-AAE7-052473CFA1A2}"/>
    <cellStyle name="SAPBEXHLevel1 3" xfId="2380" xr:uid="{126DC880-782C-4B42-A35C-136B9CD10AB7}"/>
    <cellStyle name="SAPBEXHLevel1 3 2" xfId="2381" xr:uid="{8BE973F0-F981-40FB-AA94-14D83228E930}"/>
    <cellStyle name="SAPBEXHLevel1 3 3" xfId="4657" xr:uid="{0D8C17B8-5EC9-40A9-8A7A-8A2A6BC46D78}"/>
    <cellStyle name="SAPBEXHLevel1 4" xfId="2382" xr:uid="{BAAAAD88-E66E-42F3-8025-4D9C6A67D7B8}"/>
    <cellStyle name="SAPBEXHLevel1X" xfId="2383" xr:uid="{BB319A23-2CEA-41FE-9D02-AE32D399FE80}"/>
    <cellStyle name="SAPBEXHLevel1X 2" xfId="2384" xr:uid="{47740965-54C5-40E3-9BC1-038F6312EBF6}"/>
    <cellStyle name="SAPBEXHLevel1X 2 2" xfId="4658" xr:uid="{15BC997E-1B4A-424E-813A-F5657453D46A}"/>
    <cellStyle name="SAPBEXHLevel1X 3" xfId="2385" xr:uid="{4AF39A8F-D0F9-4735-846B-2D23DEC557CA}"/>
    <cellStyle name="SAPBEXHLevel1X 3 2" xfId="4659" xr:uid="{01D810D2-2A90-4009-944B-51EA84219248}"/>
    <cellStyle name="SAPBEXHLevel1X 4" xfId="2386" xr:uid="{564BFF76-5F3C-4535-AF5B-6EB897DD0669}"/>
    <cellStyle name="SAPBEXHLevel2" xfId="2387" xr:uid="{9DED0F74-55D0-4E5F-AC70-207374B90F3A}"/>
    <cellStyle name="SAPBEXHLevel2 2" xfId="2388" xr:uid="{EC404D74-471F-4345-8A2A-DD2DA21C40FD}"/>
    <cellStyle name="SAPBEXHLevel2 2 2" xfId="2389" xr:uid="{FAB0F4A3-65ED-4D39-84A0-7E365C8552AD}"/>
    <cellStyle name="SAPBEXHLevel2 2 3" xfId="4660" xr:uid="{731EF0FD-78BD-4DEB-9D2A-D2BFB9053855}"/>
    <cellStyle name="SAPBEXHLevel2 3" xfId="2390" xr:uid="{F91AB819-D599-4FB9-8440-8181CC24119E}"/>
    <cellStyle name="SAPBEXHLevel2 3 2" xfId="2391" xr:uid="{912113A3-AD27-41C2-ABBE-60C10A1E4218}"/>
    <cellStyle name="SAPBEXHLevel2 3 3" xfId="4661" xr:uid="{9D4744B6-08E0-4C60-8682-847657F76101}"/>
    <cellStyle name="SAPBEXHLevel2 4" xfId="2392" xr:uid="{BF806AA8-67CB-4C21-AE4E-D96891D000F9}"/>
    <cellStyle name="SAPBEXHLevel2X" xfId="2393" xr:uid="{0A8608BB-FAEE-48D2-A744-2CA0022ED2BB}"/>
    <cellStyle name="SAPBEXHLevel2X 2" xfId="2394" xr:uid="{B07BC984-347F-495B-9E13-3AEDE33ABECB}"/>
    <cellStyle name="SAPBEXHLevel2X 2 2" xfId="4662" xr:uid="{7FCD3E72-C07B-4CBF-B0BC-FAB185248A14}"/>
    <cellStyle name="SAPBEXHLevel2X 3" xfId="2395" xr:uid="{7316D41B-0AD8-47B0-A630-37BCF9F2A7D8}"/>
    <cellStyle name="SAPBEXHLevel2X 3 2" xfId="4663" xr:uid="{5C89394D-1CFB-4956-93ED-9BE1DA626C91}"/>
    <cellStyle name="SAPBEXHLevel2X 4" xfId="2396" xr:uid="{4737FFB7-285F-476C-BDCC-0568A3510A32}"/>
    <cellStyle name="SAPBEXHLevel3" xfId="2397" xr:uid="{F2206084-DBDD-4031-B549-47FD438D8657}"/>
    <cellStyle name="SAPBEXHLevel3 2" xfId="2398" xr:uid="{644DD463-2A66-4A8C-BA16-606E74402E51}"/>
    <cellStyle name="SAPBEXHLevel3 2 2" xfId="2399" xr:uid="{3DAC61D8-FC65-4DCA-B81C-BC01BB2C82E1}"/>
    <cellStyle name="SAPBEXHLevel3 2 3" xfId="4664" xr:uid="{1EF75589-743F-4299-A7E1-D7BC95D9C9B0}"/>
    <cellStyle name="SAPBEXHLevel3 3" xfId="2400" xr:uid="{522B2BD7-9BAC-45FF-AB32-5C8A153819BE}"/>
    <cellStyle name="SAPBEXHLevel3 3 2" xfId="2401" xr:uid="{5D42D86A-6CFA-4ECA-9887-F9103613D3EB}"/>
    <cellStyle name="SAPBEXHLevel3 3 3" xfId="4665" xr:uid="{3253A6E3-F439-43B1-B7D4-16BC18C609C5}"/>
    <cellStyle name="SAPBEXHLevel3 4" xfId="2402" xr:uid="{B2C64061-95EB-448D-B0F0-BBD43E61A3E5}"/>
    <cellStyle name="SAPBEXHLevel3X" xfId="2403" xr:uid="{B9FF326B-E8D1-458B-B398-FBC7A5F93EF2}"/>
    <cellStyle name="SAPBEXHLevel3X 2" xfId="2404" xr:uid="{342B46E1-7C2F-415B-B66E-0B7108A5C1E6}"/>
    <cellStyle name="SAPBEXHLevel3X 2 2" xfId="4666" xr:uid="{2E99E993-D6D1-47B3-8E3B-46913290EEAA}"/>
    <cellStyle name="SAPBEXHLevel3X 3" xfId="2405" xr:uid="{720CCF80-EC80-4F9D-844B-B3F86878CA05}"/>
    <cellStyle name="SAPBEXHLevel3X 3 2" xfId="4667" xr:uid="{50E9E777-716F-4D76-8A66-CFC73BC8EE76}"/>
    <cellStyle name="SAPBEXHLevel3X 4" xfId="2406" xr:uid="{B01A4BC6-872D-403A-BA9D-469673ECF4AA}"/>
    <cellStyle name="SAPBEXinputData" xfId="2407" xr:uid="{CDFECF28-9FCC-4AC0-A8BA-17526C21B06D}"/>
    <cellStyle name="SAPBEXinputData 2" xfId="2408" xr:uid="{55FF8C49-8A06-4A7E-ADE0-D1DCE5B7C91A}"/>
    <cellStyle name="SAPBEXinputData 2 2" xfId="4668" xr:uid="{AA0ACFC3-F72A-4DE2-8372-493177D7C3BB}"/>
    <cellStyle name="SAPBEXinputData 3" xfId="2409" xr:uid="{E8332FA9-B376-41D8-B11B-49BDBE72DBBC}"/>
    <cellStyle name="SAPBEXinputData 3 2" xfId="4669" xr:uid="{C9896D2B-2521-43A0-892A-C1B431E21DC9}"/>
    <cellStyle name="SAPBEXinputData 4" xfId="2410" xr:uid="{9EB79637-B2F5-4C48-80CA-F287B85AB03F}"/>
    <cellStyle name="SAPBEXItemHeader" xfId="2411" xr:uid="{EEB11D7C-F32F-423E-B023-E451D829246A}"/>
    <cellStyle name="SAPBEXresData" xfId="2412" xr:uid="{6BB18A99-B075-429C-8D35-5E8194F71C2F}"/>
    <cellStyle name="SAPBEXresData 2" xfId="2413" xr:uid="{6ED861F4-7F0F-468B-91BD-C1B92ED0D6CA}"/>
    <cellStyle name="SAPBEXresData 3" xfId="2414" xr:uid="{F5A83B78-9A71-4ED2-BE73-45B536C24565}"/>
    <cellStyle name="SAPBEXresDataEmph" xfId="2415" xr:uid="{44E4D95C-2FC4-4A08-A040-4D4C69C5C6B5}"/>
    <cellStyle name="SAPBEXresDataEmph 2" xfId="2416" xr:uid="{579221A4-72C2-4275-B281-1A4F43C3EC93}"/>
    <cellStyle name="SAPBEXresItem" xfId="2417" xr:uid="{F345EAFD-1B90-44ED-A028-C5178DC57E17}"/>
    <cellStyle name="SAPBEXresItem 2" xfId="2418" xr:uid="{6CDF08C2-8988-41B1-980D-AF220D8D4422}"/>
    <cellStyle name="SAPBEXresItem 3" xfId="2419" xr:uid="{03C057E6-E351-4A68-84CF-37BE696A21C5}"/>
    <cellStyle name="SAPBEXresItemX" xfId="2420" xr:uid="{CF843F1B-3A82-4336-8993-681624A0BCC2}"/>
    <cellStyle name="SAPBEXresItemX 2" xfId="2421" xr:uid="{EB57A3B5-19BE-48D2-AAA9-E302C1403C1A}"/>
    <cellStyle name="SAPBEXresItemX 3" xfId="2422" xr:uid="{A972A633-A2CE-4ACF-BEC4-A9628B6C3A4A}"/>
    <cellStyle name="SAPBEXstdData" xfId="2423" xr:uid="{9C07D3F2-9108-41BF-860E-F88D79E2B2AD}"/>
    <cellStyle name="SAPBEXstdData 2" xfId="2424" xr:uid="{084B46E1-815D-44BB-8708-3B0377AC525E}"/>
    <cellStyle name="SAPBEXstdData 2 2" xfId="2425" xr:uid="{C56CD24F-8A67-45A9-BACB-AFE708B2958D}"/>
    <cellStyle name="SAPBEXstdData 3" xfId="2426" xr:uid="{1432DFFC-8D91-49F6-B623-C8ABCABFFD8E}"/>
    <cellStyle name="SAPBEXstdData 3 2" xfId="2427" xr:uid="{3E6425B8-6202-40D2-9575-38C97ECBE6F4}"/>
    <cellStyle name="SAPBEXstdData 4" xfId="2428" xr:uid="{755A28F1-DE2D-49C4-9B9B-6CCE5E98C825}"/>
    <cellStyle name="SAPBEXstdDataEmph" xfId="2429" xr:uid="{5E62B2C6-5E4B-47D1-8DA5-2D1A54DC82AF}"/>
    <cellStyle name="SAPBEXstdDataEmph 2" xfId="2430" xr:uid="{B295FA29-16A1-4563-9EC0-13FD3D238EB3}"/>
    <cellStyle name="SAPBEXstdItem" xfId="2431" xr:uid="{4AF7936D-AAC3-40AC-9FF8-E9FE9D3F07DF}"/>
    <cellStyle name="SAPBEXstdItem 2" xfId="2432" xr:uid="{BAE6323D-230A-419D-9764-4E2C949AEB01}"/>
    <cellStyle name="SAPBEXstdItem 2 2" xfId="2433" xr:uid="{64C896FF-5D21-424F-9E94-0D979F2EA24B}"/>
    <cellStyle name="SAPBEXstdItem 3" xfId="2434" xr:uid="{27349595-EEAE-4D3D-9823-2EACF22BA7BD}"/>
    <cellStyle name="SAPBEXstdItem 3 2" xfId="2435" xr:uid="{194053F6-C778-4EDB-95A9-3D084719C65F}"/>
    <cellStyle name="SAPBEXstdItem 4" xfId="2436" xr:uid="{457DA771-B5CB-4E90-BC5E-4E033535DD0F}"/>
    <cellStyle name="SAPBEXstdItemX" xfId="2437" xr:uid="{F8392CEF-0D2A-43BE-B82C-A37199B88037}"/>
    <cellStyle name="SAPBEXstdItemX 2" xfId="2438" xr:uid="{D73D5B10-12A3-4A5B-893B-125A17AD85B8}"/>
    <cellStyle name="SAPBEXstdItemX 3" xfId="2439" xr:uid="{0D596680-4D02-4510-9A58-3680AC73E749}"/>
    <cellStyle name="SAPBEXtitle" xfId="2440" xr:uid="{FEA159B0-1C5C-42E8-87CE-4D9E9D93D4CF}"/>
    <cellStyle name="SAPBEXtitle 2" xfId="2441" xr:uid="{4DD6D853-0ED5-4920-BBA2-CFB9156B7E1C}"/>
    <cellStyle name="SAPBEXunassignedItem" xfId="2442" xr:uid="{58055366-E92D-413E-96DC-CF7EDF194801}"/>
    <cellStyle name="SAPBEXunassignedItem 2" xfId="2443" xr:uid="{10A371C0-379B-4671-B722-122BD6A43410}"/>
    <cellStyle name="SAPBEXunassignedItem 3" xfId="2444" xr:uid="{934F701F-8C45-41E4-9668-6B51A0AECC9D}"/>
    <cellStyle name="SAPBEXunassignedItem 4" xfId="2445" xr:uid="{A80F645D-DD07-4335-9551-E3D2FA94DDC5}"/>
    <cellStyle name="SAPBEXundefined" xfId="2446" xr:uid="{F0DEC1EE-FA62-421B-83C2-DF05BF4E822A}"/>
    <cellStyle name="SAPBEXundefined 2" xfId="2447" xr:uid="{64617708-E069-496D-9979-61CD96B5B974}"/>
    <cellStyle name="SAPBEXundefined 3" xfId="2448" xr:uid="{D4D3AB96-4F25-44C4-A454-228A787A64EA}"/>
    <cellStyle name="SAPBorder" xfId="2449" xr:uid="{7CD8DFB5-E82A-4852-BCE6-A09CF8620D5E}"/>
    <cellStyle name="SAPBorder 2" xfId="4671" xr:uid="{4F71EB9E-5F64-494A-AF11-ECF049C69238}"/>
    <cellStyle name="SAPDataCell" xfId="2450" xr:uid="{1D23276E-DB71-4391-8BA7-7FB5E11F71DB}"/>
    <cellStyle name="SAPDataTotalCell" xfId="2451" xr:uid="{0B4AD95C-267B-41F8-99DF-73AF5ADF7347}"/>
    <cellStyle name="SAPDimensionCell" xfId="2452" xr:uid="{65CE84A0-3585-4083-B804-DB4C5A0A9A39}"/>
    <cellStyle name="SAPEditableDataCell" xfId="2453" xr:uid="{4F3EA260-774D-4A7A-828E-96DE829C0750}"/>
    <cellStyle name="SAPEditableDataTotalCell" xfId="2454" xr:uid="{8F58AA14-0E46-4D93-98DB-B2E4DA753CCD}"/>
    <cellStyle name="SAPEmphasized" xfId="2455" xr:uid="{CD5A349D-F406-4482-83A8-8026449C6FFD}"/>
    <cellStyle name="SAPEmphasizedEditableDataCell" xfId="2456" xr:uid="{F76BDC41-4D10-46BF-863D-BAB351CC2E6B}"/>
    <cellStyle name="SAPEmphasizedEditableDataTotalCell" xfId="2457" xr:uid="{9BF5908F-8C69-4D47-A46C-E6180227D08C}"/>
    <cellStyle name="SAPEmphasizedLockedDataCell" xfId="2458" xr:uid="{9719B65C-69B2-4AD6-BCBB-0A4920E9F305}"/>
    <cellStyle name="SAPEmphasizedLockedDataTotalCell" xfId="2459" xr:uid="{A6A21999-9447-4FDB-BD96-265A272D0213}"/>
    <cellStyle name="SAPEmphasizedReadonlyDataCell" xfId="2460" xr:uid="{84D1AA37-44B6-49EB-A9A7-B95F1143929C}"/>
    <cellStyle name="SAPEmphasizedReadonlyDataTotalCell" xfId="2461" xr:uid="{D270375E-2588-4FDA-8197-CE21C55890CB}"/>
    <cellStyle name="SAPEmphasizedTotal" xfId="2462" xr:uid="{36065A86-F600-4573-9E25-6A6562D7F2EF}"/>
    <cellStyle name="SAPExceptionLevel1" xfId="2463" xr:uid="{96F6F491-8A20-421D-8CAA-E6884FEE9F78}"/>
    <cellStyle name="SAPExceptionLevel2" xfId="2464" xr:uid="{E6AD6C4C-F536-462D-B3AC-103E04E47568}"/>
    <cellStyle name="SAPExceptionLevel3" xfId="2465" xr:uid="{A9B10021-9721-48C9-AAAA-EC1186A8BA1D}"/>
    <cellStyle name="SAPExceptionLevel4" xfId="2466" xr:uid="{7982A8E3-A567-4BDA-BBAC-48D13F279FAF}"/>
    <cellStyle name="SAPExceptionLevel5" xfId="2467" xr:uid="{D02D2DEF-C003-4E0C-9171-0C9CF7E6DF1F}"/>
    <cellStyle name="SAPExceptionLevel6" xfId="2468" xr:uid="{59FB6D47-BE79-49FA-8901-D20A4941FDC5}"/>
    <cellStyle name="SAPExceptionLevel7" xfId="2469" xr:uid="{AA7FD5E9-A69D-4D25-9AA4-86111A08A1F2}"/>
    <cellStyle name="SAPExceptionLevel8" xfId="2470" xr:uid="{A3BFC4D1-88A3-4209-9631-3D0A4DE1BA12}"/>
    <cellStyle name="SAPExceptionLevel9" xfId="2471" xr:uid="{0A466828-3DAD-4A75-9340-8CD464AB8EDE}"/>
    <cellStyle name="SAPFormula" xfId="2472" xr:uid="{0390D2EB-9D8C-42E4-B0E2-92F31A8806E7}"/>
    <cellStyle name="SAPHierarchyCell0" xfId="2473" xr:uid="{8F939096-0A54-4F3B-9D34-4BFEA185C3EB}"/>
    <cellStyle name="SAPHierarchyCell1" xfId="2474" xr:uid="{8C488C3A-164C-42B4-B162-F2CFA33C213A}"/>
    <cellStyle name="SAPHierarchyCell2" xfId="2475" xr:uid="{9C8ACDB1-62AC-48E9-A707-962EAFCE49B2}"/>
    <cellStyle name="SAPHierarchyCell3" xfId="2476" xr:uid="{447D1286-4331-46DB-9BDF-A606D6E634F6}"/>
    <cellStyle name="SAPHierarchyCell4" xfId="2477" xr:uid="{2D047935-1DA2-46B1-B309-D2ADEE68A05D}"/>
    <cellStyle name="SAPLockedDataCell" xfId="2478" xr:uid="{26D8F3B5-A3F2-47A0-83B1-B116646EA82B}"/>
    <cellStyle name="SAPLockedDataTotalCell" xfId="2479" xr:uid="{C4FABC74-5649-4E73-B0C0-504195976EF0}"/>
    <cellStyle name="SAPMemberCell" xfId="2480" xr:uid="{7923FB2A-9FA4-43AF-9FDC-16890B72AF1E}"/>
    <cellStyle name="SAPMemberTotalCell" xfId="2481" xr:uid="{BA62494B-AE5A-44DA-ABF8-13C2232D472B}"/>
    <cellStyle name="SAPMessageText" xfId="2482" xr:uid="{E83AD298-C49C-4A42-8C01-D8C931D597F3}"/>
    <cellStyle name="SAPReadonlyDataCell" xfId="2483" xr:uid="{D9249468-6116-42BD-A842-E5BB71E4C896}"/>
    <cellStyle name="SAPReadonlyDataTotalCell" xfId="2484" xr:uid="{D8D4451E-C434-4F50-9A2C-851EB68013CE}"/>
    <cellStyle name="Separador de milhares [0]_PRODBMS" xfId="2485" xr:uid="{2F0E9385-A583-48F0-9F55-FC2AC13E3DF9}"/>
    <cellStyle name="Separador de milhares_PRODBMS" xfId="2486" xr:uid="{B64C1CF3-B125-4326-8932-A413F44B5047}"/>
    <cellStyle name="Sheet Title" xfId="2487" xr:uid="{273792D8-273F-430F-9CCD-0F9E4E826905}"/>
    <cellStyle name="small" xfId="2488" xr:uid="{48FDF14D-E4B2-456E-9FE8-12CA9721C82F}"/>
    <cellStyle name="SQL" xfId="2489" xr:uid="{A1134118-19E3-4B8C-B46C-E14DB7986AD3}"/>
    <cellStyle name="Standaard_BMUNITES" xfId="2490" xr:uid="{D8F135FB-ACE7-40F9-BD19-4B3050E22E84}"/>
    <cellStyle name="Standard_2003 Headcount" xfId="2491" xr:uid="{93759DEF-F5CB-44FD-B24C-970C8458CB71}"/>
    <cellStyle name="style" xfId="2492" xr:uid="{B2CE84B3-6761-4930-B2FA-86B86369182A}"/>
    <cellStyle name="Style 1" xfId="2493" xr:uid="{AE3C5C9E-7778-4D4C-804E-8F2C78DEB80E}"/>
    <cellStyle name="Style 1 2" xfId="4673" xr:uid="{B48D0725-6CFB-4A65-88F9-3A76D9C48042}"/>
    <cellStyle name="Style 105" xfId="2494" xr:uid="{72B978D6-5771-436E-A6C7-E5386FCEFE50}"/>
    <cellStyle name="Style 107" xfId="2495" xr:uid="{49814953-9E5D-42A9-AB60-C37CC0619977}"/>
    <cellStyle name="Style 107 2" xfId="4674" xr:uid="{8B9227E1-54A2-45A6-8265-56AACF1B04C2}"/>
    <cellStyle name="Style 1072" xfId="2496" xr:uid="{0A4F7480-0923-4B0B-80D0-1F52D9DAF498}"/>
    <cellStyle name="Style 1073" xfId="2497" xr:uid="{8EDDBE39-0C6B-4D11-AC52-C982E3CAC813}"/>
    <cellStyle name="Style 1074" xfId="2498" xr:uid="{FF0566A5-38D2-457A-B954-1304734DD8AB}"/>
    <cellStyle name="Style 1075" xfId="2499" xr:uid="{C452C6B6-D426-4054-B0FD-E06706A2B0EF}"/>
    <cellStyle name="Style 1075 2" xfId="4675" xr:uid="{7FE6B1EB-1E9F-47F7-A3F9-C7266DD3E3B1}"/>
    <cellStyle name="Style 1076" xfId="2500" xr:uid="{691BBFA1-AA57-4AED-92F6-9AEDD5548970}"/>
    <cellStyle name="Style 1077" xfId="2501" xr:uid="{0218E7F4-C17A-4E8D-9604-63A4C6B900B9}"/>
    <cellStyle name="Style 1078" xfId="2502" xr:uid="{4FA13A2C-1EB9-4CE6-B2B1-DFCFD5310A2C}"/>
    <cellStyle name="Style 1079" xfId="2503" xr:uid="{D80354BC-B9F9-4EFC-9CE4-93AF0F63539A}"/>
    <cellStyle name="Style 109" xfId="2504" xr:uid="{52FF08FC-4334-4D9C-85C5-68CF7992AC2F}"/>
    <cellStyle name="Style 109 2" xfId="4676" xr:uid="{ED4F8663-5CC7-4AA9-A7CF-1570E3EEEC1E}"/>
    <cellStyle name="Style 111" xfId="2505" xr:uid="{EFE16370-0D36-401C-A6E2-27831B604115}"/>
    <cellStyle name="Style 111 2" xfId="4677" xr:uid="{BEBE2344-9901-465D-829D-844A3182D912}"/>
    <cellStyle name="style 2" xfId="4672" xr:uid="{BCB7029E-F979-4813-BACC-63F690E3FF50}"/>
    <cellStyle name="Style 21" xfId="2506" xr:uid="{6D8EB9D9-2740-4DA7-8566-2DE2CC9FB8A9}"/>
    <cellStyle name="Style 22" xfId="2507" xr:uid="{4A1ADAB3-AED3-4652-BE07-3E0E6221A544}"/>
    <cellStyle name="Style 22 2" xfId="4678" xr:uid="{24E52124-18C0-4B13-873E-0A93CB99B7BA}"/>
    <cellStyle name="Style 23" xfId="2508" xr:uid="{564CEA5E-4D87-4294-8705-006FAE14F2E8}"/>
    <cellStyle name="Style 23 2" xfId="4679" xr:uid="{8D234D78-5F9D-4E1B-BD14-4F6448BD51C5}"/>
    <cellStyle name="Style 24" xfId="2509" xr:uid="{378A47E7-929F-43D3-9687-35F422DF0DCC}"/>
    <cellStyle name="Style 24 2" xfId="4680" xr:uid="{71BE83D4-E746-4911-AB6F-C66C2E3688A9}"/>
    <cellStyle name="Style 25" xfId="2510" xr:uid="{536B2453-80B2-48EF-B485-144B79B3E211}"/>
    <cellStyle name="Style 25 2" xfId="4681" xr:uid="{1F0DE5C1-FE5D-444F-AC16-0BFBD3440AED}"/>
    <cellStyle name="Style 26" xfId="2511" xr:uid="{8A71C917-F6B6-401B-94F1-5588D569EF71}"/>
    <cellStyle name="Style 26 2" xfId="4682" xr:uid="{2C5A902C-AE03-40FD-874B-2BC302CF98B5}"/>
    <cellStyle name="Style 27" xfId="2512" xr:uid="{D7CB134D-9173-45CB-B307-1C3072CEC1B1}"/>
    <cellStyle name="Style 27 2" xfId="4683" xr:uid="{D278EE52-765B-48CE-BA07-7FC5E4275B85}"/>
    <cellStyle name="Style 28" xfId="2513" xr:uid="{58F3C9CA-C98C-4BB6-BAFB-78D4F396A262}"/>
    <cellStyle name="Style 28 2" xfId="4684" xr:uid="{9E65E0C9-637D-4813-A8EA-9FA9661BFA7A}"/>
    <cellStyle name="Style 29" xfId="2514" xr:uid="{A8240439-CD7F-44C2-BAE0-DAF7EC44E30D}"/>
    <cellStyle name="Style 29 2" xfId="4685" xr:uid="{BF0E7313-39BF-446B-9CCB-AB2F619BE0C4}"/>
    <cellStyle name="style 3" xfId="4818" xr:uid="{D0A1EAC9-CB94-4AFF-90C5-F5BBF6B3FC97}"/>
    <cellStyle name="Style 30" xfId="2515" xr:uid="{34498A76-5CB8-4E44-A8BC-AE1891279F4F}"/>
    <cellStyle name="Style 30 2" xfId="4686" xr:uid="{44DAEC8B-939F-4B0F-8E61-2049771E4C1F}"/>
    <cellStyle name="Style 31" xfId="2516" xr:uid="{8273E9E0-186D-4F59-8278-ED6BB285A2D6}"/>
    <cellStyle name="Style 31 2" xfId="4687" xr:uid="{87A21DF7-A5F3-467F-B423-B7797A6FE176}"/>
    <cellStyle name="Style 32" xfId="2517" xr:uid="{9851CD24-38CE-49EE-B9E4-97682CD4130C}"/>
    <cellStyle name="Style 32 2" xfId="4688" xr:uid="{F44976DE-8F27-4B65-B0C7-90731885449B}"/>
    <cellStyle name="Style 33" xfId="2518" xr:uid="{F66C98F3-A3E3-4782-8636-5A7B87CFBB41}"/>
    <cellStyle name="Style 33 2" xfId="4689" xr:uid="{8FD20C0D-9DDA-4649-9604-7EED48610504}"/>
    <cellStyle name="Style 34" xfId="2519" xr:uid="{EDC90A07-C242-4BA2-A075-FFAA866FC14C}"/>
    <cellStyle name="Style 34 2" xfId="4690" xr:uid="{B75587EB-0345-4D30-8576-F4B342872E3A}"/>
    <cellStyle name="Style 35" xfId="2520" xr:uid="{4F155613-E8EC-44E8-AE12-A792C3CEF785}"/>
    <cellStyle name="Style 35 2" xfId="4691" xr:uid="{06370ECD-33C4-49F8-9985-7B3A8B7F13C6}"/>
    <cellStyle name="Style 36" xfId="2521" xr:uid="{CC50A0A8-166E-41D9-AC04-AEFFCDBDDE3C}"/>
    <cellStyle name="Style 36 2" xfId="4692" xr:uid="{A6CBD2EA-70B3-46CD-9FB6-E4231DB2370D}"/>
    <cellStyle name="Style 37" xfId="2522" xr:uid="{4F6FB24A-AD98-48D8-B92D-0EDEC8E77013}"/>
    <cellStyle name="Style 37 2" xfId="4693" xr:uid="{A4F57B37-41DA-42F8-B835-BC97490B7505}"/>
    <cellStyle name="Style 38" xfId="2523" xr:uid="{96813198-324B-4E8F-A8FE-C96553A9BE41}"/>
    <cellStyle name="Style 38 2" xfId="4694" xr:uid="{28079A7E-9CC5-4293-8B0D-E1DEC307F107}"/>
    <cellStyle name="Style 39" xfId="2524" xr:uid="{529CEE96-FB03-45DC-87F2-A30B3966613A}"/>
    <cellStyle name="Style 39 2" xfId="4695" xr:uid="{7DDED591-48BA-4CC5-B161-6C809E3C5D0D}"/>
    <cellStyle name="style 4" xfId="4670" xr:uid="{6F90A807-8501-4ECE-B4EA-DE5E280482D5}"/>
    <cellStyle name="Style 40" xfId="2525" xr:uid="{921ED77D-7557-46F8-927A-DFA5AEC49B57}"/>
    <cellStyle name="Style 40 2" xfId="4696" xr:uid="{343AF203-7105-4546-B671-634441ACE71B}"/>
    <cellStyle name="Style 41" xfId="2526" xr:uid="{9D27FA19-CC6D-4A2A-921B-30D3E27BA241}"/>
    <cellStyle name="Style 41 2" xfId="4697" xr:uid="{BD46FE60-9B22-4D84-A556-CE34DCDDC5F6}"/>
    <cellStyle name="Style 42" xfId="2527" xr:uid="{0C51FA53-B41D-4608-ACDF-0F418710FC7A}"/>
    <cellStyle name="Style 42 2" xfId="4698" xr:uid="{861DAC77-2EDB-4B29-99B8-5ABD852AA00F}"/>
    <cellStyle name="Style 43" xfId="2528" xr:uid="{22BEE480-20E3-41F1-AC8B-1CCC5230C743}"/>
    <cellStyle name="Style 43 2" xfId="4699" xr:uid="{2CF76078-4B6C-423A-AA21-03D26A01EA99}"/>
    <cellStyle name="Style 44" xfId="2529" xr:uid="{7691CE7F-3F33-4D74-A391-39C1DAE9809E}"/>
    <cellStyle name="Style 44 2" xfId="4700" xr:uid="{550CB90C-0973-4EAD-96D4-84281FB99376}"/>
    <cellStyle name="Style 45" xfId="2530" xr:uid="{6CED6CEA-5ECE-48B9-A3E3-02257C84B1B1}"/>
    <cellStyle name="Style 45 2" xfId="4701" xr:uid="{D1E538A4-F257-4F29-8A1F-9EA09405B7D7}"/>
    <cellStyle name="Style 46" xfId="2531" xr:uid="{02AE6820-7BE6-4293-AC7D-B1D1907CC263}"/>
    <cellStyle name="Style 46 2" xfId="4702" xr:uid="{9AB8EB3A-4ED1-4931-BF77-1DA9CDA586E7}"/>
    <cellStyle name="Style 48" xfId="2532" xr:uid="{88F8B169-6BB7-4B24-9AB3-21D38B027872}"/>
    <cellStyle name="Style 48 2" xfId="4703" xr:uid="{FE53CF0C-EE50-42FA-A0E7-DAE9BA9FEAA4}"/>
    <cellStyle name="Style 50" xfId="2533" xr:uid="{C4BA4038-203C-4648-9381-0B64E6770F25}"/>
    <cellStyle name="Style 50 2" xfId="4704" xr:uid="{1773E8D7-72C5-493F-BDBF-42520FB2F2D6}"/>
    <cellStyle name="Style 52" xfId="2534" xr:uid="{961214CC-21B2-4DEC-A87A-0A3CFA49922C}"/>
    <cellStyle name="Style 52 2" xfId="4705" xr:uid="{76A7C8B0-19D6-4449-934C-4934AB9EB493}"/>
    <cellStyle name="Style 54" xfId="2535" xr:uid="{3899FBD1-03BE-407D-853B-B2B12EEC49BC}"/>
    <cellStyle name="Style 54 2" xfId="4706" xr:uid="{22542AD9-E420-4F0D-AF01-85152E00FDD0}"/>
    <cellStyle name="Style 56" xfId="2536" xr:uid="{3A569343-FC8F-4106-9AD0-5F6A015AC919}"/>
    <cellStyle name="Style 56 2" xfId="4707" xr:uid="{785806D0-A719-4211-8051-0DD964111531}"/>
    <cellStyle name="Style 57" xfId="2537" xr:uid="{EDF6F401-CAEB-489D-9871-BB5187E13247}"/>
    <cellStyle name="Style 58" xfId="2538" xr:uid="{181E7E1C-A2F0-43E3-B595-616EA4E0FA33}"/>
    <cellStyle name="Style 58 2" xfId="4708" xr:uid="{A3FFA55F-1FC8-4345-9A21-F3BCA6D31717}"/>
    <cellStyle name="Style 59" xfId="2539" xr:uid="{4545DC6C-7C57-4DFA-8AE4-572C87F0417C}"/>
    <cellStyle name="Style 59 2" xfId="4709" xr:uid="{6AF6305C-FD21-489B-A616-D93A6D0B7D07}"/>
    <cellStyle name="Style 60" xfId="2540" xr:uid="{A1737AC5-9B2D-41A1-BBA1-96C05E0AF5AF}"/>
    <cellStyle name="Style 60 2" xfId="4710" xr:uid="{C9D101D4-0E83-4A6D-8938-B423D5F4A1F6}"/>
    <cellStyle name="Style 61" xfId="2541" xr:uid="{F525ECF8-6C40-45D4-A062-8BEC0F07C7B0}"/>
    <cellStyle name="Style 61 2" xfId="4711" xr:uid="{BC5221CC-9FBE-4478-B22F-EA6299115870}"/>
    <cellStyle name="Style 62" xfId="2542" xr:uid="{5C65DB56-6494-435B-8B5F-DF9EA963A398}"/>
    <cellStyle name="Style 62 2" xfId="4712" xr:uid="{7E6FFEAE-0431-4E7F-A418-67505D995C0F}"/>
    <cellStyle name="Style 63" xfId="2543" xr:uid="{F28232EF-05E1-42D5-8289-6169CF2889CD}"/>
    <cellStyle name="Style 63 2" xfId="4713" xr:uid="{745FF518-ADA3-4567-8AFA-447DF4FD7FD2}"/>
    <cellStyle name="Style 665" xfId="2544" xr:uid="{DC110595-620A-45AA-B712-FCD42CC1366C}"/>
    <cellStyle name="Style 673" xfId="2545" xr:uid="{D8F776EB-AB5F-4B60-895D-6CCBB5947BF0}"/>
    <cellStyle name="style_Book2" xfId="2546" xr:uid="{A9C7CD45-DB80-4300-A659-4849D864DAEC}"/>
    <cellStyle name="Style1" xfId="2547" xr:uid="{623EF941-D497-49B2-9E39-579A15BBD239}"/>
    <cellStyle name="Style2" xfId="2548" xr:uid="{672D203C-A6DD-441D-BB42-C1CB3B4799BF}"/>
    <cellStyle name="Style3" xfId="2549" xr:uid="{B79094A5-AEBF-4533-8F89-D042AAC6CBB7}"/>
    <cellStyle name="Style4" xfId="2550" xr:uid="{EB6B76A3-2F24-438F-9C26-7AECE07DF68C}"/>
    <cellStyle name="Style5" xfId="2551" xr:uid="{07B57DF0-1F74-411B-B666-14C9FAC51FDA}"/>
    <cellStyle name="Style6" xfId="2552" xr:uid="{8F4ECA6D-296D-420D-AF8B-FF1AD977F71F}"/>
    <cellStyle name="Style7" xfId="2553" xr:uid="{91083226-C545-4140-9CC1-F4146109E27F}"/>
    <cellStyle name="Style8" xfId="2554" xr:uid="{EED4E2BC-A2A1-4C6B-9C73-6F61A69C1CB1}"/>
    <cellStyle name="Sub-title" xfId="2555" xr:uid="{9B76F214-65FF-4945-B1AB-C3A85D03D4C3}"/>
    <cellStyle name="Sub-title 2" xfId="4714" xr:uid="{091F99A3-8C80-478D-97CB-FDE2B1D5EE5D}"/>
    <cellStyle name="Subtotal" xfId="2556" xr:uid="{EC3C3778-5B87-44E9-B4F8-674519AF1ED8}"/>
    <cellStyle name="Table" xfId="2557" xr:uid="{195048CA-B968-4F6C-8BA9-533170710AA8}"/>
    <cellStyle name="Table 2" xfId="4715" xr:uid="{F02AD85C-B40C-4BEA-812F-CE46F5502A95}"/>
    <cellStyle name="Text Indent A" xfId="2558" xr:uid="{8DF7FF36-62DF-4128-8DE3-296D4C6A9024}"/>
    <cellStyle name="Text Indent B" xfId="2559" xr:uid="{E7B8697E-0753-4C75-970A-560BAD449B74}"/>
    <cellStyle name="Text Indent B 2" xfId="4716" xr:uid="{65BC5D42-5CC6-46BC-8D23-0733888E921A}"/>
    <cellStyle name="Text Indent C" xfId="2560" xr:uid="{B36CA4E9-2F6D-4A68-8C0C-6D8EA14BEB9D}"/>
    <cellStyle name="Text Indent C 2" xfId="4717" xr:uid="{319BB76F-90D3-45CA-A887-16C89C35FD7C}"/>
    <cellStyle name="þ" xfId="2561" xr:uid="{2A1FDB2B-0E95-4D5D-B3F8-4E07F95EB87A}"/>
    <cellStyle name="þ 2" xfId="4718" xr:uid="{97F1F217-20CD-4563-9B3E-F7BB099E7BE5}"/>
    <cellStyle name="þ_15.R&amp;D" xfId="2562" xr:uid="{9313EDC9-AB6A-41C4-AD88-FB157CE25A47}"/>
    <cellStyle name="þ_15.R&amp;D 2" xfId="4719" xr:uid="{1AEC666C-E9E4-4E18-B161-45E6D0F1D2D8}"/>
    <cellStyle name="þ_AsPac-Budget deck 2008" xfId="2563" xr:uid="{9E38CC03-AAAF-46ED-9CB3-AAFDE164FDE3}"/>
    <cellStyle name="þ_AsPac-Budget deck 2008 2" xfId="4720" xr:uid="{F91C2C84-0DF0-4EFB-93B9-69CD7A8EDCB7}"/>
    <cellStyle name="þ_AsPac-Budget Pres S Binder Reg Summary_2008B" xfId="2564" xr:uid="{A4F249C1-B909-4A2E-909E-6A5EBB49A9E7}"/>
    <cellStyle name="þ_AsPac-Budget Pres S Binder Reg Summary_2008B 2" xfId="4721" xr:uid="{DDC34575-92D0-4440-92F1-723BFD8D99E7}"/>
    <cellStyle name="þ_AsPac-Budget Pres S Binder Reg Summary_2008B(1to30)" xfId="2565" xr:uid="{AE13BDEA-326D-48D1-A6B3-EE23664012BF}"/>
    <cellStyle name="þ_AsPac-Budget Pres S Binder Reg Summary_2008B(1to30) 2" xfId="4722" xr:uid="{5C28EF8E-1A3A-47B4-9C40-35E1836644C7}"/>
    <cellStyle name="þ_AsPac-Budget Pres S Binder Reg Summary_2008B(31to60)" xfId="2566" xr:uid="{B80DAD44-B8CC-4DD5-8610-9E76C6EFD6C0}"/>
    <cellStyle name="þ_AsPac-Budget Pres S Binder Reg Summary_2008B(31to60) 2" xfId="4723" xr:uid="{939AFCE0-AF23-47CA-9221-F1406B373C84}"/>
    <cellStyle name="þ_Bridges_for SB deck" xfId="2567" xr:uid="{1338B0F1-44EF-4813-8000-8A777AB87944}"/>
    <cellStyle name="þ_Bridges_for SB deck 2" xfId="4724" xr:uid="{59008A34-E2B1-4A3F-A525-E57CDEA6B79A}"/>
    <cellStyle name="þ_Great for MT" xfId="2568" xr:uid="{77BC3D27-0BB5-484C-8F02-0ADDC0BD4673}"/>
    <cellStyle name="þ_Great for MT 2" xfId="4725" xr:uid="{ABF9CC94-5541-4AEF-B387-13731918AF3F}"/>
    <cellStyle name="þ_PTI Slide" xfId="2569" xr:uid="{071447A4-2FB8-4E27-BAA2-5F4B5532BADA}"/>
    <cellStyle name="þ_PTI Slide 2" xfId="4726" xr:uid="{FB221ACB-2FE9-4490-996B-B8FA588B46F3}"/>
    <cellStyle name="þ_Px" xfId="2570" xr:uid="{4C24A0ED-3B95-4741-8B70-6EB1BD1A56E0}"/>
    <cellStyle name="þ_Px 2" xfId="4727" xr:uid="{0088A47D-625D-4656-AB94-5A7D674B7262}"/>
    <cellStyle name="þ_Slide8" xfId="2571" xr:uid="{F8A8ED16-87E6-4F02-9223-C18BC7C886BF}"/>
    <cellStyle name="þ_Slide8 2" xfId="4728" xr:uid="{789B9886-EC89-4EAD-8C39-B7607C8B4A1C}"/>
    <cellStyle name="þ_x001d_ð" xfId="2572" xr:uid="{D98EFF43-E469-4160-9486-1CD3A3D905B8}"/>
    <cellStyle name="þ_x001d_ð &amp;ý&amp;†ýG_x0008_€_x0009_X_x000a__x0007__x0001__x0001_" xfId="2573" xr:uid="{7F6E6A99-D540-415C-B520-EFFF437A2D20}"/>
    <cellStyle name="þ_x001d_ð &amp;ý&amp;†ýG_x0008_€_x0009_X_x000a__x0007__x0001__x0001_ 2" xfId="4730" xr:uid="{CCAC747B-C224-43D1-A5DF-5436C913488B}"/>
    <cellStyle name="þ_x001d_ð &amp;ý&amp;†ýG_x0008__x0009_X_x000a__x0007__x0001__x0001_" xfId="2574" xr:uid="{DEE07A9D-6CD1-420B-8819-46EA4675941A}"/>
    <cellStyle name="þ_x001d_ð &amp;ý&amp;†ýG_x0008__x0009_X_x000a__x0007__x0001__x0001_ 2" xfId="4731" xr:uid="{B30250CF-0DEE-466F-A40A-86B07AE91079}"/>
    <cellStyle name="þ_x001d_ð 2" xfId="4729" xr:uid="{EBE56E0B-1D2F-412A-A01C-7B9E69B95951}"/>
    <cellStyle name="þ_x001d_ð 3" xfId="4819" xr:uid="{AFC94174-9E57-4AE0-A42D-71E018792418}"/>
    <cellStyle name="þ_x001d_ð 4" xfId="4813" xr:uid="{D950A365-2E69-4718-A210-5635C39CE9FC}"/>
    <cellStyle name="þ_x001d_ð7" xfId="2575" xr:uid="{8D52103E-3F31-464B-BE3B-72C0B66B8144}"/>
    <cellStyle name="þ_x001d_ð7 2" xfId="4732" xr:uid="{551D5785-0CB4-43D8-8B0C-BB291CDF7293}"/>
    <cellStyle name="þ_x001d_ð7_x000c_" xfId="2576" xr:uid="{90BD3C22-E92C-49B7-9813-387A847C6B61}"/>
    <cellStyle name="þ_x001d_ð7_x000c_ 2" xfId="4733" xr:uid="{E2CE5281-4733-48F6-87D4-CF7F4AC1075A}"/>
    <cellStyle name="þ_x001d_ð7_x000c_î" xfId="2577" xr:uid="{FD5A0381-4FC7-48A3-8868-B2F1B23B3EDA}"/>
    <cellStyle name="þ_x001d_ð7_x000c_î 2" xfId="4734" xr:uid="{C56CB89B-2567-4395-BC31-5B14DD976353}"/>
    <cellStyle name="þ_x001d_ð7_x000c_îþ_x0007_" xfId="2578" xr:uid="{B0308EA3-B50E-4C78-8429-952EF46C7812}"/>
    <cellStyle name="þ_x001d_ð7_x000c_îþ_x0007_ 2" xfId="4735" xr:uid="{0B13B245-8F17-4835-9B91-50009603FA4D}"/>
    <cellStyle name="þ_x001d_ð7_x000c_îþ_x0007__x000d_" xfId="2579" xr:uid="{7730AB3D-477A-4CEF-88F3-1E9E1EB47C6E}"/>
    <cellStyle name="þ_x001d_ð7_x000c_îþ_x0007__x000d_ 2" xfId="4736" xr:uid="{68ABACA3-005E-4AB8-9BDA-BCFC2DD214B6}"/>
    <cellStyle name="þ_x001d_ð7_x000c_îþ_x0007__x000d_á" xfId="2580" xr:uid="{162F1FF2-799A-4A08-8234-6F251F228CEC}"/>
    <cellStyle name="þ_x001d_ð7_x000c_îþ_x0007__x000d_á 2" xfId="4737" xr:uid="{0BFE73AA-B2D5-4390-96DF-87CDE249F7DB}"/>
    <cellStyle name="þ_x001d_ð7_x000c_îþ_x0007__x000d_áþ" xfId="2581" xr:uid="{5356EC53-AF47-4CA9-A3B3-DF6A1477F855}"/>
    <cellStyle name="þ_x001d_ð7_x000c_îþ_x0007__x000d_áþ 2" xfId="4738" xr:uid="{BC0E7461-D854-4AB3-83BF-C2FB2ECA0346}"/>
    <cellStyle name="þ_x001d_ð7_x000c_îþ_x0007__x000d_áþU" xfId="2582" xr:uid="{BF6952C3-95B4-4838-A774-C4282676E4D2}"/>
    <cellStyle name="þ_x001d_ð7_x000c_îþ_x0007__x000d_áþU_x0001_" xfId="2583" xr:uid="{23F17D34-CE2D-4089-9FC9-BF36FEAEA875}"/>
    <cellStyle name="þ_x001d_ð7_x000c_îþ_x0007__x000d_áþU_x0001__x0010_" xfId="2584" xr:uid="{45D731CF-877C-4C8A-876F-370142BBB996}"/>
    <cellStyle name="þ_x001d_ð7_x000c_îþ_x0007__x000d_áþU_x0001__x0010__x0011_—" xfId="2585" xr:uid="{5EE57252-757F-4149-AE7D-AE16C27C1D30}"/>
    <cellStyle name="þ_x001d_ð7_x000c_îþ_x0007__x000d_áþU_x0001__x0010__x0011_—_x0016_" xfId="2586" xr:uid="{F67541AD-F7FD-463D-B7E2-3050DBEC84B9}"/>
    <cellStyle name="þ_x001d_ð7_x000c_îþ_x0007__x000d_áþU_x0001__x0010__x0011_—_x0016__x0007__x0001_" xfId="2587" xr:uid="{301BA924-4C01-4B80-A463-8727E78663AD}"/>
    <cellStyle name="þ_x001d_ð7_x000c_îþ_x0007__x000d_áþU_x0001__x0010__x0011_—_x0016__x0007__x0001__x0001_" xfId="2588" xr:uid="{9B369B36-4F03-46E9-A359-D7EBA9823C8D}"/>
    <cellStyle name="þ_x001d_ð7_x000c_îþ_x0007__x000d_áþU 2" xfId="4739" xr:uid="{8AF11AE8-EBF0-41FF-8812-C994EE7C6B8D}"/>
    <cellStyle name="þ_x001d_ð7_x000c_îþ_x0007__x000d_áþU_x0001_ 2" xfId="4740" xr:uid="{7628A039-B000-4DEA-8BAC-2D7F1E05A97A}"/>
    <cellStyle name="þ_x001d_ð7_x000c_îþ_x0007__x000d_áþU_x0001__x0010_ 2" xfId="4741" xr:uid="{DCB96472-E3F6-4BE0-A3EF-DCB1E820108D}"/>
    <cellStyle name="þ_x001d_ð7_x000c_îþ_x0007__x000d_áþU_x0001__x0010__x0011_— 2" xfId="4742" xr:uid="{BAFB120F-DD35-4BD2-AE4D-A5C82239F151}"/>
    <cellStyle name="þ_x001d_ð7_x000c_îþ_x0007__x000d_áþU_x0001__x0010__x0011_—_x0016_ 2" xfId="4743" xr:uid="{C614A504-3118-4383-9A7B-B5691C41A8F0}"/>
    <cellStyle name="þ_x001d_ð7_x000c_îþ_x0007__x000d_áþU_x0001__x0010__x0011_—_x0016__x0007__x0001_ 2" xfId="4744" xr:uid="{323FB339-127E-4064-B16D-B821617FB02F}"/>
    <cellStyle name="þ_x001d_ð7_x000c_îþ_x0007__x000d_áþU_x0001__x0010__x0011_—_x0016__x0007__x0001__x0001_ 2" xfId="4745" xr:uid="{67220281-2AC4-4218-8950-7CDCFEDB6CE6}"/>
    <cellStyle name="þ_x001d_ð7_x000c_îþ_x0007__x000d_áþU 3" xfId="4820" xr:uid="{AA585587-AEE4-4829-970C-075CF9B05B14}"/>
    <cellStyle name="þ_x001d_ð7_x000c_îþ_x0007__x000d_áþU_x0001_ 3" xfId="4821" xr:uid="{8687E556-E711-4A6E-A015-07F4CA85F395}"/>
    <cellStyle name="þ_x001d_ð7_x000c_îþ_x0007__x000d_áþU_x0001__x0010_ 3" xfId="4822" xr:uid="{B8B1C1E0-636C-421E-9E3E-B63B0699AD71}"/>
    <cellStyle name="þ_x001d_ð7_x000c_îþ_x0007__x000d_áþU_x0001__x0010__x0011_— 3" xfId="4823" xr:uid="{A01BF599-C734-4B06-B7ED-E26484384A47}"/>
    <cellStyle name="þ_x001d_ð7_x000c_îþ_x0007__x000d_áþU_x0001__x0010__x0011_—_x0016_ 3" xfId="4824" xr:uid="{EBDAB255-3BAB-4964-9D32-93166FD4391D}"/>
    <cellStyle name="þ_x001d_ð7_x000c_îþ_x0007__x000d_áþU_x0001__x0010__x0011_—_x0016__x0007__x0001_ 3" xfId="4825" xr:uid="{5C206322-92E9-4043-AFEA-7AC383AB7C74}"/>
    <cellStyle name="þ_x001d_ð7_x000c_îþ_x0007__x000d_áþU_x0001__x0010__x0011_—_x0016__x0007__x0001__x0001_ 3" xfId="4826" xr:uid="{609B6B12-FEA5-4211-9544-B979B1966EE9}"/>
    <cellStyle name="þ_x001d_ð7_x000c_îþ_x0007__x000d_áþU 4" xfId="4814" xr:uid="{09D92681-D2D9-4857-90A3-FA44C445E7B8}"/>
    <cellStyle name="þ_x001d_ð7_x000c_îþ_x0007__x000d_áþU_x0001_ 4" xfId="4815" xr:uid="{4F9F43F9-DBD4-4086-A6AA-7EDF4A6CE351}"/>
    <cellStyle name="þ_x001d_ð7_x000c_îþ_x0007__x000d_áþU_x0001__x0010_ 4" xfId="4816" xr:uid="{B2381A0A-7BF7-429C-8FBC-412ACC048F68}"/>
    <cellStyle name="þ_x001d_ð7_x000c_îþ_x0007__x000d_áþU_x0001__x0010__x0011_— 4" xfId="4817" xr:uid="{F057BA05-F399-4809-88D5-B60414E5DCC8}"/>
    <cellStyle name="þ_x001d_ð7_x000c_îþ_x0007__x000d_áþU_x0001__x0010__x0011_—_x0016_ 4" xfId="4893" xr:uid="{EF786006-73E4-4621-8B4A-62158C3585B5}"/>
    <cellStyle name="þ_x001d_ð7_x000c_îþ_x0007__x000d_áþU_x0001__x0010__x0011_—_x0016__x0007__x0001_ 4" xfId="4894" xr:uid="{25DA4A38-A66F-4804-9118-7B0DE5114C55}"/>
    <cellStyle name="þ_x001d_ð7_x000c_îþ_x0007__x000d_áþU_x0001__x0010__x0011_—_x0016__x0007__x0001__x0001_ 4" xfId="4895" xr:uid="{6F8CC489-EE07-4187-8135-A3525B24EE61}"/>
    <cellStyle name="þ_x001d_ð7_x000c_îþ_x0007__x000d_áþU_15.R&amp;D" xfId="2589" xr:uid="{43608FDF-10E3-4423-A172-3670AB9411E9}"/>
    <cellStyle name="þ_x001d_ð7_x000c_îþ_x0007__x000d_áþU_x0001__x0010__15.R&amp;D" xfId="2590" xr:uid="{AAA2F9BD-ED9A-4E9C-9C82-72B2717750B1}"/>
    <cellStyle name="þ_x001d_ð7_x000c_îþ_x0007__x000d_áþU_x0001__x0010__x0011_—_15.R&amp;D" xfId="2591" xr:uid="{90B293DE-2333-4067-9C71-64E8C71E6882}"/>
    <cellStyle name="þ_x001d_ð7_x000c_îþ_x0007__x000d_áþU_x0001__x0010__x0011_—_x0016__15.R&amp;D" xfId="2592" xr:uid="{7315BAE2-ED7D-4D28-B212-8EB8DC11F05D}"/>
    <cellStyle name="þ_x001d_ð7_x000c_îþ_x0007__x000d_áþU_x0001__x0010__x0011_—_x0016__x0007__x0001__15.R&amp;D" xfId="2593" xr:uid="{D19A152C-D3C9-4F5F-A4C5-A121DFA7F8DD}"/>
    <cellStyle name="þ_x001d_ð7_x000c_îþ_x0007__x000d_áþU_15.R&amp;D 2" xfId="4746" xr:uid="{56DA54AA-3794-40B2-A478-F31549CDA2D5}"/>
    <cellStyle name="þ_x001d_ð7_x000c_îþ_x0007__x000d_áþU_x0001__x0010__15.R&amp;D 2" xfId="4747" xr:uid="{6AE21A34-EC38-42D5-9110-135C22168419}"/>
    <cellStyle name="þ_x001d_ð7_x000c_îþ_x0007__x000d_áþU_x0001__x0010__x0011_—_15.R&amp;D 2" xfId="4748" xr:uid="{533C30EE-1014-4EBD-B63A-CB2616CF3F43}"/>
    <cellStyle name="þ_x001d_ð7_x000c_îþ_x0007__x000d_áþU_x0001__x0010__x0011_—_x0016__15.R&amp;D 2" xfId="4749" xr:uid="{14C62F35-55A0-4761-8482-A33886A54A72}"/>
    <cellStyle name="þ_x001d_ð7_x000c_îþ_x0007__x000d_áþU_x0001__x0010__x0011_—_x0016__x0007__x0001__15.R&amp;D 2" xfId="4750" xr:uid="{2B1978B2-00B9-4AF6-8253-5650D3D93E3F}"/>
    <cellStyle name="þ_x001d_ð7_x000c_îþ_x0007__x000d_áþU_15.R&amp;D 3" xfId="4827" xr:uid="{2BA1E87B-F30E-44B2-9117-89FF6137AB09}"/>
    <cellStyle name="þ_x001d_ð7_x000c_îþ_x0007__x000d_áþU_x0001__x0010__15.R&amp;D 3" xfId="4828" xr:uid="{42AA5B67-059C-43FE-91A0-8675F103CDA3}"/>
    <cellStyle name="þ_x001d_ð7_x000c_îþ_x0007__x000d_áþU_x0001__x0010__x0011_—_15.R&amp;D 3" xfId="4829" xr:uid="{FC4930B2-3F52-43CB-9BD5-33F1369B005C}"/>
    <cellStyle name="þ_x001d_ð7_x000c_îþ_x0007__x000d_áþU_x0001__x0010__x0011_—_x0016__15.R&amp;D 3" xfId="4830" xr:uid="{C8568076-B42B-45C7-BB30-4C6B80FC23C3}"/>
    <cellStyle name="þ_x001d_ð7_x000c_îþ_x0007__x000d_áþU_x0001__x0010__x0011_—_x0016__x0007__x0001__15.R&amp;D 3" xfId="4831" xr:uid="{DB975E4D-460F-4C7E-B66E-F341699EEADA}"/>
    <cellStyle name="þ_x001d_ð7_x000c_îþ_x0007__x000d_áþU_15.R&amp;D 4" xfId="4896" xr:uid="{35648806-3F34-419D-8032-A52655327A66}"/>
    <cellStyle name="þ_x001d_ð7_x000c_îþ_x0007__x000d_áþU_x0001__x0010__15.R&amp;D 4" xfId="4897" xr:uid="{693B98F9-DFCA-47BF-A6FD-AA2C601082B5}"/>
    <cellStyle name="þ_x001d_ð7_x000c_îþ_x0007__x000d_áþU_x0001__x0010__x0011_—_15.R&amp;D 4" xfId="4898" xr:uid="{839546F1-4F78-470F-8986-742316B19A56}"/>
    <cellStyle name="þ_x001d_ð7_x000c_îþ_x0007__x000d_áþU_x0001__x0010__x0011_—_x0016__15.R&amp;D 4" xfId="4899" xr:uid="{0EF1334E-F6CF-4E25-AF72-D23B93EB8CC3}"/>
    <cellStyle name="þ_x001d_ð7_x000c_îþ_x0007__x000d_áþU_x0001__x0010__x0011_—_x0016__x0007__x0001__15.R&amp;D 4" xfId="4900" xr:uid="{90D9F905-5852-45B7-90BA-0AC1DA261460}"/>
    <cellStyle name="þ_x001d_ð7_x000c_îþ_x0007__x000d_áþU_AP_Monthly Biz Review_0607" xfId="2594" xr:uid="{6C4275E3-914C-4B26-A2DC-FA8B17CEE63E}"/>
    <cellStyle name="þ_x001d_ð7_x000c_îþ_x0007__x000d_áþU_x0001__x0010__x0011_—_AP_Monthly Biz Review_0607" xfId="2595" xr:uid="{2F0EF2D9-DBDC-46CD-8ADE-B8F4268BF2C8}"/>
    <cellStyle name="þ_x001d_ð7_x000c_îþ_x0007__x000d_áþU_x0001__x0010__x0011_—_x0016__x0007__x0001__AP_Monthly Biz Review_0607" xfId="2596" xr:uid="{54E9949C-CA8F-42E5-9859-567B5380BF9C}"/>
    <cellStyle name="þ_x001d_ð7_x000c_îþ_x0007__x000d_áþU_AP_Monthly Biz Review_0607 2" xfId="4751" xr:uid="{7B0DF0F8-56C6-44B8-9721-3B3C5674D3B1}"/>
    <cellStyle name="þ_x001d_ð7_x000c_îþ_x0007__x000d_áþU_x0001__x0010__x0011_—_AP_Monthly Biz Review_0607 2" xfId="4752" xr:uid="{37F2036C-3947-4FB8-A73C-F80DE15EC0DA}"/>
    <cellStyle name="þ_x001d_ð7_x000c_îþ_x0007__x000d_áþU_x0001__x0010__x0011_—_x0016__x0007__x0001__AP_Monthly Biz Review_0607 2" xfId="4753" xr:uid="{B29F9105-83C1-4109-B833-54842350DA2C}"/>
    <cellStyle name="þ_x001d_ð7_x000c_îþ_x0007__x000d_áþU_AP_Monthly Biz Review_0607 3" xfId="4832" xr:uid="{7CBC9D8D-3291-4654-B057-BC1184CA404E}"/>
    <cellStyle name="þ_x001d_ð7_x000c_îþ_x0007__x000d_áþU_x0001__x0010__x0011_—_AP_Monthly Biz Review_0607 3" xfId="4833" xr:uid="{09ACD3DC-FF5F-4BAB-803F-A062A735CAEA}"/>
    <cellStyle name="þ_x001d_ð7_x000c_îþ_x0007__x000d_áþU_x0001__x0010__x0011_—_x0016__x0007__x0001__AP_Monthly Biz Review_0607 3" xfId="4834" xr:uid="{870B2873-2A66-4BD2-9C05-4609C2DBB1E8}"/>
    <cellStyle name="þ_x001d_ð7_x000c_îþ_x0007__x000d_áþU_AP_Monthly Biz Review_0607 4" xfId="4901" xr:uid="{070927B2-C65F-452B-BD36-B1E4ACD84E12}"/>
    <cellStyle name="þ_x001d_ð7_x000c_îþ_x0007__x000d_áþU_x0001__x0010__x0011_—_AP_Monthly Biz Review_0607 4" xfId="4902" xr:uid="{19E2D520-E223-4E8E-ABEA-10AD75C5EF31}"/>
    <cellStyle name="þ_x001d_ð7_x000c_îþ_x0007__x000d_áþU_x0001__x0010__x0011_—_x0016__x0007__x0001__AP_Monthly Biz Review_0607 4" xfId="4903" xr:uid="{B6C9FBB9-83F9-41B4-AA53-BF3B8D3153F2}"/>
    <cellStyle name="þ_x001d_ð7_x000c_îþ_x0007__x000d_áþU_AP_Monthly Biz Review_0607_15.R&amp;D" xfId="2597" xr:uid="{9006EED8-8DB6-4CB9-8CA7-2BD29DF5CE79}"/>
    <cellStyle name="þ_x001d_ð7_x000c_îþ_x0007__x000d_áþU_x0001__x0010__x0011_—_AP_Monthly Biz Review_0607_15.R&amp;D" xfId="2598" xr:uid="{3D51616D-03E5-40A4-A6B5-142B894FC039}"/>
    <cellStyle name="þ_x001d_ð7_x000c_îþ_x0007__x000d_áþU_AP_Monthly Biz Review_0607_15.R&amp;D 2" xfId="4754" xr:uid="{4A65AC7F-5763-456D-B156-9452BA78A5FB}"/>
    <cellStyle name="þ_x001d_ð7_x000c_îþ_x0007__x000d_áþU_x0001__x0010__x0011_—_AP_Monthly Biz Review_0607_15.R&amp;D 2" xfId="4755" xr:uid="{D7C0946D-4389-4350-93BA-4AE55B74B635}"/>
    <cellStyle name="þ_x001d_ð7_x000c_îþ_x0007__x000d_áþU_AP_Monthly Biz Review_0607_15.R&amp;D 3" xfId="4835" xr:uid="{60BC0871-671D-4443-85DE-389277D7AD38}"/>
    <cellStyle name="þ_x001d_ð7_x000c_îþ_x0007__x000d_áþU_x0001__x0010__x0011_—_AP_Monthly Biz Review_0607_15.R&amp;D 3" xfId="4836" xr:uid="{C700DA0C-D7FF-4ED6-A6A3-409EF717AAAC}"/>
    <cellStyle name="þ_x001d_ð7_x000c_îþ_x0007__x000d_áþU_AP_Monthly Biz Review_0607_15.R&amp;D 4" xfId="4904" xr:uid="{9ED1AF2E-60C3-4749-B262-1BD8250F1F06}"/>
    <cellStyle name="þ_x001d_ð7_x000c_îþ_x0007__x000d_áþU_x0001__x0010__x0011_—_AP_Monthly Biz Review_0607_15.R&amp;D 4" xfId="4905" xr:uid="{9F4F80B7-42E8-47D8-81C3-04356C61312A}"/>
    <cellStyle name="þ_x001d_ð7_x000c_îþ_x0007__x000d_áþU_AP_Monthly Biz Review_0607_AsPac-Budget Pres S Binder Reg Summary_2008B" xfId="2599" xr:uid="{517FF1DD-A287-4BDC-A495-0D0AB3037D49}"/>
    <cellStyle name="þ_x001d_ð7_x000c_îþ_x0007__x000d_áþU_x0001__x0010__x0011_—_AP_Monthly Biz Review_0607_AsPac-Budget Pres S Binder Reg Summary_2008B" xfId="2600" xr:uid="{3BEC95FB-E82D-4F92-AE3B-7489364CD1EF}"/>
    <cellStyle name="þ_x001d_ð7_x000c_îþ_x0007__x000d_áþU_AP_Monthly Biz Review_0607_AsPac-Budget Pres S Binder Reg Summary_2008B 2" xfId="4756" xr:uid="{C355D150-1D6A-4506-B79C-E2588A387D95}"/>
    <cellStyle name="þ_x001d_ð7_x000c_îþ_x0007__x000d_áþU_x0001__x0010__x0011_—_AP_Monthly Biz Review_0607_AsPac-Budget Pres S Binder Reg Summary_2008B 2" xfId="4757" xr:uid="{CB663F20-520A-45D9-8F72-C04279740BA9}"/>
    <cellStyle name="þ_x001d_ð7_x000c_îþ_x0007__x000d_áþU_AP_Monthly Biz Review_0607_AsPac-Budget Pres S Binder Reg Summary_2008B 3" xfId="4837" xr:uid="{6D764AC8-45B8-4EA4-A62B-3162160E2888}"/>
    <cellStyle name="þ_x001d_ð7_x000c_îþ_x0007__x000d_áþU_x0001__x0010__x0011_—_AP_Monthly Biz Review_0607_AsPac-Budget Pres S Binder Reg Summary_2008B 3" xfId="4838" xr:uid="{801B9AAD-EF29-4EE1-ACB2-30A3FA7B5C79}"/>
    <cellStyle name="þ_x001d_ð7_x000c_îþ_x0007__x000d_áþU_AP_Monthly Biz Review_0607_AsPac-Budget Pres S Binder Reg Summary_2008B 4" xfId="4906" xr:uid="{5C0ECFC7-5F06-4C85-8155-56A63B1BAFA1}"/>
    <cellStyle name="þ_x001d_ð7_x000c_îþ_x0007__x000d_áþU_x0001__x0010__x0011_—_AP_Monthly Biz Review_0607_AsPac-Budget Pres S Binder Reg Summary_2008B 4" xfId="4907" xr:uid="{0A2B1B07-06C1-402F-BE1A-A1F22E9028BA}"/>
    <cellStyle name="þ_x001d_ð7_x000c_îþ_x0007__x000d_áþU_AP_Monthly Biz Review_0607_AsPac-Budget Pres S Binder Reg Summary_2008B(1to30)" xfId="2601" xr:uid="{3023ADB8-9B9C-4FAF-B236-2203C576F01B}"/>
    <cellStyle name="þ_x001d_ð7_x000c_îþ_x0007__x000d_áþU_x0001__x0010__x0011_—_AP_Monthly Biz Review_0607_AsPac-Budget Pres S Binder Reg Summary_2008B(1to30)" xfId="2602" xr:uid="{6D9C7CAA-2EF0-4D2F-BC29-5C1AD882AE64}"/>
    <cellStyle name="þ_x001d_ð7_x000c_îþ_x0007__x000d_áþU_AP_Monthly Biz Review_0607_AsPac-Budget Pres S Binder Reg Summary_2008B(1to30) 2" xfId="4758" xr:uid="{C91FD46C-9C3D-437D-84B8-F40757D42153}"/>
    <cellStyle name="þ_x001d_ð7_x000c_îþ_x0007__x000d_áþU_x0001__x0010__x0011_—_AP_Monthly Biz Review_0607_AsPac-Budget Pres S Binder Reg Summary_2008B(1to30) 2" xfId="4759" xr:uid="{743C67F6-E6DE-468F-9486-2755324B06FC}"/>
    <cellStyle name="þ_x001d_ð7_x000c_îþ_x0007__x000d_áþU_AP_Monthly Biz Review_0607_AsPac-Budget Pres S Binder Reg Summary_2008B(1to30) 3" xfId="4839" xr:uid="{97E4C3BF-16D0-455F-9965-543BAAA5E264}"/>
    <cellStyle name="þ_x001d_ð7_x000c_îþ_x0007__x000d_áþU_x0001__x0010__x0011_—_AP_Monthly Biz Review_0607_AsPac-Budget Pres S Binder Reg Summary_2008B(1to30) 3" xfId="4840" xr:uid="{EB65D2AD-34AD-4825-9F4E-D7206F89AFAF}"/>
    <cellStyle name="þ_x001d_ð7_x000c_îþ_x0007__x000d_áþU_AP_Monthly Biz Review_0607_AsPac-Budget Pres S Binder Reg Summary_2008B(1to30) 4" xfId="4908" xr:uid="{0CBD024A-E7A5-45C5-B526-A8620A2501EA}"/>
    <cellStyle name="þ_x001d_ð7_x000c_îþ_x0007__x000d_áþU_x0001__x0010__x0011_—_AP_Monthly Biz Review_0607_AsPac-Budget Pres S Binder Reg Summary_2008B(1to30) 4" xfId="4909" xr:uid="{807CBEA9-32F1-4F0A-A199-245F5429B6C1}"/>
    <cellStyle name="þ_x001d_ð7_x000c_îþ_x0007__x000d_áþU_AP_Monthly Biz Review_0607_AsPac-Budget Pres S Binder Reg Summary_2008B(31to60)" xfId="2603" xr:uid="{8B4CF0BD-DF71-4398-A363-0BA9451AE371}"/>
    <cellStyle name="þ_x001d_ð7_x000c_îþ_x0007__x000d_áþU_x0001__x0010__x0011_—_AP_Monthly Biz Review_0607_AsPac-Budget Pres S Binder Reg Summary_2008B(31to60)" xfId="2604" xr:uid="{00BF43CA-7EA5-4456-A4D0-F38A0F651F07}"/>
    <cellStyle name="þ_x001d_ð7_x000c_îþ_x0007__x000d_áþU_AP_Monthly Biz Review_0607_AsPac-Budget Pres S Binder Reg Summary_2008B(31to60) 2" xfId="4760" xr:uid="{2A96B03A-E0E5-4861-AA1F-DD376AC45BC6}"/>
    <cellStyle name="þ_x001d_ð7_x000c_îþ_x0007__x000d_áþU_x0001__x0010__x0011_—_AP_Monthly Biz Review_0607_AsPac-Budget Pres S Binder Reg Summary_2008B(31to60) 2" xfId="4761" xr:uid="{2A88D655-D50B-4036-AC75-36B76B6C209B}"/>
    <cellStyle name="þ_x001d_ð7_x000c_îþ_x0007__x000d_áþU_AP_Monthly Biz Review_0607_AsPac-Budget Pres S Binder Reg Summary_2008B(31to60) 3" xfId="4841" xr:uid="{0895A004-C382-4D38-AEA6-BD7836131A9C}"/>
    <cellStyle name="þ_x001d_ð7_x000c_îþ_x0007__x000d_áþU_x0001__x0010__x0011_—_AP_Monthly Biz Review_0607_AsPac-Budget Pres S Binder Reg Summary_2008B(31to60) 3" xfId="4842" xr:uid="{B43E015E-2D6F-4591-B901-47F90C0B4F68}"/>
    <cellStyle name="þ_x001d_ð7_x000c_îþ_x0007__x000d_áþU_AP_Monthly Biz Review_0607_AsPac-Budget Pres S Binder Reg Summary_2008B(31to60) 4" xfId="4910" xr:uid="{7F570871-04F9-4525-87CB-0F895AC354A1}"/>
    <cellStyle name="þ_x001d_ð7_x000c_îþ_x0007__x000d_áþU_x0001__x0010__x0011_—_AP_Monthly Biz Review_0607_AsPac-Budget Pres S Binder Reg Summary_2008B(31to60) 4" xfId="4911" xr:uid="{BAE8E671-3D1B-4CEA-8C7F-1E1ED96B115E}"/>
    <cellStyle name="þ_x001d_ð7_x000c_îþ_x0007__x000d_áþU_AP_Monthly Biz Review_0607_Bridges_for SB deck" xfId="2605" xr:uid="{0C465259-678A-467D-9EDC-59309ED26C99}"/>
    <cellStyle name="þ_x001d_ð7_x000c_îþ_x0007__x000d_áþU_x0001__x0010__x0011_—_AP_Monthly Biz Review_0607_Bridges_for SB deck" xfId="2606" xr:uid="{46D9BC2E-8408-48CD-A0E5-643FC80B3287}"/>
    <cellStyle name="þ_x001d_ð7_x000c_îþ_x0007__x000d_áþU_AP_Monthly Biz Review_0607_Bridges_for SB deck 2" xfId="4762" xr:uid="{B0877E34-08D1-4C1B-A4A4-7AF3083EB5DA}"/>
    <cellStyle name="þ_x001d_ð7_x000c_îþ_x0007__x000d_áþU_x0001__x0010__x0011_—_AP_Monthly Biz Review_0607_Bridges_for SB deck 2" xfId="4763" xr:uid="{628894EA-43F9-46CA-8029-92620E5366AD}"/>
    <cellStyle name="þ_x001d_ð7_x000c_îþ_x0007__x000d_áþU_AP_Monthly Biz Review_0607_Bridges_for SB deck 3" xfId="4843" xr:uid="{5087BDF7-7A50-4BD7-A79B-DB70651FAE87}"/>
    <cellStyle name="þ_x001d_ð7_x000c_îþ_x0007__x000d_áþU_x0001__x0010__x0011_—_AP_Monthly Biz Review_0607_Bridges_for SB deck 3" xfId="4844" xr:uid="{0E509ADA-B415-4BD2-8059-6AB5ED58598F}"/>
    <cellStyle name="þ_x001d_ð7_x000c_îþ_x0007__x000d_áþU_AP_Monthly Biz Review_0607_Bridges_for SB deck 4" xfId="4912" xr:uid="{B1FACAAD-4550-4E1A-8AF9-592FAC5B0E91}"/>
    <cellStyle name="þ_x001d_ð7_x000c_îþ_x0007__x000d_áþU_x0001__x0010__x0011_—_AP_Monthly Biz Review_0607_Bridges_for SB deck 4" xfId="4913" xr:uid="{C8A46491-6A70-4517-AE74-F6121BADEEEF}"/>
    <cellStyle name="þ_x001d_ð7_x000c_îþ_x0007__x000d_áþU_AP_Monthly Biz Review_0607_Great for MT" xfId="2607" xr:uid="{06144472-068A-4BF5-9B02-DADEBECF40E7}"/>
    <cellStyle name="þ_x001d_ð7_x000c_îþ_x0007__x000d_áþU_x0001__x0010__x0011_—_AP_Monthly Biz Review_0607_Great for MT" xfId="2608" xr:uid="{001EC25E-63AF-4516-885C-51281E0904A0}"/>
    <cellStyle name="þ_x001d_ð7_x000c_îþ_x0007__x000d_áþU_AP_Monthly Biz Review_0607_Great for MT 2" xfId="4764" xr:uid="{1760F753-A0BB-4438-A596-EACAC603B17B}"/>
    <cellStyle name="þ_x001d_ð7_x000c_îþ_x0007__x000d_áþU_x0001__x0010__x0011_—_AP_Monthly Biz Review_0607_Great for MT 2" xfId="4765" xr:uid="{A059BF81-384B-41AC-9AF3-87E5235D1E28}"/>
    <cellStyle name="þ_x001d_ð7_x000c_îþ_x0007__x000d_áþU_AP_Monthly Biz Review_0607_Great for MT 3" xfId="4845" xr:uid="{00C4DD44-19A0-4973-B8BE-8E7EFBAB66AD}"/>
    <cellStyle name="þ_x001d_ð7_x000c_îþ_x0007__x000d_áþU_x0001__x0010__x0011_—_AP_Monthly Biz Review_0607_Great for MT 3" xfId="4846" xr:uid="{F65D8E40-4314-4FB9-8C7D-1CA4700F3B47}"/>
    <cellStyle name="þ_x001d_ð7_x000c_îþ_x0007__x000d_áþU_AP_Monthly Biz Review_0607_Great for MT 4" xfId="4914" xr:uid="{85886576-ED7F-4ACC-8EC8-9D9EE3E785F8}"/>
    <cellStyle name="þ_x001d_ð7_x000c_îþ_x0007__x000d_áþU_x0001__x0010__x0011_—_AP_Monthly Biz Review_0607_Great for MT 4" xfId="4915" xr:uid="{FB670289-E892-4F1C-B988-5BDEA321FC79}"/>
    <cellStyle name="þ_x001d_ð7_x000c_îþ_x0007__x000d_áþU_AP_Monthly Biz Review_0607_PTI Slide" xfId="2609" xr:uid="{A401A443-CE57-43B7-9586-B030DB8DCD39}"/>
    <cellStyle name="þ_x001d_ð7_x000c_îþ_x0007__x000d_áþU_x0001__x0010__x0011_—_AP_Monthly Biz Review_0607_PTI Slide" xfId="2610" xr:uid="{52CA4DFC-88C4-4CB4-8603-E28C2EA59224}"/>
    <cellStyle name="þ_x001d_ð7_x000c_îþ_x0007__x000d_áþU_AP_Monthly Biz Review_0607_PTI Slide 2" xfId="4766" xr:uid="{C0C20EF0-EC72-41D4-BD94-0A6C10D14030}"/>
    <cellStyle name="þ_x001d_ð7_x000c_îþ_x0007__x000d_áþU_x0001__x0010__x0011_—_AP_Monthly Biz Review_0607_PTI Slide 2" xfId="4767" xr:uid="{6FA67DE1-5EB8-4C78-8CFD-5D6F4970836C}"/>
    <cellStyle name="þ_x001d_ð7_x000c_îþ_x0007__x000d_áþU_AP_Monthly Biz Review_0607_PTI Slide 3" xfId="4847" xr:uid="{91070A47-AF74-4BBD-A6B4-848009CA93A0}"/>
    <cellStyle name="þ_x001d_ð7_x000c_îþ_x0007__x000d_áþU_x0001__x0010__x0011_—_AP_Monthly Biz Review_0607_PTI Slide 3" xfId="4848" xr:uid="{32A91F99-1BFF-42FE-9AC7-E4BB6DE67045}"/>
    <cellStyle name="þ_x001d_ð7_x000c_îþ_x0007__x000d_áþU_AP_Monthly Biz Review_0607_PTI Slide 4" xfId="4916" xr:uid="{7248185E-30D0-4BD5-8C7A-B30EE7873A09}"/>
    <cellStyle name="þ_x001d_ð7_x000c_îþ_x0007__x000d_áþU_x0001__x0010__x0011_—_AP_Monthly Biz Review_0607_PTI Slide 4" xfId="4917" xr:uid="{FC00FCEB-5B3D-432A-8D4F-0213F90F6C55}"/>
    <cellStyle name="þ_x001d_ð7_x000c_îþ_x0007__x000d_áþU_AP_Monthly Biz Review_0607_Px" xfId="2611" xr:uid="{0FF5EE47-4F19-41E6-8349-A18A04A0F278}"/>
    <cellStyle name="þ_x001d_ð7_x000c_îþ_x0007__x000d_áþU_x0001__x0010__x0011_—_AP_Monthly Biz Review_0607_Px" xfId="2612" xr:uid="{7BB679F7-133C-4B3D-ADA5-45E2E67D46A9}"/>
    <cellStyle name="þ_x001d_ð7_x000c_îþ_x0007__x000d_áþU_AP_Monthly Biz Review_0607_Px 2" xfId="4768" xr:uid="{BF08379D-9F57-45CA-9BAF-E63F539A3E57}"/>
    <cellStyle name="þ_x001d_ð7_x000c_îþ_x0007__x000d_áþU_x0001__x0010__x0011_—_AP_Monthly Biz Review_0607_Px 2" xfId="4769" xr:uid="{3851545C-E294-4A1D-A5C2-1942EC3910D9}"/>
    <cellStyle name="þ_x001d_ð7_x000c_îþ_x0007__x000d_áþU_AP_Monthly Biz Review_0607_Px 3" xfId="4849" xr:uid="{781EEA27-56D1-4B06-B737-67E6A43DEFE5}"/>
    <cellStyle name="þ_x001d_ð7_x000c_îþ_x0007__x000d_áþU_x0001__x0010__x0011_—_AP_Monthly Biz Review_0607_Px 3" xfId="4850" xr:uid="{6B258609-F41D-47D6-A3A6-7E58D910BD06}"/>
    <cellStyle name="þ_x001d_ð7_x000c_îþ_x0007__x000d_áþU_AP_Monthly Biz Review_0607_Px 4" xfId="4918" xr:uid="{05B4C617-5EA5-479A-8930-51491EA05912}"/>
    <cellStyle name="þ_x001d_ð7_x000c_îþ_x0007__x000d_áþU_x0001__x0010__x0011_—_AP_Monthly Biz Review_0607_Px 4" xfId="4919" xr:uid="{91770CC5-EB88-4F9F-8DF6-40A4DB44116B}"/>
    <cellStyle name="þ_x001d_ð7_x000c_îþ_x0007__x000d_áþU_AP_Monthly Biz Review_0607_Slide8" xfId="2613" xr:uid="{5FCE1A8D-EF1F-4676-9A5C-244A39D45C91}"/>
    <cellStyle name="þ_x001d_ð7_x000c_îþ_x0007__x000d_áþU_x0001__x0010__x0011_—_AP_Monthly Biz Review_0607_Slide8" xfId="2614" xr:uid="{DD39DB21-E913-4E7A-9735-6136A64C8968}"/>
    <cellStyle name="þ_x001d_ð7_x000c_îþ_x0007__x000d_áþU_AP_Monthly Biz Review_0607_Slide8 2" xfId="4770" xr:uid="{C283F09D-D1A3-424D-8FC1-12AC78198EFD}"/>
    <cellStyle name="þ_x001d_ð7_x000c_îþ_x0007__x000d_áþU_x0001__x0010__x0011_—_AP_Monthly Biz Review_0607_Slide8 2" xfId="4771" xr:uid="{2B105D62-57AB-4F8D-B9E6-E56F555C5FA9}"/>
    <cellStyle name="þ_x001d_ð7_x000c_îþ_x0007__x000d_áþU_AP_Monthly Biz Review_0607_Slide8 3" xfId="4851" xr:uid="{CD8D1C77-A76F-43A8-A2A0-72DBC4E69D50}"/>
    <cellStyle name="þ_x001d_ð7_x000c_îþ_x0007__x000d_áþU_x0001__x0010__x0011_—_AP_Monthly Biz Review_0607_Slide8 3" xfId="4852" xr:uid="{A8FEF48A-BB31-45FA-9562-D04410B75027}"/>
    <cellStyle name="þ_x001d_ð7_x000c_îþ_x0007__x000d_áþU_AP_Monthly Biz Review_0607_Slide8 4" xfId="4920" xr:uid="{2B111E1A-6D45-4D19-8BF2-2A1A11EC87DF}"/>
    <cellStyle name="þ_x001d_ð7_x000c_îþ_x0007__x000d_áþU_x0001__x0010__x0011_—_AP_Monthly Biz Review_0607_Slide8 4" xfId="4921" xr:uid="{B0A8F173-3668-4259-B676-DBAC25EAE502}"/>
    <cellStyle name="þ_x001d_ð7_x000c_îþ_x0007__x000d_áþU_AP_Monthly Biz Review_0907" xfId="2615" xr:uid="{F9E661B1-479D-46B0-9252-EF55F62F7F3D}"/>
    <cellStyle name="þ_x001d_ð7_x000c_îþ_x0007__x000d_áþU_x0001__x0010__x0011_—_AsPac-Budget deck 2008" xfId="2616" xr:uid="{3B8EAF23-63E8-4E12-8287-D4FD40422DE4}"/>
    <cellStyle name="þ_x001d_ð7_x000c_îþ_x0007__x000d_áþU_AsPac-Budget Pres S Binder Reg Summary_2008B" xfId="2617" xr:uid="{13BDA080-B963-41F2-A404-B5BDDF1841AE}"/>
    <cellStyle name="þ_x001d_ð7_x000c_îþ_x0007__x000d_áþU_x0001__x0010__AsPac-Budget Pres S Binder Reg Summary_2008B" xfId="2618" xr:uid="{74800EED-839A-49AF-B965-7D53434BB2F6}"/>
    <cellStyle name="þ_x001d_ð7_x000c_îþ_x0007__x000d_áþU_x0001__x0010__x0011_—_AsPac-Budget Pres S Binder Reg Summary_2008B" xfId="2619" xr:uid="{0C2566BE-B72C-4942-A59F-D34C729D4DFC}"/>
    <cellStyle name="þ_x001d_ð7_x000c_îþ_x0007__x000d_áþU_x0001__x0010__x0011_—_x0016__AsPac-Budget Pres S Binder Reg Summary_2008B" xfId="2620" xr:uid="{852D973E-D44D-40AC-9FE1-890F784918AF}"/>
    <cellStyle name="þ_x001d_ð7_x000c_îþ_x0007__x000d_áþU_x0001__x0010__x0011_—_x0016__x0007__x0001__AsPac-Budget Pres S Binder Reg Summary_2008B" xfId="2621" xr:uid="{66C49AE4-22DF-4ACD-B50A-76CF395905C3}"/>
    <cellStyle name="þ_x001d_ð7_x000c_îþ_x0007__x000d_áþU_AsPac-Budget Pres S Binder Reg Summary_2008B 2" xfId="4772" xr:uid="{F248C52A-08E7-4B5A-B725-BAB1C39C63A2}"/>
    <cellStyle name="þ_x001d_ð7_x000c_îþ_x0007__x000d_áþU_x0001__x0010__AsPac-Budget Pres S Binder Reg Summary_2008B 2" xfId="4773" xr:uid="{D73A8084-3438-42CD-912B-CC276487A547}"/>
    <cellStyle name="þ_x001d_ð7_x000c_îþ_x0007__x000d_áþU_x0001__x0010__x0011_—_AsPac-Budget Pres S Binder Reg Summary_2008B 2" xfId="4774" xr:uid="{1111336A-F07D-454D-A213-DB0FDA5C5F71}"/>
    <cellStyle name="þ_x001d_ð7_x000c_îþ_x0007__x000d_áþU_x0001__x0010__x0011_—_x0016__AsPac-Budget Pres S Binder Reg Summary_2008B 2" xfId="4775" xr:uid="{0500F863-9999-4FAB-BCF1-C3066B5140A2}"/>
    <cellStyle name="þ_x001d_ð7_x000c_îþ_x0007__x000d_áþU_x0001__x0010__x0011_—_x0016__x0007__x0001__AsPac-Budget Pres S Binder Reg Summary_2008B 2" xfId="4776" xr:uid="{EB1712B8-E5A9-41AF-B592-D7A1773B8DB7}"/>
    <cellStyle name="þ_x001d_ð7_x000c_îþ_x0007__x000d_áþU_AsPac-Budget Pres S Binder Reg Summary_2008B 3" xfId="4853" xr:uid="{619FB18A-2D6E-41BC-9ACC-E20BA355F5A7}"/>
    <cellStyle name="þ_x001d_ð7_x000c_îþ_x0007__x000d_áþU_x0001__x0010__AsPac-Budget Pres S Binder Reg Summary_2008B 3" xfId="4854" xr:uid="{C9E53119-786F-4614-B468-C518ACFE048E}"/>
    <cellStyle name="þ_x001d_ð7_x000c_îþ_x0007__x000d_áþU_x0001__x0010__x0011_—_AsPac-Budget Pres S Binder Reg Summary_2008B 3" xfId="4855" xr:uid="{F65050A1-DA6D-4213-AD6D-BD56C32D86B8}"/>
    <cellStyle name="þ_x001d_ð7_x000c_îþ_x0007__x000d_áþU_x0001__x0010__x0011_—_x0016__AsPac-Budget Pres S Binder Reg Summary_2008B 3" xfId="4856" xr:uid="{906D7F7C-3C48-4814-94CD-31DD7F1BC7A4}"/>
    <cellStyle name="þ_x001d_ð7_x000c_îþ_x0007__x000d_áþU_x0001__x0010__x0011_—_x0016__x0007__x0001__AsPac-Budget Pres S Binder Reg Summary_2008B 3" xfId="4857" xr:uid="{C2212DD4-9F0B-4254-97A1-51E95A82D99E}"/>
    <cellStyle name="þ_x001d_ð7_x000c_îþ_x0007__x000d_áþU_AsPac-Budget Pres S Binder Reg Summary_2008B 4" xfId="4922" xr:uid="{D3E5F1EA-8BE8-4359-AD15-6044A56DDE36}"/>
    <cellStyle name="þ_x001d_ð7_x000c_îþ_x0007__x000d_áþU_x0001__x0010__AsPac-Budget Pres S Binder Reg Summary_2008B 4" xfId="4923" xr:uid="{5FB10151-2A28-4908-B883-AA04BE0D070B}"/>
    <cellStyle name="þ_x001d_ð7_x000c_îþ_x0007__x000d_áþU_x0001__x0010__x0011_—_AsPac-Budget Pres S Binder Reg Summary_2008B 4" xfId="4924" xr:uid="{2D71B9A6-FD2E-4560-BF8A-BB97B4533843}"/>
    <cellStyle name="þ_x001d_ð7_x000c_îþ_x0007__x000d_áþU_x0001__x0010__x0011_—_x0016__AsPac-Budget Pres S Binder Reg Summary_2008B 4" xfId="4925" xr:uid="{F2DDA665-4932-4CA4-AD3F-286F769C6707}"/>
    <cellStyle name="þ_x001d_ð7_x000c_îþ_x0007__x000d_áþU_x0001__x0010__x0011_—_x0016__x0007__x0001__AsPac-Budget Pres S Binder Reg Summary_2008B 4" xfId="4926" xr:uid="{25195913-E4AF-4886-86E6-3B1B05A08212}"/>
    <cellStyle name="þ_x001d_ð7_x000c_îþ_x0007__x000d_áþU_AsPac-Budget Pres S Binder Reg Summary_2008B(1to30)" xfId="2622" xr:uid="{B1DD9A07-1ABF-4AF9-BF7C-40F28501CC78}"/>
    <cellStyle name="þ_x001d_ð7_x000c_îþ_x0007__x000d_áþU_x0001__x0010__AsPac-Budget Pres S Binder Reg Summary_2008B(1to30)" xfId="2623" xr:uid="{C6C323BD-C1C9-40B0-8F19-68B6A06A84D4}"/>
    <cellStyle name="þ_x001d_ð7_x000c_îþ_x0007__x000d_áþU_x0001__x0010__x0011_—_AsPac-Budget Pres S Binder Reg Summary_2008B(1to30)" xfId="2624" xr:uid="{54605582-7D78-40C9-9C9B-C3D197A45CBD}"/>
    <cellStyle name="þ_x001d_ð7_x000c_îþ_x0007__x000d_áþU_x0001__x0010__x0011_—_x0016__AsPac-Budget Pres S Binder Reg Summary_2008B(1to30)" xfId="2625" xr:uid="{B25FCC0D-CF13-4047-A54E-9239827F848E}"/>
    <cellStyle name="þ_x001d_ð7_x000c_îþ_x0007__x000d_áþU_x0001__x0010__x0011_—_x0016__x0007__x0001__AsPac-Budget Pres S Binder Reg Summary_2008B(1to30)" xfId="2626" xr:uid="{2EC761EE-1A74-412B-9BBB-877E70289739}"/>
    <cellStyle name="þ_x001d_ð7_x000c_îþ_x0007__x000d_áþU_AsPac-Budget Pres S Binder Reg Summary_2008B(1to30) 2" xfId="4777" xr:uid="{C1D9B550-1BC1-4036-8142-1E48DB9CC042}"/>
    <cellStyle name="þ_x001d_ð7_x000c_îþ_x0007__x000d_áþU_x0001__x0010__AsPac-Budget Pres S Binder Reg Summary_2008B(1to30) 2" xfId="4778" xr:uid="{B9418E34-27F4-4EE7-81BE-F4AF4B1F0D5F}"/>
    <cellStyle name="þ_x001d_ð7_x000c_îþ_x0007__x000d_áþU_x0001__x0010__x0011_—_AsPac-Budget Pres S Binder Reg Summary_2008B(1to30) 2" xfId="4779" xr:uid="{2057CCBE-B284-459F-A4D9-BDA125E68B6C}"/>
    <cellStyle name="þ_x001d_ð7_x000c_îþ_x0007__x000d_áþU_x0001__x0010__x0011_—_x0016__AsPac-Budget Pres S Binder Reg Summary_2008B(1to30) 2" xfId="4780" xr:uid="{79E96580-15DD-4D8E-8EB9-05B98FC160A9}"/>
    <cellStyle name="þ_x001d_ð7_x000c_îþ_x0007__x000d_áþU_x0001__x0010__x0011_—_x0016__x0007__x0001__AsPac-Budget Pres S Binder Reg Summary_2008B(1to30) 2" xfId="4781" xr:uid="{6C8B7C99-AD1E-4541-8C83-62B22B3DE878}"/>
    <cellStyle name="þ_x001d_ð7_x000c_îþ_x0007__x000d_áþU_AsPac-Budget Pres S Binder Reg Summary_2008B(1to30) 3" xfId="4858" xr:uid="{EAAC86BD-8BEF-4630-A465-320173DCFBC3}"/>
    <cellStyle name="þ_x001d_ð7_x000c_îþ_x0007__x000d_áþU_x0001__x0010__AsPac-Budget Pres S Binder Reg Summary_2008B(1to30) 3" xfId="4859" xr:uid="{6712936D-E249-4D84-9242-0CD947B5B0A5}"/>
    <cellStyle name="þ_x001d_ð7_x000c_îþ_x0007__x000d_áþU_x0001__x0010__x0011_—_AsPac-Budget Pres S Binder Reg Summary_2008B(1to30) 3" xfId="4860" xr:uid="{17E016FF-EC9C-410E-A7FA-D2E8B875666F}"/>
    <cellStyle name="þ_x001d_ð7_x000c_îþ_x0007__x000d_áþU_x0001__x0010__x0011_—_x0016__AsPac-Budget Pres S Binder Reg Summary_2008B(1to30) 3" xfId="4861" xr:uid="{EA9E5EEE-26E8-40F9-B60C-D25414371367}"/>
    <cellStyle name="þ_x001d_ð7_x000c_îþ_x0007__x000d_áþU_x0001__x0010__x0011_—_x0016__x0007__x0001__AsPac-Budget Pres S Binder Reg Summary_2008B(1to30) 3" xfId="4862" xr:uid="{F4C9F8EA-6F32-4D0E-8E33-D81D977F7037}"/>
    <cellStyle name="þ_x001d_ð7_x000c_îþ_x0007__x000d_áþU_AsPac-Budget Pres S Binder Reg Summary_2008B(1to30) 4" xfId="4927" xr:uid="{CD41697B-5F55-490C-9491-823B70DB5EB1}"/>
    <cellStyle name="þ_x001d_ð7_x000c_îþ_x0007__x000d_áþU_x0001__x0010__AsPac-Budget Pres S Binder Reg Summary_2008B(1to30) 4" xfId="4928" xr:uid="{659D3003-1509-40B4-BFD3-68A83F973266}"/>
    <cellStyle name="þ_x001d_ð7_x000c_îþ_x0007__x000d_áþU_x0001__x0010__x0011_—_AsPac-Budget Pres S Binder Reg Summary_2008B(1to30) 4" xfId="4929" xr:uid="{ACFBB6BA-8062-4FFE-90B7-86E38E2E24F9}"/>
    <cellStyle name="þ_x001d_ð7_x000c_îþ_x0007__x000d_áþU_x0001__x0010__x0011_—_x0016__AsPac-Budget Pres S Binder Reg Summary_2008B(1to30) 4" xfId="4930" xr:uid="{0BE8F8BA-54B3-418D-90C3-C452172E02D8}"/>
    <cellStyle name="þ_x001d_ð7_x000c_îþ_x0007__x000d_áþU_x0001__x0010__x0011_—_x0016__x0007__x0001__AsPac-Budget Pres S Binder Reg Summary_2008B(1to30) 4" xfId="4931" xr:uid="{B572369F-C450-4BE0-B8DF-F00BA6A1E466}"/>
    <cellStyle name="þ_x001d_ð7_x000c_îþ_x0007__x000d_áþU_AsPac-Budget Pres S Binder Reg Summary_2008B(31to60)" xfId="2627" xr:uid="{80E6AB0F-BCA3-4389-B46A-B1A0112E1384}"/>
    <cellStyle name="þ_x001d_ð7_x000c_îþ_x0007__x000d_áþU_x0001__x0010__AsPac-Budget Pres S Binder Reg Summary_2008B(31to60)" xfId="2628" xr:uid="{182A9C22-4E8E-4F2A-AE47-A8828F3DFA21}"/>
    <cellStyle name="þ_x001d_ð7_x000c_îþ_x0007__x000d_áþU_x0001__x0010__x0011_—_AsPac-Budget Pres S Binder Reg Summary_2008B(31to60)" xfId="2629" xr:uid="{F6D6DC56-3E22-483F-B650-4D464601FBDF}"/>
    <cellStyle name="þ_x001d_ð7_x000c_îþ_x0007__x000d_áþU_x0001__x0010__x0011_—_x0016__AsPac-Budget Pres S Binder Reg Summary_2008B(31to60)" xfId="2630" xr:uid="{8B938DC8-9AB7-49A1-BC44-F780625727E8}"/>
    <cellStyle name="þ_x001d_ð7_x000c_îþ_x0007__x000d_áþU_x0001__x0010__x0011_—_x0016__x0007__x0001__AsPac-Budget Pres S Binder Reg Summary_2008B(31to60)" xfId="2631" xr:uid="{8D2E55F9-B85B-4042-80A6-09F8AF1B88D1}"/>
    <cellStyle name="þ_x001d_ð7_x000c_îþ_x0007__x000d_áþU_AsPac-Budget Pres S Binder Reg Summary_2008B(31to60) 2" xfId="4782" xr:uid="{7AAB9DE7-60C8-4B53-92F7-959ECC22353C}"/>
    <cellStyle name="þ_x001d_ð7_x000c_îþ_x0007__x000d_áþU_x0001__x0010__AsPac-Budget Pres S Binder Reg Summary_2008B(31to60) 2" xfId="4783" xr:uid="{750288B8-836A-4F5D-B45B-B1D8940DFCEE}"/>
    <cellStyle name="þ_x001d_ð7_x000c_îþ_x0007__x000d_áþU_x0001__x0010__x0011_—_AsPac-Budget Pres S Binder Reg Summary_2008B(31to60) 2" xfId="4784" xr:uid="{FA48A0B2-CE6C-4BD8-8882-F0D3AF4271E4}"/>
    <cellStyle name="þ_x001d_ð7_x000c_îþ_x0007__x000d_áþU_x0001__x0010__x0011_—_x0016__AsPac-Budget Pres S Binder Reg Summary_2008B(31to60) 2" xfId="4785" xr:uid="{5E700762-8C6C-41C2-A457-BF64A6B7A354}"/>
    <cellStyle name="þ_x001d_ð7_x000c_îþ_x0007__x000d_áþU_x0001__x0010__x0011_—_x0016__x0007__x0001__AsPac-Budget Pres S Binder Reg Summary_2008B(31to60) 2" xfId="4786" xr:uid="{478EF250-03CC-418D-B131-C2E5FB2BFC91}"/>
    <cellStyle name="þ_x001d_ð7_x000c_îþ_x0007__x000d_áþU_AsPac-Budget Pres S Binder Reg Summary_2008B(31to60) 3" xfId="4863" xr:uid="{ACA77776-F547-419B-B97D-7349F40E6E15}"/>
    <cellStyle name="þ_x001d_ð7_x000c_îþ_x0007__x000d_áþU_x0001__x0010__AsPac-Budget Pres S Binder Reg Summary_2008B(31to60) 3" xfId="4864" xr:uid="{C03572AE-A615-4D40-9910-2C54B909B06E}"/>
    <cellStyle name="þ_x001d_ð7_x000c_îþ_x0007__x000d_áþU_x0001__x0010__x0011_—_AsPac-Budget Pres S Binder Reg Summary_2008B(31to60) 3" xfId="4865" xr:uid="{A5FABFDF-B307-4F2C-8B56-E0F6C5FEFDE2}"/>
    <cellStyle name="þ_x001d_ð7_x000c_îþ_x0007__x000d_áþU_x0001__x0010__x0011_—_x0016__AsPac-Budget Pres S Binder Reg Summary_2008B(31to60) 3" xfId="4866" xr:uid="{0C0F2EB1-5EAB-4662-9FDE-CB2D0FC6CC84}"/>
    <cellStyle name="þ_x001d_ð7_x000c_îþ_x0007__x000d_áþU_x0001__x0010__x0011_—_x0016__x0007__x0001__AsPac-Budget Pres S Binder Reg Summary_2008B(31to60) 3" xfId="4867" xr:uid="{BBE2FA92-294C-40FE-82D9-95C4ACA017F8}"/>
    <cellStyle name="þ_x001d_ð7_x000c_îþ_x0007__x000d_áþU_AsPac-Budget Pres S Binder Reg Summary_2008B(31to60) 4" xfId="4932" xr:uid="{76069E50-BE39-4C8E-AA47-42FCF49A9B1E}"/>
    <cellStyle name="þ_x001d_ð7_x000c_îþ_x0007__x000d_áþU_x0001__x0010__AsPac-Budget Pres S Binder Reg Summary_2008B(31to60) 4" xfId="4933" xr:uid="{C7048A5D-C0C0-4934-8A79-3A0F6C5B5A42}"/>
    <cellStyle name="þ_x001d_ð7_x000c_îþ_x0007__x000d_áþU_x0001__x0010__x0011_—_AsPac-Budget Pres S Binder Reg Summary_2008B(31to60) 4" xfId="4934" xr:uid="{00C31111-F0AF-42C2-ADCD-58BBC8BC0E16}"/>
    <cellStyle name="þ_x001d_ð7_x000c_îþ_x0007__x000d_áþU_x0001__x0010__x0011_—_x0016__AsPac-Budget Pres S Binder Reg Summary_2008B(31to60) 4" xfId="4935" xr:uid="{31A9B393-A806-475A-B31C-D3A84C59A6B9}"/>
    <cellStyle name="þ_x001d_ð7_x000c_îþ_x0007__x000d_áþU_x0001__x0010__x0011_—_x0016__x0007__x0001__AsPac-Budget Pres S Binder Reg Summary_2008B(31to60) 4" xfId="4936" xr:uid="{5703D252-0833-436D-B4CB-E3CF1EB9DCB5}"/>
    <cellStyle name="þ_x001d_ð7_x000c_îþ_x0007__x000d_áþU_Bridges_for SB deck" xfId="2632" xr:uid="{D64D37AD-A30C-4C8D-8375-C5A3909FDE1D}"/>
    <cellStyle name="þ_x001d_ð7_x000c_îþ_x0007__x000d_áþU_x0001__x0010__Bridges_for SB deck" xfId="2633" xr:uid="{F8FCD663-4FAD-483D-9CBC-EC2B01EB0EE8}"/>
    <cellStyle name="þ_x001d_ð7_x000c_îþ_x0007__x000d_áþU_x0001__x0010__x0011_—_Bridges_for SB deck" xfId="2634" xr:uid="{F8A65BFE-BB24-4F4C-93E6-13E49462EC9E}"/>
    <cellStyle name="þ_x001d_ð7_x000c_îþ_x0007__x000d_áþU_x0001__x0010__x0011_—_x0016__Bridges_for SB deck" xfId="2635" xr:uid="{2D37B3EF-E4F1-441C-B5FF-86357D95F633}"/>
    <cellStyle name="þ_x001d_ð7_x000c_îþ_x0007__x000d_áþU_x0001__x0010__x0011_—_x0016__x0007__x0001__Bridges_for SB deck" xfId="2636" xr:uid="{0849332D-38AF-41A7-A25F-37F417F35AF5}"/>
    <cellStyle name="þ_x001d_ð7_x000c_îþ_x0007__x000d_áþU_Bridges_for SB deck 2" xfId="4787" xr:uid="{B963765E-9B2B-473D-8191-E4EDFD890F48}"/>
    <cellStyle name="þ_x001d_ð7_x000c_îþ_x0007__x000d_áþU_x0001__x0010__Bridges_for SB deck 2" xfId="4788" xr:uid="{5C306EAB-DF84-4022-9FF0-598DA6F5BC1B}"/>
    <cellStyle name="þ_x001d_ð7_x000c_îþ_x0007__x000d_áþU_x0001__x0010__x0011_—_Bridges_for SB deck 2" xfId="4789" xr:uid="{06605EF2-BEB7-4EC4-A77C-0FE88FE75EBE}"/>
    <cellStyle name="þ_x001d_ð7_x000c_îþ_x0007__x000d_áþU_x0001__x0010__x0011_—_x0016__Bridges_for SB deck 2" xfId="4790" xr:uid="{069ABC70-971E-49E5-85D2-0086EF95DB52}"/>
    <cellStyle name="þ_x001d_ð7_x000c_îþ_x0007__x000d_áþU_x0001__x0010__x0011_—_x0016__x0007__x0001__Bridges_for SB deck 2" xfId="4791" xr:uid="{B375C1CB-BB8D-4A0D-9379-D6A6A144574B}"/>
    <cellStyle name="þ_x001d_ð7_x000c_îþ_x0007__x000d_áþU_Bridges_for SB deck 3" xfId="4868" xr:uid="{3E65B029-21BE-43FC-8593-C5EEC4503310}"/>
    <cellStyle name="þ_x001d_ð7_x000c_îþ_x0007__x000d_áþU_x0001__x0010__Bridges_for SB deck 3" xfId="4869" xr:uid="{71C354E4-4480-478B-88E9-EA6EEB9CC4AA}"/>
    <cellStyle name="þ_x001d_ð7_x000c_îþ_x0007__x000d_áþU_x0001__x0010__x0011_—_Bridges_for SB deck 3" xfId="4870" xr:uid="{2DEE2434-127F-465A-9B26-930D5117818D}"/>
    <cellStyle name="þ_x001d_ð7_x000c_îþ_x0007__x000d_áþU_x0001__x0010__x0011_—_x0016__Bridges_for SB deck 3" xfId="4871" xr:uid="{09C1355C-AA12-4AA1-8FDD-78335352E2B6}"/>
    <cellStyle name="þ_x001d_ð7_x000c_îþ_x0007__x000d_áþU_x0001__x0010__x0011_—_x0016__x0007__x0001__Bridges_for SB deck 3" xfId="4872" xr:uid="{2DA8BEEE-8361-4A8B-9E9B-B745B9CA6B11}"/>
    <cellStyle name="þ_x001d_ð7_x000c_îþ_x0007__x000d_áþU_Bridges_for SB deck 4" xfId="4937" xr:uid="{BE834F06-2BEF-49FB-8574-FE61BEFA97AF}"/>
    <cellStyle name="þ_x001d_ð7_x000c_îþ_x0007__x000d_áþU_x0001__x0010__Bridges_for SB deck 4" xfId="4938" xr:uid="{4D5916EA-A11F-4D36-AFB5-3E7EC3302675}"/>
    <cellStyle name="þ_x001d_ð7_x000c_îþ_x0007__x000d_áþU_x0001__x0010__x0011_—_Bridges_for SB deck 4" xfId="4939" xr:uid="{3231DB9D-6EF8-4D42-BC87-2ACEBF7BA025}"/>
    <cellStyle name="þ_x001d_ð7_x000c_îþ_x0007__x000d_áþU_x0001__x0010__x0011_—_x0016__Bridges_for SB deck 4" xfId="4940" xr:uid="{68129AC8-6BCF-4A5A-AA1D-7FE32888A27A}"/>
    <cellStyle name="þ_x001d_ð7_x000c_îþ_x0007__x000d_áþU_x0001__x0010__x0011_—_x0016__x0007__x0001__Bridges_for SB deck 4" xfId="4941" xr:uid="{3E66CC81-37EC-479A-BE07-56EFD78C9122}"/>
    <cellStyle name="þ_x001d_ð7_x000c_îþ_x0007__x000d_áþU_Comments fr MT(Jun 22)" xfId="2637" xr:uid="{21032935-FCC1-4C88-A44B-463BB6562170}"/>
    <cellStyle name="þ_x001d_ð7_x000c_îþ_x0007__x000d_áþU_x0001__x0010__Great for MT" xfId="2638" xr:uid="{C0B4A228-FFDE-4F5E-A10C-00AEC71967FD}"/>
    <cellStyle name="þ_x001d_ð7_x000c_îþ_x0007__x000d_áþU_x0001__x0010__x0011_—_Great for MT" xfId="2639" xr:uid="{6F47ED34-B436-41A8-A558-06C98D38ACCF}"/>
    <cellStyle name="þ_x001d_ð7_x000c_îþ_x0007__x000d_áþU_x0001__x0010__x0011_—_x0016__Great for MT" xfId="2640" xr:uid="{DD33CB23-E4EE-4546-830A-475B09AF8679}"/>
    <cellStyle name="þ_x001d_ð7_x000c_îþ_x0007__x000d_áþU_x0001__x0010__x0011_—_x0016__x0007__x0001__Great for MT" xfId="2641" xr:uid="{580210A8-16C0-4C71-B473-BA5A697B612C}"/>
    <cellStyle name="þ_x001d_ð7_x000c_îþ_x0007__x000d_áþU_x0001__x0010__Great for MT 2" xfId="4792" xr:uid="{14272158-E98F-435A-B0E5-4058CED07EA8}"/>
    <cellStyle name="þ_x001d_ð7_x000c_îþ_x0007__x000d_áþU_x0001__x0010__x0011_—_Great for MT 2" xfId="4793" xr:uid="{5906319E-D5EC-455A-BF3A-CF42B67CFDDD}"/>
    <cellStyle name="þ_x001d_ð7_x000c_îþ_x0007__x000d_áþU_x0001__x0010__x0011_—_x0016__Great for MT 2" xfId="4794" xr:uid="{A32ED75D-80F8-4B23-B058-C7768583C2D6}"/>
    <cellStyle name="þ_x001d_ð7_x000c_îþ_x0007__x000d_áþU_x0001__x0010__x0011_—_x0016__x0007__x0001__Great for MT 2" xfId="4795" xr:uid="{CB1B53F1-D3E6-4930-BAF8-A5BAF960F503}"/>
    <cellStyle name="þ_x001d_ð7_x000c_îþ_x0007__x000d_áþU_x0001__x0010__Great for MT 3" xfId="4873" xr:uid="{98FBBA45-CB6A-4F41-8F47-996EE21C227C}"/>
    <cellStyle name="þ_x001d_ð7_x000c_îþ_x0007__x000d_áþU_x0001__x0010__x0011_—_Great for MT 3" xfId="4874" xr:uid="{E34A415D-75DF-4F44-A070-1E42218230E6}"/>
    <cellStyle name="þ_x001d_ð7_x000c_îþ_x0007__x000d_áþU_x0001__x0010__x0011_—_x0016__Great for MT 3" xfId="4875" xr:uid="{786411DA-7C33-4441-8B43-72D718B175F6}"/>
    <cellStyle name="þ_x001d_ð7_x000c_îþ_x0007__x000d_áþU_x0001__x0010__x0011_—_x0016__x0007__x0001__Great for MT 3" xfId="4876" xr:uid="{4E30E9FD-BB2B-4F5B-AE09-86DCB229E035}"/>
    <cellStyle name="þ_x001d_ð7_x000c_îþ_x0007__x000d_áþU_x0001__x0010__Great for MT 4" xfId="4942" xr:uid="{B091D213-7310-41AE-8719-9727306DC0C7}"/>
    <cellStyle name="þ_x001d_ð7_x000c_îþ_x0007__x000d_áþU_x0001__x0010__x0011_—_Great for MT 4" xfId="4943" xr:uid="{200067C2-4A8F-4650-BED9-91009A82B7E6}"/>
    <cellStyle name="þ_x001d_ð7_x000c_îþ_x0007__x000d_áþU_x0001__x0010__x0011_—_x0016__Great for MT 4" xfId="4944" xr:uid="{7FEF04B9-1B5A-4400-8ED5-A13B1AFE3622}"/>
    <cellStyle name="þ_x001d_ð7_x000c_îþ_x0007__x000d_áþU_x0001__x0010__x0011_—_x0016__x0007__x0001__Great for MT 4" xfId="4945" xr:uid="{08EFFFAE-5387-411A-8201-4F8B4AEE80C3}"/>
    <cellStyle name="þ_x001d_ð7_x000c_îþ_x0007__x000d_áþU_PTI Slide" xfId="2642" xr:uid="{0C567C61-7A4D-4614-872B-3C6A5357940A}"/>
    <cellStyle name="þ_x001d_ð7_x000c_îþ_x0007__x000d_áþU_x0001__x0010__PTI Slide" xfId="2643" xr:uid="{373EC395-1DD9-4782-AEA8-67F817C0E5B6}"/>
    <cellStyle name="þ_x001d_ð7_x000c_îþ_x0007__x000d_áþU_x0001__x0010__x0011_—_PTI Slide" xfId="2644" xr:uid="{C62DF791-CCCF-4901-9859-20EC2C2822A1}"/>
    <cellStyle name="þ_x001d_ð7_x000c_îþ_x0007__x000d_áþU_x0001__x0010__x0011_—_x0016__PTI Slide" xfId="2645" xr:uid="{1B63D0A8-EF2E-439B-9679-69A08B3AB11E}"/>
    <cellStyle name="þ_x001d_ð7_x000c_îþ_x0007__x000d_áþU_x0001__x0010__x0011_—_x0016__x0007__x0001__PTI Slide" xfId="2646" xr:uid="{DC78298D-352A-42D2-84B7-9ED6A2896DEC}"/>
    <cellStyle name="þ_x001d_ð7_x000c_îþ_x0007__x000d_áþU_PTI Slide 2" xfId="4796" xr:uid="{5CBE408E-2059-4D97-A23A-D04A545E8859}"/>
    <cellStyle name="þ_x001d_ð7_x000c_îþ_x0007__x000d_áþU_x0001__x0010__PTI Slide 2" xfId="4797" xr:uid="{AA4A5DEB-CEEE-4C43-8DAE-7FEE37EEFBBE}"/>
    <cellStyle name="þ_x001d_ð7_x000c_îþ_x0007__x000d_áþU_x0001__x0010__x0011_—_PTI Slide 2" xfId="4798" xr:uid="{0E6F07CE-4391-4D17-944E-92993827F997}"/>
    <cellStyle name="þ_x001d_ð7_x000c_îþ_x0007__x000d_áþU_x0001__x0010__x0011_—_x0016__PTI Slide 2" xfId="4799" xr:uid="{0F7779B0-2572-404C-BE94-99F2FD3C63E9}"/>
    <cellStyle name="þ_x001d_ð7_x000c_îþ_x0007__x000d_áþU_x0001__x0010__x0011_—_x0016__x0007__x0001__PTI Slide 2" xfId="4800" xr:uid="{F60CB330-BE88-4529-9240-E3A723C35FAF}"/>
    <cellStyle name="þ_x001d_ð7_x000c_îþ_x0007__x000d_áþU_PTI Slide 3" xfId="4877" xr:uid="{6F4489EB-9EAB-4201-8434-8A4FFB4FD0A7}"/>
    <cellStyle name="þ_x001d_ð7_x000c_îþ_x0007__x000d_áþU_x0001__x0010__PTI Slide 3" xfId="4878" xr:uid="{D1652E42-DD43-4F56-888A-2C7BCF3BC1AB}"/>
    <cellStyle name="þ_x001d_ð7_x000c_îþ_x0007__x000d_áþU_x0001__x0010__x0011_—_PTI Slide 3" xfId="4879" xr:uid="{C8D3F231-010F-4383-A47A-940AB6920B00}"/>
    <cellStyle name="þ_x001d_ð7_x000c_îþ_x0007__x000d_áþU_x0001__x0010__x0011_—_x0016__PTI Slide 3" xfId="4880" xr:uid="{EA234853-9B99-4DA0-81C8-A1C344C71416}"/>
    <cellStyle name="þ_x001d_ð7_x000c_îþ_x0007__x000d_áþU_x0001__x0010__x0011_—_x0016__x0007__x0001__PTI Slide 3" xfId="4881" xr:uid="{AB4EB061-95B0-452A-99B5-E0C744606481}"/>
    <cellStyle name="þ_x001d_ð7_x000c_îþ_x0007__x000d_áþU_PTI Slide 4" xfId="4946" xr:uid="{32EDB240-E319-4A2A-90A0-B6B078D04F47}"/>
    <cellStyle name="þ_x001d_ð7_x000c_îþ_x0007__x000d_áþU_x0001__x0010__PTI Slide 4" xfId="4947" xr:uid="{0FBB4E6C-E368-4497-9AB3-443EAEB7F46D}"/>
    <cellStyle name="þ_x001d_ð7_x000c_îþ_x0007__x000d_áþU_x0001__x0010__x0011_—_PTI Slide 4" xfId="4948" xr:uid="{7F2634B5-6E73-4B73-AF09-F15386608CA4}"/>
    <cellStyle name="þ_x001d_ð7_x000c_îþ_x0007__x000d_áþU_x0001__x0010__x0011_—_x0016__PTI Slide 4" xfId="4949" xr:uid="{6E82FB77-9E54-4C72-A09B-FB53B00355C6}"/>
    <cellStyle name="þ_x001d_ð7_x000c_îþ_x0007__x000d_áþU_x0001__x0010__x0011_—_x0016__x0007__x0001__PTI Slide 4" xfId="4950" xr:uid="{6A31F4D3-9A4A-4394-9844-C2889C2B2E75}"/>
    <cellStyle name="þ_x001d_ð7_x000c_îþ_x0007__x000d_áþU_Px" xfId="2647" xr:uid="{4EEDCA08-51E4-4D3C-BE5B-35D343D2254C}"/>
    <cellStyle name="þ_x001d_ð7_x000c_îþ_x0007__x000d_áþU_x0001__x0010__Px" xfId="2648" xr:uid="{FEB3E22A-27A1-4444-850C-A8D718770FA0}"/>
    <cellStyle name="þ_x001d_ð7_x000c_îþ_x0007__x000d_áþU_x0001__x0010__x0011_—_Px" xfId="2649" xr:uid="{F4F8038C-71F8-4A98-9953-A1FCA28402D1}"/>
    <cellStyle name="þ_x001d_ð7_x000c_îþ_x0007__x000d_áþU_x0001__x0010__x0011_—_x0016__Px" xfId="2650" xr:uid="{E97BA697-AB4E-4248-964F-28A5EC394D08}"/>
    <cellStyle name="þ_x001d_ð7_x000c_îþ_x0007__x000d_áþU_x0001__x0010__x0011_—_x0016__x0007__x0001__Px" xfId="2651" xr:uid="{BC23559B-1340-4F99-A750-ACAF6D8E3ED3}"/>
    <cellStyle name="þ_x001d_ð7_x000c_îþ_x0007__x000d_áþU_Px 2" xfId="4801" xr:uid="{EE0E421F-800C-4363-BF0E-278913A4C78E}"/>
    <cellStyle name="þ_x001d_ð7_x000c_îþ_x0007__x000d_áþU_x0001__x0010__Px 2" xfId="4802" xr:uid="{8689D640-E520-458B-A8E7-1063F6111C5F}"/>
    <cellStyle name="þ_x001d_ð7_x000c_îþ_x0007__x000d_áþU_x0001__x0010__x0011_—_Px 2" xfId="4803" xr:uid="{7914F7CD-FF1C-4958-8265-9218ECAA2EE2}"/>
    <cellStyle name="þ_x001d_ð7_x000c_îþ_x0007__x000d_áþU_x0001__x0010__x0011_—_x0016__Px 2" xfId="4804" xr:uid="{E4F025E3-D808-4CEB-8935-64C5361760DC}"/>
    <cellStyle name="þ_x001d_ð7_x000c_îþ_x0007__x000d_áþU_x0001__x0010__x0011_—_x0016__x0007__x0001__Px 2" xfId="4805" xr:uid="{8D793C4E-CD52-4A68-97FE-89C645333DA5}"/>
    <cellStyle name="þ_x001d_ð7_x000c_îþ_x0007__x000d_áþU_Px 3" xfId="4882" xr:uid="{87007D4E-0496-4D09-9C11-4375EF2CD581}"/>
    <cellStyle name="þ_x001d_ð7_x000c_îþ_x0007__x000d_áþU_x0001__x0010__Px 3" xfId="4883" xr:uid="{CC863BF5-CDA1-473A-A2D2-3D6803979583}"/>
    <cellStyle name="þ_x001d_ð7_x000c_îþ_x0007__x000d_áþU_x0001__x0010__x0011_—_Px 3" xfId="4884" xr:uid="{8DB333DB-23BE-4B5F-90E6-52854E654434}"/>
    <cellStyle name="þ_x001d_ð7_x000c_îþ_x0007__x000d_áþU_x0001__x0010__x0011_—_x0016__Px 3" xfId="4885" xr:uid="{D29DDCE7-C31F-49C1-97C8-D2653F64B0D6}"/>
    <cellStyle name="þ_x001d_ð7_x000c_îþ_x0007__x000d_áþU_x0001__x0010__x0011_—_x0016__x0007__x0001__Px 3" xfId="4886" xr:uid="{6732EA70-1980-4BA9-BE3F-857864B3DB2B}"/>
    <cellStyle name="þ_x001d_ð7_x000c_îþ_x0007__x000d_áþU_Px 4" xfId="4951" xr:uid="{287FD413-291B-4463-A30D-CB8BAF745F8F}"/>
    <cellStyle name="þ_x001d_ð7_x000c_îþ_x0007__x000d_áþU_x0001__x0010__Px 4" xfId="4952" xr:uid="{11FB393F-E427-45BA-94B4-3F87B06520E2}"/>
    <cellStyle name="þ_x001d_ð7_x000c_îþ_x0007__x000d_áþU_x0001__x0010__x0011_—_Px 4" xfId="4953" xr:uid="{D3A158FA-C2A1-472F-BD1C-555B3DA3E7E9}"/>
    <cellStyle name="þ_x001d_ð7_x000c_îþ_x0007__x000d_áþU_x0001__x0010__x0011_—_x0016__Px 4" xfId="4954" xr:uid="{4FE86068-BA75-4C24-AE65-A00128F14AC7}"/>
    <cellStyle name="þ_x001d_ð7_x000c_îþ_x0007__x000d_áþU_x0001__x0010__x0011_—_x0016__x0007__x0001__Px 4" xfId="4955" xr:uid="{DE8D3DDE-AF9F-4764-8733-8D35FF1270B3}"/>
    <cellStyle name="þ_x001d_ð7_x000c_îþ_x0007__x000d_áþU_Slide8" xfId="2652" xr:uid="{64645136-7CDC-4429-8071-FF106D6B68E4}"/>
    <cellStyle name="þ_x001d_ð7_x000c_îþ_x0007__x000d_áþU_x0001__x0010__Slide8" xfId="2653" xr:uid="{78EA22A7-5826-42DD-889D-07D794F70769}"/>
    <cellStyle name="þ_x001d_ð7_x000c_îþ_x0007__x000d_áþU_x0001__x0010__x0011_—_Slide8" xfId="2654" xr:uid="{161F7B85-CA5E-46DF-A292-85159DB93120}"/>
    <cellStyle name="þ_x001d_ð7_x000c_îþ_x0007__x000d_áþU_x0001__x0010__x0011_—_x0016__Slide8" xfId="2655" xr:uid="{647F13D4-1C0E-402B-8E69-A3C6BCC68658}"/>
    <cellStyle name="þ_x001d_ð7_x000c_îþ_x0007__x000d_áþU_x0001__x0010__x0011_—_x0016__x0007__x0001__Slide8" xfId="2656" xr:uid="{3C7BAFC3-CD3B-444B-B9B0-BA4014BD90C1}"/>
    <cellStyle name="þ_x001d_ð7_x000c_îþ_x0007__x000d_áþU_Slide8 2" xfId="4806" xr:uid="{DAE51A96-4B74-4AD1-BB45-FB237B04728A}"/>
    <cellStyle name="þ_x001d_ð7_x000c_îþ_x0007__x000d_áþU_x0001__x0010__Slide8 2" xfId="4807" xr:uid="{5B64F5E8-3928-43BC-BD62-12A46FF24C82}"/>
    <cellStyle name="þ_x001d_ð7_x000c_îþ_x0007__x000d_áþU_x0001__x0010__x0011_—_Slide8 2" xfId="4808" xr:uid="{F5B38438-4AEC-4164-BA90-C1BD9E3B090B}"/>
    <cellStyle name="þ_x001d_ð7_x000c_îþ_x0007__x000d_áþU_x0001__x0010__x0011_—_x0016__Slide8 2" xfId="4809" xr:uid="{E3026860-B711-43B0-ACB9-5689CCA7CA54}"/>
    <cellStyle name="þ_x001d_ð7_x000c_îþ_x0007__x000d_áþU_x0001__x0010__x0011_—_x0016__x0007__x0001__Slide8 2" xfId="4810" xr:uid="{5B47E718-14EC-4E88-8F6B-1CC14C93CFB5}"/>
    <cellStyle name="þ_x001d_ð7_x000c_îþ_x0007__x000d_áþU_Slide8 3" xfId="4887" xr:uid="{395DEC3A-DFDD-4B2F-A281-C8668C88E463}"/>
    <cellStyle name="þ_x001d_ð7_x000c_îþ_x0007__x000d_áþU_x0001__x0010__Slide8 3" xfId="4888" xr:uid="{7C3657B7-A361-4C98-9F6A-7FFAB7C765FD}"/>
    <cellStyle name="þ_x001d_ð7_x000c_îþ_x0007__x000d_áþU_x0001__x0010__x0011_—_Slide8 3" xfId="4889" xr:uid="{9E05F032-1F72-4F6B-8345-C609116DBD7A}"/>
    <cellStyle name="þ_x001d_ð7_x000c_îþ_x0007__x000d_áþU_x0001__x0010__x0011_—_x0016__Slide8 3" xfId="4890" xr:uid="{5364AB53-1FC1-4DD8-8FA1-D498F8BF7E28}"/>
    <cellStyle name="þ_x001d_ð7_x000c_îþ_x0007__x000d_áþU_x0001__x0010__x0011_—_x0016__x0007__x0001__Slide8 3" xfId="4891" xr:uid="{83745C28-3E50-49F8-BED8-ACF03EB34DA1}"/>
    <cellStyle name="þ_x001d_ð7_x000c_îþ_x0007__x000d_áþU_Slide8 4" xfId="4956" xr:uid="{B044440B-15EE-47E7-99E4-A4BA58890580}"/>
    <cellStyle name="þ_x001d_ð7_x000c_îþ_x0007__x000d_áþU_x0001__x0010__Slide8 4" xfId="4957" xr:uid="{D515E904-8989-409F-8800-6A86B79331EE}"/>
    <cellStyle name="þ_x001d_ð7_x000c_îþ_x0007__x000d_áþU_x0001__x0010__x0011_—_Slide8 4" xfId="4958" xr:uid="{B7BC96AA-52F6-4549-B90E-8DDDDD72D434}"/>
    <cellStyle name="þ_x001d_ð7_x000c_îþ_x0007__x000d_áþU_x0001__x0010__x0011_—_x0016__Slide8 4" xfId="4959" xr:uid="{E3781F87-550E-44C0-AADE-659D95F1F214}"/>
    <cellStyle name="þ_x001d_ð7_x000c_îþ_x0007__x000d_áþU_x0001__x0010__x0011_—_x0016__x0007__x0001__Slide8 4" xfId="4960" xr:uid="{14CE20FE-28B1-42CE-9042-6A0E327FF2C1}"/>
    <cellStyle name="þ_x001d_ð7_x000c_îþ_x0007__15.R&amp;D" xfId="2657" xr:uid="{11653150-60FB-430A-AB5B-41BDB339C003}"/>
    <cellStyle name="þ_x001d_ð7_15.R&amp;D" xfId="2658" xr:uid="{D8E87F55-6452-48FA-BFF8-B09CAF804822}"/>
    <cellStyle name="Title 2" xfId="2659" xr:uid="{B4EF914B-EDCB-4168-8EAE-BB6D06A4933F}"/>
    <cellStyle name="Titre" xfId="2660" xr:uid="{C45D4AF8-44E9-49B1-A9E5-97FE296535F5}"/>
    <cellStyle name="Titre 2" xfId="4811" xr:uid="{9B7BC2A4-78F8-4296-A2A8-60D863C71230}"/>
    <cellStyle name="Titre colonnes" xfId="2661" xr:uid="{EDBBF8CE-B9F8-463F-9349-032419CA9FE9}"/>
    <cellStyle name="Titre lignes" xfId="2662" xr:uid="{90BEC5D9-AE9C-42E7-AB49-48EA22E25A22}"/>
    <cellStyle name="Titre_2008 Prelim Outlook" xfId="2663" xr:uid="{0381C6B4-05C2-402F-BEC6-91986A20FCCB}"/>
    <cellStyle name="Total 2" xfId="2664" xr:uid="{2641A9A8-E806-45DC-AE67-D4742AC1CBF8}"/>
    <cellStyle name="UI Background" xfId="2665" xr:uid="{1D0653C8-BDFE-4DDA-A97B-44089AC4EEF4}"/>
    <cellStyle name="UI Background 2" xfId="4812" xr:uid="{D7BB8AB7-9771-42E3-B3FA-A0A2B1BEF456}"/>
    <cellStyle name="UIScreenText" xfId="2666" xr:uid="{0A689BAF-5A01-46AB-81D8-863AD5343113}"/>
    <cellStyle name="Valuta_COVER5" xfId="2667" xr:uid="{CBA17226-CABB-4A96-9F3C-4E47D1BBDF66}"/>
    <cellStyle name="Variables" xfId="2668" xr:uid="{40A2CBB6-3A75-4E39-9B83-3F29748BC220}"/>
    <cellStyle name="Währung [0]_2003 Headcount" xfId="2669" xr:uid="{C340855D-A542-48FE-B814-092580B857C0}"/>
    <cellStyle name="Währung_2003 Headcount" xfId="2670" xr:uid="{C5F9602A-FB48-471A-98E1-673B5D578DB6}"/>
    <cellStyle name="Warning Text 2" xfId="2672" xr:uid="{0D1716B6-66D3-4C74-B787-BE16C33B7D35}"/>
    <cellStyle name="Warning Text 3" xfId="2671" xr:uid="{437947E5-32AA-4434-B698-90B5DB24E4FD}"/>
    <cellStyle name="เครื่องหมายจุลภาค_file excel for brandplan 2005" xfId="2673" xr:uid="{19060878-41E1-46A7-81D8-119DD4E9A301}"/>
    <cellStyle name="เปอร์เซ็นต์_file excel for brandplan 2005" xfId="2674" xr:uid="{0644245E-5E2F-464C-BE4B-230EA253B6CA}"/>
    <cellStyle name="ปกติ_file excel for brandplan 2005" xfId="2675" xr:uid="{46E27051-7103-4A3F-BCC5-DF8AC9FE9550}"/>
    <cellStyle name="똿뗦먛귟 [0.00]_PRODUCT DETAIL Q1" xfId="2676" xr:uid="{6DB89E84-9897-4C64-8085-8422B9290B9C}"/>
    <cellStyle name="똿뗦먛귟_PRODUCT DETAIL Q1" xfId="2677" xr:uid="{63CD446B-2C2B-42C2-8AC1-91192F0D43A2}"/>
    <cellStyle name="믅됞 [0.00]_PRODUCT DETAIL Q1" xfId="2678" xr:uid="{C4874A43-BEDA-4545-9FC3-25FA8A69812F}"/>
    <cellStyle name="믅됞_PRODUCT DETAIL Q1" xfId="2679" xr:uid="{57C63612-1C70-42D0-9D57-A5B0B01AA66E}"/>
    <cellStyle name="뷭?_BOOKSHIP" xfId="2680" xr:uid="{3D1A12AA-1628-4B37-B9F1-7457BD6AD469}"/>
    <cellStyle name="쉼표 [0]_Book2" xfId="2681" xr:uid="{74547187-F4CB-407C-88B6-73BEE8B39E96}"/>
    <cellStyle name="쉼표_2005 Cost Overlay reconcilition_Korea(Dec1)" xfId="2682" xr:uid="{E63228E1-302E-4D15-ABBD-E95EF66E53F3}"/>
    <cellStyle name="콤마 [0]_1.품의서" xfId="2683" xr:uid="{5E4B2FF9-AD53-459D-86B5-26F277E82121}"/>
    <cellStyle name="콤마_1.품의서" xfId="2684" xr:uid="{456551E1-4B7A-4736-BF84-8C4344643C67}"/>
    <cellStyle name="표준_Book2" xfId="2685" xr:uid="{E6EC19AD-D1C4-4306-B373-186C7345487D}"/>
    <cellStyle name="一般_AsPac-Business Update-0106 template-2" xfId="2686" xr:uid="{C6250B1C-6739-498A-9C27-A7761A12D41E}"/>
    <cellStyle name="千位分隔_DN0401" xfId="2687" xr:uid="{B441CC32-E25F-473E-B1C7-E348B415D7BF}"/>
    <cellStyle name="常规_BUF0406i" xfId="2688" xr:uid="{0545BF9F-B4BA-48F2-AD14-600AD094599C}"/>
    <cellStyle name="未定義" xfId="2689" xr:uid="{660B8E76-30F5-42DE-AFEC-F70D5ECC5342}"/>
    <cellStyle name="桁区切り [0.00]_Bridge" xfId="2690" xr:uid="{A339AE9C-0358-490B-8CA7-7B911A219353}"/>
    <cellStyle name="桁区切り_Bridge" xfId="2691" xr:uid="{CF9D2E60-EE58-4C2A-8699-2F638DA88B64}"/>
    <cellStyle name="標準_BMLBridge06ProvsBud" xfId="2692" xr:uid="{7E4CCE8A-68C4-4EB2-8BF0-218A334C77E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Revenue</a:t>
            </a:r>
            <a:r>
              <a:rPr lang="en-IN" baseline="0"/>
              <a:t> by Geo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Revenue!$A$3</c:f>
              <c:strCache>
                <c:ptCount val="1"/>
                <c:pt idx="0">
                  <c:v> United States 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65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tint val="65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tint val="65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Revenue!$B$2:$I$2</c:f>
              <c:strCache>
                <c:ptCount val="8"/>
                <c:pt idx="0">
                  <c:v>2020A</c:v>
                </c:pt>
                <c:pt idx="1">
                  <c:v>2021A</c:v>
                </c:pt>
                <c:pt idx="2">
                  <c:v>2022A</c:v>
                </c:pt>
                <c:pt idx="3">
                  <c:v>2023A</c:v>
                </c:pt>
                <c:pt idx="4">
                  <c:v>2024A</c:v>
                </c:pt>
                <c:pt idx="5">
                  <c:v>2025E</c:v>
                </c:pt>
                <c:pt idx="6">
                  <c:v>2026E</c:v>
                </c:pt>
                <c:pt idx="7">
                  <c:v>2027E</c:v>
                </c:pt>
              </c:strCache>
            </c:strRef>
          </c:cat>
          <c:val>
            <c:numRef>
              <c:f>Revenue!$B$3:$I$3</c:f>
              <c:numCache>
                <c:formatCode>_(* #,##0.00_);_(* \(#,##0.00\);_(* "-"??_);_(@_)</c:formatCode>
                <c:ptCount val="8"/>
                <c:pt idx="0">
                  <c:v>26577</c:v>
                </c:pt>
                <c:pt idx="1">
                  <c:v>29214</c:v>
                </c:pt>
                <c:pt idx="2">
                  <c:v>31500</c:v>
                </c:pt>
                <c:pt idx="3">
                  <c:v>31210</c:v>
                </c:pt>
                <c:pt idx="4">
                  <c:v>34105</c:v>
                </c:pt>
                <c:pt idx="5">
                  <c:v>33993.363423878378</c:v>
                </c:pt>
                <c:pt idx="6">
                  <c:v>35701.625829482124</c:v>
                </c:pt>
                <c:pt idx="7">
                  <c:v>37239.614490523032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FE-4216-A6F8-C222D9C1A4CD}"/>
            </c:ext>
          </c:extLst>
        </c:ser>
        <c:ser>
          <c:idx val="1"/>
          <c:order val="1"/>
          <c:tx>
            <c:strRef>
              <c:f>Revenue!$A$4</c:f>
              <c:strCache>
                <c:ptCount val="1"/>
                <c:pt idx="0">
                  <c:v> International 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Revenue!$B$2:$I$2</c:f>
              <c:strCache>
                <c:ptCount val="8"/>
                <c:pt idx="0">
                  <c:v>2020A</c:v>
                </c:pt>
                <c:pt idx="1">
                  <c:v>2021A</c:v>
                </c:pt>
                <c:pt idx="2">
                  <c:v>2022A</c:v>
                </c:pt>
                <c:pt idx="3">
                  <c:v>2023A</c:v>
                </c:pt>
                <c:pt idx="4">
                  <c:v>2024A</c:v>
                </c:pt>
                <c:pt idx="5">
                  <c:v>2025E</c:v>
                </c:pt>
                <c:pt idx="6">
                  <c:v>2026E</c:v>
                </c:pt>
                <c:pt idx="7">
                  <c:v>2027E</c:v>
                </c:pt>
              </c:strCache>
            </c:strRef>
          </c:cat>
          <c:val>
            <c:numRef>
              <c:f>Revenue!$B$4:$I$4</c:f>
              <c:numCache>
                <c:formatCode>_(* #,##0.00_);_(* \(#,##0.00\);_(* "-"??_);_(@_)</c:formatCode>
                <c:ptCount val="8"/>
                <c:pt idx="0">
                  <c:v>15310</c:v>
                </c:pt>
                <c:pt idx="1">
                  <c:v>16319</c:v>
                </c:pt>
                <c:pt idx="2">
                  <c:v>13825</c:v>
                </c:pt>
                <c:pt idx="3">
                  <c:v>13097</c:v>
                </c:pt>
                <c:pt idx="4">
                  <c:v>13199</c:v>
                </c:pt>
                <c:pt idx="5">
                  <c:v>16051.730526012036</c:v>
                </c:pt>
                <c:pt idx="6">
                  <c:v>16172.480275682134</c:v>
                </c:pt>
                <c:pt idx="7">
                  <c:v>16145.996377740918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FE-4216-A6F8-C222D9C1A4CD}"/>
            </c:ext>
          </c:extLst>
        </c:ser>
        <c:ser>
          <c:idx val="2"/>
          <c:order val="2"/>
          <c:tx>
            <c:strRef>
              <c:f>Revenue!$A$5</c:f>
              <c:strCache>
                <c:ptCount val="1"/>
                <c:pt idx="0">
                  <c:v> Other 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65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hade val="65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shade val="65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Revenue!$B$2:$I$2</c:f>
              <c:strCache>
                <c:ptCount val="8"/>
                <c:pt idx="0">
                  <c:v>2020A</c:v>
                </c:pt>
                <c:pt idx="1">
                  <c:v>2021A</c:v>
                </c:pt>
                <c:pt idx="2">
                  <c:v>2022A</c:v>
                </c:pt>
                <c:pt idx="3">
                  <c:v>2023A</c:v>
                </c:pt>
                <c:pt idx="4">
                  <c:v>2024A</c:v>
                </c:pt>
                <c:pt idx="5">
                  <c:v>2025E</c:v>
                </c:pt>
                <c:pt idx="6">
                  <c:v>2026E</c:v>
                </c:pt>
                <c:pt idx="7">
                  <c:v>2027E</c:v>
                </c:pt>
              </c:strCache>
            </c:strRef>
          </c:cat>
          <c:val>
            <c:numRef>
              <c:f>Revenue!$B$5:$I$5</c:f>
              <c:numCache>
                <c:formatCode>_(* #,##0.00_);_(* \(#,##0.00\);_(* "-"??_);_(@_)</c:formatCode>
                <c:ptCount val="8"/>
                <c:pt idx="0">
                  <c:v>631</c:v>
                </c:pt>
                <c:pt idx="1">
                  <c:v>852</c:v>
                </c:pt>
                <c:pt idx="2">
                  <c:v>834</c:v>
                </c:pt>
                <c:pt idx="3">
                  <c:v>699</c:v>
                </c:pt>
                <c:pt idx="4">
                  <c:v>996</c:v>
                </c:pt>
                <c:pt idx="5">
                  <c:v>890.6537553901926</c:v>
                </c:pt>
                <c:pt idx="6">
                  <c:v>951.647482336949</c:v>
                </c:pt>
                <c:pt idx="7">
                  <c:v>975.46638199945642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FE-4216-A6F8-C222D9C1A4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440411760"/>
        <c:axId val="1514586944"/>
      </c:barChart>
      <c:catAx>
        <c:axId val="1440411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4586944"/>
        <c:crosses val="autoZero"/>
        <c:auto val="1"/>
        <c:lblAlgn val="ctr"/>
        <c:lblOffset val="100"/>
        <c:noMultiLvlLbl val="0"/>
      </c:catAx>
      <c:valAx>
        <c:axId val="151458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0411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Revenue</a:t>
            </a:r>
            <a:r>
              <a:rPr lang="en-IN" baseline="0"/>
              <a:t> by Portfolio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Revenue!$A$21</c:f>
              <c:strCache>
                <c:ptCount val="1"/>
                <c:pt idx="0">
                  <c:v>Growth Portfolio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35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hade val="35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shade val="35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Revenue!$B$20:$I$20</c:f>
              <c:strCache>
                <c:ptCount val="8"/>
                <c:pt idx="0">
                  <c:v>2020A</c:v>
                </c:pt>
                <c:pt idx="1">
                  <c:v>2021A</c:v>
                </c:pt>
                <c:pt idx="2">
                  <c:v>2022A</c:v>
                </c:pt>
                <c:pt idx="3">
                  <c:v>2023A</c:v>
                </c:pt>
                <c:pt idx="4">
                  <c:v>2024A</c:v>
                </c:pt>
                <c:pt idx="5">
                  <c:v>2025E</c:v>
                </c:pt>
                <c:pt idx="6">
                  <c:v>2026E</c:v>
                </c:pt>
                <c:pt idx="7">
                  <c:v>2027E</c:v>
                </c:pt>
              </c:strCache>
            </c:strRef>
          </c:cat>
          <c:val>
            <c:numRef>
              <c:f>Revenue!$B$21:$I$21</c:f>
            </c:numRef>
          </c:val>
          <c:extLst>
            <c:ext xmlns:c16="http://schemas.microsoft.com/office/drawing/2014/chart" uri="{C3380CC4-5D6E-409C-BE32-E72D297353CC}">
              <c16:uniqueId val="{00000000-0C83-4298-8A08-267C50091955}"/>
            </c:ext>
          </c:extLst>
        </c:ser>
        <c:ser>
          <c:idx val="1"/>
          <c:order val="1"/>
          <c:tx>
            <c:strRef>
              <c:f>Revenue!$A$22</c:f>
              <c:strCache>
                <c:ptCount val="1"/>
                <c:pt idx="0">
                  <c:v>Opdivo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41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hade val="41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shade val="41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Revenue!$B$20:$I$20</c:f>
              <c:strCache>
                <c:ptCount val="8"/>
                <c:pt idx="0">
                  <c:v>2020A</c:v>
                </c:pt>
                <c:pt idx="1">
                  <c:v>2021A</c:v>
                </c:pt>
                <c:pt idx="2">
                  <c:v>2022A</c:v>
                </c:pt>
                <c:pt idx="3">
                  <c:v>2023A</c:v>
                </c:pt>
                <c:pt idx="4">
                  <c:v>2024A</c:v>
                </c:pt>
                <c:pt idx="5">
                  <c:v>2025E</c:v>
                </c:pt>
                <c:pt idx="6">
                  <c:v>2026E</c:v>
                </c:pt>
                <c:pt idx="7">
                  <c:v>2027E</c:v>
                </c:pt>
              </c:strCache>
            </c:strRef>
          </c:cat>
          <c:val>
            <c:numRef>
              <c:f>Revenue!$B$22:$I$22</c:f>
            </c:numRef>
          </c:val>
          <c:extLst>
            <c:ext xmlns:c16="http://schemas.microsoft.com/office/drawing/2014/chart" uri="{C3380CC4-5D6E-409C-BE32-E72D297353CC}">
              <c16:uniqueId val="{00000001-0C83-4298-8A08-267C50091955}"/>
            </c:ext>
          </c:extLst>
        </c:ser>
        <c:ser>
          <c:idx val="2"/>
          <c:order val="2"/>
          <c:tx>
            <c:strRef>
              <c:f>Revenue!$A$23</c:f>
              <c:strCache>
                <c:ptCount val="1"/>
                <c:pt idx="0">
                  <c:v>Orencia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46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hade val="46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shade val="46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Revenue!$B$20:$I$20</c:f>
              <c:strCache>
                <c:ptCount val="8"/>
                <c:pt idx="0">
                  <c:v>2020A</c:v>
                </c:pt>
                <c:pt idx="1">
                  <c:v>2021A</c:v>
                </c:pt>
                <c:pt idx="2">
                  <c:v>2022A</c:v>
                </c:pt>
                <c:pt idx="3">
                  <c:v>2023A</c:v>
                </c:pt>
                <c:pt idx="4">
                  <c:v>2024A</c:v>
                </c:pt>
                <c:pt idx="5">
                  <c:v>2025E</c:v>
                </c:pt>
                <c:pt idx="6">
                  <c:v>2026E</c:v>
                </c:pt>
                <c:pt idx="7">
                  <c:v>2027E</c:v>
                </c:pt>
              </c:strCache>
            </c:strRef>
          </c:cat>
          <c:val>
            <c:numRef>
              <c:f>Revenue!$B$23:$I$23</c:f>
            </c:numRef>
          </c:val>
          <c:extLst>
            <c:ext xmlns:c16="http://schemas.microsoft.com/office/drawing/2014/chart" uri="{C3380CC4-5D6E-409C-BE32-E72D297353CC}">
              <c16:uniqueId val="{00000002-0C83-4298-8A08-267C50091955}"/>
            </c:ext>
          </c:extLst>
        </c:ser>
        <c:ser>
          <c:idx val="3"/>
          <c:order val="3"/>
          <c:tx>
            <c:strRef>
              <c:f>Revenue!$A$24</c:f>
              <c:strCache>
                <c:ptCount val="1"/>
                <c:pt idx="0">
                  <c:v>Yervoy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2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hade val="52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shade val="52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Revenue!$B$20:$I$20</c:f>
              <c:strCache>
                <c:ptCount val="8"/>
                <c:pt idx="0">
                  <c:v>2020A</c:v>
                </c:pt>
                <c:pt idx="1">
                  <c:v>2021A</c:v>
                </c:pt>
                <c:pt idx="2">
                  <c:v>2022A</c:v>
                </c:pt>
                <c:pt idx="3">
                  <c:v>2023A</c:v>
                </c:pt>
                <c:pt idx="4">
                  <c:v>2024A</c:v>
                </c:pt>
                <c:pt idx="5">
                  <c:v>2025E</c:v>
                </c:pt>
                <c:pt idx="6">
                  <c:v>2026E</c:v>
                </c:pt>
                <c:pt idx="7">
                  <c:v>2027E</c:v>
                </c:pt>
              </c:strCache>
            </c:strRef>
          </c:cat>
          <c:val>
            <c:numRef>
              <c:f>Revenue!$B$24:$I$24</c:f>
            </c:numRef>
          </c:val>
          <c:extLst>
            <c:ext xmlns:c16="http://schemas.microsoft.com/office/drawing/2014/chart" uri="{C3380CC4-5D6E-409C-BE32-E72D297353CC}">
              <c16:uniqueId val="{00000003-0C83-4298-8A08-267C50091955}"/>
            </c:ext>
          </c:extLst>
        </c:ser>
        <c:ser>
          <c:idx val="4"/>
          <c:order val="4"/>
          <c:tx>
            <c:strRef>
              <c:f>Revenue!$A$25</c:f>
              <c:strCache>
                <c:ptCount val="1"/>
                <c:pt idx="0">
                  <c:v>Reblozyl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8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hade val="58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shade val="58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Revenue!$B$20:$I$20</c:f>
              <c:strCache>
                <c:ptCount val="8"/>
                <c:pt idx="0">
                  <c:v>2020A</c:v>
                </c:pt>
                <c:pt idx="1">
                  <c:v>2021A</c:v>
                </c:pt>
                <c:pt idx="2">
                  <c:v>2022A</c:v>
                </c:pt>
                <c:pt idx="3">
                  <c:v>2023A</c:v>
                </c:pt>
                <c:pt idx="4">
                  <c:v>2024A</c:v>
                </c:pt>
                <c:pt idx="5">
                  <c:v>2025E</c:v>
                </c:pt>
                <c:pt idx="6">
                  <c:v>2026E</c:v>
                </c:pt>
                <c:pt idx="7">
                  <c:v>2027E</c:v>
                </c:pt>
              </c:strCache>
            </c:strRef>
          </c:cat>
          <c:val>
            <c:numRef>
              <c:f>Revenue!$B$25:$I$25</c:f>
            </c:numRef>
          </c:val>
          <c:extLst>
            <c:ext xmlns:c16="http://schemas.microsoft.com/office/drawing/2014/chart" uri="{C3380CC4-5D6E-409C-BE32-E72D297353CC}">
              <c16:uniqueId val="{00000004-0C83-4298-8A08-267C50091955}"/>
            </c:ext>
          </c:extLst>
        </c:ser>
        <c:ser>
          <c:idx val="5"/>
          <c:order val="5"/>
          <c:tx>
            <c:strRef>
              <c:f>Revenue!$A$26</c:f>
              <c:strCache>
                <c:ptCount val="1"/>
                <c:pt idx="0">
                  <c:v>Opdualag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63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hade val="63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shade val="63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Revenue!$B$20:$I$20</c:f>
              <c:strCache>
                <c:ptCount val="8"/>
                <c:pt idx="0">
                  <c:v>2020A</c:v>
                </c:pt>
                <c:pt idx="1">
                  <c:v>2021A</c:v>
                </c:pt>
                <c:pt idx="2">
                  <c:v>2022A</c:v>
                </c:pt>
                <c:pt idx="3">
                  <c:v>2023A</c:v>
                </c:pt>
                <c:pt idx="4">
                  <c:v>2024A</c:v>
                </c:pt>
                <c:pt idx="5">
                  <c:v>2025E</c:v>
                </c:pt>
                <c:pt idx="6">
                  <c:v>2026E</c:v>
                </c:pt>
                <c:pt idx="7">
                  <c:v>2027E</c:v>
                </c:pt>
              </c:strCache>
            </c:strRef>
          </c:cat>
          <c:val>
            <c:numRef>
              <c:f>Revenue!$B$26:$I$26</c:f>
            </c:numRef>
          </c:val>
          <c:extLst>
            <c:ext xmlns:c16="http://schemas.microsoft.com/office/drawing/2014/chart" uri="{C3380CC4-5D6E-409C-BE32-E72D297353CC}">
              <c16:uniqueId val="{00000005-0C83-4298-8A08-267C50091955}"/>
            </c:ext>
          </c:extLst>
        </c:ser>
        <c:ser>
          <c:idx val="6"/>
          <c:order val="6"/>
          <c:tx>
            <c:strRef>
              <c:f>Revenue!$A$27</c:f>
              <c:strCache>
                <c:ptCount val="1"/>
                <c:pt idx="0">
                  <c:v>Breyanzi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69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hade val="69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shade val="69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Revenue!$B$20:$I$20</c:f>
              <c:strCache>
                <c:ptCount val="8"/>
                <c:pt idx="0">
                  <c:v>2020A</c:v>
                </c:pt>
                <c:pt idx="1">
                  <c:v>2021A</c:v>
                </c:pt>
                <c:pt idx="2">
                  <c:v>2022A</c:v>
                </c:pt>
                <c:pt idx="3">
                  <c:v>2023A</c:v>
                </c:pt>
                <c:pt idx="4">
                  <c:v>2024A</c:v>
                </c:pt>
                <c:pt idx="5">
                  <c:v>2025E</c:v>
                </c:pt>
                <c:pt idx="6">
                  <c:v>2026E</c:v>
                </c:pt>
                <c:pt idx="7">
                  <c:v>2027E</c:v>
                </c:pt>
              </c:strCache>
            </c:strRef>
          </c:cat>
          <c:val>
            <c:numRef>
              <c:f>Revenue!$B$27:$I$27</c:f>
            </c:numRef>
          </c:val>
          <c:extLst>
            <c:ext xmlns:c16="http://schemas.microsoft.com/office/drawing/2014/chart" uri="{C3380CC4-5D6E-409C-BE32-E72D297353CC}">
              <c16:uniqueId val="{00000006-0C83-4298-8A08-267C50091955}"/>
            </c:ext>
          </c:extLst>
        </c:ser>
        <c:ser>
          <c:idx val="7"/>
          <c:order val="7"/>
          <c:tx>
            <c:strRef>
              <c:f>Revenue!$A$28</c:f>
              <c:strCache>
                <c:ptCount val="1"/>
                <c:pt idx="0">
                  <c:v>Camzyos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74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hade val="74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shade val="74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Revenue!$B$20:$I$20</c:f>
              <c:strCache>
                <c:ptCount val="8"/>
                <c:pt idx="0">
                  <c:v>2020A</c:v>
                </c:pt>
                <c:pt idx="1">
                  <c:v>2021A</c:v>
                </c:pt>
                <c:pt idx="2">
                  <c:v>2022A</c:v>
                </c:pt>
                <c:pt idx="3">
                  <c:v>2023A</c:v>
                </c:pt>
                <c:pt idx="4">
                  <c:v>2024A</c:v>
                </c:pt>
                <c:pt idx="5">
                  <c:v>2025E</c:v>
                </c:pt>
                <c:pt idx="6">
                  <c:v>2026E</c:v>
                </c:pt>
                <c:pt idx="7">
                  <c:v>2027E</c:v>
                </c:pt>
              </c:strCache>
            </c:strRef>
          </c:cat>
          <c:val>
            <c:numRef>
              <c:f>Revenue!$B$28:$I$28</c:f>
            </c:numRef>
          </c:val>
          <c:extLst>
            <c:ext xmlns:c16="http://schemas.microsoft.com/office/drawing/2014/chart" uri="{C3380CC4-5D6E-409C-BE32-E72D297353CC}">
              <c16:uniqueId val="{00000007-0C83-4298-8A08-267C50091955}"/>
            </c:ext>
          </c:extLst>
        </c:ser>
        <c:ser>
          <c:idx val="8"/>
          <c:order val="8"/>
          <c:tx>
            <c:strRef>
              <c:f>Revenue!$A$29</c:f>
              <c:strCache>
                <c:ptCount val="1"/>
                <c:pt idx="0">
                  <c:v>Zeposia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hade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shade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Revenue!$B$20:$I$20</c:f>
              <c:strCache>
                <c:ptCount val="8"/>
                <c:pt idx="0">
                  <c:v>2020A</c:v>
                </c:pt>
                <c:pt idx="1">
                  <c:v>2021A</c:v>
                </c:pt>
                <c:pt idx="2">
                  <c:v>2022A</c:v>
                </c:pt>
                <c:pt idx="3">
                  <c:v>2023A</c:v>
                </c:pt>
                <c:pt idx="4">
                  <c:v>2024A</c:v>
                </c:pt>
                <c:pt idx="5">
                  <c:v>2025E</c:v>
                </c:pt>
                <c:pt idx="6">
                  <c:v>2026E</c:v>
                </c:pt>
                <c:pt idx="7">
                  <c:v>2027E</c:v>
                </c:pt>
              </c:strCache>
            </c:strRef>
          </c:cat>
          <c:val>
            <c:numRef>
              <c:f>Revenue!$B$29:$I$29</c:f>
            </c:numRef>
          </c:val>
          <c:extLst>
            <c:ext xmlns:c16="http://schemas.microsoft.com/office/drawing/2014/chart" uri="{C3380CC4-5D6E-409C-BE32-E72D297353CC}">
              <c16:uniqueId val="{00000008-0C83-4298-8A08-267C50091955}"/>
            </c:ext>
          </c:extLst>
        </c:ser>
        <c:ser>
          <c:idx val="9"/>
          <c:order val="9"/>
          <c:tx>
            <c:strRef>
              <c:f>Revenue!$A$30</c:f>
              <c:strCache>
                <c:ptCount val="1"/>
                <c:pt idx="0">
                  <c:v>Abecma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86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hade val="86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shade val="86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Revenue!$B$20:$I$20</c:f>
              <c:strCache>
                <c:ptCount val="8"/>
                <c:pt idx="0">
                  <c:v>2020A</c:v>
                </c:pt>
                <c:pt idx="1">
                  <c:v>2021A</c:v>
                </c:pt>
                <c:pt idx="2">
                  <c:v>2022A</c:v>
                </c:pt>
                <c:pt idx="3">
                  <c:v>2023A</c:v>
                </c:pt>
                <c:pt idx="4">
                  <c:v>2024A</c:v>
                </c:pt>
                <c:pt idx="5">
                  <c:v>2025E</c:v>
                </c:pt>
                <c:pt idx="6">
                  <c:v>2026E</c:v>
                </c:pt>
                <c:pt idx="7">
                  <c:v>2027E</c:v>
                </c:pt>
              </c:strCache>
            </c:strRef>
          </c:cat>
          <c:val>
            <c:numRef>
              <c:f>Revenue!$B$30:$I$30</c:f>
            </c:numRef>
          </c:val>
          <c:extLst>
            <c:ext xmlns:c16="http://schemas.microsoft.com/office/drawing/2014/chart" uri="{C3380CC4-5D6E-409C-BE32-E72D297353CC}">
              <c16:uniqueId val="{00000009-0C83-4298-8A08-267C50091955}"/>
            </c:ext>
          </c:extLst>
        </c:ser>
        <c:ser>
          <c:idx val="10"/>
          <c:order val="10"/>
          <c:tx>
            <c:strRef>
              <c:f>Revenue!$A$31</c:f>
              <c:strCache>
                <c:ptCount val="1"/>
                <c:pt idx="0">
                  <c:v>Sotyktu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91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hade val="91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shade val="91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Revenue!$B$20:$I$20</c:f>
              <c:strCache>
                <c:ptCount val="8"/>
                <c:pt idx="0">
                  <c:v>2020A</c:v>
                </c:pt>
                <c:pt idx="1">
                  <c:v>2021A</c:v>
                </c:pt>
                <c:pt idx="2">
                  <c:v>2022A</c:v>
                </c:pt>
                <c:pt idx="3">
                  <c:v>2023A</c:v>
                </c:pt>
                <c:pt idx="4">
                  <c:v>2024A</c:v>
                </c:pt>
                <c:pt idx="5">
                  <c:v>2025E</c:v>
                </c:pt>
                <c:pt idx="6">
                  <c:v>2026E</c:v>
                </c:pt>
                <c:pt idx="7">
                  <c:v>2027E</c:v>
                </c:pt>
              </c:strCache>
            </c:strRef>
          </c:cat>
          <c:val>
            <c:numRef>
              <c:f>Revenue!$B$31:$I$31</c:f>
            </c:numRef>
          </c:val>
          <c:extLst>
            <c:ext xmlns:c16="http://schemas.microsoft.com/office/drawing/2014/chart" uri="{C3380CC4-5D6E-409C-BE32-E72D297353CC}">
              <c16:uniqueId val="{0000000A-0C83-4298-8A08-267C50091955}"/>
            </c:ext>
          </c:extLst>
        </c:ser>
        <c:ser>
          <c:idx val="11"/>
          <c:order val="11"/>
          <c:tx>
            <c:strRef>
              <c:f>Revenue!$A$32</c:f>
              <c:strCache>
                <c:ptCount val="1"/>
                <c:pt idx="0">
                  <c:v>Krazati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97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hade val="97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shade val="97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Revenue!$B$20:$I$20</c:f>
              <c:strCache>
                <c:ptCount val="8"/>
                <c:pt idx="0">
                  <c:v>2020A</c:v>
                </c:pt>
                <c:pt idx="1">
                  <c:v>2021A</c:v>
                </c:pt>
                <c:pt idx="2">
                  <c:v>2022A</c:v>
                </c:pt>
                <c:pt idx="3">
                  <c:v>2023A</c:v>
                </c:pt>
                <c:pt idx="4">
                  <c:v>2024A</c:v>
                </c:pt>
                <c:pt idx="5">
                  <c:v>2025E</c:v>
                </c:pt>
                <c:pt idx="6">
                  <c:v>2026E</c:v>
                </c:pt>
                <c:pt idx="7">
                  <c:v>2027E</c:v>
                </c:pt>
              </c:strCache>
            </c:strRef>
          </c:cat>
          <c:val>
            <c:numRef>
              <c:f>Revenue!$B$32:$I$32</c:f>
            </c:numRef>
          </c:val>
          <c:extLst>
            <c:ext xmlns:c16="http://schemas.microsoft.com/office/drawing/2014/chart" uri="{C3380CC4-5D6E-409C-BE32-E72D297353CC}">
              <c16:uniqueId val="{0000000B-0C83-4298-8A08-267C50091955}"/>
            </c:ext>
          </c:extLst>
        </c:ser>
        <c:ser>
          <c:idx val="12"/>
          <c:order val="12"/>
          <c:tx>
            <c:strRef>
              <c:f>Revenue!$A$33</c:f>
              <c:strCache>
                <c:ptCount val="1"/>
                <c:pt idx="0">
                  <c:v>Augtyro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98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tint val="98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tint val="98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Revenue!$B$20:$I$20</c:f>
              <c:strCache>
                <c:ptCount val="8"/>
                <c:pt idx="0">
                  <c:v>2020A</c:v>
                </c:pt>
                <c:pt idx="1">
                  <c:v>2021A</c:v>
                </c:pt>
                <c:pt idx="2">
                  <c:v>2022A</c:v>
                </c:pt>
                <c:pt idx="3">
                  <c:v>2023A</c:v>
                </c:pt>
                <c:pt idx="4">
                  <c:v>2024A</c:v>
                </c:pt>
                <c:pt idx="5">
                  <c:v>2025E</c:v>
                </c:pt>
                <c:pt idx="6">
                  <c:v>2026E</c:v>
                </c:pt>
                <c:pt idx="7">
                  <c:v>2027E</c:v>
                </c:pt>
              </c:strCache>
            </c:strRef>
          </c:cat>
          <c:val>
            <c:numRef>
              <c:f>Revenue!$B$33:$I$33</c:f>
            </c:numRef>
          </c:val>
          <c:extLst>
            <c:ext xmlns:c16="http://schemas.microsoft.com/office/drawing/2014/chart" uri="{C3380CC4-5D6E-409C-BE32-E72D297353CC}">
              <c16:uniqueId val="{0000000C-0C83-4298-8A08-267C50091955}"/>
            </c:ext>
          </c:extLst>
        </c:ser>
        <c:ser>
          <c:idx val="13"/>
          <c:order val="13"/>
          <c:tx>
            <c:strRef>
              <c:f>Revenue!$A$34</c:f>
              <c:strCache>
                <c:ptCount val="1"/>
                <c:pt idx="0">
                  <c:v>Cobenfy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92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tint val="92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tint val="92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Revenue!$B$20:$I$20</c:f>
              <c:strCache>
                <c:ptCount val="8"/>
                <c:pt idx="0">
                  <c:v>2020A</c:v>
                </c:pt>
                <c:pt idx="1">
                  <c:v>2021A</c:v>
                </c:pt>
                <c:pt idx="2">
                  <c:v>2022A</c:v>
                </c:pt>
                <c:pt idx="3">
                  <c:v>2023A</c:v>
                </c:pt>
                <c:pt idx="4">
                  <c:v>2024A</c:v>
                </c:pt>
                <c:pt idx="5">
                  <c:v>2025E</c:v>
                </c:pt>
                <c:pt idx="6">
                  <c:v>2026E</c:v>
                </c:pt>
                <c:pt idx="7">
                  <c:v>2027E</c:v>
                </c:pt>
              </c:strCache>
            </c:strRef>
          </c:cat>
          <c:val>
            <c:numRef>
              <c:f>Revenue!$B$34:$I$34</c:f>
            </c:numRef>
          </c:val>
          <c:extLst>
            <c:ext xmlns:c16="http://schemas.microsoft.com/office/drawing/2014/chart" uri="{C3380CC4-5D6E-409C-BE32-E72D297353CC}">
              <c16:uniqueId val="{0000000D-0C83-4298-8A08-267C50091955}"/>
            </c:ext>
          </c:extLst>
        </c:ser>
        <c:ser>
          <c:idx val="14"/>
          <c:order val="14"/>
          <c:tx>
            <c:strRef>
              <c:f>Revenue!$A$35</c:f>
              <c:strCache>
                <c:ptCount val="1"/>
                <c:pt idx="0">
                  <c:v>Other Growth Products (a)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86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tint val="86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tint val="86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Revenue!$B$20:$I$20</c:f>
              <c:strCache>
                <c:ptCount val="8"/>
                <c:pt idx="0">
                  <c:v>2020A</c:v>
                </c:pt>
                <c:pt idx="1">
                  <c:v>2021A</c:v>
                </c:pt>
                <c:pt idx="2">
                  <c:v>2022A</c:v>
                </c:pt>
                <c:pt idx="3">
                  <c:v>2023A</c:v>
                </c:pt>
                <c:pt idx="4">
                  <c:v>2024A</c:v>
                </c:pt>
                <c:pt idx="5">
                  <c:v>2025E</c:v>
                </c:pt>
                <c:pt idx="6">
                  <c:v>2026E</c:v>
                </c:pt>
                <c:pt idx="7">
                  <c:v>2027E</c:v>
                </c:pt>
              </c:strCache>
            </c:strRef>
          </c:cat>
          <c:val>
            <c:numRef>
              <c:f>Revenue!$B$35:$I$35</c:f>
            </c:numRef>
          </c:val>
          <c:extLst>
            <c:ext xmlns:c16="http://schemas.microsoft.com/office/drawing/2014/chart" uri="{C3380CC4-5D6E-409C-BE32-E72D297353CC}">
              <c16:uniqueId val="{0000000E-0C83-4298-8A08-267C50091955}"/>
            </c:ext>
          </c:extLst>
        </c:ser>
        <c:ser>
          <c:idx val="15"/>
          <c:order val="15"/>
          <c:tx>
            <c:strRef>
              <c:f>Revenue!$A$36</c:f>
              <c:strCache>
                <c:ptCount val="1"/>
                <c:pt idx="0">
                  <c:v>Total Growth Portfolio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81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tint val="81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tint val="81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Revenue!$B$20:$I$20</c:f>
              <c:strCache>
                <c:ptCount val="8"/>
                <c:pt idx="0">
                  <c:v>2020A</c:v>
                </c:pt>
                <c:pt idx="1">
                  <c:v>2021A</c:v>
                </c:pt>
                <c:pt idx="2">
                  <c:v>2022A</c:v>
                </c:pt>
                <c:pt idx="3">
                  <c:v>2023A</c:v>
                </c:pt>
                <c:pt idx="4">
                  <c:v>2024A</c:v>
                </c:pt>
                <c:pt idx="5">
                  <c:v>2025E</c:v>
                </c:pt>
                <c:pt idx="6">
                  <c:v>2026E</c:v>
                </c:pt>
                <c:pt idx="7">
                  <c:v>2027E</c:v>
                </c:pt>
              </c:strCache>
            </c:strRef>
          </c:cat>
          <c:val>
            <c:numRef>
              <c:f>Revenue!$B$36:$I$36</c:f>
              <c:numCache>
                <c:formatCode>_(* #,##0.00_);_(* \(#,##0.00\);_(* "-"??_);_(@_)</c:formatCode>
                <c:ptCount val="8"/>
                <c:pt idx="0">
                  <c:v>12189</c:v>
                </c:pt>
                <c:pt idx="1">
                  <c:v>13938</c:v>
                </c:pt>
                <c:pt idx="2">
                  <c:v>15874</c:v>
                </c:pt>
                <c:pt idx="3">
                  <c:v>19366</c:v>
                </c:pt>
                <c:pt idx="4">
                  <c:v>22563</c:v>
                </c:pt>
                <c:pt idx="5">
                  <c:v>28814.382611425328</c:v>
                </c:pt>
                <c:pt idx="6">
                  <c:v>31246.697022103919</c:v>
                </c:pt>
                <c:pt idx="7">
                  <c:v>34231.658389816315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C83-4298-8A08-267C50091955}"/>
            </c:ext>
          </c:extLst>
        </c:ser>
        <c:ser>
          <c:idx val="16"/>
          <c:order val="16"/>
          <c:tx>
            <c:strRef>
              <c:f>Revenue!$A$37</c:f>
              <c:strCache>
                <c:ptCount val="1"/>
                <c:pt idx="0">
                  <c:v>Legacy Portfolio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75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tint val="75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tint val="75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Revenue!$B$20:$I$20</c:f>
              <c:strCache>
                <c:ptCount val="8"/>
                <c:pt idx="0">
                  <c:v>2020A</c:v>
                </c:pt>
                <c:pt idx="1">
                  <c:v>2021A</c:v>
                </c:pt>
                <c:pt idx="2">
                  <c:v>2022A</c:v>
                </c:pt>
                <c:pt idx="3">
                  <c:v>2023A</c:v>
                </c:pt>
                <c:pt idx="4">
                  <c:v>2024A</c:v>
                </c:pt>
                <c:pt idx="5">
                  <c:v>2025E</c:v>
                </c:pt>
                <c:pt idx="6">
                  <c:v>2026E</c:v>
                </c:pt>
                <c:pt idx="7">
                  <c:v>2027E</c:v>
                </c:pt>
              </c:strCache>
            </c:strRef>
          </c:cat>
          <c:val>
            <c:numRef>
              <c:f>Revenue!$B$37:$I$37</c:f>
            </c:numRef>
          </c:val>
          <c:extLst>
            <c:ext xmlns:c16="http://schemas.microsoft.com/office/drawing/2014/chart" uri="{C3380CC4-5D6E-409C-BE32-E72D297353CC}">
              <c16:uniqueId val="{00000010-0C83-4298-8A08-267C50091955}"/>
            </c:ext>
          </c:extLst>
        </c:ser>
        <c:ser>
          <c:idx val="17"/>
          <c:order val="17"/>
          <c:tx>
            <c:strRef>
              <c:f>Revenue!$A$38</c:f>
              <c:strCache>
                <c:ptCount val="1"/>
                <c:pt idx="0">
                  <c:v>Eliquis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7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tint val="7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tint val="7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Revenue!$B$20:$I$20</c:f>
              <c:strCache>
                <c:ptCount val="8"/>
                <c:pt idx="0">
                  <c:v>2020A</c:v>
                </c:pt>
                <c:pt idx="1">
                  <c:v>2021A</c:v>
                </c:pt>
                <c:pt idx="2">
                  <c:v>2022A</c:v>
                </c:pt>
                <c:pt idx="3">
                  <c:v>2023A</c:v>
                </c:pt>
                <c:pt idx="4">
                  <c:v>2024A</c:v>
                </c:pt>
                <c:pt idx="5">
                  <c:v>2025E</c:v>
                </c:pt>
                <c:pt idx="6">
                  <c:v>2026E</c:v>
                </c:pt>
                <c:pt idx="7">
                  <c:v>2027E</c:v>
                </c:pt>
              </c:strCache>
            </c:strRef>
          </c:cat>
          <c:val>
            <c:numRef>
              <c:f>Revenue!$B$38:$I$38</c:f>
            </c:numRef>
          </c:val>
          <c:extLst>
            <c:ext xmlns:c16="http://schemas.microsoft.com/office/drawing/2014/chart" uri="{C3380CC4-5D6E-409C-BE32-E72D297353CC}">
              <c16:uniqueId val="{00000011-0C83-4298-8A08-267C50091955}"/>
            </c:ext>
          </c:extLst>
        </c:ser>
        <c:ser>
          <c:idx val="18"/>
          <c:order val="18"/>
          <c:tx>
            <c:strRef>
              <c:f>Revenue!$A$39</c:f>
              <c:strCache>
                <c:ptCount val="1"/>
                <c:pt idx="0">
                  <c:v>Revlimid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64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tint val="64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tint val="64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Revenue!$B$20:$I$20</c:f>
              <c:strCache>
                <c:ptCount val="8"/>
                <c:pt idx="0">
                  <c:v>2020A</c:v>
                </c:pt>
                <c:pt idx="1">
                  <c:v>2021A</c:v>
                </c:pt>
                <c:pt idx="2">
                  <c:v>2022A</c:v>
                </c:pt>
                <c:pt idx="3">
                  <c:v>2023A</c:v>
                </c:pt>
                <c:pt idx="4">
                  <c:v>2024A</c:v>
                </c:pt>
                <c:pt idx="5">
                  <c:v>2025E</c:v>
                </c:pt>
                <c:pt idx="6">
                  <c:v>2026E</c:v>
                </c:pt>
                <c:pt idx="7">
                  <c:v>2027E</c:v>
                </c:pt>
              </c:strCache>
            </c:strRef>
          </c:cat>
          <c:val>
            <c:numRef>
              <c:f>Revenue!$B$39:$I$39</c:f>
            </c:numRef>
          </c:val>
          <c:extLst>
            <c:ext xmlns:c16="http://schemas.microsoft.com/office/drawing/2014/chart" uri="{C3380CC4-5D6E-409C-BE32-E72D297353CC}">
              <c16:uniqueId val="{00000012-0C83-4298-8A08-267C50091955}"/>
            </c:ext>
          </c:extLst>
        </c:ser>
        <c:ser>
          <c:idx val="19"/>
          <c:order val="19"/>
          <c:tx>
            <c:strRef>
              <c:f>Revenue!$A$40</c:f>
              <c:strCache>
                <c:ptCount val="1"/>
                <c:pt idx="0">
                  <c:v>Pomalyst/Imnovid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58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tint val="58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tint val="58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Revenue!$B$20:$I$20</c:f>
              <c:strCache>
                <c:ptCount val="8"/>
                <c:pt idx="0">
                  <c:v>2020A</c:v>
                </c:pt>
                <c:pt idx="1">
                  <c:v>2021A</c:v>
                </c:pt>
                <c:pt idx="2">
                  <c:v>2022A</c:v>
                </c:pt>
                <c:pt idx="3">
                  <c:v>2023A</c:v>
                </c:pt>
                <c:pt idx="4">
                  <c:v>2024A</c:v>
                </c:pt>
                <c:pt idx="5">
                  <c:v>2025E</c:v>
                </c:pt>
                <c:pt idx="6">
                  <c:v>2026E</c:v>
                </c:pt>
                <c:pt idx="7">
                  <c:v>2027E</c:v>
                </c:pt>
              </c:strCache>
            </c:strRef>
          </c:cat>
          <c:val>
            <c:numRef>
              <c:f>Revenue!$B$40:$I$40</c:f>
            </c:numRef>
          </c:val>
          <c:extLst>
            <c:ext xmlns:c16="http://schemas.microsoft.com/office/drawing/2014/chart" uri="{C3380CC4-5D6E-409C-BE32-E72D297353CC}">
              <c16:uniqueId val="{00000013-0C83-4298-8A08-267C50091955}"/>
            </c:ext>
          </c:extLst>
        </c:ser>
        <c:ser>
          <c:idx val="20"/>
          <c:order val="20"/>
          <c:tx>
            <c:strRef>
              <c:f>Revenue!$A$41</c:f>
              <c:strCache>
                <c:ptCount val="1"/>
                <c:pt idx="0">
                  <c:v>Sprycel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53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tint val="53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tint val="53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Revenue!$B$20:$I$20</c:f>
              <c:strCache>
                <c:ptCount val="8"/>
                <c:pt idx="0">
                  <c:v>2020A</c:v>
                </c:pt>
                <c:pt idx="1">
                  <c:v>2021A</c:v>
                </c:pt>
                <c:pt idx="2">
                  <c:v>2022A</c:v>
                </c:pt>
                <c:pt idx="3">
                  <c:v>2023A</c:v>
                </c:pt>
                <c:pt idx="4">
                  <c:v>2024A</c:v>
                </c:pt>
                <c:pt idx="5">
                  <c:v>2025E</c:v>
                </c:pt>
                <c:pt idx="6">
                  <c:v>2026E</c:v>
                </c:pt>
                <c:pt idx="7">
                  <c:v>2027E</c:v>
                </c:pt>
              </c:strCache>
            </c:strRef>
          </c:cat>
          <c:val>
            <c:numRef>
              <c:f>Revenue!$B$41:$I$41</c:f>
            </c:numRef>
          </c:val>
          <c:extLst>
            <c:ext xmlns:c16="http://schemas.microsoft.com/office/drawing/2014/chart" uri="{C3380CC4-5D6E-409C-BE32-E72D297353CC}">
              <c16:uniqueId val="{00000014-0C83-4298-8A08-267C50091955}"/>
            </c:ext>
          </c:extLst>
        </c:ser>
        <c:ser>
          <c:idx val="21"/>
          <c:order val="21"/>
          <c:tx>
            <c:strRef>
              <c:f>Revenue!$A$42</c:f>
              <c:strCache>
                <c:ptCount val="1"/>
                <c:pt idx="0">
                  <c:v>Abraxane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47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tint val="47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tint val="47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Revenue!$B$20:$I$20</c:f>
              <c:strCache>
                <c:ptCount val="8"/>
                <c:pt idx="0">
                  <c:v>2020A</c:v>
                </c:pt>
                <c:pt idx="1">
                  <c:v>2021A</c:v>
                </c:pt>
                <c:pt idx="2">
                  <c:v>2022A</c:v>
                </c:pt>
                <c:pt idx="3">
                  <c:v>2023A</c:v>
                </c:pt>
                <c:pt idx="4">
                  <c:v>2024A</c:v>
                </c:pt>
                <c:pt idx="5">
                  <c:v>2025E</c:v>
                </c:pt>
                <c:pt idx="6">
                  <c:v>2026E</c:v>
                </c:pt>
                <c:pt idx="7">
                  <c:v>2027E</c:v>
                </c:pt>
              </c:strCache>
            </c:strRef>
          </c:cat>
          <c:val>
            <c:numRef>
              <c:f>Revenue!$B$42:$I$42</c:f>
            </c:numRef>
          </c:val>
          <c:extLst>
            <c:ext xmlns:c16="http://schemas.microsoft.com/office/drawing/2014/chart" uri="{C3380CC4-5D6E-409C-BE32-E72D297353CC}">
              <c16:uniqueId val="{00000015-0C83-4298-8A08-267C50091955}"/>
            </c:ext>
          </c:extLst>
        </c:ser>
        <c:ser>
          <c:idx val="22"/>
          <c:order val="22"/>
          <c:tx>
            <c:strRef>
              <c:f>Revenue!$A$43</c:f>
              <c:strCache>
                <c:ptCount val="1"/>
                <c:pt idx="0">
                  <c:v>Other Legacy Products (b)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42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tint val="42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tint val="42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Revenue!$B$20:$I$20</c:f>
              <c:strCache>
                <c:ptCount val="8"/>
                <c:pt idx="0">
                  <c:v>2020A</c:v>
                </c:pt>
                <c:pt idx="1">
                  <c:v>2021A</c:v>
                </c:pt>
                <c:pt idx="2">
                  <c:v>2022A</c:v>
                </c:pt>
                <c:pt idx="3">
                  <c:v>2023A</c:v>
                </c:pt>
                <c:pt idx="4">
                  <c:v>2024A</c:v>
                </c:pt>
                <c:pt idx="5">
                  <c:v>2025E</c:v>
                </c:pt>
                <c:pt idx="6">
                  <c:v>2026E</c:v>
                </c:pt>
                <c:pt idx="7">
                  <c:v>2027E</c:v>
                </c:pt>
              </c:strCache>
            </c:strRef>
          </c:cat>
          <c:val>
            <c:numRef>
              <c:f>Revenue!$B$43:$I$43</c:f>
            </c:numRef>
          </c:val>
          <c:extLst>
            <c:ext xmlns:c16="http://schemas.microsoft.com/office/drawing/2014/chart" uri="{C3380CC4-5D6E-409C-BE32-E72D297353CC}">
              <c16:uniqueId val="{00000016-0C83-4298-8A08-267C50091955}"/>
            </c:ext>
          </c:extLst>
        </c:ser>
        <c:ser>
          <c:idx val="23"/>
          <c:order val="23"/>
          <c:tx>
            <c:strRef>
              <c:f>Revenue!$A$44</c:f>
              <c:strCache>
                <c:ptCount val="1"/>
                <c:pt idx="0">
                  <c:v>Total Legacy Portfolio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36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tint val="36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tint val="36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Revenue!$B$20:$I$20</c:f>
              <c:strCache>
                <c:ptCount val="8"/>
                <c:pt idx="0">
                  <c:v>2020A</c:v>
                </c:pt>
                <c:pt idx="1">
                  <c:v>2021A</c:v>
                </c:pt>
                <c:pt idx="2">
                  <c:v>2022A</c:v>
                </c:pt>
                <c:pt idx="3">
                  <c:v>2023A</c:v>
                </c:pt>
                <c:pt idx="4">
                  <c:v>2024A</c:v>
                </c:pt>
                <c:pt idx="5">
                  <c:v>2025E</c:v>
                </c:pt>
                <c:pt idx="6">
                  <c:v>2026E</c:v>
                </c:pt>
                <c:pt idx="7">
                  <c:v>2027E</c:v>
                </c:pt>
              </c:strCache>
            </c:strRef>
          </c:cat>
          <c:val>
            <c:numRef>
              <c:f>Revenue!$B$44:$I$44</c:f>
              <c:numCache>
                <c:formatCode>_(* #,##0.00_);_(* \(#,##0.00\);_(* "-"??_);_(@_)</c:formatCode>
                <c:ptCount val="8"/>
                <c:pt idx="0">
                  <c:v>30329</c:v>
                </c:pt>
                <c:pt idx="1">
                  <c:v>32447</c:v>
                </c:pt>
                <c:pt idx="2">
                  <c:v>30285</c:v>
                </c:pt>
                <c:pt idx="3">
                  <c:v>25640</c:v>
                </c:pt>
                <c:pt idx="4">
                  <c:v>25737</c:v>
                </c:pt>
                <c:pt idx="5">
                  <c:v>22121.365093855278</c:v>
                </c:pt>
                <c:pt idx="6">
                  <c:v>21579.056565397284</c:v>
                </c:pt>
                <c:pt idx="7">
                  <c:v>20129.418860447091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0C83-4298-8A08-267C500919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472794352"/>
        <c:axId val="1420326032"/>
      </c:barChart>
      <c:catAx>
        <c:axId val="1472794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0326032"/>
        <c:crosses val="autoZero"/>
        <c:auto val="1"/>
        <c:lblAlgn val="ctr"/>
        <c:lblOffset val="100"/>
        <c:noMultiLvlLbl val="0"/>
      </c:catAx>
      <c:valAx>
        <c:axId val="142032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2794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Share holding pattern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'Shareholding Pattern'!$C$1</c:f>
              <c:strCache>
                <c:ptCount val="1"/>
                <c:pt idx="0">
                  <c:v>% of Shares Outstanding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CE8-4E8E-A03F-6E87B45CD1B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CE8-4E8E-A03F-6E87B45CD1B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CE8-4E8E-A03F-6E87B45CD1B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CE8-4E8E-A03F-6E87B45CD1B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CE8-4E8E-A03F-6E87B45CD1B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'Shareholding Pattern'!$A$2:$A$6</c:f>
              <c:strCache>
                <c:ptCount val="5"/>
                <c:pt idx="0">
                  <c:v>Institutions</c:v>
                </c:pt>
                <c:pt idx="1">
                  <c:v>Corporations (Public)</c:v>
                </c:pt>
                <c:pt idx="2">
                  <c:v>Individuals / Insiders</c:v>
                </c:pt>
                <c:pt idx="3">
                  <c:v>State Owned Shares</c:v>
                </c:pt>
                <c:pt idx="4">
                  <c:v>Public and Other</c:v>
                </c:pt>
              </c:strCache>
            </c:strRef>
          </c:cat>
          <c:val>
            <c:numRef>
              <c:f>'Shareholding Pattern'!$C$2:$C$6</c:f>
              <c:numCache>
                <c:formatCode>0.00%</c:formatCode>
                <c:ptCount val="5"/>
                <c:pt idx="0">
                  <c:v>0.79690000000000005</c:v>
                </c:pt>
                <c:pt idx="1">
                  <c:v>1E-4</c:v>
                </c:pt>
                <c:pt idx="2">
                  <c:v>8.0000000000000004E-4</c:v>
                </c:pt>
                <c:pt idx="3">
                  <c:v>1.1000000000000001E-3</c:v>
                </c:pt>
                <c:pt idx="4">
                  <c:v>0.20119999999999999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08-4B1F-AC15-1D8A5806A92C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3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115659</xdr:colOff>
      <xdr:row>1</xdr:row>
      <xdr:rowOff>94568</xdr:rowOff>
    </xdr:from>
    <xdr:to>
      <xdr:col>21</xdr:col>
      <xdr:colOff>144235</xdr:colOff>
      <xdr:row>16</xdr:row>
      <xdr:rowOff>161924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7534EC1-8297-77E3-715E-0D86CA1351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97290</xdr:colOff>
      <xdr:row>19</xdr:row>
      <xdr:rowOff>163287</xdr:rowOff>
    </xdr:from>
    <xdr:to>
      <xdr:col>22</xdr:col>
      <xdr:colOff>27215</xdr:colOff>
      <xdr:row>81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FF6DF16-8323-7DE6-E95E-E84F14ECA5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413971</xdr:colOff>
      <xdr:row>1</xdr:row>
      <xdr:rowOff>38832</xdr:rowOff>
    </xdr:from>
    <xdr:to>
      <xdr:col>10</xdr:col>
      <xdr:colOff>457933</xdr:colOff>
      <xdr:row>15</xdr:row>
      <xdr:rowOff>115032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8E21CF9-4721-19A9-1650-56E1A7B4F6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DB4C6-DF0E-4DBE-AA47-6B11BC896942}">
  <dimension ref="A2:I72"/>
  <sheetViews>
    <sheetView showGridLines="0" topLeftCell="B1" zoomScale="85" zoomScaleNormal="85" workbookViewId="0">
      <selection activeCell="AB79" sqref="AB79"/>
    </sheetView>
  </sheetViews>
  <sheetFormatPr defaultRowHeight="14.25" outlineLevelRow="1"/>
  <cols>
    <col min="1" max="1" width="32.140625" style="1" customWidth="1"/>
    <col min="2" max="2" width="20.140625" style="1" customWidth="1"/>
    <col min="3" max="3" width="16" style="1" customWidth="1"/>
    <col min="4" max="4" width="17.7109375" style="1" customWidth="1"/>
    <col min="5" max="5" width="16" style="1" customWidth="1"/>
    <col min="6" max="6" width="14.7109375" style="1" customWidth="1"/>
    <col min="7" max="9" width="12.42578125" style="1" bestFit="1" customWidth="1"/>
    <col min="10" max="16384" width="9.140625" style="1"/>
  </cols>
  <sheetData>
    <row r="2" spans="1:9" s="105" customFormat="1">
      <c r="A2" s="120" t="s">
        <v>172</v>
      </c>
      <c r="B2" s="106" t="str">
        <f>'Income Statement'!C2</f>
        <v>2020A</v>
      </c>
      <c r="C2" s="92" t="str">
        <f>'Income Statement'!D2</f>
        <v>2021A</v>
      </c>
      <c r="D2" s="92" t="str">
        <f>'Income Statement'!E2</f>
        <v>2022A</v>
      </c>
      <c r="E2" s="92" t="str">
        <f>'Income Statement'!F2</f>
        <v>2023A</v>
      </c>
      <c r="F2" s="92" t="str">
        <f>'Income Statement'!G2</f>
        <v>2024A</v>
      </c>
      <c r="G2" s="92" t="str">
        <f>'Income Statement'!H2</f>
        <v>2025E</v>
      </c>
      <c r="H2" s="92" t="str">
        <f>'Income Statement'!I2</f>
        <v>2026E</v>
      </c>
      <c r="I2" s="93" t="str">
        <f>'Income Statement'!J2</f>
        <v>2027E</v>
      </c>
    </row>
    <row r="3" spans="1:9" s="9" customFormat="1">
      <c r="A3" s="36" t="s">
        <v>167</v>
      </c>
      <c r="B3" s="82">
        <v>26577</v>
      </c>
      <c r="C3" s="82">
        <v>29214</v>
      </c>
      <c r="D3" s="82">
        <v>31500</v>
      </c>
      <c r="E3" s="82">
        <v>31210</v>
      </c>
      <c r="F3" s="82">
        <v>34105</v>
      </c>
      <c r="G3" s="8">
        <f>G6*G9</f>
        <v>33993.363423878378</v>
      </c>
      <c r="H3" s="8">
        <f>H6*H9</f>
        <v>35701.625829482124</v>
      </c>
      <c r="I3" s="17">
        <f>I6*I9</f>
        <v>37239.614490523032</v>
      </c>
    </row>
    <row r="4" spans="1:9" s="9" customFormat="1">
      <c r="A4" s="36" t="s">
        <v>168</v>
      </c>
      <c r="B4" s="82">
        <v>15310</v>
      </c>
      <c r="C4" s="82">
        <v>16319</v>
      </c>
      <c r="D4" s="82">
        <v>13825</v>
      </c>
      <c r="E4" s="82">
        <v>13097</v>
      </c>
      <c r="F4" s="82">
        <v>13199</v>
      </c>
      <c r="G4" s="8">
        <f>G6*G10</f>
        <v>16051.730526012036</v>
      </c>
      <c r="H4" s="8">
        <f>H6*H10</f>
        <v>16172.480275682134</v>
      </c>
      <c r="I4" s="17">
        <f>I6*I10</f>
        <v>16145.996377740918</v>
      </c>
    </row>
    <row r="5" spans="1:9" s="9" customFormat="1">
      <c r="A5" s="36" t="s">
        <v>27</v>
      </c>
      <c r="B5" s="82">
        <v>631</v>
      </c>
      <c r="C5" s="82">
        <v>852</v>
      </c>
      <c r="D5" s="82">
        <v>834</v>
      </c>
      <c r="E5" s="82">
        <v>699</v>
      </c>
      <c r="F5" s="82">
        <v>996</v>
      </c>
      <c r="G5" s="8">
        <f>G6*G11</f>
        <v>890.6537553901926</v>
      </c>
      <c r="H5" s="8">
        <f>H6*H11</f>
        <v>951.647482336949</v>
      </c>
      <c r="I5" s="17">
        <f>I6*I11</f>
        <v>975.46638199945642</v>
      </c>
    </row>
    <row r="6" spans="1:9" s="9" customFormat="1">
      <c r="A6" s="49" t="s">
        <v>173</v>
      </c>
      <c r="B6" s="109">
        <f>SUM(B3:B5)</f>
        <v>42518</v>
      </c>
      <c r="C6" s="109">
        <f t="shared" ref="C6:F6" si="0">SUM(C3:C5)</f>
        <v>46385</v>
      </c>
      <c r="D6" s="109">
        <f t="shared" si="0"/>
        <v>46159</v>
      </c>
      <c r="E6" s="109">
        <f t="shared" si="0"/>
        <v>45006</v>
      </c>
      <c r="F6" s="109">
        <f t="shared" si="0"/>
        <v>48300</v>
      </c>
      <c r="G6" s="45">
        <f>F6*(1+G18)</f>
        <v>50935.747705280606</v>
      </c>
      <c r="H6" s="45">
        <f>G6*(1+H18)</f>
        <v>52825.753587501204</v>
      </c>
      <c r="I6" s="46">
        <f>H6*(1+I18)</f>
        <v>54361.077250263406</v>
      </c>
    </row>
    <row r="8" spans="1:9">
      <c r="A8" s="120" t="s">
        <v>174</v>
      </c>
      <c r="B8" s="106" t="str">
        <f t="shared" ref="B8:I8" si="1">B2</f>
        <v>2020A</v>
      </c>
      <c r="C8" s="92" t="str">
        <f t="shared" si="1"/>
        <v>2021A</v>
      </c>
      <c r="D8" s="92" t="str">
        <f t="shared" si="1"/>
        <v>2022A</v>
      </c>
      <c r="E8" s="92" t="str">
        <f t="shared" si="1"/>
        <v>2023A</v>
      </c>
      <c r="F8" s="92" t="str">
        <f t="shared" si="1"/>
        <v>2024A</v>
      </c>
      <c r="G8" s="92" t="str">
        <f t="shared" si="1"/>
        <v>2025E</v>
      </c>
      <c r="H8" s="92" t="str">
        <f t="shared" si="1"/>
        <v>2026E</v>
      </c>
      <c r="I8" s="93" t="str">
        <f t="shared" si="1"/>
        <v>2027E</v>
      </c>
    </row>
    <row r="9" spans="1:9">
      <c r="A9" s="36" t="s">
        <v>167</v>
      </c>
      <c r="B9" s="14">
        <f t="shared" ref="B9:F12" si="2">B3/B$6</f>
        <v>0.62507643821440328</v>
      </c>
      <c r="C9" s="14">
        <f t="shared" si="2"/>
        <v>0.62981567317020593</v>
      </c>
      <c r="D9" s="14">
        <f t="shared" si="2"/>
        <v>0.68242379600944558</v>
      </c>
      <c r="E9" s="14">
        <f t="shared" si="2"/>
        <v>0.69346309380971427</v>
      </c>
      <c r="F9" s="14">
        <f t="shared" si="2"/>
        <v>0.70610766045548656</v>
      </c>
      <c r="G9" s="13">
        <f>AVERAGE(B9:F9)</f>
        <v>0.66737733233185115</v>
      </c>
      <c r="H9" s="13">
        <f t="shared" ref="H9:I9" si="3">AVERAGE(C9:G9)</f>
        <v>0.67583751115534063</v>
      </c>
      <c r="I9" s="21">
        <f t="shared" si="3"/>
        <v>0.68504187875236755</v>
      </c>
    </row>
    <row r="10" spans="1:9">
      <c r="A10" s="36" t="s">
        <v>168</v>
      </c>
      <c r="B10" s="14">
        <f t="shared" si="2"/>
        <v>0.36008278846606145</v>
      </c>
      <c r="C10" s="14">
        <f t="shared" si="2"/>
        <v>0.3518163199310122</v>
      </c>
      <c r="D10" s="14">
        <f t="shared" si="2"/>
        <v>0.29950822158192336</v>
      </c>
      <c r="E10" s="14">
        <f t="shared" si="2"/>
        <v>0.2910056436919522</v>
      </c>
      <c r="F10" s="14">
        <f t="shared" si="2"/>
        <v>0.2732712215320911</v>
      </c>
      <c r="G10" s="13">
        <f t="shared" ref="G10:G11" si="4">AVERAGE(B10:F10)</f>
        <v>0.31513683904060807</v>
      </c>
      <c r="H10" s="13">
        <f t="shared" ref="H10:H11" si="5">AVERAGE(C10:G10)</f>
        <v>0.3061476491555174</v>
      </c>
      <c r="I10" s="21">
        <f t="shared" ref="I10:I11" si="6">AVERAGE(D10:H10)</f>
        <v>0.29701391500041846</v>
      </c>
    </row>
    <row r="11" spans="1:9">
      <c r="A11" s="36" t="s">
        <v>27</v>
      </c>
      <c r="B11" s="14">
        <f t="shared" si="2"/>
        <v>1.4840773319535256E-2</v>
      </c>
      <c r="C11" s="14">
        <f t="shared" si="2"/>
        <v>1.8368006898781934E-2</v>
      </c>
      <c r="D11" s="14">
        <f t="shared" si="2"/>
        <v>1.8067982408631035E-2</v>
      </c>
      <c r="E11" s="14">
        <f t="shared" si="2"/>
        <v>1.5531262498333556E-2</v>
      </c>
      <c r="F11" s="14">
        <f t="shared" si="2"/>
        <v>2.0621118012422359E-2</v>
      </c>
      <c r="G11" s="13">
        <f t="shared" si="4"/>
        <v>1.7485828627540827E-2</v>
      </c>
      <c r="H11" s="13">
        <f t="shared" si="5"/>
        <v>1.8014839689141943E-2</v>
      </c>
      <c r="I11" s="21">
        <f t="shared" si="6"/>
        <v>1.7944206247213944E-2</v>
      </c>
    </row>
    <row r="12" spans="1:9">
      <c r="A12" s="49" t="s">
        <v>173</v>
      </c>
      <c r="B12" s="23">
        <f t="shared" si="2"/>
        <v>1</v>
      </c>
      <c r="C12" s="23">
        <f t="shared" si="2"/>
        <v>1</v>
      </c>
      <c r="D12" s="23">
        <f t="shared" si="2"/>
        <v>1</v>
      </c>
      <c r="E12" s="23">
        <f t="shared" si="2"/>
        <v>1</v>
      </c>
      <c r="F12" s="23">
        <f t="shared" si="2"/>
        <v>1</v>
      </c>
      <c r="G12" s="23">
        <f>G6/G$6</f>
        <v>1</v>
      </c>
      <c r="H12" s="23">
        <f>H6/H$6</f>
        <v>1</v>
      </c>
      <c r="I12" s="79">
        <f>I6/I$6</f>
        <v>1</v>
      </c>
    </row>
    <row r="14" spans="1:9">
      <c r="A14" s="120" t="s">
        <v>91</v>
      </c>
      <c r="B14" s="118" t="str">
        <f t="shared" ref="B14:I14" si="7">B8</f>
        <v>2020A</v>
      </c>
      <c r="C14" s="118" t="str">
        <f t="shared" si="7"/>
        <v>2021A</v>
      </c>
      <c r="D14" s="118" t="str">
        <f t="shared" si="7"/>
        <v>2022A</v>
      </c>
      <c r="E14" s="118" t="str">
        <f t="shared" si="7"/>
        <v>2023A</v>
      </c>
      <c r="F14" s="118" t="str">
        <f t="shared" si="7"/>
        <v>2024A</v>
      </c>
      <c r="G14" s="118" t="str">
        <f t="shared" si="7"/>
        <v>2025E</v>
      </c>
      <c r="H14" s="118" t="str">
        <f t="shared" si="7"/>
        <v>2026E</v>
      </c>
      <c r="I14" s="119" t="str">
        <f t="shared" si="7"/>
        <v>2027E</v>
      </c>
    </row>
    <row r="15" spans="1:9">
      <c r="A15" s="36" t="s">
        <v>167</v>
      </c>
      <c r="B15" s="14" t="e">
        <f t="shared" ref="B15:I17" si="8">B3/A3-1</f>
        <v>#VALUE!</v>
      </c>
      <c r="C15" s="14">
        <f t="shared" si="8"/>
        <v>9.9221131053166323E-2</v>
      </c>
      <c r="D15" s="14">
        <f t="shared" si="8"/>
        <v>7.8250154035736319E-2</v>
      </c>
      <c r="E15" s="14">
        <f t="shared" si="8"/>
        <v>-9.2063492063492181E-3</v>
      </c>
      <c r="F15" s="14">
        <f t="shared" si="8"/>
        <v>9.2758731175905051E-2</v>
      </c>
      <c r="G15" s="14">
        <f t="shared" si="8"/>
        <v>-3.273319927330931E-3</v>
      </c>
      <c r="H15" s="14">
        <f t="shared" si="8"/>
        <v>5.0252820949273636E-2</v>
      </c>
      <c r="I15" s="22">
        <f t="shared" si="8"/>
        <v>4.3078952997452902E-2</v>
      </c>
    </row>
    <row r="16" spans="1:9">
      <c r="A16" s="36" t="s">
        <v>168</v>
      </c>
      <c r="B16" s="14" t="e">
        <f t="shared" si="8"/>
        <v>#VALUE!</v>
      </c>
      <c r="C16" s="14">
        <f t="shared" si="8"/>
        <v>6.5904637491835505E-2</v>
      </c>
      <c r="D16" s="14">
        <f t="shared" si="8"/>
        <v>-0.15282799191126906</v>
      </c>
      <c r="E16" s="14">
        <f t="shared" si="8"/>
        <v>-5.2658227848101258E-2</v>
      </c>
      <c r="F16" s="14">
        <f t="shared" si="8"/>
        <v>7.7880430632968345E-3</v>
      </c>
      <c r="G16" s="14">
        <f t="shared" si="8"/>
        <v>0.21613232260110893</v>
      </c>
      <c r="H16" s="14">
        <f t="shared" si="8"/>
        <v>7.5225378020407074E-3</v>
      </c>
      <c r="I16" s="22">
        <f t="shared" si="8"/>
        <v>-1.6375903689329618E-3</v>
      </c>
    </row>
    <row r="17" spans="1:9">
      <c r="A17" s="36" t="s">
        <v>27</v>
      </c>
      <c r="B17" s="14" t="e">
        <f t="shared" si="8"/>
        <v>#VALUE!</v>
      </c>
      <c r="C17" s="14">
        <f t="shared" si="8"/>
        <v>0.35023771790808245</v>
      </c>
      <c r="D17" s="14">
        <f t="shared" si="8"/>
        <v>-2.1126760563380254E-2</v>
      </c>
      <c r="E17" s="14">
        <f t="shared" si="8"/>
        <v>-0.16187050359712229</v>
      </c>
      <c r="F17" s="14">
        <f t="shared" si="8"/>
        <v>0.42489270386266087</v>
      </c>
      <c r="G17" s="14">
        <f t="shared" si="8"/>
        <v>-0.10576932189739696</v>
      </c>
      <c r="H17" s="14">
        <f t="shared" si="8"/>
        <v>6.8481973581344446E-2</v>
      </c>
      <c r="I17" s="22">
        <f t="shared" si="8"/>
        <v>2.5029120661377302E-2</v>
      </c>
    </row>
    <row r="18" spans="1:9">
      <c r="A18" s="49" t="s">
        <v>173</v>
      </c>
      <c r="B18" s="23"/>
      <c r="C18" s="23">
        <f>'Income Statement'!D60</f>
        <v>9.0949715414647914E-2</v>
      </c>
      <c r="D18" s="23">
        <f>'Income Statement'!E60</f>
        <v>-4.8722647407567488E-3</v>
      </c>
      <c r="E18" s="23">
        <f>'Income Statement'!F60</f>
        <v>-2.4978877358694973E-2</v>
      </c>
      <c r="F18" s="23">
        <f>'Income Statement'!G60</f>
        <v>7.3190241301159809E-2</v>
      </c>
      <c r="G18" s="23">
        <f>'Income Statement'!H60</f>
        <v>5.4570345865022851E-2</v>
      </c>
      <c r="H18" s="23">
        <f>'Income Statement'!I60</f>
        <v>3.7105686425894069E-2</v>
      </c>
      <c r="I18" s="79">
        <f>'Income Statement'!J60</f>
        <v>2.9063923531522873E-2</v>
      </c>
    </row>
    <row r="20" spans="1:9">
      <c r="A20" s="120"/>
      <c r="B20" s="118" t="str">
        <f>B14</f>
        <v>2020A</v>
      </c>
      <c r="C20" s="118" t="str">
        <f t="shared" ref="C20:I20" si="9">C14</f>
        <v>2021A</v>
      </c>
      <c r="D20" s="118" t="str">
        <f t="shared" si="9"/>
        <v>2022A</v>
      </c>
      <c r="E20" s="118" t="str">
        <f t="shared" si="9"/>
        <v>2023A</v>
      </c>
      <c r="F20" s="118" t="str">
        <f t="shared" si="9"/>
        <v>2024A</v>
      </c>
      <c r="G20" s="118" t="str">
        <f t="shared" si="9"/>
        <v>2025E</v>
      </c>
      <c r="H20" s="118" t="str">
        <f t="shared" si="9"/>
        <v>2026E</v>
      </c>
      <c r="I20" s="119" t="str">
        <f t="shared" si="9"/>
        <v>2027E</v>
      </c>
    </row>
    <row r="21" spans="1:9" hidden="1" outlineLevel="1">
      <c r="A21" s="35" t="s">
        <v>949</v>
      </c>
      <c r="B21" s="8"/>
      <c r="C21" s="8"/>
      <c r="D21" s="8"/>
      <c r="E21" s="8"/>
      <c r="F21" s="8"/>
      <c r="G21" s="8"/>
      <c r="H21" s="8"/>
      <c r="I21" s="17"/>
    </row>
    <row r="22" spans="1:9" hidden="1" outlineLevel="1">
      <c r="A22" s="35" t="s">
        <v>950</v>
      </c>
      <c r="B22" s="8">
        <v>6992</v>
      </c>
      <c r="C22" s="8">
        <v>7523</v>
      </c>
      <c r="D22" s="8">
        <v>8249</v>
      </c>
      <c r="E22" s="8">
        <v>9009</v>
      </c>
      <c r="F22" s="8">
        <v>9304</v>
      </c>
      <c r="G22" s="8"/>
      <c r="H22" s="8"/>
      <c r="I22" s="17"/>
    </row>
    <row r="23" spans="1:9" hidden="1" outlineLevel="1">
      <c r="A23" s="35" t="s">
        <v>951</v>
      </c>
      <c r="B23" s="8">
        <v>3157</v>
      </c>
      <c r="C23" s="8">
        <v>3306</v>
      </c>
      <c r="D23" s="8">
        <v>3464</v>
      </c>
      <c r="E23" s="8">
        <v>3601</v>
      </c>
      <c r="F23" s="8">
        <v>3682</v>
      </c>
      <c r="G23" s="8"/>
      <c r="H23" s="8"/>
      <c r="I23" s="17"/>
    </row>
    <row r="24" spans="1:9" hidden="1" outlineLevel="1">
      <c r="A24" s="35" t="s">
        <v>952</v>
      </c>
      <c r="B24" s="8">
        <v>1682</v>
      </c>
      <c r="C24" s="8">
        <v>2026</v>
      </c>
      <c r="D24" s="8">
        <v>2131</v>
      </c>
      <c r="E24" s="8">
        <v>2238</v>
      </c>
      <c r="F24" s="8">
        <v>2530</v>
      </c>
      <c r="G24" s="8"/>
      <c r="H24" s="8"/>
      <c r="I24" s="17"/>
    </row>
    <row r="25" spans="1:9" hidden="1" outlineLevel="1">
      <c r="A25" s="35" t="s">
        <v>953</v>
      </c>
      <c r="B25" s="8">
        <v>274</v>
      </c>
      <c r="C25" s="8">
        <v>551</v>
      </c>
      <c r="D25" s="8">
        <v>717</v>
      </c>
      <c r="E25" s="8">
        <v>1008</v>
      </c>
      <c r="F25" s="8">
        <v>1773</v>
      </c>
      <c r="G25" s="8"/>
      <c r="H25" s="8"/>
      <c r="I25" s="17"/>
    </row>
    <row r="26" spans="1:9" hidden="1" outlineLevel="1">
      <c r="A26" s="35" t="s">
        <v>954</v>
      </c>
      <c r="B26" s="8">
        <v>0</v>
      </c>
      <c r="C26" s="8">
        <v>0</v>
      </c>
      <c r="D26" s="8">
        <v>252</v>
      </c>
      <c r="E26" s="8">
        <v>627</v>
      </c>
      <c r="F26" s="8">
        <v>928</v>
      </c>
      <c r="G26" s="8"/>
      <c r="H26" s="8"/>
      <c r="I26" s="17"/>
    </row>
    <row r="27" spans="1:9" hidden="1" outlineLevel="1">
      <c r="A27" s="35" t="s">
        <v>955</v>
      </c>
      <c r="B27" s="8">
        <v>0</v>
      </c>
      <c r="C27" s="8">
        <v>87</v>
      </c>
      <c r="D27" s="8">
        <v>182</v>
      </c>
      <c r="E27" s="8">
        <v>364</v>
      </c>
      <c r="F27" s="8">
        <v>747</v>
      </c>
      <c r="G27" s="8"/>
      <c r="H27" s="8"/>
      <c r="I27" s="17"/>
    </row>
    <row r="28" spans="1:9" hidden="1" outlineLevel="1">
      <c r="A28" s="35" t="s">
        <v>956</v>
      </c>
      <c r="B28" s="8">
        <v>0</v>
      </c>
      <c r="C28" s="8">
        <v>0</v>
      </c>
      <c r="D28" s="8">
        <v>24</v>
      </c>
      <c r="E28" s="8">
        <v>231</v>
      </c>
      <c r="F28" s="8">
        <v>602</v>
      </c>
      <c r="G28" s="8"/>
      <c r="H28" s="8"/>
      <c r="I28" s="17"/>
    </row>
    <row r="29" spans="1:9" hidden="1" outlineLevel="1">
      <c r="A29" s="35" t="s">
        <v>957</v>
      </c>
      <c r="B29" s="8">
        <v>12</v>
      </c>
      <c r="C29" s="8">
        <v>134</v>
      </c>
      <c r="D29" s="8">
        <v>250</v>
      </c>
      <c r="E29" s="8">
        <v>434</v>
      </c>
      <c r="F29" s="8">
        <v>566</v>
      </c>
      <c r="G29" s="8"/>
      <c r="H29" s="8"/>
      <c r="I29" s="17"/>
    </row>
    <row r="30" spans="1:9" hidden="1" outlineLevel="1">
      <c r="A30" s="35" t="s">
        <v>958</v>
      </c>
      <c r="B30" s="8">
        <v>0</v>
      </c>
      <c r="C30" s="8">
        <v>164</v>
      </c>
      <c r="D30" s="8">
        <v>388</v>
      </c>
      <c r="E30" s="8">
        <v>472</v>
      </c>
      <c r="F30" s="8">
        <v>406</v>
      </c>
      <c r="G30" s="8"/>
      <c r="H30" s="8"/>
      <c r="I30" s="17"/>
    </row>
    <row r="31" spans="1:9" hidden="1" outlineLevel="1">
      <c r="A31" s="35" t="s">
        <v>959</v>
      </c>
      <c r="B31" s="8"/>
      <c r="C31" s="8">
        <v>0</v>
      </c>
      <c r="D31" s="8">
        <v>8</v>
      </c>
      <c r="E31" s="28">
        <v>170</v>
      </c>
      <c r="F31" s="8">
        <v>246</v>
      </c>
      <c r="G31" s="8"/>
      <c r="H31" s="8"/>
      <c r="I31" s="17"/>
    </row>
    <row r="32" spans="1:9" hidden="1" outlineLevel="1">
      <c r="A32" s="35" t="s">
        <v>960</v>
      </c>
      <c r="B32" s="8">
        <v>0</v>
      </c>
      <c r="C32" s="8">
        <v>0</v>
      </c>
      <c r="D32" s="8">
        <v>0</v>
      </c>
      <c r="E32" s="8">
        <v>0</v>
      </c>
      <c r="F32" s="8">
        <v>126</v>
      </c>
      <c r="G32" s="8"/>
      <c r="H32" s="8"/>
      <c r="I32" s="17"/>
    </row>
    <row r="33" spans="1:9" hidden="1" outlineLevel="1">
      <c r="A33" s="35" t="s">
        <v>961</v>
      </c>
      <c r="B33" s="8">
        <v>0</v>
      </c>
      <c r="C33" s="8">
        <v>0</v>
      </c>
      <c r="D33" s="8">
        <v>0</v>
      </c>
      <c r="E33" s="8">
        <v>1</v>
      </c>
      <c r="F33" s="8">
        <v>38</v>
      </c>
      <c r="G33" s="8"/>
      <c r="H33" s="8"/>
      <c r="I33" s="17"/>
    </row>
    <row r="34" spans="1:9" hidden="1" outlineLevel="1">
      <c r="A34" s="35" t="s">
        <v>962</v>
      </c>
      <c r="B34" s="8">
        <v>0</v>
      </c>
      <c r="C34" s="8">
        <v>0</v>
      </c>
      <c r="D34" s="8">
        <v>0</v>
      </c>
      <c r="E34" s="8">
        <v>0</v>
      </c>
      <c r="F34" s="8">
        <v>10</v>
      </c>
      <c r="G34" s="8"/>
      <c r="H34" s="8"/>
      <c r="I34" s="17"/>
    </row>
    <row r="35" spans="1:9" ht="21" hidden="1" outlineLevel="1">
      <c r="A35" s="35" t="s">
        <v>972</v>
      </c>
      <c r="B35" s="8">
        <v>72</v>
      </c>
      <c r="C35" s="8">
        <v>147</v>
      </c>
      <c r="D35" s="8">
        <v>209</v>
      </c>
      <c r="E35" s="8">
        <v>1211</v>
      </c>
      <c r="F35" s="8">
        <v>1605</v>
      </c>
      <c r="G35" s="8"/>
      <c r="H35" s="8"/>
      <c r="I35" s="17"/>
    </row>
    <row r="36" spans="1:9" collapsed="1">
      <c r="A36" s="35" t="s">
        <v>963</v>
      </c>
      <c r="B36" s="8">
        <f t="shared" ref="B36:E36" si="10">SUM(B22:B35)</f>
        <v>12189</v>
      </c>
      <c r="C36" s="8">
        <f t="shared" si="10"/>
        <v>13938</v>
      </c>
      <c r="D36" s="8">
        <f t="shared" si="10"/>
        <v>15874</v>
      </c>
      <c r="E36" s="8">
        <f t="shared" si="10"/>
        <v>19366</v>
      </c>
      <c r="F36" s="8">
        <f>SUM(F22:F35)</f>
        <v>22563</v>
      </c>
      <c r="G36" s="8">
        <f>G46-G44</f>
        <v>28814.382611425328</v>
      </c>
      <c r="H36" s="8">
        <f t="shared" ref="H36:I36" si="11">H46-H44</f>
        <v>31246.697022103919</v>
      </c>
      <c r="I36" s="17">
        <f t="shared" si="11"/>
        <v>34231.658389816315</v>
      </c>
    </row>
    <row r="37" spans="1:9" hidden="1" outlineLevel="1">
      <c r="A37" s="35" t="s">
        <v>964</v>
      </c>
      <c r="B37" s="8"/>
      <c r="C37" s="8"/>
      <c r="D37" s="8"/>
      <c r="E37" s="8"/>
      <c r="F37" s="8"/>
      <c r="G37" s="8"/>
      <c r="H37" s="8"/>
      <c r="I37" s="17"/>
    </row>
    <row r="38" spans="1:9" hidden="1" outlineLevel="1">
      <c r="A38" s="35" t="s">
        <v>965</v>
      </c>
      <c r="B38" s="8">
        <v>9168</v>
      </c>
      <c r="C38" s="8">
        <v>10762</v>
      </c>
      <c r="D38" s="8">
        <v>11789</v>
      </c>
      <c r="E38" s="8">
        <v>12206</v>
      </c>
      <c r="F38" s="8">
        <v>13333</v>
      </c>
      <c r="G38" s="8"/>
      <c r="H38" s="8"/>
      <c r="I38" s="17"/>
    </row>
    <row r="39" spans="1:9" hidden="1" outlineLevel="1">
      <c r="A39" s="35" t="s">
        <v>966</v>
      </c>
      <c r="B39" s="8">
        <v>12106</v>
      </c>
      <c r="C39" s="8">
        <v>12821</v>
      </c>
      <c r="D39" s="8">
        <v>9978</v>
      </c>
      <c r="E39" s="8">
        <v>6097</v>
      </c>
      <c r="F39" s="8">
        <v>5773</v>
      </c>
      <c r="G39" s="8"/>
      <c r="H39" s="8"/>
      <c r="I39" s="17"/>
    </row>
    <row r="40" spans="1:9" hidden="1" outlineLevel="1">
      <c r="A40" s="35" t="s">
        <v>967</v>
      </c>
      <c r="B40" s="8">
        <v>3070</v>
      </c>
      <c r="C40" s="8">
        <v>3332</v>
      </c>
      <c r="D40" s="8">
        <v>3497</v>
      </c>
      <c r="E40" s="8">
        <v>3441</v>
      </c>
      <c r="F40" s="8">
        <v>3545</v>
      </c>
      <c r="G40" s="8"/>
      <c r="H40" s="8"/>
      <c r="I40" s="17"/>
    </row>
    <row r="41" spans="1:9" hidden="1" outlineLevel="1">
      <c r="A41" s="35" t="s">
        <v>968</v>
      </c>
      <c r="B41" s="8">
        <v>2140</v>
      </c>
      <c r="C41" s="8">
        <v>2117</v>
      </c>
      <c r="D41" s="8">
        <v>2165</v>
      </c>
      <c r="E41" s="8">
        <v>1930</v>
      </c>
      <c r="F41" s="8">
        <v>1286</v>
      </c>
      <c r="G41" s="8"/>
      <c r="H41" s="8"/>
      <c r="I41" s="17"/>
    </row>
    <row r="42" spans="1:9" hidden="1" outlineLevel="1">
      <c r="A42" s="35" t="s">
        <v>969</v>
      </c>
      <c r="B42" s="8">
        <v>1247</v>
      </c>
      <c r="C42" s="8">
        <v>1181</v>
      </c>
      <c r="D42" s="8">
        <v>811</v>
      </c>
      <c r="E42" s="8">
        <v>1004</v>
      </c>
      <c r="F42" s="8">
        <v>875</v>
      </c>
      <c r="G42" s="8"/>
      <c r="H42" s="8"/>
      <c r="I42" s="17"/>
    </row>
    <row r="43" spans="1:9" ht="21" hidden="1" outlineLevel="1">
      <c r="A43" s="35" t="s">
        <v>973</v>
      </c>
      <c r="B43" s="8">
        <v>2598</v>
      </c>
      <c r="C43" s="8">
        <v>2234</v>
      </c>
      <c r="D43" s="8">
        <v>2045</v>
      </c>
      <c r="E43" s="8">
        <v>962</v>
      </c>
      <c r="F43" s="8">
        <v>925</v>
      </c>
      <c r="G43" s="8"/>
      <c r="H43" s="8"/>
      <c r="I43" s="17"/>
    </row>
    <row r="44" spans="1:9" collapsed="1">
      <c r="A44" s="35" t="s">
        <v>970</v>
      </c>
      <c r="B44" s="8">
        <f t="shared" ref="B44:E44" si="12">SUM(B38:B43)</f>
        <v>30329</v>
      </c>
      <c r="C44" s="8">
        <f t="shared" si="12"/>
        <v>32447</v>
      </c>
      <c r="D44" s="8">
        <f t="shared" si="12"/>
        <v>30285</v>
      </c>
      <c r="E44" s="8">
        <f t="shared" si="12"/>
        <v>25640</v>
      </c>
      <c r="F44" s="8">
        <f>SUM(F38:F43)</f>
        <v>25737</v>
      </c>
      <c r="G44" s="8">
        <f>G46*G50</f>
        <v>22121.365093855278</v>
      </c>
      <c r="H44" s="8">
        <f>H46*H50</f>
        <v>21579.056565397284</v>
      </c>
      <c r="I44" s="17">
        <f>I46*I50</f>
        <v>20129.418860447091</v>
      </c>
    </row>
    <row r="45" spans="1:9">
      <c r="A45" s="35"/>
      <c r="B45" s="8"/>
      <c r="C45" s="8"/>
      <c r="D45" s="8"/>
      <c r="E45" s="8"/>
      <c r="F45" s="8"/>
      <c r="G45" s="8"/>
      <c r="H45" s="8"/>
      <c r="I45" s="17"/>
    </row>
    <row r="46" spans="1:9">
      <c r="A46" s="40" t="s">
        <v>971</v>
      </c>
      <c r="B46" s="45">
        <f>B44+B36</f>
        <v>42518</v>
      </c>
      <c r="C46" s="45">
        <f>C44+C36</f>
        <v>46385</v>
      </c>
      <c r="D46" s="45">
        <f>D44+D36</f>
        <v>46159</v>
      </c>
      <c r="E46" s="45">
        <f>E44+E36</f>
        <v>45006</v>
      </c>
      <c r="F46" s="45">
        <f>F44+F36</f>
        <v>48300</v>
      </c>
      <c r="G46" s="45">
        <f>G6</f>
        <v>50935.747705280606</v>
      </c>
      <c r="H46" s="45">
        <f t="shared" ref="H46:I46" si="13">H6</f>
        <v>52825.753587501204</v>
      </c>
      <c r="I46" s="46">
        <f t="shared" si="13"/>
        <v>54361.077250263406</v>
      </c>
    </row>
    <row r="47" spans="1:9">
      <c r="B47" s="9"/>
      <c r="C47" s="9"/>
      <c r="D47" s="9"/>
      <c r="E47" s="9"/>
      <c r="F47" s="9"/>
      <c r="G47" s="9"/>
      <c r="H47" s="9"/>
      <c r="I47" s="9"/>
    </row>
    <row r="48" spans="1:9">
      <c r="A48" s="120" t="s">
        <v>174</v>
      </c>
      <c r="B48" s="118" t="str">
        <f t="shared" ref="B48:I48" si="14">B20</f>
        <v>2020A</v>
      </c>
      <c r="C48" s="118" t="str">
        <f t="shared" si="14"/>
        <v>2021A</v>
      </c>
      <c r="D48" s="118" t="str">
        <f t="shared" si="14"/>
        <v>2022A</v>
      </c>
      <c r="E48" s="118" t="str">
        <f t="shared" si="14"/>
        <v>2023A</v>
      </c>
      <c r="F48" s="118" t="str">
        <f t="shared" si="14"/>
        <v>2024A</v>
      </c>
      <c r="G48" s="118" t="str">
        <f t="shared" si="14"/>
        <v>2025E</v>
      </c>
      <c r="H48" s="118" t="str">
        <f t="shared" si="14"/>
        <v>2026E</v>
      </c>
      <c r="I48" s="119" t="str">
        <f t="shared" si="14"/>
        <v>2027E</v>
      </c>
    </row>
    <row r="49" spans="1:9" s="95" customFormat="1">
      <c r="A49" s="35" t="s">
        <v>963</v>
      </c>
      <c r="B49" s="132">
        <f t="shared" ref="B49:I49" si="15">B36/B46</f>
        <v>0.2866785831882967</v>
      </c>
      <c r="C49" s="132">
        <f t="shared" si="15"/>
        <v>0.30048507060472135</v>
      </c>
      <c r="D49" s="132">
        <f t="shared" si="15"/>
        <v>0.34389826469377588</v>
      </c>
      <c r="E49" s="132">
        <f t="shared" si="15"/>
        <v>0.43029818246456031</v>
      </c>
      <c r="F49" s="132">
        <f t="shared" si="15"/>
        <v>0.46714285714285714</v>
      </c>
      <c r="G49" s="132">
        <f t="shared" si="15"/>
        <v>0.56570059161884234</v>
      </c>
      <c r="H49" s="132">
        <f t="shared" si="15"/>
        <v>0.59150499330495154</v>
      </c>
      <c r="I49" s="125">
        <f t="shared" si="15"/>
        <v>0.62970897784499746</v>
      </c>
    </row>
    <row r="50" spans="1:9" s="95" customFormat="1">
      <c r="A50" s="40" t="s">
        <v>970</v>
      </c>
      <c r="B50" s="26">
        <f>B44/B46</f>
        <v>0.71332141681170325</v>
      </c>
      <c r="C50" s="26">
        <f>C44/C46</f>
        <v>0.6995149293952786</v>
      </c>
      <c r="D50" s="26">
        <f>D44/D46</f>
        <v>0.65610173530622418</v>
      </c>
      <c r="E50" s="26">
        <f>E44/E46</f>
        <v>0.56970181753543969</v>
      </c>
      <c r="F50" s="26">
        <f>F44/F46</f>
        <v>0.53285714285714281</v>
      </c>
      <c r="G50" s="129">
        <f>AVERAGE(B50:F50)-0.2</f>
        <v>0.43429940838115771</v>
      </c>
      <c r="H50" s="129">
        <f>AVERAGE(C50:G50)-0.17</f>
        <v>0.40849500669504846</v>
      </c>
      <c r="I50" s="143">
        <f>AVERAGE(D50:H50)-0.15</f>
        <v>0.37029102215500254</v>
      </c>
    </row>
    <row r="51" spans="1:9" s="95" customFormat="1">
      <c r="A51" s="136"/>
    </row>
    <row r="52" spans="1:9">
      <c r="A52" s="120" t="s">
        <v>91</v>
      </c>
      <c r="B52" s="118" t="str">
        <f>B48</f>
        <v>2020A</v>
      </c>
      <c r="C52" s="118" t="str">
        <f t="shared" ref="C52:I52" si="16">C48</f>
        <v>2021A</v>
      </c>
      <c r="D52" s="118" t="str">
        <f t="shared" si="16"/>
        <v>2022A</v>
      </c>
      <c r="E52" s="118" t="str">
        <f t="shared" si="16"/>
        <v>2023A</v>
      </c>
      <c r="F52" s="118" t="str">
        <f t="shared" si="16"/>
        <v>2024A</v>
      </c>
      <c r="G52" s="118" t="str">
        <f t="shared" si="16"/>
        <v>2025E</v>
      </c>
      <c r="H52" s="118" t="str">
        <f t="shared" si="16"/>
        <v>2026E</v>
      </c>
      <c r="I52" s="119" t="str">
        <f t="shared" si="16"/>
        <v>2027E</v>
      </c>
    </row>
    <row r="53" spans="1:9" hidden="1" outlineLevel="1">
      <c r="A53" s="35" t="s">
        <v>950</v>
      </c>
      <c r="B53" s="142"/>
      <c r="C53" s="127">
        <f t="shared" ref="C53:F65" si="17">IFERROR(C22/B22-1,"-")</f>
        <v>7.5943935926773509E-2</v>
      </c>
      <c r="D53" s="127">
        <f t="shared" si="17"/>
        <v>9.6504054233683467E-2</v>
      </c>
      <c r="E53" s="127">
        <f t="shared" si="17"/>
        <v>9.2132379682385634E-2</v>
      </c>
      <c r="F53" s="127">
        <f t="shared" si="17"/>
        <v>3.2745032745032709E-2</v>
      </c>
      <c r="G53" s="142"/>
      <c r="H53" s="142"/>
      <c r="I53" s="124"/>
    </row>
    <row r="54" spans="1:9" hidden="1" outlineLevel="1">
      <c r="A54" s="35" t="s">
        <v>951</v>
      </c>
      <c r="B54" s="142"/>
      <c r="C54" s="127">
        <f t="shared" si="17"/>
        <v>4.7196705733291155E-2</v>
      </c>
      <c r="D54" s="127">
        <f t="shared" si="17"/>
        <v>4.7791893526920814E-2</v>
      </c>
      <c r="E54" s="127">
        <f t="shared" si="17"/>
        <v>3.9549653579676658E-2</v>
      </c>
      <c r="F54" s="127">
        <f t="shared" si="17"/>
        <v>2.2493751735628953E-2</v>
      </c>
      <c r="G54" s="142"/>
      <c r="H54" s="142"/>
      <c r="I54" s="124"/>
    </row>
    <row r="55" spans="1:9" hidden="1" outlineLevel="1">
      <c r="A55" s="35" t="s">
        <v>952</v>
      </c>
      <c r="B55" s="142"/>
      <c r="C55" s="127">
        <f t="shared" si="17"/>
        <v>0.20451843043995255</v>
      </c>
      <c r="D55" s="127">
        <f t="shared" si="17"/>
        <v>5.1826258637709843E-2</v>
      </c>
      <c r="E55" s="127">
        <f t="shared" si="17"/>
        <v>5.0211168465509104E-2</v>
      </c>
      <c r="F55" s="127">
        <f t="shared" si="17"/>
        <v>0.13047363717604998</v>
      </c>
      <c r="G55" s="142"/>
      <c r="H55" s="142"/>
      <c r="I55" s="124"/>
    </row>
    <row r="56" spans="1:9" hidden="1" outlineLevel="1">
      <c r="A56" s="35" t="s">
        <v>953</v>
      </c>
      <c r="B56" s="142"/>
      <c r="C56" s="127">
        <f t="shared" si="17"/>
        <v>1.0109489051094891</v>
      </c>
      <c r="D56" s="127">
        <f t="shared" si="17"/>
        <v>0.30127041742286753</v>
      </c>
      <c r="E56" s="127">
        <f t="shared" si="17"/>
        <v>0.40585774058577395</v>
      </c>
      <c r="F56" s="127">
        <f t="shared" si="17"/>
        <v>0.7589285714285714</v>
      </c>
      <c r="G56" s="142"/>
      <c r="H56" s="142"/>
      <c r="I56" s="124"/>
    </row>
    <row r="57" spans="1:9" hidden="1" outlineLevel="1">
      <c r="A57" s="35" t="s">
        <v>954</v>
      </c>
      <c r="B57" s="142"/>
      <c r="C57" s="127" t="str">
        <f t="shared" si="17"/>
        <v>-</v>
      </c>
      <c r="D57" s="127" t="str">
        <f t="shared" si="17"/>
        <v>-</v>
      </c>
      <c r="E57" s="127">
        <f t="shared" si="17"/>
        <v>1.4880952380952381</v>
      </c>
      <c r="F57" s="127">
        <f t="shared" si="17"/>
        <v>0.48006379585326964</v>
      </c>
      <c r="G57" s="142"/>
      <c r="H57" s="142"/>
      <c r="I57" s="124"/>
    </row>
    <row r="58" spans="1:9" hidden="1" outlineLevel="1">
      <c r="A58" s="35" t="s">
        <v>955</v>
      </c>
      <c r="B58" s="142"/>
      <c r="C58" s="127" t="str">
        <f t="shared" si="17"/>
        <v>-</v>
      </c>
      <c r="D58" s="127">
        <f t="shared" si="17"/>
        <v>1.0919540229885056</v>
      </c>
      <c r="E58" s="127">
        <f t="shared" si="17"/>
        <v>1</v>
      </c>
      <c r="F58" s="127">
        <f t="shared" si="17"/>
        <v>1.052197802197802</v>
      </c>
      <c r="G58" s="142"/>
      <c r="H58" s="142"/>
      <c r="I58" s="124"/>
    </row>
    <row r="59" spans="1:9" hidden="1" outlineLevel="1">
      <c r="A59" s="35" t="s">
        <v>956</v>
      </c>
      <c r="B59" s="142"/>
      <c r="C59" s="127" t="str">
        <f t="shared" si="17"/>
        <v>-</v>
      </c>
      <c r="D59" s="127" t="str">
        <f t="shared" si="17"/>
        <v>-</v>
      </c>
      <c r="E59" s="127">
        <f t="shared" si="17"/>
        <v>8.625</v>
      </c>
      <c r="F59" s="127">
        <f t="shared" si="17"/>
        <v>1.606060606060606</v>
      </c>
      <c r="G59" s="142"/>
      <c r="H59" s="142"/>
      <c r="I59" s="124"/>
    </row>
    <row r="60" spans="1:9" hidden="1" outlineLevel="1">
      <c r="A60" s="35" t="s">
        <v>957</v>
      </c>
      <c r="B60" s="142"/>
      <c r="C60" s="127">
        <f t="shared" si="17"/>
        <v>10.166666666666666</v>
      </c>
      <c r="D60" s="127">
        <f t="shared" si="17"/>
        <v>0.86567164179104483</v>
      </c>
      <c r="E60" s="127">
        <f t="shared" si="17"/>
        <v>0.73599999999999999</v>
      </c>
      <c r="F60" s="127">
        <f t="shared" si="17"/>
        <v>0.30414746543778803</v>
      </c>
      <c r="G60" s="142"/>
      <c r="H60" s="142"/>
      <c r="I60" s="124"/>
    </row>
    <row r="61" spans="1:9" hidden="1" outlineLevel="1">
      <c r="A61" s="35" t="s">
        <v>958</v>
      </c>
      <c r="B61" s="142"/>
      <c r="C61" s="127" t="str">
        <f t="shared" si="17"/>
        <v>-</v>
      </c>
      <c r="D61" s="127">
        <f t="shared" si="17"/>
        <v>1.3658536585365852</v>
      </c>
      <c r="E61" s="127">
        <f t="shared" si="17"/>
        <v>0.21649484536082464</v>
      </c>
      <c r="F61" s="127">
        <f t="shared" si="17"/>
        <v>-0.13983050847457623</v>
      </c>
      <c r="G61" s="142"/>
      <c r="H61" s="142"/>
      <c r="I61" s="124"/>
    </row>
    <row r="62" spans="1:9" hidden="1" outlineLevel="1">
      <c r="A62" s="35" t="s">
        <v>959</v>
      </c>
      <c r="B62" s="142"/>
      <c r="C62" s="127" t="str">
        <f t="shared" si="17"/>
        <v>-</v>
      </c>
      <c r="D62" s="127" t="str">
        <f t="shared" si="17"/>
        <v>-</v>
      </c>
      <c r="E62" s="127">
        <f t="shared" si="17"/>
        <v>20.25</v>
      </c>
      <c r="F62" s="127">
        <f t="shared" si="17"/>
        <v>0.44705882352941173</v>
      </c>
      <c r="G62" s="142"/>
      <c r="H62" s="142"/>
      <c r="I62" s="124"/>
    </row>
    <row r="63" spans="1:9" hidden="1" outlineLevel="1">
      <c r="A63" s="35" t="s">
        <v>960</v>
      </c>
      <c r="B63" s="142"/>
      <c r="C63" s="127" t="str">
        <f t="shared" si="17"/>
        <v>-</v>
      </c>
      <c r="D63" s="127" t="str">
        <f t="shared" si="17"/>
        <v>-</v>
      </c>
      <c r="E63" s="127" t="str">
        <f t="shared" si="17"/>
        <v>-</v>
      </c>
      <c r="F63" s="127" t="str">
        <f t="shared" si="17"/>
        <v>-</v>
      </c>
      <c r="G63" s="142"/>
      <c r="H63" s="142"/>
      <c r="I63" s="124"/>
    </row>
    <row r="64" spans="1:9" hidden="1" outlineLevel="1">
      <c r="A64" s="35" t="s">
        <v>961</v>
      </c>
      <c r="B64" s="142"/>
      <c r="C64" s="127" t="str">
        <f t="shared" si="17"/>
        <v>-</v>
      </c>
      <c r="D64" s="127" t="str">
        <f t="shared" si="17"/>
        <v>-</v>
      </c>
      <c r="E64" s="127" t="str">
        <f t="shared" si="17"/>
        <v>-</v>
      </c>
      <c r="F64" s="127">
        <f t="shared" si="17"/>
        <v>37</v>
      </c>
      <c r="G64" s="142"/>
      <c r="H64" s="142"/>
      <c r="I64" s="124"/>
    </row>
    <row r="65" spans="1:9" hidden="1" outlineLevel="1">
      <c r="A65" s="35" t="s">
        <v>962</v>
      </c>
      <c r="B65" s="142"/>
      <c r="C65" s="127" t="str">
        <f t="shared" si="17"/>
        <v>-</v>
      </c>
      <c r="D65" s="127" t="str">
        <f t="shared" si="17"/>
        <v>-</v>
      </c>
      <c r="E65" s="127" t="str">
        <f t="shared" si="17"/>
        <v>-</v>
      </c>
      <c r="F65" s="127" t="str">
        <f t="shared" si="17"/>
        <v>-</v>
      </c>
      <c r="G65" s="142"/>
      <c r="H65" s="142"/>
      <c r="I65" s="124"/>
    </row>
    <row r="66" spans="1:9" collapsed="1">
      <c r="A66" s="35" t="s">
        <v>963</v>
      </c>
      <c r="B66" s="5"/>
      <c r="C66" s="134">
        <f>C36/B36-1</f>
        <v>0.14349003199606192</v>
      </c>
      <c r="D66" s="134">
        <f>D36/C36-1</f>
        <v>0.13890084660639967</v>
      </c>
      <c r="E66" s="134">
        <f>E36/D36-1</f>
        <v>0.21998236109361224</v>
      </c>
      <c r="F66" s="134">
        <f>F36/E36-1</f>
        <v>0.16508313539192399</v>
      </c>
      <c r="G66" s="14">
        <f>G36/F36-1</f>
        <v>0.27706344951581463</v>
      </c>
      <c r="H66" s="14">
        <f t="shared" ref="H66:I66" si="18">H36/G36-1</f>
        <v>8.4413205845130346E-2</v>
      </c>
      <c r="I66" s="22">
        <f t="shared" si="18"/>
        <v>9.5528860717689179E-2</v>
      </c>
    </row>
    <row r="67" spans="1:9" hidden="1" outlineLevel="1">
      <c r="A67" s="35" t="s">
        <v>965</v>
      </c>
      <c r="B67" s="5"/>
      <c r="C67" s="127">
        <f t="shared" ref="C67:E68" si="19">IFERROR(C38/B38-1,"-")</f>
        <v>0.1738656195462478</v>
      </c>
      <c r="D67" s="127">
        <f t="shared" si="19"/>
        <v>9.5428359041070498E-2</v>
      </c>
      <c r="E67" s="127">
        <f t="shared" si="19"/>
        <v>3.5371956908982982E-2</v>
      </c>
      <c r="F67" s="127">
        <f>IFERROR(F38/E38-1,"-")</f>
        <v>9.2331640176962049E-2</v>
      </c>
      <c r="G67" s="14"/>
      <c r="H67" s="14"/>
      <c r="I67" s="22"/>
    </row>
    <row r="68" spans="1:9" hidden="1" outlineLevel="1">
      <c r="A68" s="35" t="s">
        <v>966</v>
      </c>
      <c r="B68" s="5"/>
      <c r="C68" s="127">
        <f t="shared" si="19"/>
        <v>5.9061622336031627E-2</v>
      </c>
      <c r="D68" s="127">
        <f t="shared" si="19"/>
        <v>-0.22174557366820058</v>
      </c>
      <c r="E68" s="127">
        <f t="shared" si="19"/>
        <v>-0.3889557025456003</v>
      </c>
      <c r="F68" s="127">
        <f t="shared" ref="F68:F71" si="20">IFERROR(F39/E39-1,"-")</f>
        <v>-5.3140888961784483E-2</v>
      </c>
      <c r="G68" s="14"/>
      <c r="H68" s="14"/>
      <c r="I68" s="22"/>
    </row>
    <row r="69" spans="1:9" hidden="1" outlineLevel="1">
      <c r="A69" s="35" t="s">
        <v>967</v>
      </c>
      <c r="B69" s="5"/>
      <c r="C69" s="127">
        <f t="shared" ref="C69:E69" si="21">IFERROR(C40/B40-1,"-")</f>
        <v>8.5342019543974024E-2</v>
      </c>
      <c r="D69" s="127">
        <f t="shared" si="21"/>
        <v>4.9519807923169346E-2</v>
      </c>
      <c r="E69" s="127">
        <f t="shared" si="21"/>
        <v>-1.6013726050900789E-2</v>
      </c>
      <c r="F69" s="127">
        <f t="shared" si="20"/>
        <v>3.0223772159255979E-2</v>
      </c>
      <c r="G69" s="14"/>
      <c r="H69" s="14"/>
      <c r="I69" s="22"/>
    </row>
    <row r="70" spans="1:9" hidden="1" outlineLevel="1">
      <c r="A70" s="35" t="s">
        <v>968</v>
      </c>
      <c r="B70" s="5"/>
      <c r="C70" s="127">
        <f t="shared" ref="C70:E70" si="22">IFERROR(C41/B41-1,"-")</f>
        <v>-1.0747663551401887E-2</v>
      </c>
      <c r="D70" s="127">
        <f t="shared" si="22"/>
        <v>2.2673594709494482E-2</v>
      </c>
      <c r="E70" s="127">
        <f t="shared" si="22"/>
        <v>-0.10854503464203236</v>
      </c>
      <c r="F70" s="127">
        <f t="shared" si="20"/>
        <v>-0.33367875647668399</v>
      </c>
      <c r="G70" s="14"/>
      <c r="H70" s="14"/>
      <c r="I70" s="22"/>
    </row>
    <row r="71" spans="1:9" hidden="1" outlineLevel="1">
      <c r="A71" s="35" t="s">
        <v>969</v>
      </c>
      <c r="B71" s="5"/>
      <c r="C71" s="127">
        <f t="shared" ref="C71:E71" si="23">IFERROR(C42/B42-1,"-")</f>
        <v>-5.2927024859663163E-2</v>
      </c>
      <c r="D71" s="127">
        <f t="shared" si="23"/>
        <v>-0.31329381879762908</v>
      </c>
      <c r="E71" s="127">
        <f t="shared" si="23"/>
        <v>0.23797780517879152</v>
      </c>
      <c r="F71" s="127">
        <f t="shared" si="20"/>
        <v>-0.12848605577689243</v>
      </c>
      <c r="G71" s="14"/>
      <c r="H71" s="14"/>
      <c r="I71" s="22"/>
    </row>
    <row r="72" spans="1:9" collapsed="1">
      <c r="A72" s="40" t="s">
        <v>970</v>
      </c>
      <c r="B72" s="107"/>
      <c r="C72" s="128">
        <f>C44/B44-1</f>
        <v>6.9834152131623251E-2</v>
      </c>
      <c r="D72" s="128">
        <f>D44/C44-1</f>
        <v>-6.6631737911054922E-2</v>
      </c>
      <c r="E72" s="128">
        <f>E44/D44-1</f>
        <v>-0.15337625887403006</v>
      </c>
      <c r="F72" s="128">
        <f>F44/E44-1</f>
        <v>3.7831513260531136E-3</v>
      </c>
      <c r="G72" s="128">
        <f t="shared" ref="G72:I72" si="24">G44/F44-1</f>
        <v>-0.14048392998969272</v>
      </c>
      <c r="H72" s="128">
        <f t="shared" si="24"/>
        <v>-2.4515147512692681E-2</v>
      </c>
      <c r="I72" s="135">
        <f t="shared" si="24"/>
        <v>-6.717799272442404E-2</v>
      </c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79"/>
  <sheetViews>
    <sheetView showGridLines="0" tabSelected="1" topLeftCell="A28" zoomScaleNormal="100" workbookViewId="0">
      <selection activeCell="F45" sqref="F45"/>
    </sheetView>
  </sheetViews>
  <sheetFormatPr defaultRowHeight="14.25"/>
  <cols>
    <col min="1" max="1" width="5.140625" style="1" customWidth="1"/>
    <col min="2" max="2" width="54.42578125" style="1" customWidth="1"/>
    <col min="3" max="4" width="15.28515625" style="19" customWidth="1"/>
    <col min="5" max="5" width="16.5703125" style="19" customWidth="1"/>
    <col min="6" max="6" width="17.140625" style="19" customWidth="1"/>
    <col min="7" max="7" width="15.28515625" style="19" customWidth="1"/>
    <col min="8" max="8" width="16.7109375" style="1" customWidth="1"/>
    <col min="9" max="10" width="17.140625" style="1" customWidth="1"/>
    <col min="11" max="11" width="10.42578125" style="1" bestFit="1" customWidth="1"/>
    <col min="12" max="12" width="9.140625" style="1"/>
    <col min="13" max="13" width="10.42578125" style="1" bestFit="1" customWidth="1"/>
    <col min="14" max="14" width="11.28515625" style="1" bestFit="1" customWidth="1"/>
    <col min="15" max="16384" width="9.140625" style="1"/>
  </cols>
  <sheetData>
    <row r="2" spans="2:10">
      <c r="B2" s="91" t="s">
        <v>124</v>
      </c>
      <c r="C2" s="92" t="str">
        <f>'Income Statement'!C2</f>
        <v>2020A</v>
      </c>
      <c r="D2" s="92" t="str">
        <f>'Income Statement'!D2</f>
        <v>2021A</v>
      </c>
      <c r="E2" s="92" t="str">
        <f>'Income Statement'!E2</f>
        <v>2022A</v>
      </c>
      <c r="F2" s="92" t="str">
        <f>'Income Statement'!F2</f>
        <v>2023A</v>
      </c>
      <c r="G2" s="92" t="str">
        <f>'Income Statement'!G2</f>
        <v>2024A</v>
      </c>
      <c r="H2" s="92" t="str">
        <f>'Income Statement'!H2</f>
        <v>2025E</v>
      </c>
      <c r="I2" s="92" t="str">
        <f>'Income Statement'!I2</f>
        <v>2026E</v>
      </c>
      <c r="J2" s="93" t="str">
        <f>'Income Statement'!J2</f>
        <v>2027E</v>
      </c>
    </row>
    <row r="3" spans="2:10">
      <c r="B3" s="35" t="s">
        <v>67</v>
      </c>
      <c r="C3" s="12"/>
      <c r="D3" s="12"/>
      <c r="E3" s="12"/>
      <c r="F3" s="12"/>
      <c r="G3" s="12"/>
      <c r="H3" s="7"/>
      <c r="I3" s="5"/>
      <c r="J3" s="18"/>
    </row>
    <row r="4" spans="2:10" s="9" customFormat="1">
      <c r="B4" s="37" t="s">
        <v>0</v>
      </c>
      <c r="C4" s="28">
        <v>14546</v>
      </c>
      <c r="D4" s="28">
        <v>13979</v>
      </c>
      <c r="E4" s="28">
        <v>9123</v>
      </c>
      <c r="F4" s="28">
        <v>11464</v>
      </c>
      <c r="G4" s="28">
        <v>10346</v>
      </c>
      <c r="H4" s="10">
        <f>'Cash Flow'!H56</f>
        <v>14851.375922794701</v>
      </c>
      <c r="I4" s="10">
        <f>'Cash Flow'!I56</f>
        <v>20964.355471438615</v>
      </c>
      <c r="J4" s="47">
        <f>'Cash Flow'!J56</f>
        <v>26374.771750252796</v>
      </c>
    </row>
    <row r="5" spans="2:10" s="9" customFormat="1">
      <c r="B5" s="37" t="s">
        <v>1</v>
      </c>
      <c r="C5" s="28">
        <v>1285</v>
      </c>
      <c r="D5" s="28">
        <v>2987</v>
      </c>
      <c r="E5" s="28">
        <v>130</v>
      </c>
      <c r="F5" s="28">
        <v>816</v>
      </c>
      <c r="G5" s="28">
        <v>513</v>
      </c>
      <c r="H5" s="10">
        <f>G5</f>
        <v>513</v>
      </c>
      <c r="I5" s="10">
        <f t="shared" ref="I5:J5" si="0">H5</f>
        <v>513</v>
      </c>
      <c r="J5" s="47">
        <f t="shared" si="0"/>
        <v>513</v>
      </c>
    </row>
    <row r="6" spans="2:10" s="9" customFormat="1">
      <c r="B6" s="37" t="s">
        <v>2</v>
      </c>
      <c r="C6" s="28">
        <v>8501</v>
      </c>
      <c r="D6" s="28">
        <v>9369</v>
      </c>
      <c r="E6" s="28">
        <v>9886</v>
      </c>
      <c r="F6" s="28">
        <v>10921</v>
      </c>
      <c r="G6" s="28">
        <v>10747</v>
      </c>
      <c r="H6" s="28">
        <f>'Income Statement'!H7/'Balance Sheet'!H61</f>
        <v>10713.554612469581</v>
      </c>
      <c r="I6" s="10">
        <f>'Income Statement'!I7/'Balance Sheet'!I61</f>
        <v>11227.846996972197</v>
      </c>
      <c r="J6" s="47">
        <f>'Income Statement'!J7/'Balance Sheet'!J61</f>
        <v>11798.16314793727</v>
      </c>
    </row>
    <row r="7" spans="2:10" s="9" customFormat="1">
      <c r="B7" s="37" t="s">
        <v>3</v>
      </c>
      <c r="C7" s="28">
        <v>2074</v>
      </c>
      <c r="D7" s="28">
        <v>2095</v>
      </c>
      <c r="E7" s="28">
        <v>2339</v>
      </c>
      <c r="F7" s="28">
        <v>2662</v>
      </c>
      <c r="G7" s="28">
        <v>2557</v>
      </c>
      <c r="H7" s="61">
        <f>'Income Statement'!H8/'Balance Sheet'!H60</f>
        <v>2557.6517616262445</v>
      </c>
      <c r="I7" s="10">
        <f>'Income Statement'!I8/'Balance Sheet'!I60</f>
        <v>2670.5469680733186</v>
      </c>
      <c r="J7" s="47">
        <f>'Income Statement'!J8/'Balance Sheet'!J60</f>
        <v>2809.0350934206535</v>
      </c>
    </row>
    <row r="8" spans="2:10" s="9" customFormat="1">
      <c r="B8" s="37" t="s">
        <v>4</v>
      </c>
      <c r="C8" s="28">
        <v>3786</v>
      </c>
      <c r="D8" s="28">
        <v>4832</v>
      </c>
      <c r="E8" s="28">
        <v>5795</v>
      </c>
      <c r="F8" s="28">
        <v>5907</v>
      </c>
      <c r="G8" s="28">
        <v>5617</v>
      </c>
      <c r="H8" s="61">
        <f>G8</f>
        <v>5617</v>
      </c>
      <c r="I8" s="10">
        <f t="shared" ref="I8:J8" si="1">H8</f>
        <v>5617</v>
      </c>
      <c r="J8" s="47">
        <f t="shared" si="1"/>
        <v>5617</v>
      </c>
    </row>
    <row r="9" spans="2:10" s="9" customFormat="1">
      <c r="B9" s="36" t="s">
        <v>68</v>
      </c>
      <c r="C9" s="28">
        <f>SUM(C4:C8)</f>
        <v>30192</v>
      </c>
      <c r="D9" s="28">
        <f t="shared" ref="D9:J9" si="2">SUM(D4:D8)</f>
        <v>33262</v>
      </c>
      <c r="E9" s="28">
        <f t="shared" si="2"/>
        <v>27273</v>
      </c>
      <c r="F9" s="28">
        <f t="shared" si="2"/>
        <v>31770</v>
      </c>
      <c r="G9" s="28">
        <f t="shared" si="2"/>
        <v>29780</v>
      </c>
      <c r="H9" s="28">
        <f t="shared" si="2"/>
        <v>34252.582296890527</v>
      </c>
      <c r="I9" s="28">
        <f t="shared" si="2"/>
        <v>40992.749436484126</v>
      </c>
      <c r="J9" s="29">
        <f t="shared" si="2"/>
        <v>47111.96999161072</v>
      </c>
    </row>
    <row r="10" spans="2:10" s="9" customFormat="1">
      <c r="B10" s="36"/>
      <c r="C10" s="28"/>
      <c r="D10" s="28"/>
      <c r="E10" s="28"/>
      <c r="F10" s="28"/>
      <c r="G10" s="28"/>
      <c r="H10" s="61"/>
      <c r="I10" s="28"/>
      <c r="J10" s="29"/>
    </row>
    <row r="11" spans="2:10" s="9" customFormat="1">
      <c r="B11" s="37" t="s">
        <v>69</v>
      </c>
      <c r="C11" s="28">
        <v>5886</v>
      </c>
      <c r="D11" s="28">
        <v>6049</v>
      </c>
      <c r="E11" s="28">
        <v>6255</v>
      </c>
      <c r="F11" s="28">
        <v>6646</v>
      </c>
      <c r="G11" s="144">
        <v>7136</v>
      </c>
      <c r="H11" s="144">
        <f>G11-'Cash Flow'!H31-'Cash Flow'!H75</f>
        <v>7535.4089689807879</v>
      </c>
      <c r="I11" s="144">
        <f>H11-'Cash Flow'!I31-'Cash Flow'!I66</f>
        <v>8004.9372070778227</v>
      </c>
      <c r="J11" s="153">
        <f>I11-'Cash Flow'!J31-'Cash Flow'!J66</f>
        <v>8499.8827376367099</v>
      </c>
    </row>
    <row r="12" spans="2:10" s="9" customFormat="1">
      <c r="B12" s="37" t="s">
        <v>5</v>
      </c>
      <c r="C12" s="28">
        <v>20547</v>
      </c>
      <c r="D12" s="28">
        <v>20502</v>
      </c>
      <c r="E12" s="28">
        <v>21149</v>
      </c>
      <c r="F12" s="28">
        <v>21169</v>
      </c>
      <c r="G12" s="28">
        <v>21719</v>
      </c>
      <c r="H12" s="28">
        <f>G12</f>
        <v>21719</v>
      </c>
      <c r="I12" s="28">
        <f t="shared" ref="I12:J12" si="3">H12</f>
        <v>21719</v>
      </c>
      <c r="J12" s="29">
        <f t="shared" si="3"/>
        <v>21719</v>
      </c>
    </row>
    <row r="13" spans="2:10" s="9" customFormat="1">
      <c r="B13" s="37" t="s">
        <v>6</v>
      </c>
      <c r="C13" s="28">
        <v>53243</v>
      </c>
      <c r="D13" s="28">
        <v>42527</v>
      </c>
      <c r="E13" s="28">
        <v>35859</v>
      </c>
      <c r="F13" s="28">
        <v>27072</v>
      </c>
      <c r="G13" s="28">
        <v>23307</v>
      </c>
      <c r="H13" s="28">
        <f>'Cash Flow'!H71</f>
        <v>19807</v>
      </c>
      <c r="I13" s="61">
        <f>'Cash Flow'!I71</f>
        <v>17907</v>
      </c>
      <c r="J13" s="63">
        <f>'Cash Flow'!J71</f>
        <v>16007</v>
      </c>
    </row>
    <row r="14" spans="2:10" s="9" customFormat="1">
      <c r="B14" s="37" t="s">
        <v>18</v>
      </c>
      <c r="C14" s="28">
        <v>1161</v>
      </c>
      <c r="D14" s="28">
        <v>1439</v>
      </c>
      <c r="E14" s="28">
        <v>1344</v>
      </c>
      <c r="F14" s="28">
        <v>2768</v>
      </c>
      <c r="G14" s="28">
        <v>4236</v>
      </c>
      <c r="H14" s="28">
        <f>G14</f>
        <v>4236</v>
      </c>
      <c r="I14" s="28">
        <f t="shared" ref="I14:J14" si="4">H14</f>
        <v>4236</v>
      </c>
      <c r="J14" s="29">
        <f t="shared" si="4"/>
        <v>4236</v>
      </c>
    </row>
    <row r="15" spans="2:10" s="9" customFormat="1">
      <c r="B15" s="37" t="s">
        <v>1</v>
      </c>
      <c r="C15" s="28">
        <v>433</v>
      </c>
      <c r="D15" s="28"/>
      <c r="E15" s="28">
        <v>0</v>
      </c>
      <c r="F15" s="28">
        <v>364</v>
      </c>
      <c r="G15" s="28">
        <v>320</v>
      </c>
      <c r="H15" s="61">
        <f>G15</f>
        <v>320</v>
      </c>
      <c r="I15" s="61">
        <f t="shared" ref="I15:J15" si="5">H15</f>
        <v>320</v>
      </c>
      <c r="J15" s="63">
        <f t="shared" si="5"/>
        <v>320</v>
      </c>
    </row>
    <row r="16" spans="2:10" s="9" customFormat="1">
      <c r="B16" s="37" t="s">
        <v>70</v>
      </c>
      <c r="C16" s="28">
        <v>7019</v>
      </c>
      <c r="D16" s="28">
        <v>5535</v>
      </c>
      <c r="E16" s="28">
        <v>4940</v>
      </c>
      <c r="F16" s="28">
        <v>5370</v>
      </c>
      <c r="G16" s="28">
        <v>6105</v>
      </c>
      <c r="H16" s="61">
        <f>G16</f>
        <v>6105</v>
      </c>
      <c r="I16" s="61">
        <f t="shared" ref="I16:J16" si="6">H16</f>
        <v>6105</v>
      </c>
      <c r="J16" s="63">
        <f t="shared" si="6"/>
        <v>6105</v>
      </c>
    </row>
    <row r="17" spans="2:10" s="9" customFormat="1">
      <c r="B17" s="36" t="s">
        <v>7</v>
      </c>
      <c r="C17" s="28">
        <f>SUM(C11:C16)</f>
        <v>88289</v>
      </c>
      <c r="D17" s="28">
        <f t="shared" ref="D17:J17" si="7">SUM(D11:D16)</f>
        <v>76052</v>
      </c>
      <c r="E17" s="28">
        <f t="shared" si="7"/>
        <v>69547</v>
      </c>
      <c r="F17" s="28">
        <f t="shared" si="7"/>
        <v>63389</v>
      </c>
      <c r="G17" s="144">
        <f t="shared" si="7"/>
        <v>62823</v>
      </c>
      <c r="H17" s="28">
        <f>SUM(H11:H16)</f>
        <v>59722.408968980788</v>
      </c>
      <c r="I17" s="28">
        <f t="shared" si="7"/>
        <v>58291.937207077819</v>
      </c>
      <c r="J17" s="29">
        <f t="shared" si="7"/>
        <v>56886.882737636712</v>
      </c>
    </row>
    <row r="18" spans="2:10" s="9" customFormat="1">
      <c r="B18" s="36"/>
      <c r="C18" s="28"/>
      <c r="D18" s="28"/>
      <c r="E18" s="28"/>
      <c r="F18" s="28"/>
      <c r="G18" s="28"/>
      <c r="H18" s="61"/>
      <c r="I18" s="28"/>
      <c r="J18" s="29"/>
    </row>
    <row r="19" spans="2:10" s="9" customFormat="1">
      <c r="B19" s="36" t="s">
        <v>71</v>
      </c>
      <c r="C19" s="28">
        <f t="shared" ref="C19:F19" si="8">C17+C9</f>
        <v>118481</v>
      </c>
      <c r="D19" s="28">
        <f t="shared" si="8"/>
        <v>109314</v>
      </c>
      <c r="E19" s="28">
        <f t="shared" si="8"/>
        <v>96820</v>
      </c>
      <c r="F19" s="28">
        <f t="shared" si="8"/>
        <v>95159</v>
      </c>
      <c r="G19" s="28">
        <f>G17+G9</f>
        <v>92603</v>
      </c>
      <c r="H19" s="28">
        <f t="shared" ref="H19:J19" si="9">H17+H9</f>
        <v>93974.991265871315</v>
      </c>
      <c r="I19" s="28">
        <f t="shared" si="9"/>
        <v>99284.686643561945</v>
      </c>
      <c r="J19" s="29">
        <f t="shared" si="9"/>
        <v>103998.85272924743</v>
      </c>
    </row>
    <row r="20" spans="2:10" s="9" customFormat="1">
      <c r="B20" s="36"/>
      <c r="C20" s="28"/>
      <c r="D20" s="28"/>
      <c r="E20" s="28"/>
      <c r="F20" s="28"/>
      <c r="G20" s="28"/>
      <c r="H20" s="61"/>
      <c r="I20" s="28"/>
      <c r="J20" s="29"/>
    </row>
    <row r="21" spans="2:10" s="9" customFormat="1">
      <c r="B21" s="36" t="s">
        <v>72</v>
      </c>
      <c r="C21" s="28"/>
      <c r="D21" s="28"/>
      <c r="E21" s="28"/>
      <c r="F21" s="28"/>
      <c r="G21" s="28"/>
      <c r="H21" s="62"/>
      <c r="I21" s="28"/>
      <c r="J21" s="29"/>
    </row>
    <row r="22" spans="2:10" s="9" customFormat="1">
      <c r="B22" s="36" t="s">
        <v>73</v>
      </c>
      <c r="C22" s="28"/>
      <c r="D22" s="28"/>
      <c r="E22" s="28"/>
      <c r="F22" s="28"/>
      <c r="G22" s="28"/>
      <c r="H22" s="61"/>
      <c r="I22" s="28"/>
      <c r="J22" s="29"/>
    </row>
    <row r="23" spans="2:10" s="9" customFormat="1">
      <c r="B23" s="37" t="s">
        <v>74</v>
      </c>
      <c r="C23" s="28">
        <v>2340</v>
      </c>
      <c r="D23" s="28">
        <v>4948</v>
      </c>
      <c r="E23" s="28">
        <v>4264</v>
      </c>
      <c r="F23" s="28">
        <v>3119</v>
      </c>
      <c r="G23" s="28">
        <v>2046</v>
      </c>
      <c r="H23" s="61">
        <f>H70</f>
        <v>2046</v>
      </c>
      <c r="I23" s="61">
        <f t="shared" ref="I23:J23" si="10">I70</f>
        <v>2046</v>
      </c>
      <c r="J23" s="63">
        <f t="shared" si="10"/>
        <v>2046</v>
      </c>
    </row>
    <row r="24" spans="2:10" s="9" customFormat="1">
      <c r="B24" s="37" t="s">
        <v>8</v>
      </c>
      <c r="C24" s="28">
        <v>2713</v>
      </c>
      <c r="D24" s="28">
        <v>2949</v>
      </c>
      <c r="E24" s="28">
        <v>3040</v>
      </c>
      <c r="F24" s="28">
        <v>3259</v>
      </c>
      <c r="G24" s="28">
        <v>3602</v>
      </c>
      <c r="H24" s="61">
        <f>G24</f>
        <v>3602</v>
      </c>
      <c r="I24" s="61">
        <f t="shared" ref="I24:J25" si="11">H24</f>
        <v>3602</v>
      </c>
      <c r="J24" s="63">
        <f t="shared" si="11"/>
        <v>3602</v>
      </c>
    </row>
    <row r="25" spans="2:10" s="9" customFormat="1">
      <c r="B25" s="37" t="s">
        <v>75</v>
      </c>
      <c r="C25" s="28">
        <v>14027</v>
      </c>
      <c r="D25" s="28">
        <v>13971</v>
      </c>
      <c r="E25" s="28">
        <v>14586</v>
      </c>
      <c r="F25" s="28">
        <v>15884</v>
      </c>
      <c r="G25" s="28">
        <v>18126</v>
      </c>
      <c r="H25" s="28">
        <f>G25</f>
        <v>18126</v>
      </c>
      <c r="I25" s="28">
        <f t="shared" si="11"/>
        <v>18126</v>
      </c>
      <c r="J25" s="29">
        <f t="shared" si="11"/>
        <v>18126</v>
      </c>
    </row>
    <row r="26" spans="2:10" s="9" customFormat="1">
      <c r="B26" s="36" t="s">
        <v>76</v>
      </c>
      <c r="C26" s="28">
        <f t="shared" ref="C26:F26" si="12">SUM(C23:C25)</f>
        <v>19080</v>
      </c>
      <c r="D26" s="28">
        <f t="shared" si="12"/>
        <v>21868</v>
      </c>
      <c r="E26" s="28">
        <f t="shared" si="12"/>
        <v>21890</v>
      </c>
      <c r="F26" s="28">
        <f t="shared" si="12"/>
        <v>22262</v>
      </c>
      <c r="G26" s="28">
        <f>SUM(G23:G25)</f>
        <v>23774</v>
      </c>
      <c r="H26" s="28">
        <f>SUM(H23:H25)</f>
        <v>23774</v>
      </c>
      <c r="I26" s="28">
        <f t="shared" ref="I26:J26" si="13">SUM(I23:I25)</f>
        <v>23774</v>
      </c>
      <c r="J26" s="29">
        <f t="shared" si="13"/>
        <v>23774</v>
      </c>
    </row>
    <row r="27" spans="2:10" s="9" customFormat="1">
      <c r="B27" s="36"/>
      <c r="C27" s="28"/>
      <c r="D27" s="28"/>
      <c r="E27" s="28"/>
      <c r="F27" s="28"/>
      <c r="G27" s="28"/>
      <c r="H27" s="61"/>
      <c r="I27" s="28"/>
      <c r="J27" s="29"/>
    </row>
    <row r="28" spans="2:10" s="9" customFormat="1">
      <c r="B28" s="37" t="s">
        <v>18</v>
      </c>
      <c r="C28" s="28">
        <v>5407</v>
      </c>
      <c r="D28" s="28">
        <v>4501</v>
      </c>
      <c r="E28" s="28">
        <v>2166</v>
      </c>
      <c r="F28" s="28">
        <v>338</v>
      </c>
      <c r="G28" s="28">
        <v>369</v>
      </c>
      <c r="H28" s="28">
        <f>G28</f>
        <v>369</v>
      </c>
      <c r="I28" s="28">
        <f>H28</f>
        <v>369</v>
      </c>
      <c r="J28" s="29">
        <f t="shared" ref="J28" si="14">I28</f>
        <v>369</v>
      </c>
    </row>
    <row r="29" spans="2:10" s="9" customFormat="1">
      <c r="B29" s="37" t="s">
        <v>77</v>
      </c>
      <c r="C29" s="28">
        <v>48336</v>
      </c>
      <c r="D29" s="28">
        <v>39605</v>
      </c>
      <c r="E29" s="28">
        <v>35056</v>
      </c>
      <c r="F29" s="28">
        <v>36653</v>
      </c>
      <c r="G29" s="28">
        <v>47603</v>
      </c>
      <c r="H29" s="28">
        <f>H73</f>
        <v>46603</v>
      </c>
      <c r="I29" s="61">
        <f t="shared" ref="I29:J29" si="15">I73</f>
        <v>45603</v>
      </c>
      <c r="J29" s="63">
        <f t="shared" si="15"/>
        <v>44603</v>
      </c>
    </row>
    <row r="30" spans="2:10" s="9" customFormat="1">
      <c r="B30" s="37" t="s">
        <v>78</v>
      </c>
      <c r="C30" s="28">
        <v>7776</v>
      </c>
      <c r="D30" s="28">
        <v>7334</v>
      </c>
      <c r="E30" s="28">
        <v>6590</v>
      </c>
      <c r="F30" s="28">
        <v>6421</v>
      </c>
      <c r="G30" s="28">
        <v>4469</v>
      </c>
      <c r="H30" s="28">
        <f>G30</f>
        <v>4469</v>
      </c>
      <c r="I30" s="28">
        <f t="shared" ref="I30:J30" si="16">H30</f>
        <v>4469</v>
      </c>
      <c r="J30" s="29">
        <f t="shared" si="16"/>
        <v>4469</v>
      </c>
    </row>
    <row r="31" spans="2:10" s="9" customFormat="1">
      <c r="B31" s="36" t="s">
        <v>90</v>
      </c>
      <c r="C31" s="28">
        <f>SUM(C28:C30)</f>
        <v>61519</v>
      </c>
      <c r="D31" s="28">
        <f t="shared" ref="D31:I31" si="17">SUM(D28:D30)</f>
        <v>51440</v>
      </c>
      <c r="E31" s="28">
        <f t="shared" si="17"/>
        <v>43812</v>
      </c>
      <c r="F31" s="28">
        <f t="shared" si="17"/>
        <v>43412</v>
      </c>
      <c r="G31" s="28">
        <f t="shared" si="17"/>
        <v>52441</v>
      </c>
      <c r="H31" s="28">
        <f>SUM(H28:H30)</f>
        <v>51441</v>
      </c>
      <c r="I31" s="28">
        <f t="shared" si="17"/>
        <v>50441</v>
      </c>
      <c r="J31" s="29">
        <f>SUM(J28:J30)</f>
        <v>49441</v>
      </c>
    </row>
    <row r="32" spans="2:10" s="9" customFormat="1">
      <c r="B32" s="36"/>
      <c r="C32" s="28"/>
      <c r="D32" s="28"/>
      <c r="E32" s="28"/>
      <c r="F32" s="28"/>
      <c r="G32" s="28"/>
      <c r="H32" s="61"/>
      <c r="I32" s="28"/>
      <c r="J32" s="29"/>
    </row>
    <row r="33" spans="2:10" s="9" customFormat="1">
      <c r="B33" s="36" t="s">
        <v>79</v>
      </c>
      <c r="C33" s="28">
        <f t="shared" ref="C33:F33" si="18">C31+C26</f>
        <v>80599</v>
      </c>
      <c r="D33" s="28">
        <f t="shared" si="18"/>
        <v>73308</v>
      </c>
      <c r="E33" s="28">
        <f t="shared" si="18"/>
        <v>65702</v>
      </c>
      <c r="F33" s="28">
        <f t="shared" si="18"/>
        <v>65674</v>
      </c>
      <c r="G33" s="28">
        <f>G31+G26</f>
        <v>76215</v>
      </c>
      <c r="H33" s="28">
        <f>H31+H26</f>
        <v>75215</v>
      </c>
      <c r="I33" s="28">
        <f>I31+I26</f>
        <v>74215</v>
      </c>
      <c r="J33" s="29">
        <f>J31+J26</f>
        <v>73215</v>
      </c>
    </row>
    <row r="34" spans="2:10" s="9" customFormat="1">
      <c r="B34" s="36"/>
      <c r="C34" s="28"/>
      <c r="D34" s="28"/>
      <c r="E34" s="28"/>
      <c r="F34" s="28"/>
      <c r="G34" s="28"/>
      <c r="H34" s="61"/>
      <c r="I34" s="28"/>
      <c r="J34" s="29"/>
    </row>
    <row r="35" spans="2:10" s="9" customFormat="1">
      <c r="B35" s="36" t="s">
        <v>80</v>
      </c>
      <c r="C35" s="28"/>
      <c r="D35" s="28"/>
      <c r="E35" s="28"/>
      <c r="F35" s="28"/>
      <c r="G35" s="28"/>
      <c r="H35" s="10"/>
      <c r="I35" s="8"/>
      <c r="J35" s="17"/>
    </row>
    <row r="36" spans="2:10" s="9" customFormat="1">
      <c r="B36" s="36"/>
      <c r="C36" s="28"/>
      <c r="D36" s="28"/>
      <c r="E36" s="28"/>
      <c r="F36" s="28"/>
      <c r="G36" s="28"/>
      <c r="H36" s="10"/>
      <c r="I36" s="8"/>
      <c r="J36" s="17"/>
    </row>
    <row r="37" spans="2:10" s="9" customFormat="1">
      <c r="B37" s="36" t="s">
        <v>81</v>
      </c>
      <c r="C37" s="28"/>
      <c r="D37" s="28"/>
      <c r="E37" s="28"/>
      <c r="F37" s="28"/>
      <c r="G37" s="28"/>
      <c r="H37" s="43"/>
      <c r="I37" s="8"/>
      <c r="J37" s="17"/>
    </row>
    <row r="38" spans="2:10" s="9" customFormat="1">
      <c r="B38" s="37" t="s">
        <v>82</v>
      </c>
      <c r="C38" s="28"/>
      <c r="D38" s="28"/>
      <c r="E38" s="28"/>
      <c r="F38" s="28"/>
      <c r="G38" s="28"/>
      <c r="H38" s="44"/>
      <c r="I38" s="8"/>
      <c r="J38" s="17"/>
    </row>
    <row r="39" spans="2:10" s="9" customFormat="1">
      <c r="B39" s="37" t="s">
        <v>83</v>
      </c>
      <c r="C39" s="28" t="s">
        <v>39</v>
      </c>
      <c r="D39" s="28" t="s">
        <v>39</v>
      </c>
      <c r="E39" s="28" t="s">
        <v>39</v>
      </c>
      <c r="F39" s="28" t="s">
        <v>39</v>
      </c>
      <c r="G39" s="28" t="s">
        <v>39</v>
      </c>
      <c r="H39" s="44"/>
      <c r="I39" s="8"/>
      <c r="J39" s="17"/>
    </row>
    <row r="40" spans="2:10" s="9" customFormat="1">
      <c r="B40" s="37" t="s">
        <v>84</v>
      </c>
      <c r="C40" s="28">
        <v>292</v>
      </c>
      <c r="D40" s="28">
        <v>292</v>
      </c>
      <c r="E40" s="28">
        <v>292</v>
      </c>
      <c r="F40" s="28">
        <v>292</v>
      </c>
      <c r="G40" s="28">
        <v>292</v>
      </c>
      <c r="H40" s="44">
        <f>G40</f>
        <v>292</v>
      </c>
      <c r="I40" s="44">
        <f t="shared" ref="I40:J40" si="19">H40</f>
        <v>292</v>
      </c>
      <c r="J40" s="81">
        <f t="shared" si="19"/>
        <v>292</v>
      </c>
    </row>
    <row r="41" spans="2:10" s="9" customFormat="1">
      <c r="B41" s="37" t="s">
        <v>9</v>
      </c>
      <c r="C41" s="28">
        <v>44325</v>
      </c>
      <c r="D41" s="28">
        <v>44361</v>
      </c>
      <c r="E41" s="28">
        <v>45165</v>
      </c>
      <c r="F41" s="28">
        <v>45684</v>
      </c>
      <c r="G41" s="28">
        <v>46024</v>
      </c>
      <c r="H41" s="10">
        <f>G41</f>
        <v>46024</v>
      </c>
      <c r="I41" s="10">
        <f t="shared" ref="I41:J41" si="20">H41</f>
        <v>46024</v>
      </c>
      <c r="J41" s="47">
        <f t="shared" si="20"/>
        <v>46024</v>
      </c>
    </row>
    <row r="42" spans="2:10" s="9" customFormat="1">
      <c r="B42" s="37" t="s">
        <v>10</v>
      </c>
      <c r="C42" s="28">
        <v>-1839</v>
      </c>
      <c r="D42" s="28">
        <v>-1268</v>
      </c>
      <c r="E42" s="28">
        <v>-1281</v>
      </c>
      <c r="F42" s="28">
        <v>-1546</v>
      </c>
      <c r="G42" s="28">
        <v>-1238</v>
      </c>
      <c r="H42" s="10">
        <f>G42</f>
        <v>-1238</v>
      </c>
      <c r="I42" s="10">
        <f t="shared" ref="I42:J42" si="21">H42</f>
        <v>-1238</v>
      </c>
      <c r="J42" s="47">
        <f t="shared" si="21"/>
        <v>-1238</v>
      </c>
    </row>
    <row r="43" spans="2:10" s="9" customFormat="1">
      <c r="B43" s="37" t="s">
        <v>11</v>
      </c>
      <c r="C43" s="28">
        <v>21281</v>
      </c>
      <c r="D43" s="28">
        <v>23820</v>
      </c>
      <c r="E43" s="28">
        <v>25503</v>
      </c>
      <c r="F43" s="28">
        <v>28766</v>
      </c>
      <c r="G43" s="28">
        <v>14912</v>
      </c>
      <c r="H43" s="28">
        <f>G43+'Income Statement'!H40+'Cash Flow'!H45</f>
        <v>17282.991265871311</v>
      </c>
      <c r="I43" s="10">
        <f>H43+'Income Statement'!I40+'Cash Flow'!I45</f>
        <v>23592.686643561949</v>
      </c>
      <c r="J43" s="47">
        <f>I43+'Income Statement'!J40+'Cash Flow'!J45</f>
        <v>29306.852729247417</v>
      </c>
    </row>
    <row r="44" spans="2:10" s="9" customFormat="1">
      <c r="B44" s="37" t="s">
        <v>85</v>
      </c>
      <c r="C44" s="28">
        <v>-26237</v>
      </c>
      <c r="D44" s="28">
        <v>-31259</v>
      </c>
      <c r="E44" s="28">
        <v>-38618</v>
      </c>
      <c r="F44" s="28">
        <v>-43766</v>
      </c>
      <c r="G44" s="28">
        <v>-43655</v>
      </c>
      <c r="H44" s="44">
        <f>G44</f>
        <v>-43655</v>
      </c>
      <c r="I44" s="44">
        <f t="shared" ref="I44:J44" si="22">H44</f>
        <v>-43655</v>
      </c>
      <c r="J44" s="81">
        <f t="shared" si="22"/>
        <v>-43655</v>
      </c>
    </row>
    <row r="45" spans="2:10" s="9" customFormat="1">
      <c r="B45" s="36" t="s">
        <v>86</v>
      </c>
      <c r="C45" s="28">
        <f t="shared" ref="C45:F45" si="23">SUM(C38:C44)</f>
        <v>37822</v>
      </c>
      <c r="D45" s="28">
        <f t="shared" si="23"/>
        <v>35946</v>
      </c>
      <c r="E45" s="28">
        <f t="shared" si="23"/>
        <v>31061</v>
      </c>
      <c r="F45" s="28">
        <f t="shared" si="23"/>
        <v>29430</v>
      </c>
      <c r="G45" s="28">
        <f>SUM(G38:G44)</f>
        <v>16335</v>
      </c>
      <c r="H45" s="28">
        <f>SUM(H38:H44)</f>
        <v>18705.991265871315</v>
      </c>
      <c r="I45" s="28">
        <f t="shared" ref="I45:J45" si="24">SUM(I38:I44)</f>
        <v>25015.686643561945</v>
      </c>
      <c r="J45" s="29">
        <f t="shared" si="24"/>
        <v>30729.852729247417</v>
      </c>
    </row>
    <row r="46" spans="2:10" s="9" customFormat="1">
      <c r="B46" s="36"/>
      <c r="C46" s="28"/>
      <c r="D46" s="28"/>
      <c r="E46" s="28"/>
      <c r="F46" s="28"/>
      <c r="G46" s="28"/>
      <c r="H46" s="64"/>
      <c r="I46" s="28"/>
      <c r="J46" s="29"/>
    </row>
    <row r="47" spans="2:10" s="9" customFormat="1">
      <c r="B47" s="36" t="s">
        <v>87</v>
      </c>
      <c r="C47" s="28">
        <v>60</v>
      </c>
      <c r="D47" s="28">
        <v>60</v>
      </c>
      <c r="E47" s="28">
        <v>57</v>
      </c>
      <c r="F47" s="28">
        <v>55</v>
      </c>
      <c r="G47" s="28">
        <v>53</v>
      </c>
      <c r="H47" s="28">
        <f>G47</f>
        <v>53</v>
      </c>
      <c r="I47" s="28">
        <f t="shared" ref="I47:J47" si="25">H47</f>
        <v>53</v>
      </c>
      <c r="J47" s="29">
        <f t="shared" si="25"/>
        <v>53</v>
      </c>
    </row>
    <row r="48" spans="2:10" s="9" customFormat="1">
      <c r="B48" s="36" t="s">
        <v>88</v>
      </c>
      <c r="C48" s="28">
        <f t="shared" ref="C48:F48" si="26">C45+C47</f>
        <v>37882</v>
      </c>
      <c r="D48" s="28">
        <f t="shared" si="26"/>
        <v>36006</v>
      </c>
      <c r="E48" s="28">
        <f t="shared" si="26"/>
        <v>31118</v>
      </c>
      <c r="F48" s="28">
        <f t="shared" si="26"/>
        <v>29485</v>
      </c>
      <c r="G48" s="28">
        <f>G45+G47</f>
        <v>16388</v>
      </c>
      <c r="H48" s="28">
        <f>H45+H47</f>
        <v>18758.991265871315</v>
      </c>
      <c r="I48" s="28">
        <f t="shared" ref="I48:J48" si="27">I45+I47</f>
        <v>25068.686643561945</v>
      </c>
      <c r="J48" s="29">
        <f t="shared" si="27"/>
        <v>30782.852729247417</v>
      </c>
    </row>
    <row r="49" spans="2:10" s="9" customFormat="1">
      <c r="B49" s="36"/>
      <c r="C49" s="28"/>
      <c r="D49" s="28"/>
      <c r="E49" s="28"/>
      <c r="F49" s="28"/>
      <c r="G49" s="28"/>
      <c r="H49" s="61"/>
      <c r="I49" s="28"/>
      <c r="J49" s="29"/>
    </row>
    <row r="50" spans="2:10" s="9" customFormat="1">
      <c r="B50" s="49" t="s">
        <v>89</v>
      </c>
      <c r="C50" s="65">
        <f t="shared" ref="C50:F50" si="28">C48+C33</f>
        <v>118481</v>
      </c>
      <c r="D50" s="65">
        <f t="shared" si="28"/>
        <v>109314</v>
      </c>
      <c r="E50" s="65">
        <f t="shared" si="28"/>
        <v>96820</v>
      </c>
      <c r="F50" s="65">
        <f t="shared" si="28"/>
        <v>95159</v>
      </c>
      <c r="G50" s="65">
        <f>G48+G33</f>
        <v>92603</v>
      </c>
      <c r="H50" s="65">
        <f>H48+H33</f>
        <v>93973.991265871315</v>
      </c>
      <c r="I50" s="65">
        <f t="shared" ref="I50:J50" si="29">I48+I33</f>
        <v>99283.686643561945</v>
      </c>
      <c r="J50" s="66">
        <f t="shared" si="29"/>
        <v>103997.85272924742</v>
      </c>
    </row>
    <row r="51" spans="2:10">
      <c r="B51" s="60" t="s">
        <v>133</v>
      </c>
      <c r="C51" s="88">
        <f>C50-C19</f>
        <v>0</v>
      </c>
      <c r="D51" s="88">
        <f t="shared" ref="D51:G51" si="30">D50-D19</f>
        <v>0</v>
      </c>
      <c r="E51" s="88">
        <f t="shared" si="30"/>
        <v>0</v>
      </c>
      <c r="F51" s="88">
        <f t="shared" si="30"/>
        <v>0</v>
      </c>
      <c r="G51" s="88">
        <f t="shared" si="30"/>
        <v>0</v>
      </c>
      <c r="H51" s="42">
        <f>H50-H19</f>
        <v>-1</v>
      </c>
      <c r="I51" s="42">
        <f>I50-I19</f>
        <v>-1</v>
      </c>
      <c r="J51" s="42">
        <f>J50-J19</f>
        <v>-1.0000000000145519</v>
      </c>
    </row>
    <row r="52" spans="2:10">
      <c r="H52" s="42"/>
    </row>
    <row r="53" spans="2:10">
      <c r="H53" s="42"/>
    </row>
    <row r="54" spans="2:10">
      <c r="B54" s="96" t="s">
        <v>141</v>
      </c>
      <c r="C54" s="92" t="str">
        <f>C2</f>
        <v>2020A</v>
      </c>
      <c r="D54" s="92" t="str">
        <f t="shared" ref="D54:J54" si="31">D2</f>
        <v>2021A</v>
      </c>
      <c r="E54" s="92" t="str">
        <f t="shared" si="31"/>
        <v>2022A</v>
      </c>
      <c r="F54" s="92" t="str">
        <f t="shared" si="31"/>
        <v>2023A</v>
      </c>
      <c r="G54" s="92" t="str">
        <f t="shared" si="31"/>
        <v>2024A</v>
      </c>
      <c r="H54" s="92" t="str">
        <f t="shared" si="31"/>
        <v>2025E</v>
      </c>
      <c r="I54" s="92" t="str">
        <f t="shared" si="31"/>
        <v>2026E</v>
      </c>
      <c r="J54" s="93" t="str">
        <f t="shared" si="31"/>
        <v>2027E</v>
      </c>
    </row>
    <row r="55" spans="2:10">
      <c r="B55" s="35" t="s">
        <v>144</v>
      </c>
      <c r="C55" s="28">
        <f>C9/C26</f>
        <v>1.5823899371069183</v>
      </c>
      <c r="D55" s="28">
        <f t="shared" ref="D55:J55" si="32">D9/D26</f>
        <v>1.5210353027254435</v>
      </c>
      <c r="E55" s="28">
        <f t="shared" si="32"/>
        <v>1.2459113750571038</v>
      </c>
      <c r="F55" s="28">
        <f t="shared" si="32"/>
        <v>1.4270954990566884</v>
      </c>
      <c r="G55" s="28">
        <f t="shared" si="32"/>
        <v>1.2526289223521494</v>
      </c>
      <c r="H55" s="8">
        <f t="shared" si="32"/>
        <v>1.4407580675061213</v>
      </c>
      <c r="I55" s="8">
        <f t="shared" si="32"/>
        <v>1.72426808431413</v>
      </c>
      <c r="J55" s="17">
        <f t="shared" si="32"/>
        <v>1.9816593754358005</v>
      </c>
    </row>
    <row r="56" spans="2:10">
      <c r="B56" s="40" t="s">
        <v>145</v>
      </c>
      <c r="C56" s="65">
        <f>(C9-C7)/C26</f>
        <v>1.4736897274633123</v>
      </c>
      <c r="D56" s="65">
        <f t="shared" ref="D56:J56" si="33">(D9-D7)/D26</f>
        <v>1.4252332174867386</v>
      </c>
      <c r="E56" s="65">
        <f t="shared" si="33"/>
        <v>1.13905893101873</v>
      </c>
      <c r="F56" s="65">
        <f t="shared" si="33"/>
        <v>1.3075195400233581</v>
      </c>
      <c r="G56" s="65">
        <f t="shared" si="33"/>
        <v>1.1450744510810129</v>
      </c>
      <c r="H56" s="45">
        <f t="shared" si="33"/>
        <v>1.3331761813436647</v>
      </c>
      <c r="I56" s="45">
        <f t="shared" si="33"/>
        <v>1.6119375144448054</v>
      </c>
      <c r="J56" s="46">
        <f t="shared" si="33"/>
        <v>1.8635036131147502</v>
      </c>
    </row>
    <row r="58" spans="2:10">
      <c r="B58" s="96" t="s">
        <v>153</v>
      </c>
      <c r="C58" s="92" t="str">
        <f>C54</f>
        <v>2020A</v>
      </c>
      <c r="D58" s="92" t="str">
        <f t="shared" ref="D58:J58" si="34">D54</f>
        <v>2021A</v>
      </c>
      <c r="E58" s="92" t="str">
        <f t="shared" si="34"/>
        <v>2022A</v>
      </c>
      <c r="F58" s="92" t="str">
        <f t="shared" si="34"/>
        <v>2023A</v>
      </c>
      <c r="G58" s="92" t="str">
        <f t="shared" si="34"/>
        <v>2024A</v>
      </c>
      <c r="H58" s="92" t="str">
        <f t="shared" si="34"/>
        <v>2025E</v>
      </c>
      <c r="I58" s="92" t="str">
        <f t="shared" si="34"/>
        <v>2026E</v>
      </c>
      <c r="J58" s="93" t="str">
        <f t="shared" si="34"/>
        <v>2027E</v>
      </c>
    </row>
    <row r="59" spans="2:10">
      <c r="B59" s="35" t="s">
        <v>154</v>
      </c>
      <c r="C59" s="84">
        <f>'Income Statement'!C7/AVERAGE('Balance Sheet'!B19:C19)</f>
        <v>0.35885922637384898</v>
      </c>
      <c r="D59" s="84">
        <f>'Income Statement'!D7/AVERAGE('Balance Sheet'!C19:D19)</f>
        <v>0.40725213459470139</v>
      </c>
      <c r="E59" s="84">
        <f>'Income Statement'!E7/AVERAGE('Balance Sheet'!D19:E19)</f>
        <v>0.44785430836252149</v>
      </c>
      <c r="F59" s="84">
        <f>'Income Statement'!F7/AVERAGE('Balance Sheet'!E19:F19)</f>
        <v>0.46886378197615364</v>
      </c>
      <c r="G59" s="84">
        <f>'Income Statement'!G7/AVERAGE('Balance Sheet'!F19:G19)</f>
        <v>0.51448109841181922</v>
      </c>
      <c r="H59" s="84">
        <f>'Income Statement'!H7/AVERAGE('Balance Sheet'!G19:H19)</f>
        <v>0.54599952930887541</v>
      </c>
      <c r="I59" s="84">
        <f>'Income Statement'!I7/AVERAGE('Balance Sheet'!H19:I19)</f>
        <v>0.54668158571863901</v>
      </c>
      <c r="J59" s="98">
        <f>'Income Statement'!J7/AVERAGE('Balance Sheet'!I19:J19)</f>
        <v>0.53483009414322102</v>
      </c>
    </row>
    <row r="60" spans="2:10">
      <c r="B60" s="35" t="s">
        <v>146</v>
      </c>
      <c r="C60" s="28">
        <f>'Income Statement'!C8/AVERAGE(B7:C7)</f>
        <v>5.6764705882352944</v>
      </c>
      <c r="D60" s="28">
        <f>'Income Statement'!D8/AVERAGE(C7:D7)</f>
        <v>4.76852962341089</v>
      </c>
      <c r="E60" s="28">
        <f>'Income Statement'!E8/AVERAGE(D7:E7)</f>
        <v>4.5723951285520972</v>
      </c>
      <c r="F60" s="28">
        <f>'Income Statement'!F8/AVERAGE(E7:F7)</f>
        <v>4.276344731053789</v>
      </c>
      <c r="G60" s="28">
        <f>'Income Statement'!G8/AVERAGE(F7:G7)</f>
        <v>5.3527495688829276</v>
      </c>
      <c r="H60" s="48">
        <f>AVERAGE(C60:G60)</f>
        <v>4.9292979280269993</v>
      </c>
      <c r="I60" s="48">
        <f t="shared" ref="I60:J60" si="35">AVERAGE(D60:H60)</f>
        <v>4.7798633959853403</v>
      </c>
      <c r="J60" s="50">
        <f t="shared" si="35"/>
        <v>4.7821301505002305</v>
      </c>
    </row>
    <row r="61" spans="2:10">
      <c r="B61" s="40" t="s">
        <v>152</v>
      </c>
      <c r="C61" s="65">
        <f>'Income Statement'!C7/AVERAGE('Balance Sheet'!B6:C6)</f>
        <v>5.0015292318550761</v>
      </c>
      <c r="D61" s="65">
        <f>'Income Statement'!D7/AVERAGE('Balance Sheet'!C6:D6)</f>
        <v>5.1913822048125349</v>
      </c>
      <c r="E61" s="65">
        <f>'Income Statement'!E7/AVERAGE('Balance Sheet'!D6:E6)</f>
        <v>4.7944949363801612</v>
      </c>
      <c r="F61" s="65">
        <f>'Income Statement'!F7/AVERAGE('Balance Sheet'!E6:F6)</f>
        <v>4.3260441197673858</v>
      </c>
      <c r="G61" s="65">
        <f>'Income Statement'!G7/AVERAGE('Balance Sheet'!F6:G6)</f>
        <v>4.4581871884807089</v>
      </c>
      <c r="H61" s="45">
        <f>AVERAGE(C61:G61)</f>
        <v>4.754327536259173</v>
      </c>
      <c r="I61" s="45">
        <f t="shared" ref="I61:J61" si="36">AVERAGE(D61:H61)</f>
        <v>4.7048871971399926</v>
      </c>
      <c r="J61" s="46">
        <f t="shared" si="36"/>
        <v>4.6075881956054845</v>
      </c>
    </row>
    <row r="63" spans="2:10">
      <c r="B63" s="96" t="s">
        <v>149</v>
      </c>
      <c r="C63" s="92" t="str">
        <f>C58</f>
        <v>2020A</v>
      </c>
      <c r="D63" s="92" t="str">
        <f t="shared" ref="D63:J63" si="37">D58</f>
        <v>2021A</v>
      </c>
      <c r="E63" s="92" t="str">
        <f t="shared" si="37"/>
        <v>2022A</v>
      </c>
      <c r="F63" s="92" t="str">
        <f t="shared" si="37"/>
        <v>2023A</v>
      </c>
      <c r="G63" s="92" t="str">
        <f t="shared" si="37"/>
        <v>2024A</v>
      </c>
      <c r="H63" s="92" t="str">
        <f t="shared" si="37"/>
        <v>2025E</v>
      </c>
      <c r="I63" s="92" t="str">
        <f t="shared" si="37"/>
        <v>2026E</v>
      </c>
      <c r="J63" s="93" t="str">
        <f t="shared" si="37"/>
        <v>2027E</v>
      </c>
    </row>
    <row r="64" spans="2:10">
      <c r="B64" s="35" t="s">
        <v>150</v>
      </c>
      <c r="C64" s="28">
        <f t="shared" ref="C64:J64" si="38">C74/C48</f>
        <v>1.3377329602449712</v>
      </c>
      <c r="D64" s="28">
        <f t="shared" si="38"/>
        <v>1.2373771038160306</v>
      </c>
      <c r="E64" s="28">
        <f t="shared" si="38"/>
        <v>1.2635773507294814</v>
      </c>
      <c r="F64" s="28">
        <f t="shared" si="38"/>
        <v>1.3488892657283365</v>
      </c>
      <c r="G64" s="28">
        <f t="shared" si="38"/>
        <v>3.0295948254820599</v>
      </c>
      <c r="H64" s="8">
        <f t="shared" si="38"/>
        <v>2.5933697239098512</v>
      </c>
      <c r="I64" s="8">
        <f t="shared" si="38"/>
        <v>1.9007377880419218</v>
      </c>
      <c r="J64" s="17">
        <f t="shared" si="38"/>
        <v>1.5154216020946567</v>
      </c>
    </row>
    <row r="65" spans="2:10">
      <c r="B65" s="40" t="s">
        <v>151</v>
      </c>
      <c r="C65" s="65">
        <f>'Income Statement'!C17/-'Income Statement'!C19</f>
        <v>-6.46830985915493</v>
      </c>
      <c r="D65" s="65">
        <f>'Income Statement'!D17/-'Income Statement'!D19</f>
        <v>5.5307346326836582</v>
      </c>
      <c r="E65" s="65">
        <f>'Income Statement'!E17/-'Income Statement'!E19</f>
        <v>6.7280844155844157</v>
      </c>
      <c r="F65" s="65">
        <f>'Income Statement'!F17/-'Income Statement'!F19</f>
        <v>6.2452830188679247</v>
      </c>
      <c r="G65" s="65">
        <f>'Income Statement'!G17/-'Income Statement'!G19</f>
        <v>-3.8448895737031332</v>
      </c>
      <c r="H65" s="45">
        <f>'Income Statement'!H17/-'Income Statement'!H19</f>
        <v>5.9150675227136791</v>
      </c>
      <c r="I65" s="45">
        <f>'Income Statement'!I17/-'Income Statement'!I19</f>
        <v>8.638113742645773</v>
      </c>
      <c r="J65" s="46">
        <f>'Income Statement'!J17/-'Income Statement'!J19</f>
        <v>8.4366431244470004</v>
      </c>
    </row>
    <row r="68" spans="2:10">
      <c r="B68" s="96" t="s">
        <v>127</v>
      </c>
      <c r="C68" s="92" t="str">
        <f t="shared" ref="C68:J68" si="39">C2</f>
        <v>2020A</v>
      </c>
      <c r="D68" s="92" t="str">
        <f t="shared" si="39"/>
        <v>2021A</v>
      </c>
      <c r="E68" s="92" t="str">
        <f t="shared" si="39"/>
        <v>2022A</v>
      </c>
      <c r="F68" s="92" t="str">
        <f t="shared" si="39"/>
        <v>2023A</v>
      </c>
      <c r="G68" s="92" t="str">
        <f t="shared" si="39"/>
        <v>2024A</v>
      </c>
      <c r="H68" s="92" t="str">
        <f t="shared" si="39"/>
        <v>2025E</v>
      </c>
      <c r="I68" s="92" t="str">
        <f t="shared" si="39"/>
        <v>2026E</v>
      </c>
      <c r="J68" s="93" t="str">
        <f t="shared" si="39"/>
        <v>2027E</v>
      </c>
    </row>
    <row r="69" spans="2:10">
      <c r="B69" s="36" t="s">
        <v>113</v>
      </c>
      <c r="C69" s="51">
        <f t="shared" ref="C69:J69" si="40">C4+C5+C15</f>
        <v>16264</v>
      </c>
      <c r="D69" s="51">
        <f t="shared" si="40"/>
        <v>16966</v>
      </c>
      <c r="E69" s="51">
        <f t="shared" si="40"/>
        <v>9253</v>
      </c>
      <c r="F69" s="51">
        <f t="shared" si="40"/>
        <v>12644</v>
      </c>
      <c r="G69" s="51">
        <f t="shared" si="40"/>
        <v>11179</v>
      </c>
      <c r="H69" s="48">
        <f t="shared" si="40"/>
        <v>15684.375922794701</v>
      </c>
      <c r="I69" s="48">
        <f t="shared" si="40"/>
        <v>21797.355471438615</v>
      </c>
      <c r="J69" s="99">
        <f t="shared" si="40"/>
        <v>27207.771750252796</v>
      </c>
    </row>
    <row r="70" spans="2:10">
      <c r="B70" s="37" t="s">
        <v>74</v>
      </c>
      <c r="C70" s="51">
        <f>C23</f>
        <v>2340</v>
      </c>
      <c r="D70" s="51">
        <f>D23</f>
        <v>4948</v>
      </c>
      <c r="E70" s="51">
        <f>E23</f>
        <v>4264</v>
      </c>
      <c r="F70" s="51">
        <f>F23</f>
        <v>3119</v>
      </c>
      <c r="G70" s="51">
        <f>G23</f>
        <v>2046</v>
      </c>
      <c r="H70" s="48">
        <f>G70</f>
        <v>2046</v>
      </c>
      <c r="I70" s="48">
        <f t="shared" ref="I70:J70" si="41">H70</f>
        <v>2046</v>
      </c>
      <c r="J70" s="50">
        <f t="shared" si="41"/>
        <v>2046</v>
      </c>
    </row>
    <row r="71" spans="2:10">
      <c r="B71" s="78" t="s">
        <v>130</v>
      </c>
      <c r="C71" s="51"/>
      <c r="D71" s="51">
        <f t="shared" ref="D71:G71" si="42">C73</f>
        <v>48336</v>
      </c>
      <c r="E71" s="51">
        <f t="shared" si="42"/>
        <v>39605</v>
      </c>
      <c r="F71" s="51">
        <f t="shared" si="42"/>
        <v>35056</v>
      </c>
      <c r="G71" s="51">
        <f t="shared" si="42"/>
        <v>36653</v>
      </c>
      <c r="H71" s="48">
        <f>G73</f>
        <v>47603</v>
      </c>
      <c r="I71" s="48">
        <f t="shared" ref="I71:J71" si="43">H73</f>
        <v>46603</v>
      </c>
      <c r="J71" s="50">
        <f t="shared" si="43"/>
        <v>45603</v>
      </c>
    </row>
    <row r="72" spans="2:10">
      <c r="B72" s="133" t="s">
        <v>131</v>
      </c>
      <c r="C72" s="51"/>
      <c r="D72" s="51"/>
      <c r="E72" s="51"/>
      <c r="F72" s="51"/>
      <c r="G72" s="51"/>
      <c r="H72" s="48">
        <v>-1000</v>
      </c>
      <c r="I72" s="48">
        <v>-1000</v>
      </c>
      <c r="J72" s="50">
        <v>-1000</v>
      </c>
    </row>
    <row r="73" spans="2:10">
      <c r="B73" s="37" t="s">
        <v>77</v>
      </c>
      <c r="C73" s="51">
        <f>C29</f>
        <v>48336</v>
      </c>
      <c r="D73" s="51">
        <f>D29</f>
        <v>39605</v>
      </c>
      <c r="E73" s="51">
        <f>E29</f>
        <v>35056</v>
      </c>
      <c r="F73" s="51">
        <f>F29</f>
        <v>36653</v>
      </c>
      <c r="G73" s="51">
        <f>G29</f>
        <v>47603</v>
      </c>
      <c r="H73" s="48">
        <f>H71+H72</f>
        <v>46603</v>
      </c>
      <c r="I73" s="48">
        <f t="shared" ref="I73:J73" si="44">I71+I72</f>
        <v>45603</v>
      </c>
      <c r="J73" s="50">
        <f t="shared" si="44"/>
        <v>44603</v>
      </c>
    </row>
    <row r="74" spans="2:10">
      <c r="B74" s="36" t="s">
        <v>114</v>
      </c>
      <c r="C74" s="51">
        <f t="shared" ref="C74:J74" si="45">C70+C73</f>
        <v>50676</v>
      </c>
      <c r="D74" s="51">
        <f t="shared" si="45"/>
        <v>44553</v>
      </c>
      <c r="E74" s="51">
        <f t="shared" si="45"/>
        <v>39320</v>
      </c>
      <c r="F74" s="51">
        <f t="shared" si="45"/>
        <v>39772</v>
      </c>
      <c r="G74" s="51">
        <f t="shared" si="45"/>
        <v>49649</v>
      </c>
      <c r="H74" s="48">
        <f t="shared" si="45"/>
        <v>48649</v>
      </c>
      <c r="I74" s="48">
        <f t="shared" si="45"/>
        <v>47649</v>
      </c>
      <c r="J74" s="50">
        <f t="shared" si="45"/>
        <v>46649</v>
      </c>
    </row>
    <row r="75" spans="2:10">
      <c r="B75" s="36" t="s">
        <v>115</v>
      </c>
      <c r="C75" s="51">
        <f t="shared" ref="C75:J75" si="46">C74-C69</f>
        <v>34412</v>
      </c>
      <c r="D75" s="51">
        <f t="shared" si="46"/>
        <v>27587</v>
      </c>
      <c r="E75" s="51">
        <f t="shared" si="46"/>
        <v>30067</v>
      </c>
      <c r="F75" s="51">
        <f t="shared" si="46"/>
        <v>27128</v>
      </c>
      <c r="G75" s="51">
        <f t="shared" si="46"/>
        <v>38470</v>
      </c>
      <c r="H75" s="48">
        <f t="shared" si="46"/>
        <v>32964.624077205299</v>
      </c>
      <c r="I75" s="48">
        <f t="shared" si="46"/>
        <v>25851.644528561385</v>
      </c>
      <c r="J75" s="50">
        <f t="shared" si="46"/>
        <v>19441.228249747204</v>
      </c>
    </row>
    <row r="76" spans="2:10">
      <c r="B76" s="35"/>
      <c r="C76" s="12"/>
      <c r="D76" s="12"/>
      <c r="E76" s="12"/>
      <c r="F76" s="12"/>
      <c r="G76" s="12"/>
      <c r="H76" s="5"/>
      <c r="I76" s="5"/>
      <c r="J76" s="18"/>
    </row>
    <row r="77" spans="2:10">
      <c r="B77" s="35" t="s">
        <v>128</v>
      </c>
      <c r="C77" s="51">
        <f>-'Income Statement'!C19</f>
        <v>1420</v>
      </c>
      <c r="D77" s="51">
        <f>-'Income Statement'!D19</f>
        <v>1334</v>
      </c>
      <c r="E77" s="51">
        <f>-'Income Statement'!E19</f>
        <v>1232</v>
      </c>
      <c r="F77" s="51">
        <f>-'Income Statement'!F19</f>
        <v>1166</v>
      </c>
      <c r="G77" s="51">
        <f>-'Income Statement'!G19</f>
        <v>1947</v>
      </c>
      <c r="H77" s="48">
        <f>H74*H78</f>
        <v>1535.6356039717959</v>
      </c>
      <c r="I77" s="48">
        <f t="shared" ref="I77:J77" si="47">I74*I78</f>
        <v>1537.8479934005386</v>
      </c>
      <c r="J77" s="50">
        <f t="shared" si="47"/>
        <v>1527.3365528028278</v>
      </c>
    </row>
    <row r="78" spans="2:10">
      <c r="B78" s="126" t="s">
        <v>129</v>
      </c>
      <c r="C78" s="26">
        <f>C77/C74</f>
        <v>2.8021153997947745E-2</v>
      </c>
      <c r="D78" s="26">
        <f>D77/D74</f>
        <v>2.9941866989877226E-2</v>
      </c>
      <c r="E78" s="26">
        <f>E77/E74</f>
        <v>3.1332655137334693E-2</v>
      </c>
      <c r="F78" s="26">
        <f>F77/F74</f>
        <v>2.9317107512823092E-2</v>
      </c>
      <c r="G78" s="26">
        <f>G77/G74</f>
        <v>3.9215291345243611E-2</v>
      </c>
      <c r="H78" s="33">
        <f>AVERAGE(C78:G78)</f>
        <v>3.1565614996645272E-2</v>
      </c>
      <c r="I78" s="33">
        <f t="shared" ref="I78:J78" si="48">AVERAGE(D78:H78)</f>
        <v>3.2274507196384784E-2</v>
      </c>
      <c r="J78" s="34">
        <f t="shared" si="48"/>
        <v>3.2741035237686289E-2</v>
      </c>
    </row>
    <row r="79" spans="2:10">
      <c r="B79" s="5"/>
      <c r="C79" s="12"/>
      <c r="D79" s="12"/>
      <c r="E79" s="12"/>
      <c r="F79" s="12"/>
      <c r="G79" s="12"/>
      <c r="H79" s="5"/>
      <c r="I79" s="5"/>
      <c r="J79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B8105-7896-412C-8FEA-1C9FC4FE19B7}">
  <dimension ref="B2:N88"/>
  <sheetViews>
    <sheetView showGridLines="0" topLeftCell="A66" zoomScale="115" zoomScaleNormal="115" workbookViewId="0">
      <selection activeCell="B100" sqref="B100"/>
    </sheetView>
  </sheetViews>
  <sheetFormatPr defaultRowHeight="14.25" outlineLevelRow="1"/>
  <cols>
    <col min="1" max="1" width="5.42578125" style="1" customWidth="1"/>
    <col min="2" max="2" width="56.140625" style="5" customWidth="1"/>
    <col min="3" max="7" width="17.42578125" style="12" customWidth="1"/>
    <col min="8" max="10" width="16.42578125" style="5" customWidth="1"/>
    <col min="11" max="11" width="8.7109375" style="1" customWidth="1"/>
    <col min="12" max="12" width="9.42578125" style="1" bestFit="1" customWidth="1"/>
    <col min="13" max="14" width="9.28515625" style="1" bestFit="1" customWidth="1"/>
    <col min="15" max="16384" width="9.140625" style="1"/>
  </cols>
  <sheetData>
    <row r="2" spans="2:10">
      <c r="B2" s="91" t="s">
        <v>124</v>
      </c>
      <c r="C2" s="92" t="s">
        <v>92</v>
      </c>
      <c r="D2" s="92" t="s">
        <v>93</v>
      </c>
      <c r="E2" s="92" t="s">
        <v>94</v>
      </c>
      <c r="F2" s="92" t="s">
        <v>95</v>
      </c>
      <c r="G2" s="92" t="s">
        <v>96</v>
      </c>
      <c r="H2" s="92" t="s">
        <v>97</v>
      </c>
      <c r="I2" s="92" t="s">
        <v>98</v>
      </c>
      <c r="J2" s="93" t="s">
        <v>99</v>
      </c>
    </row>
    <row r="3" spans="2:10">
      <c r="B3" s="35"/>
      <c r="C3" s="85"/>
      <c r="D3" s="85"/>
      <c r="E3" s="85"/>
      <c r="F3" s="85"/>
      <c r="G3" s="85"/>
      <c r="H3" s="6"/>
      <c r="I3" s="6"/>
      <c r="J3" s="24"/>
    </row>
    <row r="4" spans="2:10" s="2" customFormat="1">
      <c r="B4" s="35" t="s">
        <v>53</v>
      </c>
      <c r="C4" s="86">
        <v>41321</v>
      </c>
      <c r="D4" s="86">
        <v>45055</v>
      </c>
      <c r="E4" s="86">
        <v>44671</v>
      </c>
      <c r="F4" s="86">
        <v>43778</v>
      </c>
      <c r="G4" s="86">
        <v>46778</v>
      </c>
      <c r="H4" s="82">
        <f>G4*(1+H58)</f>
        <v>49320.662443783549</v>
      </c>
      <c r="I4" s="82">
        <f t="shared" ref="H4:J5" si="0">H4*(1+I58)</f>
        <v>51142.919629519369</v>
      </c>
      <c r="J4" s="83">
        <f t="shared" si="0"/>
        <v>52486.107994906582</v>
      </c>
    </row>
    <row r="5" spans="2:10" s="2" customFormat="1">
      <c r="B5" s="35" t="s">
        <v>54</v>
      </c>
      <c r="C5" s="86">
        <v>1197</v>
      </c>
      <c r="D5" s="86">
        <v>1330</v>
      </c>
      <c r="E5" s="86">
        <v>1488</v>
      </c>
      <c r="F5" s="86">
        <v>1228</v>
      </c>
      <c r="G5" s="86">
        <v>1522</v>
      </c>
      <c r="H5" s="82">
        <f t="shared" si="0"/>
        <v>1615.0852614970581</v>
      </c>
      <c r="I5" s="82">
        <f t="shared" si="0"/>
        <v>1682.8339579818319</v>
      </c>
      <c r="J5" s="83">
        <f t="shared" si="0"/>
        <v>1874.9692553568264</v>
      </c>
    </row>
    <row r="6" spans="2:10" s="2" customFormat="1">
      <c r="B6" s="35"/>
      <c r="C6" s="28"/>
      <c r="D6" s="28"/>
      <c r="E6" s="28"/>
      <c r="F6" s="28"/>
      <c r="G6" s="28"/>
      <c r="H6" s="3"/>
      <c r="I6" s="3"/>
      <c r="J6" s="16"/>
    </row>
    <row r="7" spans="2:10" s="9" customFormat="1">
      <c r="B7" s="36" t="s">
        <v>55</v>
      </c>
      <c r="C7" s="28">
        <f>SUM(C4:C5)</f>
        <v>42518</v>
      </c>
      <c r="D7" s="28">
        <f t="shared" ref="D7:F7" si="1">SUM(D4:D5)</f>
        <v>46385</v>
      </c>
      <c r="E7" s="28">
        <f t="shared" si="1"/>
        <v>46159</v>
      </c>
      <c r="F7" s="28">
        <f t="shared" si="1"/>
        <v>45006</v>
      </c>
      <c r="G7" s="28">
        <f>SUM(G4:G5)</f>
        <v>48300</v>
      </c>
      <c r="H7" s="8">
        <f>SUM(H4:H5)</f>
        <v>50935.747705280606</v>
      </c>
      <c r="I7" s="8">
        <f t="shared" ref="I7:J7" si="2">SUM(I4:I5)</f>
        <v>52825.753587501204</v>
      </c>
      <c r="J7" s="17">
        <f t="shared" si="2"/>
        <v>54361.077250263406</v>
      </c>
    </row>
    <row r="8" spans="2:10" s="9" customFormat="1">
      <c r="B8" s="36" t="s">
        <v>56</v>
      </c>
      <c r="C8" s="28">
        <v>11773</v>
      </c>
      <c r="D8" s="28">
        <v>9940</v>
      </c>
      <c r="E8" s="28">
        <v>10137</v>
      </c>
      <c r="F8" s="28">
        <v>10693</v>
      </c>
      <c r="G8" s="28">
        <v>13968</v>
      </c>
      <c r="H8" s="8">
        <f>H7-H9</f>
        <v>12607.427529198852</v>
      </c>
      <c r="I8" s="8">
        <f t="shared" ref="I8:J8" si="3">I7-I9</f>
        <v>12764.849699953287</v>
      </c>
      <c r="J8" s="17">
        <f t="shared" si="3"/>
        <v>13433.17141406014</v>
      </c>
    </row>
    <row r="9" spans="2:10" s="9" customFormat="1">
      <c r="B9" s="36" t="s">
        <v>12</v>
      </c>
      <c r="C9" s="28">
        <f>C7-C8</f>
        <v>30745</v>
      </c>
      <c r="D9" s="28">
        <f>D7-D8</f>
        <v>36445</v>
      </c>
      <c r="E9" s="28">
        <f>E7-E8</f>
        <v>36022</v>
      </c>
      <c r="F9" s="28">
        <f>F7-F8</f>
        <v>34313</v>
      </c>
      <c r="G9" s="28">
        <f>G7-G8</f>
        <v>34332</v>
      </c>
      <c r="H9" s="8">
        <f>H7*H73</f>
        <v>38328.320176081754</v>
      </c>
      <c r="I9" s="8">
        <f>I7*I73</f>
        <v>40060.903887547916</v>
      </c>
      <c r="J9" s="17">
        <f>J7*J73</f>
        <v>40927.905836203267</v>
      </c>
    </row>
    <row r="10" spans="2:10" s="9" customFormat="1">
      <c r="B10" s="36"/>
      <c r="C10" s="28"/>
      <c r="D10" s="28"/>
      <c r="E10" s="28"/>
      <c r="F10" s="28"/>
      <c r="G10" s="28"/>
      <c r="H10" s="8"/>
      <c r="I10" s="8"/>
      <c r="J10" s="17"/>
    </row>
    <row r="11" spans="2:10" s="8" customFormat="1">
      <c r="B11" s="37" t="s">
        <v>57</v>
      </c>
      <c r="C11" s="28">
        <v>7661</v>
      </c>
      <c r="D11" s="28">
        <v>7690</v>
      </c>
      <c r="E11" s="28">
        <v>7814</v>
      </c>
      <c r="F11" s="28">
        <v>7772</v>
      </c>
      <c r="G11" s="28">
        <v>8414</v>
      </c>
      <c r="H11" s="8">
        <f>H7*H75</f>
        <v>8782.7926938220135</v>
      </c>
      <c r="I11" s="8">
        <f>I7*I75</f>
        <v>9026.7657098529016</v>
      </c>
      <c r="J11" s="17">
        <f>J7*J75</f>
        <v>9344.4777735502394</v>
      </c>
    </row>
    <row r="12" spans="2:10" s="9" customFormat="1">
      <c r="B12" s="37" t="s">
        <v>58</v>
      </c>
      <c r="C12" s="28">
        <v>10048</v>
      </c>
      <c r="D12" s="28">
        <v>10195</v>
      </c>
      <c r="E12" s="28">
        <v>9509</v>
      </c>
      <c r="F12" s="28">
        <v>9299</v>
      </c>
      <c r="G12" s="28">
        <v>11159</v>
      </c>
      <c r="H12" s="8">
        <f>H7*H76</f>
        <v>11203.539194483365</v>
      </c>
      <c r="I12" s="8">
        <f>I7*I76</f>
        <v>11446.312291801592</v>
      </c>
      <c r="J12" s="17">
        <f>J7*J76</f>
        <v>11745.170635732466</v>
      </c>
    </row>
    <row r="13" spans="2:10" s="9" customFormat="1">
      <c r="B13" s="37" t="s">
        <v>13</v>
      </c>
      <c r="C13" s="28">
        <v>12533</v>
      </c>
      <c r="D13" s="28">
        <v>1159</v>
      </c>
      <c r="E13" s="28">
        <v>815</v>
      </c>
      <c r="F13" s="28">
        <v>913</v>
      </c>
      <c r="G13" s="28">
        <v>13373</v>
      </c>
      <c r="H13" s="8">
        <f>AVERAGE(C13:G13)</f>
        <v>5758.6</v>
      </c>
      <c r="I13" s="8">
        <f t="shared" ref="I13:J13" si="4">AVERAGE(D13:H13)</f>
        <v>4403.7199999999993</v>
      </c>
      <c r="J13" s="17">
        <f t="shared" si="4"/>
        <v>5052.6639999999998</v>
      </c>
    </row>
    <row r="14" spans="2:10" s="9" customFormat="1">
      <c r="B14" s="37" t="s">
        <v>59</v>
      </c>
      <c r="C14" s="28">
        <v>9688</v>
      </c>
      <c r="D14" s="28">
        <v>10023</v>
      </c>
      <c r="E14" s="28">
        <v>9595</v>
      </c>
      <c r="F14" s="28">
        <v>9047</v>
      </c>
      <c r="G14" s="28">
        <v>8872</v>
      </c>
      <c r="H14" s="8">
        <f>'Cash Flow'!H77</f>
        <v>3500</v>
      </c>
      <c r="I14" s="8">
        <f>'Cash Flow'!I77</f>
        <v>1900</v>
      </c>
      <c r="J14" s="17">
        <f>'Cash Flow'!J77</f>
        <v>1900</v>
      </c>
    </row>
    <row r="15" spans="2:10" s="9" customFormat="1">
      <c r="B15" s="36" t="s">
        <v>166</v>
      </c>
      <c r="C15" s="28">
        <f>SUM(C11:C14)</f>
        <v>39930</v>
      </c>
      <c r="D15" s="28">
        <f t="shared" ref="D15:J15" si="5">SUM(D11:D14)</f>
        <v>29067</v>
      </c>
      <c r="E15" s="28">
        <f t="shared" si="5"/>
        <v>27733</v>
      </c>
      <c r="F15" s="28">
        <f t="shared" si="5"/>
        <v>27031</v>
      </c>
      <c r="G15" s="28">
        <f t="shared" si="5"/>
        <v>41818</v>
      </c>
      <c r="H15" s="28">
        <f>SUM(H11:H14)</f>
        <v>29244.931888305378</v>
      </c>
      <c r="I15" s="28">
        <f t="shared" si="5"/>
        <v>26776.798001654497</v>
      </c>
      <c r="J15" s="29">
        <f t="shared" si="5"/>
        <v>28042.312409282706</v>
      </c>
    </row>
    <row r="16" spans="2:10" s="9" customFormat="1">
      <c r="B16" s="36"/>
      <c r="C16" s="28"/>
      <c r="D16" s="28"/>
      <c r="E16" s="28"/>
      <c r="F16" s="28"/>
      <c r="G16" s="28"/>
      <c r="H16" s="8"/>
      <c r="I16" s="8"/>
      <c r="J16" s="17"/>
    </row>
    <row r="17" spans="2:14" s="9" customFormat="1">
      <c r="B17" s="36" t="s">
        <v>14</v>
      </c>
      <c r="C17" s="28">
        <f>C9-C15</f>
        <v>-9185</v>
      </c>
      <c r="D17" s="28">
        <f t="shared" ref="D17:J17" si="6">D9-D15</f>
        <v>7378</v>
      </c>
      <c r="E17" s="28">
        <f t="shared" si="6"/>
        <v>8289</v>
      </c>
      <c r="F17" s="28">
        <f t="shared" si="6"/>
        <v>7282</v>
      </c>
      <c r="G17" s="28">
        <f t="shared" si="6"/>
        <v>-7486</v>
      </c>
      <c r="H17" s="28">
        <f t="shared" si="6"/>
        <v>9083.3882877763754</v>
      </c>
      <c r="I17" s="28">
        <f t="shared" si="6"/>
        <v>13284.105885893419</v>
      </c>
      <c r="J17" s="29">
        <f t="shared" si="6"/>
        <v>12885.593426920561</v>
      </c>
    </row>
    <row r="18" spans="2:14" s="9" customFormat="1">
      <c r="B18" s="36"/>
      <c r="C18" s="28"/>
      <c r="D18" s="28"/>
      <c r="E18" s="28"/>
      <c r="F18" s="28"/>
      <c r="G18" s="28"/>
      <c r="H18" s="8"/>
      <c r="I18" s="8"/>
      <c r="J18" s="17"/>
    </row>
    <row r="19" spans="2:14" s="9" customFormat="1">
      <c r="B19" s="37" t="s">
        <v>100</v>
      </c>
      <c r="C19" s="28">
        <v>-1420</v>
      </c>
      <c r="D19" s="28">
        <v>-1334</v>
      </c>
      <c r="E19" s="28">
        <v>-1232</v>
      </c>
      <c r="F19" s="28">
        <v>-1166</v>
      </c>
      <c r="G19" s="28">
        <v>-1947</v>
      </c>
      <c r="H19" s="8">
        <f>-'Balance Sheet'!H77</f>
        <v>-1535.6356039717959</v>
      </c>
      <c r="I19" s="8">
        <f>-'Balance Sheet'!I77</f>
        <v>-1537.8479934005386</v>
      </c>
      <c r="J19" s="17">
        <f>-'Balance Sheet'!J77</f>
        <v>-1527.3365528028278</v>
      </c>
      <c r="K19" s="10"/>
      <c r="L19" s="11"/>
      <c r="M19" s="11"/>
      <c r="N19" s="8"/>
    </row>
    <row r="20" spans="2:14" s="9" customFormat="1">
      <c r="B20" s="37" t="s">
        <v>101</v>
      </c>
      <c r="C20" s="28">
        <v>644</v>
      </c>
      <c r="D20" s="28">
        <v>666</v>
      </c>
      <c r="E20" s="28">
        <v>832</v>
      </c>
      <c r="F20" s="28">
        <v>862</v>
      </c>
      <c r="G20" s="28">
        <v>1104</v>
      </c>
      <c r="H20" s="8">
        <f>H7*H81</f>
        <v>912.15140705855254</v>
      </c>
      <c r="I20" s="8">
        <f>I7*I81</f>
        <v>975.17156146202967</v>
      </c>
      <c r="J20" s="17">
        <f>J7*J81</f>
        <v>1048.1124009440437</v>
      </c>
      <c r="K20" s="10"/>
      <c r="L20" s="11"/>
      <c r="M20" s="11"/>
      <c r="N20" s="8"/>
    </row>
    <row r="21" spans="2:14" s="9" customFormat="1">
      <c r="B21" s="37" t="s">
        <v>102</v>
      </c>
      <c r="C21" s="28">
        <v>883</v>
      </c>
      <c r="D21" s="28">
        <v>1067</v>
      </c>
      <c r="E21" s="28">
        <v>1283</v>
      </c>
      <c r="F21" s="28">
        <v>1488</v>
      </c>
      <c r="G21" s="28">
        <v>736</v>
      </c>
      <c r="H21" s="8">
        <f>H7*H82</f>
        <v>1221.0967788965577</v>
      </c>
      <c r="I21" s="8">
        <f>I7*I82</f>
        <v>1300.2740806608419</v>
      </c>
      <c r="J21" s="17">
        <f>J7*J82</f>
        <v>1355.5832345218678</v>
      </c>
      <c r="K21" s="10"/>
      <c r="L21" s="11"/>
      <c r="M21" s="11"/>
      <c r="N21" s="8"/>
    </row>
    <row r="22" spans="2:14" s="9" customFormat="1">
      <c r="B22" s="37" t="s">
        <v>103</v>
      </c>
      <c r="C22" s="28">
        <v>-530</v>
      </c>
      <c r="D22" s="28">
        <v>-169</v>
      </c>
      <c r="E22" s="28">
        <v>-75</v>
      </c>
      <c r="F22" s="28">
        <v>-365</v>
      </c>
      <c r="G22" s="28">
        <v>-635</v>
      </c>
      <c r="H22" s="8">
        <f>H7*-H83</f>
        <v>-397.20281092810274</v>
      </c>
      <c r="I22" s="8">
        <f>I7*-I83</f>
        <v>-362.63168633154783</v>
      </c>
      <c r="J22" s="17">
        <f>J7*-J83</f>
        <v>-408.19338450694414</v>
      </c>
      <c r="K22" s="10"/>
      <c r="L22" s="11"/>
      <c r="M22" s="11"/>
      <c r="N22" s="8"/>
    </row>
    <row r="23" spans="2:14" s="9" customFormat="1">
      <c r="B23" s="37" t="s">
        <v>104</v>
      </c>
      <c r="C23" s="28">
        <v>121</v>
      </c>
      <c r="D23" s="28">
        <v>39</v>
      </c>
      <c r="E23" s="28">
        <v>171</v>
      </c>
      <c r="F23" s="28">
        <v>449</v>
      </c>
      <c r="G23" s="28">
        <v>478</v>
      </c>
      <c r="H23" s="8">
        <f>H7*H84</f>
        <v>277.74404249626514</v>
      </c>
      <c r="I23" s="8">
        <f>I7*I84</f>
        <v>315.59303964471701</v>
      </c>
      <c r="J23" s="17">
        <f>J7*J84</f>
        <v>380.57725425934063</v>
      </c>
      <c r="K23" s="10"/>
      <c r="L23" s="11"/>
      <c r="M23" s="11"/>
      <c r="N23" s="8"/>
    </row>
    <row r="24" spans="2:14" s="9" customFormat="1">
      <c r="B24" s="37" t="s">
        <v>117</v>
      </c>
      <c r="C24" s="28">
        <v>-717</v>
      </c>
      <c r="D24" s="28">
        <v>-564</v>
      </c>
      <c r="E24" s="28">
        <v>-440</v>
      </c>
      <c r="F24" s="28">
        <v>-242</v>
      </c>
      <c r="G24" s="28">
        <v>-284</v>
      </c>
      <c r="H24" s="8">
        <f>H7*-H85</f>
        <v>-507.44021624267123</v>
      </c>
      <c r="I24" s="8">
        <f>I7*-I85</f>
        <v>-453.358111198823</v>
      </c>
      <c r="J24" s="17">
        <f>J7*-J85</f>
        <v>-427.64498279313938</v>
      </c>
      <c r="K24" s="8"/>
      <c r="L24" s="11"/>
      <c r="M24" s="11"/>
      <c r="N24" s="8"/>
    </row>
    <row r="25" spans="2:14" s="9" customFormat="1" hidden="1" outlineLevel="1">
      <c r="B25" s="37" t="s">
        <v>105</v>
      </c>
      <c r="C25" s="28">
        <v>194</v>
      </c>
      <c r="D25" s="28">
        <v>-82</v>
      </c>
      <c r="E25" s="28">
        <v>-178</v>
      </c>
      <c r="F25" s="28">
        <v>390</v>
      </c>
      <c r="G25" s="28">
        <v>-84</v>
      </c>
      <c r="H25" s="8"/>
      <c r="I25" s="8"/>
      <c r="J25" s="17"/>
      <c r="K25" s="10"/>
      <c r="L25" s="11"/>
      <c r="M25" s="11"/>
      <c r="N25" s="8"/>
    </row>
    <row r="26" spans="2:14" s="9" customFormat="1" hidden="1" outlineLevel="1">
      <c r="B26" s="37" t="s">
        <v>106</v>
      </c>
      <c r="C26" s="28">
        <v>0</v>
      </c>
      <c r="D26" s="28">
        <v>0</v>
      </c>
      <c r="E26" s="28">
        <v>0</v>
      </c>
      <c r="F26" s="28">
        <v>-32</v>
      </c>
      <c r="G26" s="28">
        <v>-50</v>
      </c>
      <c r="H26" s="8"/>
      <c r="I26" s="8"/>
      <c r="J26" s="17"/>
      <c r="K26" s="10"/>
      <c r="L26" s="11"/>
      <c r="M26" s="11"/>
      <c r="N26" s="8"/>
    </row>
    <row r="27" spans="2:14" s="9" customFormat="1" hidden="1" outlineLevel="1">
      <c r="B27" s="37" t="s">
        <v>107</v>
      </c>
      <c r="C27" s="28">
        <v>0</v>
      </c>
      <c r="D27" s="28">
        <v>0</v>
      </c>
      <c r="E27" s="28">
        <v>0</v>
      </c>
      <c r="F27" s="28">
        <v>-29</v>
      </c>
      <c r="G27" s="28">
        <v>-47</v>
      </c>
      <c r="H27" s="8"/>
      <c r="I27" s="8"/>
      <c r="J27" s="17"/>
      <c r="K27" s="10"/>
      <c r="L27" s="11"/>
      <c r="M27" s="11"/>
      <c r="N27" s="8"/>
    </row>
    <row r="28" spans="2:14" s="9" customFormat="1" hidden="1" outlineLevel="1">
      <c r="B28" s="37" t="s">
        <v>22</v>
      </c>
      <c r="C28" s="28">
        <v>1228</v>
      </c>
      <c r="D28" s="28">
        <v>745</v>
      </c>
      <c r="E28" s="28">
        <v>-801</v>
      </c>
      <c r="F28" s="28">
        <v>-160</v>
      </c>
      <c r="G28" s="28">
        <v>16</v>
      </c>
      <c r="H28" s="8"/>
      <c r="I28" s="8"/>
      <c r="J28" s="17"/>
      <c r="K28" s="10"/>
      <c r="L28" s="11"/>
      <c r="M28" s="11"/>
      <c r="N28" s="8"/>
    </row>
    <row r="29" spans="2:14" s="9" customFormat="1" hidden="1" outlineLevel="1">
      <c r="B29" s="37" t="s">
        <v>109</v>
      </c>
      <c r="C29" s="28">
        <v>0</v>
      </c>
      <c r="D29" s="28">
        <v>-281</v>
      </c>
      <c r="E29" s="28">
        <v>-266</v>
      </c>
      <c r="F29" s="28">
        <v>0</v>
      </c>
      <c r="G29" s="28">
        <v>0</v>
      </c>
      <c r="H29" s="8"/>
      <c r="I29" s="8"/>
      <c r="J29" s="17"/>
      <c r="K29" s="10"/>
      <c r="L29" s="11"/>
      <c r="M29" s="11"/>
      <c r="N29" s="8"/>
    </row>
    <row r="30" spans="2:14" s="9" customFormat="1" hidden="1" outlineLevel="1">
      <c r="B30" s="37" t="s">
        <v>108</v>
      </c>
      <c r="C30" s="28">
        <v>55</v>
      </c>
      <c r="D30" s="28">
        <v>9</v>
      </c>
      <c r="E30" s="28">
        <v>211</v>
      </c>
      <c r="F30" s="28">
        <v>0</v>
      </c>
      <c r="G30" s="28">
        <v>-15</v>
      </c>
      <c r="H30" s="8"/>
      <c r="I30" s="8"/>
      <c r="J30" s="17"/>
      <c r="K30" s="10"/>
      <c r="L30" s="11"/>
      <c r="M30" s="11"/>
      <c r="N30" s="8"/>
    </row>
    <row r="31" spans="2:14" s="9" customFormat="1" hidden="1" outlineLevel="1">
      <c r="B31" s="37" t="s">
        <v>27</v>
      </c>
      <c r="C31" s="28">
        <v>1856</v>
      </c>
      <c r="D31" s="28">
        <v>624</v>
      </c>
      <c r="E31" s="28">
        <v>-81</v>
      </c>
      <c r="F31" s="28">
        <v>-37</v>
      </c>
      <c r="G31" s="28">
        <v>-165</v>
      </c>
      <c r="H31" s="8"/>
      <c r="I31" s="8"/>
      <c r="J31" s="17"/>
      <c r="K31" s="10"/>
      <c r="L31" s="11"/>
      <c r="M31" s="11"/>
      <c r="N31" s="8"/>
    </row>
    <row r="32" spans="2:14" s="9" customFormat="1" collapsed="1">
      <c r="B32" s="37" t="s">
        <v>134</v>
      </c>
      <c r="C32" s="28">
        <f t="shared" ref="C32:F32" si="7">SUM(C25:C31)</f>
        <v>3333</v>
      </c>
      <c r="D32" s="28">
        <f t="shared" si="7"/>
        <v>1015</v>
      </c>
      <c r="E32" s="28">
        <f t="shared" si="7"/>
        <v>-1115</v>
      </c>
      <c r="F32" s="28">
        <f t="shared" si="7"/>
        <v>132</v>
      </c>
      <c r="G32" s="28">
        <f>SUM(G25:G31)</f>
        <v>-345</v>
      </c>
      <c r="H32" s="28">
        <f t="shared" ref="H32:J32" si="8">SUM(H25:H31)</f>
        <v>0</v>
      </c>
      <c r="I32" s="28">
        <f t="shared" si="8"/>
        <v>0</v>
      </c>
      <c r="J32" s="29">
        <f t="shared" si="8"/>
        <v>0</v>
      </c>
      <c r="K32" s="10"/>
      <c r="L32" s="11"/>
      <c r="M32" s="11"/>
      <c r="N32" s="8"/>
    </row>
    <row r="33" spans="2:14" s="9" customFormat="1">
      <c r="B33" s="36"/>
      <c r="C33" s="28"/>
      <c r="D33" s="28"/>
      <c r="E33" s="28"/>
      <c r="F33" s="28"/>
      <c r="G33" s="28"/>
      <c r="H33" s="28"/>
      <c r="I33" s="28"/>
      <c r="J33" s="29"/>
      <c r="K33" s="10"/>
      <c r="L33" s="11"/>
      <c r="M33" s="11"/>
      <c r="N33" s="8"/>
    </row>
    <row r="34" spans="2:14" s="9" customFormat="1">
      <c r="B34" s="36" t="s">
        <v>116</v>
      </c>
      <c r="C34" s="28">
        <f t="shared" ref="C34:F34" si="9">SUM(C19:C24)+C32</f>
        <v>2314</v>
      </c>
      <c r="D34" s="28">
        <f t="shared" si="9"/>
        <v>720</v>
      </c>
      <c r="E34" s="28">
        <f t="shared" si="9"/>
        <v>-576</v>
      </c>
      <c r="F34" s="28">
        <f t="shared" si="9"/>
        <v>1158</v>
      </c>
      <c r="G34" s="28">
        <f>SUM(G19:G24)+G32</f>
        <v>-893</v>
      </c>
      <c r="H34" s="28">
        <f t="shared" ref="H34:J34" si="10">SUM(H19:H24)+H32</f>
        <v>-29.286402691194553</v>
      </c>
      <c r="I34" s="28">
        <f t="shared" si="10"/>
        <v>237.20089083667921</v>
      </c>
      <c r="J34" s="29">
        <f t="shared" si="10"/>
        <v>421.09796962234083</v>
      </c>
      <c r="K34" s="10"/>
      <c r="L34" s="11"/>
      <c r="M34" s="11"/>
      <c r="N34" s="8"/>
    </row>
    <row r="35" spans="2:14" s="9" customFormat="1">
      <c r="B35" s="36"/>
      <c r="C35" s="28"/>
      <c r="D35" s="28"/>
      <c r="E35" s="28"/>
      <c r="F35" s="28"/>
      <c r="G35" s="28"/>
      <c r="H35" s="8"/>
      <c r="I35" s="8"/>
      <c r="J35" s="17"/>
    </row>
    <row r="36" spans="2:14" s="9" customFormat="1">
      <c r="B36" s="36" t="s">
        <v>60</v>
      </c>
      <c r="C36" s="28">
        <f t="shared" ref="C36:J36" si="11">C17+C34</f>
        <v>-6871</v>
      </c>
      <c r="D36" s="28">
        <f t="shared" si="11"/>
        <v>8098</v>
      </c>
      <c r="E36" s="28">
        <f t="shared" si="11"/>
        <v>7713</v>
      </c>
      <c r="F36" s="28">
        <f t="shared" si="11"/>
        <v>8440</v>
      </c>
      <c r="G36" s="28">
        <f t="shared" si="11"/>
        <v>-8379</v>
      </c>
      <c r="H36" s="28">
        <f t="shared" si="11"/>
        <v>9054.1018850851815</v>
      </c>
      <c r="I36" s="28">
        <f t="shared" si="11"/>
        <v>13521.306776730098</v>
      </c>
      <c r="J36" s="29">
        <f t="shared" si="11"/>
        <v>13306.691396542901</v>
      </c>
    </row>
    <row r="37" spans="2:14" s="9" customFormat="1" ht="14.25" customHeight="1">
      <c r="B37" s="36" t="s">
        <v>61</v>
      </c>
      <c r="C37" s="28">
        <v>2124</v>
      </c>
      <c r="D37" s="28">
        <v>1084</v>
      </c>
      <c r="E37" s="28">
        <v>1368</v>
      </c>
      <c r="F37" s="28">
        <v>400</v>
      </c>
      <c r="G37" s="28">
        <v>554</v>
      </c>
      <c r="H37" s="28">
        <f>H36*H88</f>
        <v>1460.1476570980051</v>
      </c>
      <c r="I37" s="28">
        <f t="shared" ref="I37:J37" si="12">I36*I88</f>
        <v>1602.2279737552587</v>
      </c>
      <c r="J37" s="29">
        <f t="shared" si="12"/>
        <v>1580.5119181181246</v>
      </c>
    </row>
    <row r="38" spans="2:14" s="9" customFormat="1">
      <c r="B38" s="36" t="s">
        <v>16</v>
      </c>
      <c r="C38" s="28">
        <f t="shared" ref="C38:E38" si="13">C36-C37</f>
        <v>-8995</v>
      </c>
      <c r="D38" s="28">
        <f t="shared" si="13"/>
        <v>7014</v>
      </c>
      <c r="E38" s="28">
        <f t="shared" si="13"/>
        <v>6345</v>
      </c>
      <c r="F38" s="28">
        <f>F36-F37</f>
        <v>8040</v>
      </c>
      <c r="G38" s="28">
        <f>G36-G37</f>
        <v>-8933</v>
      </c>
      <c r="H38" s="28">
        <f>H36-H37</f>
        <v>7593.9542279871766</v>
      </c>
      <c r="I38" s="28">
        <f t="shared" ref="I38:J38" si="14">I36-I37</f>
        <v>11919.07880297484</v>
      </c>
      <c r="J38" s="29">
        <f t="shared" si="14"/>
        <v>11726.179478424776</v>
      </c>
    </row>
    <row r="39" spans="2:14" s="9" customFormat="1">
      <c r="B39" s="36" t="s">
        <v>62</v>
      </c>
      <c r="C39" s="28">
        <v>20</v>
      </c>
      <c r="D39" s="28">
        <v>20</v>
      </c>
      <c r="E39" s="28">
        <v>18</v>
      </c>
      <c r="F39" s="28">
        <v>15</v>
      </c>
      <c r="G39" s="28">
        <v>15</v>
      </c>
      <c r="H39" s="28">
        <v>0</v>
      </c>
      <c r="I39" s="28">
        <v>0</v>
      </c>
      <c r="J39" s="29">
        <v>0</v>
      </c>
    </row>
    <row r="40" spans="2:14" s="9" customFormat="1">
      <c r="B40" s="36" t="s">
        <v>63</v>
      </c>
      <c r="C40" s="28">
        <f t="shared" ref="C40:F40" si="15">C38-C39</f>
        <v>-9015</v>
      </c>
      <c r="D40" s="28">
        <f t="shared" si="15"/>
        <v>6994</v>
      </c>
      <c r="E40" s="28">
        <f t="shared" si="15"/>
        <v>6327</v>
      </c>
      <c r="F40" s="28">
        <f t="shared" si="15"/>
        <v>8025</v>
      </c>
      <c r="G40" s="28">
        <f>G38-G39</f>
        <v>-8948</v>
      </c>
      <c r="H40" s="28">
        <f t="shared" ref="H40:J40" si="16">H38-H39</f>
        <v>7593.9542279871766</v>
      </c>
      <c r="I40" s="28">
        <f t="shared" si="16"/>
        <v>11919.07880297484</v>
      </c>
      <c r="J40" s="29">
        <f t="shared" si="16"/>
        <v>11726.179478424776</v>
      </c>
    </row>
    <row r="41" spans="2:14" s="9" customFormat="1" ht="15">
      <c r="B41" s="97" t="s">
        <v>169</v>
      </c>
      <c r="C41" s="28">
        <v>14771</v>
      </c>
      <c r="D41" s="28">
        <v>16075</v>
      </c>
      <c r="E41" s="28">
        <v>16533</v>
      </c>
      <c r="F41" s="28">
        <v>15598</v>
      </c>
      <c r="G41" s="28">
        <v>2340</v>
      </c>
      <c r="H41" s="28"/>
      <c r="I41" s="28"/>
      <c r="J41" s="29"/>
    </row>
    <row r="42" spans="2:14" s="9" customFormat="1">
      <c r="B42" s="36"/>
      <c r="C42" s="28"/>
      <c r="D42" s="28"/>
      <c r="E42" s="28"/>
      <c r="F42" s="28"/>
      <c r="G42" s="28"/>
      <c r="H42" s="28"/>
      <c r="I42" s="28"/>
      <c r="J42" s="29"/>
    </row>
    <row r="43" spans="2:14" s="9" customFormat="1">
      <c r="B43" s="36"/>
      <c r="C43" s="28"/>
      <c r="D43" s="28"/>
      <c r="E43" s="28"/>
      <c r="F43" s="28"/>
      <c r="G43" s="28"/>
      <c r="H43" s="8"/>
      <c r="I43" s="8"/>
      <c r="J43" s="17"/>
    </row>
    <row r="44" spans="2:14" s="9" customFormat="1">
      <c r="B44" s="36" t="s">
        <v>64</v>
      </c>
      <c r="C44" s="28"/>
      <c r="D44" s="28"/>
      <c r="E44" s="28"/>
      <c r="F44" s="28"/>
      <c r="G44" s="28"/>
      <c r="H44" s="8"/>
      <c r="I44" s="8"/>
      <c r="J44" s="17"/>
    </row>
    <row r="45" spans="2:14" s="9" customFormat="1">
      <c r="B45" s="36" t="s">
        <v>65</v>
      </c>
      <c r="C45" s="28">
        <f t="shared" ref="C45:F45" si="17">C40/C50</f>
        <v>-3.9924712134632419</v>
      </c>
      <c r="D45" s="28">
        <f t="shared" si="17"/>
        <v>3.1490319675821703</v>
      </c>
      <c r="E45" s="28">
        <f t="shared" si="17"/>
        <v>2.9704225352112674</v>
      </c>
      <c r="F45" s="28">
        <f t="shared" si="17"/>
        <v>3.8786853552440794</v>
      </c>
      <c r="G45" s="28">
        <f>G40/G50</f>
        <v>-4.4144055254070054</v>
      </c>
      <c r="H45" s="8">
        <f>H40/H50</f>
        <v>3.7464007044830669</v>
      </c>
      <c r="I45" s="8">
        <f t="shared" ref="I45:J45" si="18">I40/I50</f>
        <v>5.8801572782312972</v>
      </c>
      <c r="J45" s="17">
        <f t="shared" si="18"/>
        <v>5.784992342587457</v>
      </c>
    </row>
    <row r="46" spans="2:14" s="9" customFormat="1">
      <c r="B46" s="36" t="s">
        <v>66</v>
      </c>
      <c r="C46" s="28">
        <f t="shared" ref="C46:F46" si="19">C40/C51</f>
        <v>-3.9924712134632419</v>
      </c>
      <c r="D46" s="28">
        <f t="shared" si="19"/>
        <v>3.1153674832962137</v>
      </c>
      <c r="E46" s="28">
        <f t="shared" si="19"/>
        <v>2.9482758620689653</v>
      </c>
      <c r="F46" s="28">
        <f t="shared" si="19"/>
        <v>3.8618864292589028</v>
      </c>
      <c r="G46" s="28">
        <f>G40/G51</f>
        <v>-4.4144055254070054</v>
      </c>
      <c r="H46" s="8">
        <f>H40/H51</f>
        <v>3.7464007044830669</v>
      </c>
      <c r="I46" s="8">
        <f t="shared" ref="I46:J46" si="20">I40/I51</f>
        <v>5.8801572782312972</v>
      </c>
      <c r="J46" s="17">
        <f t="shared" si="20"/>
        <v>5.784992342587457</v>
      </c>
    </row>
    <row r="47" spans="2:14" s="9" customFormat="1" ht="15">
      <c r="B47" s="97" t="s">
        <v>170</v>
      </c>
      <c r="C47" s="28">
        <f t="shared" ref="C47:F47" si="21">C$41/C50</f>
        <v>6.5416297608503102</v>
      </c>
      <c r="D47" s="28">
        <f t="shared" si="21"/>
        <v>7.2377307519135528</v>
      </c>
      <c r="E47" s="28">
        <f t="shared" si="21"/>
        <v>7.7619718309859156</v>
      </c>
      <c r="F47" s="28">
        <f t="shared" si="21"/>
        <v>7.5389076848719192</v>
      </c>
      <c r="G47" s="28">
        <f>G$41/G50</f>
        <v>1.1544153922052294</v>
      </c>
      <c r="H47" s="8"/>
      <c r="I47" s="8"/>
      <c r="J47" s="17"/>
    </row>
    <row r="48" spans="2:14" s="9" customFormat="1" ht="15">
      <c r="B48" s="97" t="s">
        <v>171</v>
      </c>
      <c r="C48" s="28">
        <f t="shared" ref="C48:F48" si="22">C$41/C51</f>
        <v>6.5416297608503102</v>
      </c>
      <c r="D48" s="28">
        <f t="shared" si="22"/>
        <v>7.1603563474387526</v>
      </c>
      <c r="E48" s="28">
        <f t="shared" si="22"/>
        <v>7.7041006523765141</v>
      </c>
      <c r="F48" s="28">
        <f t="shared" si="22"/>
        <v>7.5062560153994227</v>
      </c>
      <c r="G48" s="28">
        <f>G$41/G51</f>
        <v>1.1544153922052294</v>
      </c>
      <c r="H48" s="8"/>
      <c r="I48" s="8"/>
      <c r="J48" s="17"/>
    </row>
    <row r="49" spans="2:10">
      <c r="B49" s="35"/>
      <c r="C49" s="51"/>
      <c r="D49" s="51"/>
      <c r="E49" s="51"/>
      <c r="J49" s="18"/>
    </row>
    <row r="50" spans="2:10">
      <c r="B50" s="38" t="s">
        <v>119</v>
      </c>
      <c r="C50" s="12">
        <v>2258</v>
      </c>
      <c r="D50" s="12">
        <v>2221</v>
      </c>
      <c r="E50" s="12">
        <v>2130</v>
      </c>
      <c r="F50" s="12">
        <v>2069</v>
      </c>
      <c r="G50" s="12">
        <v>2027</v>
      </c>
      <c r="H50" s="5">
        <f>G50</f>
        <v>2027</v>
      </c>
      <c r="I50" s="5">
        <f t="shared" ref="I50:J50" si="23">H50</f>
        <v>2027</v>
      </c>
      <c r="J50" s="18">
        <f t="shared" si="23"/>
        <v>2027</v>
      </c>
    </row>
    <row r="51" spans="2:10">
      <c r="B51" s="38" t="s">
        <v>118</v>
      </c>
      <c r="C51" s="12">
        <v>2258</v>
      </c>
      <c r="D51" s="12">
        <v>2245</v>
      </c>
      <c r="E51" s="12">
        <v>2146</v>
      </c>
      <c r="F51" s="12">
        <v>2078</v>
      </c>
      <c r="G51" s="12">
        <v>2027</v>
      </c>
      <c r="H51" s="5">
        <f>G51</f>
        <v>2027</v>
      </c>
      <c r="I51" s="5">
        <f t="shared" ref="I51:J51" si="24">H51</f>
        <v>2027</v>
      </c>
      <c r="J51" s="18">
        <f t="shared" si="24"/>
        <v>2027</v>
      </c>
    </row>
    <row r="52" spans="2:10">
      <c r="B52" s="35"/>
      <c r="J52" s="18"/>
    </row>
    <row r="53" spans="2:10">
      <c r="B53" s="38" t="s">
        <v>123</v>
      </c>
      <c r="C53" s="51">
        <f>-'Cash Flow'!C45/'Income Statement'!C51</f>
        <v>1.8046944198405668</v>
      </c>
      <c r="D53" s="51">
        <f>-'Cash Flow'!D45/'Income Statement'!D51</f>
        <v>1.9581291759465478</v>
      </c>
      <c r="E53" s="51">
        <f>-'Cash Flow'!E45/'Income Statement'!E51</f>
        <v>2.1593662628145385</v>
      </c>
      <c r="F53" s="51">
        <f>-'Cash Flow'!F45/'Income Statement'!F51</f>
        <v>2.2829643888354187</v>
      </c>
      <c r="G53" s="51">
        <f>-'Cash Flow'!G45/'Income Statement'!G51</f>
        <v>2.3991119881598419</v>
      </c>
      <c r="H53" s="51">
        <f>G53*(1+H68)</f>
        <v>2.5766960839249449</v>
      </c>
      <c r="I53" s="51">
        <f t="shared" ref="I53" si="25">H53*(1+I68)</f>
        <v>2.7673327209098182</v>
      </c>
      <c r="J53" s="52">
        <f>I53*(1+J68)</f>
        <v>2.9659661533000996</v>
      </c>
    </row>
    <row r="54" spans="2:10" s="19" customFormat="1">
      <c r="B54" s="39" t="s">
        <v>126</v>
      </c>
      <c r="C54" s="41">
        <f t="shared" ref="C54:F54" si="26">C45/C53</f>
        <v>-2.2122699386503069</v>
      </c>
      <c r="D54" s="41">
        <f t="shared" si="26"/>
        <v>1.60818397798498</v>
      </c>
      <c r="E54" s="41">
        <f t="shared" si="26"/>
        <v>1.375599214623086</v>
      </c>
      <c r="F54" s="41">
        <f t="shared" si="26"/>
        <v>1.698968838152866</v>
      </c>
      <c r="G54" s="41">
        <f>G45/G53</f>
        <v>-1.8400164507505656</v>
      </c>
      <c r="H54" s="41">
        <f t="shared" ref="H54:J54" si="27">H45/H53</f>
        <v>1.4539552133662472</v>
      </c>
      <c r="I54" s="41">
        <f t="shared" si="27"/>
        <v>2.124846511516719</v>
      </c>
      <c r="J54" s="71">
        <f t="shared" si="27"/>
        <v>1.9504579767880195</v>
      </c>
    </row>
    <row r="55" spans="2:10" s="19" customFormat="1">
      <c r="B55" s="12"/>
      <c r="C55" s="20"/>
      <c r="D55" s="70"/>
      <c r="E55" s="20"/>
      <c r="F55" s="20"/>
      <c r="G55" s="20"/>
      <c r="H55" s="12"/>
      <c r="I55" s="12"/>
      <c r="J55" s="12"/>
    </row>
    <row r="56" spans="2:10" s="19" customFormat="1">
      <c r="B56" s="12"/>
      <c r="C56" s="20"/>
      <c r="D56" s="20"/>
      <c r="E56" s="20"/>
      <c r="F56" s="20"/>
      <c r="G56" s="20"/>
      <c r="H56" s="12"/>
      <c r="I56" s="12"/>
      <c r="J56" s="12"/>
    </row>
    <row r="57" spans="2:10" s="19" customFormat="1">
      <c r="B57" s="92" t="s">
        <v>91</v>
      </c>
      <c r="C57" s="92" t="str">
        <f t="shared" ref="C57:J57" si="28">C2</f>
        <v>2020A</v>
      </c>
      <c r="D57" s="92" t="str">
        <f t="shared" si="28"/>
        <v>2021A</v>
      </c>
      <c r="E57" s="92" t="str">
        <f t="shared" si="28"/>
        <v>2022A</v>
      </c>
      <c r="F57" s="92" t="str">
        <f t="shared" si="28"/>
        <v>2023A</v>
      </c>
      <c r="G57" s="92" t="str">
        <f t="shared" si="28"/>
        <v>2024A</v>
      </c>
      <c r="H57" s="92" t="str">
        <f t="shared" si="28"/>
        <v>2025E</v>
      </c>
      <c r="I57" s="92" t="str">
        <f t="shared" si="28"/>
        <v>2026E</v>
      </c>
      <c r="J57" s="92" t="str">
        <f t="shared" si="28"/>
        <v>2027E</v>
      </c>
    </row>
    <row r="58" spans="2:10">
      <c r="B58" s="35" t="s">
        <v>53</v>
      </c>
      <c r="C58" s="30">
        <v>0.64139999999999997</v>
      </c>
      <c r="D58" s="30">
        <f t="shared" ref="D58:G59" si="29">D4/C4-1</f>
        <v>9.0365673628421295E-2</v>
      </c>
      <c r="E58" s="30">
        <f t="shared" si="29"/>
        <v>-8.5229164354677645E-3</v>
      </c>
      <c r="F58" s="30">
        <f t="shared" si="29"/>
        <v>-1.9990597927066811E-2</v>
      </c>
      <c r="G58" s="30">
        <f t="shared" si="29"/>
        <v>6.8527570926036008E-2</v>
      </c>
      <c r="H58" s="13">
        <f>AVERAGE(C58:G58)-0.1</f>
        <v>5.4355946038384534E-2</v>
      </c>
      <c r="I58" s="13">
        <f t="shared" ref="I58:J58" si="30">AVERAGE(D58:H58)</f>
        <v>3.6947135246061455E-2</v>
      </c>
      <c r="J58" s="25">
        <f t="shared" si="30"/>
        <v>2.6263427569589482E-2</v>
      </c>
    </row>
    <row r="59" spans="2:10">
      <c r="B59" s="35" t="s">
        <v>54</v>
      </c>
      <c r="C59" s="30">
        <v>0.23269999999999999</v>
      </c>
      <c r="D59" s="30">
        <f t="shared" si="29"/>
        <v>0.11111111111111116</v>
      </c>
      <c r="E59" s="30">
        <f t="shared" si="29"/>
        <v>0.1187969924812029</v>
      </c>
      <c r="F59" s="30">
        <f t="shared" si="29"/>
        <v>-0.17473118279569888</v>
      </c>
      <c r="G59" s="30">
        <f t="shared" si="29"/>
        <v>0.23941368078175906</v>
      </c>
      <c r="H59" s="13">
        <f>AVERAGE(E59:G59)</f>
        <v>6.1159830155754359E-2</v>
      </c>
      <c r="I59" s="13">
        <f t="shared" ref="I59" si="31">AVERAGE(F59:H59)</f>
        <v>4.1947442713938181E-2</v>
      </c>
      <c r="J59" s="21">
        <f>AVERAGE(G59:I59)</f>
        <v>0.11417365121715055</v>
      </c>
    </row>
    <row r="60" spans="2:10">
      <c r="B60" s="35" t="s">
        <v>55</v>
      </c>
      <c r="C60" s="30">
        <v>0.62619999999999998</v>
      </c>
      <c r="D60" s="30">
        <f t="shared" ref="D60:J62" si="32">D7/C7-1</f>
        <v>9.0949715414647914E-2</v>
      </c>
      <c r="E60" s="30">
        <f t="shared" si="32"/>
        <v>-4.8722647407567488E-3</v>
      </c>
      <c r="F60" s="30">
        <f t="shared" si="32"/>
        <v>-2.4978877358694973E-2</v>
      </c>
      <c r="G60" s="30">
        <f t="shared" si="32"/>
        <v>7.3190241301159809E-2</v>
      </c>
      <c r="H60" s="14">
        <f t="shared" si="32"/>
        <v>5.4570345865022851E-2</v>
      </c>
      <c r="I60" s="14">
        <f t="shared" si="32"/>
        <v>3.7105686425894069E-2</v>
      </c>
      <c r="J60" s="22">
        <f t="shared" si="32"/>
        <v>2.9063923531522873E-2</v>
      </c>
    </row>
    <row r="61" spans="2:10">
      <c r="B61" s="35" t="s">
        <v>112</v>
      </c>
      <c r="C61" s="87" t="str">
        <f>IFERROR(C8/B8-1,"-")</f>
        <v>-</v>
      </c>
      <c r="D61" s="30">
        <f t="shared" si="32"/>
        <v>-0.15569523485942416</v>
      </c>
      <c r="E61" s="30">
        <f t="shared" si="32"/>
        <v>1.981891348088527E-2</v>
      </c>
      <c r="F61" s="30">
        <f t="shared" si="32"/>
        <v>5.4848574528953309E-2</v>
      </c>
      <c r="G61" s="30">
        <f t="shared" si="32"/>
        <v>0.30627513326475264</v>
      </c>
      <c r="H61" s="14">
        <f t="shared" si="32"/>
        <v>-9.7406391094011169E-2</v>
      </c>
      <c r="I61" s="14">
        <f t="shared" si="32"/>
        <v>1.2486462475381543E-2</v>
      </c>
      <c r="J61" s="22">
        <f t="shared" si="32"/>
        <v>5.2356410754236915E-2</v>
      </c>
    </row>
    <row r="62" spans="2:10">
      <c r="B62" s="35" t="s">
        <v>12</v>
      </c>
      <c r="C62" s="87" t="str">
        <f>IFERROR(C9/B9-1,"-")</f>
        <v>-</v>
      </c>
      <c r="D62" s="30">
        <f t="shared" si="32"/>
        <v>0.18539599934948781</v>
      </c>
      <c r="E62" s="30">
        <f t="shared" si="32"/>
        <v>-1.160653038825632E-2</v>
      </c>
      <c r="F62" s="30">
        <f t="shared" si="32"/>
        <v>-4.7443229137749121E-2</v>
      </c>
      <c r="G62" s="30">
        <f t="shared" si="32"/>
        <v>5.5372599306391379E-4</v>
      </c>
      <c r="H62" s="14">
        <f t="shared" si="32"/>
        <v>0.11640219550511932</v>
      </c>
      <c r="I62" s="14">
        <f t="shared" si="32"/>
        <v>4.520374760768564E-2</v>
      </c>
      <c r="J62" s="22">
        <f t="shared" si="32"/>
        <v>2.1642096521063303E-2</v>
      </c>
    </row>
    <row r="63" spans="2:10">
      <c r="B63" s="35"/>
      <c r="C63" s="85"/>
      <c r="J63" s="18"/>
    </row>
    <row r="64" spans="2:10">
      <c r="B64" s="35" t="s">
        <v>57</v>
      </c>
      <c r="C64" s="87" t="str">
        <f>IFERROR(C11/B11-1,"-")</f>
        <v>-</v>
      </c>
      <c r="D64" s="30">
        <f t="shared" ref="D64:J65" si="33">D11/C11-1</f>
        <v>3.7854066048819135E-3</v>
      </c>
      <c r="E64" s="30">
        <f t="shared" si="33"/>
        <v>1.6124837451235274E-2</v>
      </c>
      <c r="F64" s="30">
        <f t="shared" si="33"/>
        <v>-5.3749680061427885E-3</v>
      </c>
      <c r="G64" s="30">
        <f t="shared" si="33"/>
        <v>8.2604220277920692E-2</v>
      </c>
      <c r="H64" s="30">
        <f t="shared" si="33"/>
        <v>4.3830840720467501E-2</v>
      </c>
      <c r="I64" s="30">
        <f t="shared" si="33"/>
        <v>2.7778523817657996E-2</v>
      </c>
      <c r="J64" s="32">
        <f t="shared" si="33"/>
        <v>3.5196666658861897E-2</v>
      </c>
    </row>
    <row r="65" spans="2:10">
      <c r="B65" s="35" t="s">
        <v>58</v>
      </c>
      <c r="C65" s="87" t="str">
        <f>IFERROR(C12/B12-1,"-")</f>
        <v>-</v>
      </c>
      <c r="D65" s="30">
        <f t="shared" si="33"/>
        <v>1.4629777070063632E-2</v>
      </c>
      <c r="E65" s="30">
        <f t="shared" si="33"/>
        <v>-6.7287886218734716E-2</v>
      </c>
      <c r="F65" s="30">
        <f t="shared" si="33"/>
        <v>-2.2084341150488962E-2</v>
      </c>
      <c r="G65" s="30">
        <f t="shared" si="33"/>
        <v>0.20002150768899885</v>
      </c>
      <c r="H65" s="30">
        <f t="shared" si="33"/>
        <v>3.9913248932130774E-3</v>
      </c>
      <c r="I65" s="30">
        <f t="shared" si="33"/>
        <v>2.1669321908363459E-2</v>
      </c>
      <c r="J65" s="32">
        <f t="shared" si="33"/>
        <v>2.610957453475482E-2</v>
      </c>
    </row>
    <row r="66" spans="2:10">
      <c r="B66" s="35"/>
      <c r="C66" s="85"/>
      <c r="H66" s="12"/>
      <c r="I66" s="12"/>
      <c r="J66" s="31"/>
    </row>
    <row r="67" spans="2:10">
      <c r="B67" s="35" t="s">
        <v>14</v>
      </c>
      <c r="C67" s="87" t="str">
        <f>IFERROR(C17/B17-1,"-")</f>
        <v>-</v>
      </c>
      <c r="D67" s="30">
        <f t="shared" ref="D67:J67" si="34">D17/C17-1</f>
        <v>-1.8032661948829614</v>
      </c>
      <c r="E67" s="30">
        <f t="shared" si="34"/>
        <v>0.12347519653022498</v>
      </c>
      <c r="F67" s="30">
        <f t="shared" si="34"/>
        <v>-0.12148630715405961</v>
      </c>
      <c r="G67" s="30">
        <f t="shared" si="34"/>
        <v>-2.0280142817907167</v>
      </c>
      <c r="H67" s="30">
        <f t="shared" si="34"/>
        <v>-2.2133834207555938</v>
      </c>
      <c r="I67" s="30">
        <f t="shared" si="34"/>
        <v>0.4624615248221855</v>
      </c>
      <c r="J67" s="32">
        <f t="shared" si="34"/>
        <v>-2.9999193200954899E-2</v>
      </c>
    </row>
    <row r="68" spans="2:10">
      <c r="B68" s="40" t="s">
        <v>123</v>
      </c>
      <c r="C68" s="26">
        <v>7.4200000000000002E-2</v>
      </c>
      <c r="D68" s="26">
        <f>D53/C53-1</f>
        <v>8.5019798598111596E-2</v>
      </c>
      <c r="E68" s="26">
        <f>E53/D53-1</f>
        <v>0.10277007734727905</v>
      </c>
      <c r="F68" s="26">
        <f>F53/E53-1</f>
        <v>5.7238148131378841E-2</v>
      </c>
      <c r="G68" s="26">
        <f>G53/F53-1</f>
        <v>5.0875782334770525E-2</v>
      </c>
      <c r="H68" s="26">
        <f>AVERAGE(C68:G68)</f>
        <v>7.4020761282308001E-2</v>
      </c>
      <c r="I68" s="26">
        <f>AVERAGE(D68:H68)</f>
        <v>7.3984913538769598E-2</v>
      </c>
      <c r="J68" s="27">
        <f>AVERAGE(E68:I68)</f>
        <v>7.1777936526901204E-2</v>
      </c>
    </row>
    <row r="69" spans="2:10">
      <c r="C69" s="69"/>
      <c r="D69" s="30"/>
      <c r="E69" s="30"/>
      <c r="F69" s="30"/>
      <c r="G69" s="30"/>
    </row>
    <row r="71" spans="2:10">
      <c r="B71" s="92" t="s">
        <v>120</v>
      </c>
      <c r="C71" s="92" t="str">
        <f>C57</f>
        <v>2020A</v>
      </c>
      <c r="D71" s="92" t="str">
        <f t="shared" ref="D71:J71" si="35">D57</f>
        <v>2021A</v>
      </c>
      <c r="E71" s="92" t="str">
        <f t="shared" si="35"/>
        <v>2022A</v>
      </c>
      <c r="F71" s="92" t="str">
        <f t="shared" si="35"/>
        <v>2023A</v>
      </c>
      <c r="G71" s="92" t="str">
        <f t="shared" si="35"/>
        <v>2024A</v>
      </c>
      <c r="H71" s="92" t="str">
        <f t="shared" si="35"/>
        <v>2025E</v>
      </c>
      <c r="I71" s="92" t="str">
        <f t="shared" si="35"/>
        <v>2026E</v>
      </c>
      <c r="J71" s="92" t="str">
        <f t="shared" si="35"/>
        <v>2027E</v>
      </c>
    </row>
    <row r="72" spans="2:10">
      <c r="B72" s="67" t="s">
        <v>122</v>
      </c>
      <c r="C72" s="30">
        <f>C8/C7</f>
        <v>0.27689449174467284</v>
      </c>
      <c r="D72" s="30">
        <f>D8/D7</f>
        <v>0.21429341381912256</v>
      </c>
      <c r="E72" s="30">
        <f>E8/E7</f>
        <v>0.2196104768300873</v>
      </c>
      <c r="F72" s="30">
        <f>F8/F7</f>
        <v>0.23759054348309114</v>
      </c>
      <c r="G72" s="30">
        <f>G8/G7</f>
        <v>0.28919254658385091</v>
      </c>
      <c r="H72" s="13">
        <f>AVERAGE(C72:G72)</f>
        <v>0.24751629449216495</v>
      </c>
      <c r="I72" s="13">
        <f t="shared" ref="I72:J72" si="36">AVERAGE(D72:H72)</f>
        <v>0.24164065504166338</v>
      </c>
      <c r="J72" s="25">
        <f t="shared" si="36"/>
        <v>0.24711010328617156</v>
      </c>
    </row>
    <row r="73" spans="2:10">
      <c r="B73" s="35" t="s">
        <v>121</v>
      </c>
      <c r="C73" s="30">
        <f>C9/C7</f>
        <v>0.72310550825532716</v>
      </c>
      <c r="D73" s="30">
        <f>D9/D7</f>
        <v>0.78570658618087741</v>
      </c>
      <c r="E73" s="30">
        <f>E9/E7</f>
        <v>0.78038952316991272</v>
      </c>
      <c r="F73" s="30">
        <f>F9/F7</f>
        <v>0.76240945651690883</v>
      </c>
      <c r="G73" s="30">
        <f>G9/G7</f>
        <v>0.71080745341614904</v>
      </c>
      <c r="H73" s="13">
        <f>AVERAGE(C73:G73)</f>
        <v>0.75248370550783505</v>
      </c>
      <c r="I73" s="13">
        <f t="shared" ref="I73:J73" si="37">AVERAGE(D73:H73)</f>
        <v>0.75835934495833668</v>
      </c>
      <c r="J73" s="21">
        <f t="shared" si="37"/>
        <v>0.75288989671382844</v>
      </c>
    </row>
    <row r="74" spans="2:10">
      <c r="B74" s="35"/>
      <c r="J74" s="18"/>
    </row>
    <row r="75" spans="2:10">
      <c r="B75" s="35" t="s">
        <v>57</v>
      </c>
      <c r="C75" s="30">
        <f>C11/C7</f>
        <v>0.18018251093654453</v>
      </c>
      <c r="D75" s="30">
        <f>D11/D7</f>
        <v>0.16578635334698719</v>
      </c>
      <c r="E75" s="30">
        <f>E11/E7</f>
        <v>0.16928442990532724</v>
      </c>
      <c r="F75" s="30">
        <f>F11/F7</f>
        <v>0.17268808603297339</v>
      </c>
      <c r="G75" s="30">
        <f>G11/G7</f>
        <v>0.17420289855072463</v>
      </c>
      <c r="H75" s="13">
        <f>AVERAGE(C75:G75)</f>
        <v>0.17242885575451136</v>
      </c>
      <c r="I75" s="13">
        <f t="shared" ref="I75:J75" si="38">AVERAGE(D75:H75)</f>
        <v>0.17087812471810476</v>
      </c>
      <c r="J75" s="21">
        <f t="shared" si="38"/>
        <v>0.17189647899232829</v>
      </c>
    </row>
    <row r="76" spans="2:10">
      <c r="B76" s="35" t="s">
        <v>58</v>
      </c>
      <c r="C76" s="30">
        <f>C12/C7</f>
        <v>0.23632343948445364</v>
      </c>
      <c r="D76" s="30">
        <f>D12/D7</f>
        <v>0.21979088067263125</v>
      </c>
      <c r="E76" s="30">
        <f>E12/E7</f>
        <v>0.20600532940488311</v>
      </c>
      <c r="F76" s="30">
        <f>F12/F7</f>
        <v>0.20661689552504112</v>
      </c>
      <c r="G76" s="30">
        <f>G12/G7</f>
        <v>0.2310351966873706</v>
      </c>
      <c r="H76" s="13">
        <f>AVERAGE(C76:G76)</f>
        <v>0.21995434835487596</v>
      </c>
      <c r="I76" s="13">
        <f t="shared" ref="I76:J76" si="39">AVERAGE(D76:H76)</f>
        <v>0.21668053012896041</v>
      </c>
      <c r="J76" s="21">
        <f t="shared" si="39"/>
        <v>0.21605846002022622</v>
      </c>
    </row>
    <row r="77" spans="2:10">
      <c r="B77" s="35" t="s">
        <v>59</v>
      </c>
      <c r="C77" s="30">
        <f>C14/C7</f>
        <v>0.22785643727362528</v>
      </c>
      <c r="D77" s="30">
        <f>D14/D7</f>
        <v>0.21608278538320577</v>
      </c>
      <c r="E77" s="30">
        <f>E14/E7</f>
        <v>0.20786845468922638</v>
      </c>
      <c r="F77" s="30">
        <f>F14/F7</f>
        <v>0.20101764209216549</v>
      </c>
      <c r="G77" s="30">
        <f>G14/G7</f>
        <v>0.18368530020703933</v>
      </c>
      <c r="H77" s="13">
        <f>AVERAGE(C77:G77)</f>
        <v>0.20730212392905245</v>
      </c>
      <c r="I77" s="13">
        <f t="shared" ref="I77:J77" si="40">AVERAGE(D77:H77)</f>
        <v>0.20319126126013787</v>
      </c>
      <c r="J77" s="21">
        <f t="shared" si="40"/>
        <v>0.20061295643552429</v>
      </c>
    </row>
    <row r="78" spans="2:10">
      <c r="B78" s="35"/>
      <c r="J78" s="18"/>
    </row>
    <row r="79" spans="2:10">
      <c r="B79" s="35" t="s">
        <v>14</v>
      </c>
      <c r="C79" s="30">
        <f t="shared" ref="C79:J79" si="41">C17/C7</f>
        <v>-0.21602615362905123</v>
      </c>
      <c r="D79" s="30">
        <f t="shared" si="41"/>
        <v>0.15906004096151774</v>
      </c>
      <c r="E79" s="30">
        <f t="shared" si="41"/>
        <v>0.17957494746419983</v>
      </c>
      <c r="F79" s="30">
        <f t="shared" si="41"/>
        <v>0.1618006488023819</v>
      </c>
      <c r="G79" s="30">
        <f t="shared" si="41"/>
        <v>-0.15498964803312629</v>
      </c>
      <c r="H79" s="30">
        <f t="shared" si="41"/>
        <v>0.17833032196432611</v>
      </c>
      <c r="I79" s="30">
        <f t="shared" si="41"/>
        <v>0.25147025804164763</v>
      </c>
      <c r="J79" s="32">
        <f t="shared" si="41"/>
        <v>0.23703712433068319</v>
      </c>
    </row>
    <row r="80" spans="2:10" ht="15">
      <c r="B80" s="68" t="str">
        <f t="shared" ref="B80:B85" si="42">B19</f>
        <v>Interest expense</v>
      </c>
      <c r="C80" s="30">
        <f t="shared" ref="C80:J80" si="43">-C19/C7</f>
        <v>3.3397619831600736E-2</v>
      </c>
      <c r="D80" s="30">
        <f t="shared" si="43"/>
        <v>2.8759297186590493E-2</v>
      </c>
      <c r="E80" s="30">
        <f t="shared" si="43"/>
        <v>2.6690352910591651E-2</v>
      </c>
      <c r="F80" s="30">
        <f t="shared" si="43"/>
        <v>2.5907656756876861E-2</v>
      </c>
      <c r="G80" s="30">
        <f t="shared" si="43"/>
        <v>4.031055900621118E-2</v>
      </c>
      <c r="H80" s="30">
        <f t="shared" si="43"/>
        <v>3.0148484574274614E-2</v>
      </c>
      <c r="I80" s="30">
        <f t="shared" si="43"/>
        <v>2.9111709515950945E-2</v>
      </c>
      <c r="J80" s="32">
        <f t="shared" si="43"/>
        <v>2.8096142130726944E-2</v>
      </c>
    </row>
    <row r="81" spans="2:10" ht="15">
      <c r="B81" s="68" t="str">
        <f t="shared" si="42"/>
        <v>Royalty income - divestitures</v>
      </c>
      <c r="C81" s="30">
        <f t="shared" ref="C81:G82" si="44">C20/C$7</f>
        <v>1.5146526177148501E-2</v>
      </c>
      <c r="D81" s="30">
        <f t="shared" si="44"/>
        <v>1.4358089899752076E-2</v>
      </c>
      <c r="E81" s="30">
        <f t="shared" si="44"/>
        <v>1.802465391364631E-2</v>
      </c>
      <c r="F81" s="30">
        <f t="shared" si="44"/>
        <v>1.9153001821979293E-2</v>
      </c>
      <c r="G81" s="30">
        <f t="shared" si="44"/>
        <v>2.2857142857142857E-2</v>
      </c>
      <c r="H81" s="30">
        <f>AVERAGE(C81:G81)</f>
        <v>1.7907882933933805E-2</v>
      </c>
      <c r="I81" s="30">
        <f t="shared" ref="I81:J81" si="45">AVERAGE(D81:H81)</f>
        <v>1.8460154285290867E-2</v>
      </c>
      <c r="J81" s="32">
        <f t="shared" si="45"/>
        <v>1.9280567162398628E-2</v>
      </c>
    </row>
    <row r="82" spans="2:10" ht="15">
      <c r="B82" s="68" t="str">
        <f t="shared" si="42"/>
        <v>Royalty and licensing income</v>
      </c>
      <c r="C82" s="30">
        <f t="shared" si="44"/>
        <v>2.0767674867115105E-2</v>
      </c>
      <c r="D82" s="30">
        <f t="shared" si="44"/>
        <v>2.300312601056376E-2</v>
      </c>
      <c r="E82" s="30">
        <f t="shared" si="44"/>
        <v>2.7795229532702182E-2</v>
      </c>
      <c r="F82" s="30">
        <f t="shared" si="44"/>
        <v>3.306225836555126E-2</v>
      </c>
      <c r="G82" s="30">
        <f t="shared" si="44"/>
        <v>1.5238095238095238E-2</v>
      </c>
      <c r="H82" s="30">
        <f>AVERAGE(C82:G82)</f>
        <v>2.3973276802805511E-2</v>
      </c>
      <c r="I82" s="30">
        <f t="shared" ref="I82:J82" si="46">AVERAGE(D82:H82)</f>
        <v>2.4614397189943588E-2</v>
      </c>
      <c r="J82" s="32">
        <f t="shared" si="46"/>
        <v>2.4936651425819554E-2</v>
      </c>
    </row>
    <row r="83" spans="2:10" ht="15">
      <c r="B83" s="68" t="str">
        <f t="shared" si="42"/>
        <v>Provision for restructuring</v>
      </c>
      <c r="C83" s="30">
        <f>-C22/C7</f>
        <v>1.246530881038619E-2</v>
      </c>
      <c r="D83" s="30">
        <f>-D22/D7</f>
        <v>3.6434192087959468E-3</v>
      </c>
      <c r="E83" s="30">
        <f>-E22/E7</f>
        <v>1.6248185619272514E-3</v>
      </c>
      <c r="F83" s="30">
        <f>-F22/F7</f>
        <v>8.1100297738079374E-3</v>
      </c>
      <c r="G83" s="30">
        <f>-G22/G7</f>
        <v>1.3146997929606625E-2</v>
      </c>
      <c r="H83" s="30">
        <f>AVERAGE(C83:G83)</f>
        <v>7.7981148569047894E-3</v>
      </c>
      <c r="I83" s="30">
        <f t="shared" ref="I83:J83" si="47">AVERAGE(D83:H83)</f>
        <v>6.8646760662085093E-3</v>
      </c>
      <c r="J83" s="32">
        <f t="shared" si="47"/>
        <v>7.5089274376910226E-3</v>
      </c>
    </row>
    <row r="84" spans="2:10" ht="15">
      <c r="B84" s="68" t="str">
        <f t="shared" si="42"/>
        <v>Investment income</v>
      </c>
      <c r="C84" s="30">
        <f>C23/C7</f>
        <v>2.8458535208617528E-3</v>
      </c>
      <c r="D84" s="30">
        <f>D23/D7</f>
        <v>8.4078904818368002E-4</v>
      </c>
      <c r="E84" s="30">
        <f>E23/E7</f>
        <v>3.7045863211941335E-3</v>
      </c>
      <c r="F84" s="30">
        <f>F23/F7</f>
        <v>9.976447584766476E-3</v>
      </c>
      <c r="G84" s="30">
        <f>G23/G7</f>
        <v>9.8964803312629399E-3</v>
      </c>
      <c r="H84" s="30">
        <f>AVERAGE(C84:G84)</f>
        <v>5.452831361253796E-3</v>
      </c>
      <c r="I84" s="30">
        <f t="shared" ref="I84:J84" si="48">AVERAGE(D84:H84)</f>
        <v>5.974226929332205E-3</v>
      </c>
      <c r="J84" s="32">
        <f t="shared" si="48"/>
        <v>7.0009145055619105E-3</v>
      </c>
    </row>
    <row r="85" spans="2:10" ht="15">
      <c r="B85" s="68" t="str">
        <f t="shared" si="42"/>
        <v xml:space="preserve">Integration expenses </v>
      </c>
      <c r="C85" s="30">
        <f>-C24/C7</f>
        <v>1.6863446069899809E-2</v>
      </c>
      <c r="D85" s="30">
        <f>-D24/D7</f>
        <v>1.2159103158348604E-2</v>
      </c>
      <c r="E85" s="30">
        <f>-E24/E7</f>
        <v>9.5322688966398752E-3</v>
      </c>
      <c r="F85" s="30">
        <f>-F24/F7</f>
        <v>5.3770608363329338E-3</v>
      </c>
      <c r="G85" s="30">
        <f>-G24/G7</f>
        <v>5.8799171842650105E-3</v>
      </c>
      <c r="H85" s="30">
        <f>AVERAGE(C85:G85)</f>
        <v>9.9623592290972486E-3</v>
      </c>
      <c r="I85" s="30">
        <f t="shared" ref="I85:J85" si="49">AVERAGE(D85:H85)</f>
        <v>8.5821418609367348E-3</v>
      </c>
      <c r="J85" s="32">
        <f t="shared" si="49"/>
        <v>7.8667496014543613E-3</v>
      </c>
    </row>
    <row r="86" spans="2:10" ht="15">
      <c r="B86" s="68"/>
      <c r="C86" s="30"/>
      <c r="D86" s="30"/>
      <c r="E86" s="30"/>
      <c r="F86" s="30"/>
      <c r="G86" s="30"/>
      <c r="H86" s="30"/>
      <c r="I86" s="30"/>
      <c r="J86" s="32"/>
    </row>
    <row r="87" spans="2:10">
      <c r="B87" s="35" t="s">
        <v>125</v>
      </c>
      <c r="C87" s="30">
        <f>C37/C36</f>
        <v>-0.30912530927084847</v>
      </c>
      <c r="D87" s="30">
        <f>D37/D36</f>
        <v>0.13386021239812299</v>
      </c>
      <c r="E87" s="30">
        <f>E37/E36</f>
        <v>0.17736289381563594</v>
      </c>
      <c r="F87" s="30">
        <f>F37/F36</f>
        <v>4.7393364928909949E-2</v>
      </c>
      <c r="G87" s="30">
        <f>G37/G36</f>
        <v>-6.6117675140231535E-2</v>
      </c>
      <c r="H87" s="13">
        <f>AVERAGE(C87:G87)</f>
        <v>-3.325302653682226E-3</v>
      </c>
      <c r="I87" s="13">
        <f t="shared" ref="I87:J88" si="50">AVERAGE(D87:H87)</f>
        <v>5.7834698669751015E-2</v>
      </c>
      <c r="J87" s="21">
        <f t="shared" si="50"/>
        <v>4.2629595924076627E-2</v>
      </c>
    </row>
    <row r="88" spans="2:10">
      <c r="B88" s="40" t="s">
        <v>995</v>
      </c>
      <c r="C88" s="26">
        <f t="shared" ref="C88:F88" si="51">C37/(C36+C13)</f>
        <v>0.37513246202755213</v>
      </c>
      <c r="D88" s="26">
        <f t="shared" si="51"/>
        <v>0.11710057253969969</v>
      </c>
      <c r="E88" s="26">
        <f t="shared" si="51"/>
        <v>0.16041275797373358</v>
      </c>
      <c r="F88" s="26">
        <f t="shared" si="51"/>
        <v>4.2767026622474072E-2</v>
      </c>
      <c r="G88" s="26">
        <f>G37/(G36+G13)</f>
        <v>0.11093311974369244</v>
      </c>
      <c r="H88" s="33">
        <f>AVERAGE(C88:G88)</f>
        <v>0.1612691877814304</v>
      </c>
      <c r="I88" s="33">
        <f t="shared" si="50"/>
        <v>0.11849653293220604</v>
      </c>
      <c r="J88" s="34">
        <f t="shared" si="50"/>
        <v>0.11877572501070732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43AE2C-63CA-4250-9D1F-DA5119BA50DF}">
  <dimension ref="B2:J78"/>
  <sheetViews>
    <sheetView showGridLines="0" topLeftCell="A5" zoomScale="85" zoomScaleNormal="85" workbookViewId="0">
      <selection activeCell="H25" sqref="H25"/>
    </sheetView>
  </sheetViews>
  <sheetFormatPr defaultRowHeight="14.25"/>
  <cols>
    <col min="1" max="1" width="5.5703125" style="1" customWidth="1"/>
    <col min="2" max="2" width="71.140625" style="1" customWidth="1"/>
    <col min="3" max="7" width="18.7109375" style="19" customWidth="1"/>
    <col min="8" max="10" width="18.7109375" style="1" customWidth="1"/>
    <col min="11" max="16384" width="9.140625" style="1"/>
  </cols>
  <sheetData>
    <row r="2" spans="2:10">
      <c r="B2" s="4"/>
      <c r="C2" s="145"/>
      <c r="D2" s="146"/>
      <c r="E2" s="146"/>
    </row>
    <row r="3" spans="2:10">
      <c r="B3" s="91" t="s">
        <v>124</v>
      </c>
      <c r="C3" s="92" t="str">
        <f>'Balance Sheet'!C2</f>
        <v>2020A</v>
      </c>
      <c r="D3" s="92" t="str">
        <f>'Balance Sheet'!D2</f>
        <v>2021A</v>
      </c>
      <c r="E3" s="92" t="str">
        <f>'Balance Sheet'!E2</f>
        <v>2022A</v>
      </c>
      <c r="F3" s="92" t="str">
        <f>'Balance Sheet'!F2</f>
        <v>2023A</v>
      </c>
      <c r="G3" s="92" t="str">
        <f>'Balance Sheet'!G2</f>
        <v>2024A</v>
      </c>
      <c r="H3" s="92" t="str">
        <f>'Balance Sheet'!H2</f>
        <v>2025E</v>
      </c>
      <c r="I3" s="92" t="str">
        <f>'Balance Sheet'!I2</f>
        <v>2026E</v>
      </c>
      <c r="J3" s="93" t="str">
        <f>'Balance Sheet'!J2</f>
        <v>2027E</v>
      </c>
    </row>
    <row r="4" spans="2:10">
      <c r="B4" s="54" t="s">
        <v>15</v>
      </c>
      <c r="C4" s="12"/>
      <c r="D4" s="12"/>
      <c r="E4" s="89"/>
      <c r="F4" s="89"/>
      <c r="G4" s="89"/>
      <c r="H4" s="5"/>
      <c r="I4" s="5"/>
      <c r="J4" s="18"/>
    </row>
    <row r="5" spans="2:10" s="9" customFormat="1">
      <c r="B5" s="55" t="s">
        <v>16</v>
      </c>
      <c r="C5" s="72">
        <v>-8995</v>
      </c>
      <c r="D5" s="72">
        <v>7014</v>
      </c>
      <c r="E5" s="72">
        <v>6345</v>
      </c>
      <c r="F5" s="72">
        <v>8040</v>
      </c>
      <c r="G5" s="72">
        <v>-8933</v>
      </c>
      <c r="H5" s="8">
        <f>'Income Statement'!H38</f>
        <v>7593.9542279871766</v>
      </c>
      <c r="I5" s="8">
        <f>'Income Statement'!I38</f>
        <v>11919.07880297484</v>
      </c>
      <c r="J5" s="29">
        <f>'Income Statement'!J38</f>
        <v>11726.179478424776</v>
      </c>
    </row>
    <row r="6" spans="2:10" s="9" customFormat="1">
      <c r="B6" s="55" t="s">
        <v>17</v>
      </c>
      <c r="C6" s="72">
        <v>10380</v>
      </c>
      <c r="D6" s="72">
        <v>10686</v>
      </c>
      <c r="E6" s="72">
        <v>10276</v>
      </c>
      <c r="F6" s="72">
        <v>9760</v>
      </c>
      <c r="G6" s="72">
        <v>9600</v>
      </c>
      <c r="H6" s="8">
        <f>H73</f>
        <v>4278.3169786393755</v>
      </c>
      <c r="I6" s="8">
        <f t="shared" ref="I6:J6" si="0">I73</f>
        <v>2709.0729299035906</v>
      </c>
      <c r="J6" s="17">
        <f t="shared" si="0"/>
        <v>2755.9070604553685</v>
      </c>
    </row>
    <row r="7" spans="2:10" s="9" customFormat="1">
      <c r="B7" s="55" t="s">
        <v>18</v>
      </c>
      <c r="C7" s="72">
        <v>983</v>
      </c>
      <c r="D7" s="72">
        <v>-1393</v>
      </c>
      <c r="E7" s="72">
        <v>-2738</v>
      </c>
      <c r="F7" s="72">
        <v>-3288</v>
      </c>
      <c r="G7" s="72">
        <v>-2089</v>
      </c>
      <c r="H7" s="8"/>
      <c r="I7" s="8"/>
      <c r="J7" s="8"/>
    </row>
    <row r="8" spans="2:10" s="9" customFormat="1">
      <c r="B8" s="55" t="s">
        <v>19</v>
      </c>
      <c r="C8" s="72">
        <v>779</v>
      </c>
      <c r="D8" s="72">
        <v>583</v>
      </c>
      <c r="E8" s="72">
        <v>457</v>
      </c>
      <c r="F8" s="72">
        <v>518</v>
      </c>
      <c r="G8" s="72">
        <v>507</v>
      </c>
      <c r="H8" s="72">
        <v>0</v>
      </c>
      <c r="I8" s="72">
        <v>0</v>
      </c>
      <c r="J8" s="73">
        <v>0</v>
      </c>
    </row>
    <row r="9" spans="2:10" s="9" customFormat="1">
      <c r="B9" s="55" t="s">
        <v>20</v>
      </c>
      <c r="C9" s="72">
        <v>1203</v>
      </c>
      <c r="D9" s="72">
        <v>1207</v>
      </c>
      <c r="E9" s="72">
        <v>179</v>
      </c>
      <c r="F9" s="72">
        <v>255</v>
      </c>
      <c r="G9" s="72">
        <v>2963</v>
      </c>
      <c r="H9" s="8">
        <v>0</v>
      </c>
      <c r="I9" s="8">
        <v>0</v>
      </c>
      <c r="J9" s="17">
        <v>0</v>
      </c>
    </row>
    <row r="10" spans="2:10" s="9" customFormat="1">
      <c r="B10" s="55" t="s">
        <v>21</v>
      </c>
      <c r="C10" s="72">
        <v>-699</v>
      </c>
      <c r="D10" s="72">
        <v>-684</v>
      </c>
      <c r="E10" s="72">
        <v>-1063</v>
      </c>
      <c r="F10" s="72">
        <v>-884</v>
      </c>
      <c r="G10" s="72">
        <v>-1119</v>
      </c>
      <c r="H10" s="8">
        <v>0</v>
      </c>
      <c r="I10" s="8">
        <v>0</v>
      </c>
      <c r="J10" s="17">
        <v>0</v>
      </c>
    </row>
    <row r="11" spans="2:10" s="9" customFormat="1">
      <c r="B11" s="55" t="s">
        <v>13</v>
      </c>
      <c r="C11" s="72">
        <v>12533</v>
      </c>
      <c r="D11" s="72">
        <v>1159</v>
      </c>
      <c r="E11" s="72">
        <v>815</v>
      </c>
      <c r="F11" s="72">
        <v>913</v>
      </c>
      <c r="G11" s="72">
        <v>13373</v>
      </c>
      <c r="H11" s="8">
        <v>0</v>
      </c>
      <c r="I11" s="8">
        <v>0</v>
      </c>
      <c r="J11" s="17">
        <v>0</v>
      </c>
    </row>
    <row r="12" spans="2:10" s="9" customFormat="1">
      <c r="B12" s="55" t="s">
        <v>22</v>
      </c>
      <c r="C12" s="72">
        <v>-1228</v>
      </c>
      <c r="D12" s="72">
        <v>-745</v>
      </c>
      <c r="E12" s="72">
        <v>801</v>
      </c>
      <c r="F12" s="72">
        <v>160</v>
      </c>
      <c r="G12" s="72">
        <v>-16</v>
      </c>
      <c r="H12" s="8">
        <v>0</v>
      </c>
      <c r="I12" s="8">
        <v>0</v>
      </c>
      <c r="J12" s="17">
        <v>0</v>
      </c>
    </row>
    <row r="13" spans="2:10" s="9" customFormat="1">
      <c r="B13" s="55" t="s">
        <v>52</v>
      </c>
      <c r="C13" s="72">
        <v>-1757</v>
      </c>
      <c r="D13" s="72">
        <v>-542</v>
      </c>
      <c r="E13" s="72"/>
      <c r="F13" s="72"/>
      <c r="G13" s="72"/>
      <c r="H13" s="8">
        <v>0</v>
      </c>
      <c r="I13" s="8">
        <v>0</v>
      </c>
      <c r="J13" s="17">
        <v>0</v>
      </c>
    </row>
    <row r="14" spans="2:10" s="9" customFormat="1">
      <c r="B14" s="55" t="s">
        <v>23</v>
      </c>
      <c r="C14" s="72">
        <v>-134</v>
      </c>
      <c r="D14" s="72">
        <v>183</v>
      </c>
      <c r="E14" s="72">
        <v>223</v>
      </c>
      <c r="F14" s="72">
        <v>300</v>
      </c>
      <c r="G14" s="72">
        <v>94</v>
      </c>
      <c r="H14" s="8">
        <v>0</v>
      </c>
      <c r="I14" s="8">
        <v>0</v>
      </c>
      <c r="J14" s="17">
        <v>0</v>
      </c>
    </row>
    <row r="15" spans="2:10" s="9" customFormat="1">
      <c r="B15" s="55"/>
      <c r="C15" s="72"/>
      <c r="D15" s="72"/>
      <c r="E15" s="72"/>
      <c r="F15" s="72"/>
      <c r="G15" s="72"/>
      <c r="H15" s="8"/>
      <c r="I15" s="8"/>
      <c r="J15" s="17"/>
    </row>
    <row r="16" spans="2:10" s="9" customFormat="1">
      <c r="B16" s="55" t="s">
        <v>24</v>
      </c>
      <c r="C16" s="28"/>
      <c r="D16" s="28"/>
      <c r="E16" s="72"/>
      <c r="F16" s="72"/>
      <c r="G16" s="72"/>
      <c r="H16" s="8"/>
      <c r="I16" s="8"/>
      <c r="J16" s="17"/>
    </row>
    <row r="17" spans="2:10" s="9" customFormat="1">
      <c r="B17" s="55" t="s">
        <v>2</v>
      </c>
      <c r="C17" s="72">
        <v>-646</v>
      </c>
      <c r="D17" s="72">
        <v>-1054</v>
      </c>
      <c r="E17" s="72">
        <v>-663</v>
      </c>
      <c r="F17" s="72">
        <v>-995</v>
      </c>
      <c r="G17" s="72">
        <v>264</v>
      </c>
      <c r="H17" s="8">
        <f>-'Balance Sheet'!H6+'Balance Sheet'!G6</f>
        <v>33.445387530418884</v>
      </c>
      <c r="I17" s="8">
        <f>-'Balance Sheet'!I6+'Balance Sheet'!H6</f>
        <v>-514.29238450261619</v>
      </c>
      <c r="J17" s="8">
        <f>-'Balance Sheet'!J6+'Balance Sheet'!I6</f>
        <v>-570.31615096507267</v>
      </c>
    </row>
    <row r="18" spans="2:10" s="9" customFormat="1">
      <c r="B18" s="55" t="s">
        <v>3</v>
      </c>
      <c r="C18" s="72">
        <v>2672</v>
      </c>
      <c r="D18" s="72">
        <v>13</v>
      </c>
      <c r="E18" s="72">
        <v>-69</v>
      </c>
      <c r="F18" s="72">
        <v>-751</v>
      </c>
      <c r="G18" s="72">
        <v>-486</v>
      </c>
      <c r="H18" s="8">
        <f>-'Balance Sheet'!H7+'Balance Sheet'!G7</f>
        <v>-0.65176162624447898</v>
      </c>
      <c r="I18" s="8">
        <f>-'Balance Sheet'!I7+'Balance Sheet'!H7</f>
        <v>-112.89520644707409</v>
      </c>
      <c r="J18" s="8">
        <f>-'Balance Sheet'!J7+'Balance Sheet'!I7</f>
        <v>-138.48812534733497</v>
      </c>
    </row>
    <row r="19" spans="2:10" s="9" customFormat="1">
      <c r="B19" s="55" t="s">
        <v>8</v>
      </c>
      <c r="C19" s="72">
        <v>188</v>
      </c>
      <c r="D19" s="72">
        <v>245</v>
      </c>
      <c r="E19" s="72">
        <v>109</v>
      </c>
      <c r="F19" s="72">
        <v>198</v>
      </c>
      <c r="G19" s="72">
        <v>184</v>
      </c>
      <c r="H19" s="8">
        <f>'Balance Sheet'!H24-'Balance Sheet'!G24</f>
        <v>0</v>
      </c>
      <c r="I19" s="8">
        <f>'Balance Sheet'!I24-'Balance Sheet'!H24</f>
        <v>0</v>
      </c>
      <c r="J19" s="17">
        <f>'Balance Sheet'!J24-'Balance Sheet'!I24</f>
        <v>0</v>
      </c>
    </row>
    <row r="20" spans="2:10" s="9" customFormat="1">
      <c r="B20" s="55" t="s">
        <v>25</v>
      </c>
      <c r="C20" s="72">
        <v>1189</v>
      </c>
      <c r="D20" s="72">
        <v>863</v>
      </c>
      <c r="E20" s="72">
        <v>427</v>
      </c>
      <c r="F20" s="72">
        <v>904</v>
      </c>
      <c r="G20" s="72">
        <v>1484</v>
      </c>
      <c r="H20" s="8">
        <v>0</v>
      </c>
      <c r="I20" s="8">
        <v>0</v>
      </c>
      <c r="J20" s="17">
        <v>0</v>
      </c>
    </row>
    <row r="21" spans="2:10" s="9" customFormat="1">
      <c r="B21" s="55" t="s">
        <v>26</v>
      </c>
      <c r="C21" s="72">
        <v>-2305</v>
      </c>
      <c r="D21" s="72">
        <v>-1063</v>
      </c>
      <c r="E21" s="72">
        <v>-1423</v>
      </c>
      <c r="F21" s="72">
        <v>-603</v>
      </c>
      <c r="G21" s="72">
        <v>-1260</v>
      </c>
      <c r="H21" s="8">
        <f>'Balance Sheet'!H28-'Balance Sheet'!G28</f>
        <v>0</v>
      </c>
      <c r="I21" s="8">
        <f>'Balance Sheet'!I28-'Balance Sheet'!H28</f>
        <v>0</v>
      </c>
      <c r="J21" s="17">
        <f>'Balance Sheet'!J28-'Balance Sheet'!I28</f>
        <v>0</v>
      </c>
    </row>
    <row r="22" spans="2:10" s="9" customFormat="1">
      <c r="B22" s="55" t="s">
        <v>27</v>
      </c>
      <c r="C22" s="72">
        <v>-111</v>
      </c>
      <c r="D22" s="72">
        <v>-265</v>
      </c>
      <c r="E22" s="72">
        <v>-610</v>
      </c>
      <c r="F22" s="72">
        <v>-667</v>
      </c>
      <c r="G22" s="72">
        <v>624</v>
      </c>
      <c r="H22" s="8">
        <v>0</v>
      </c>
      <c r="I22" s="8">
        <v>0</v>
      </c>
      <c r="J22" s="17">
        <v>0</v>
      </c>
    </row>
    <row r="23" spans="2:10" s="9" customFormat="1">
      <c r="B23" s="55" t="s">
        <v>28</v>
      </c>
      <c r="C23" s="72">
        <f t="shared" ref="C23:J23" si="1">SUM(C5:C22)</f>
        <v>14052</v>
      </c>
      <c r="D23" s="72">
        <f t="shared" si="1"/>
        <v>16207</v>
      </c>
      <c r="E23" s="72">
        <f t="shared" si="1"/>
        <v>13066</v>
      </c>
      <c r="F23" s="72">
        <f t="shared" si="1"/>
        <v>13860</v>
      </c>
      <c r="G23" s="72">
        <f t="shared" si="1"/>
        <v>15190</v>
      </c>
      <c r="H23" s="53">
        <f t="shared" si="1"/>
        <v>11905.064832530727</v>
      </c>
      <c r="I23" s="53">
        <f t="shared" si="1"/>
        <v>14000.96414192874</v>
      </c>
      <c r="J23" s="59">
        <f t="shared" si="1"/>
        <v>13773.282262567736</v>
      </c>
    </row>
    <row r="24" spans="2:10" s="9" customFormat="1">
      <c r="B24" s="56" t="s">
        <v>110</v>
      </c>
      <c r="C24" s="90">
        <v>14052</v>
      </c>
      <c r="D24" s="90">
        <v>16207</v>
      </c>
      <c r="E24" s="90">
        <v>13066</v>
      </c>
      <c r="F24" s="90">
        <v>13860</v>
      </c>
      <c r="G24" s="90">
        <v>15190</v>
      </c>
      <c r="H24" s="8"/>
      <c r="I24" s="8"/>
      <c r="J24" s="17"/>
    </row>
    <row r="25" spans="2:10" s="9" customFormat="1">
      <c r="B25" s="56" t="s">
        <v>111</v>
      </c>
      <c r="C25" s="90">
        <f t="shared" ref="C25:F25" si="2">C24-C23</f>
        <v>0</v>
      </c>
      <c r="D25" s="90">
        <f t="shared" si="2"/>
        <v>0</v>
      </c>
      <c r="E25" s="90">
        <f t="shared" si="2"/>
        <v>0</v>
      </c>
      <c r="F25" s="90">
        <f t="shared" si="2"/>
        <v>0</v>
      </c>
      <c r="G25" s="90">
        <f>G24-G23</f>
        <v>0</v>
      </c>
      <c r="H25" s="8"/>
      <c r="I25" s="8"/>
      <c r="J25" s="17"/>
    </row>
    <row r="26" spans="2:10" s="9" customFormat="1">
      <c r="B26" s="55"/>
      <c r="C26" s="28"/>
      <c r="D26" s="72"/>
      <c r="E26" s="72"/>
      <c r="F26" s="72"/>
      <c r="G26" s="72"/>
      <c r="H26" s="8"/>
      <c r="I26" s="8"/>
      <c r="J26" s="17"/>
    </row>
    <row r="27" spans="2:10" s="9" customFormat="1">
      <c r="B27" s="57" t="s">
        <v>29</v>
      </c>
      <c r="C27" s="28"/>
      <c r="D27" s="28"/>
      <c r="E27" s="72"/>
      <c r="F27" s="72"/>
      <c r="G27" s="72"/>
      <c r="H27" s="8"/>
      <c r="I27" s="8"/>
      <c r="J27" s="17"/>
    </row>
    <row r="28" spans="2:10" s="9" customFormat="1">
      <c r="B28" s="55" t="s">
        <v>30</v>
      </c>
      <c r="C28" s="72">
        <v>6280</v>
      </c>
      <c r="D28" s="72">
        <v>4196</v>
      </c>
      <c r="E28" s="72">
        <v>6411</v>
      </c>
      <c r="F28" s="72">
        <v>733</v>
      </c>
      <c r="G28" s="72">
        <v>1122</v>
      </c>
      <c r="H28" s="8">
        <v>0</v>
      </c>
      <c r="I28" s="8">
        <v>0</v>
      </c>
      <c r="J28" s="17">
        <v>0</v>
      </c>
    </row>
    <row r="29" spans="2:10" s="9" customFormat="1">
      <c r="B29" s="55" t="s">
        <v>31</v>
      </c>
      <c r="C29" s="72">
        <v>-4172</v>
      </c>
      <c r="D29" s="72">
        <v>-5478</v>
      </c>
      <c r="E29" s="72">
        <v>-3592</v>
      </c>
      <c r="F29" s="72">
        <v>-1774</v>
      </c>
      <c r="G29" s="72">
        <v>-769</v>
      </c>
      <c r="H29" s="8">
        <v>0</v>
      </c>
      <c r="I29" s="8">
        <v>0</v>
      </c>
      <c r="J29" s="17">
        <v>0</v>
      </c>
    </row>
    <row r="30" spans="2:10" s="9" customFormat="1">
      <c r="B30" s="55" t="s">
        <v>32</v>
      </c>
      <c r="C30" s="72">
        <v>129</v>
      </c>
      <c r="D30" s="72">
        <v>2579</v>
      </c>
      <c r="E30" s="72">
        <v>218</v>
      </c>
      <c r="F30" s="72">
        <v>215</v>
      </c>
      <c r="G30" s="72">
        <v>265</v>
      </c>
      <c r="H30" s="8">
        <v>0</v>
      </c>
      <c r="I30" s="8">
        <v>0</v>
      </c>
      <c r="J30" s="17">
        <v>0</v>
      </c>
    </row>
    <row r="31" spans="2:10" s="9" customFormat="1">
      <c r="B31" s="55" t="s">
        <v>33</v>
      </c>
      <c r="C31" s="72">
        <v>-753</v>
      </c>
      <c r="D31" s="72">
        <v>-973</v>
      </c>
      <c r="E31" s="72">
        <v>-1118</v>
      </c>
      <c r="F31" s="72">
        <v>-1209</v>
      </c>
      <c r="G31" s="72">
        <v>-1248</v>
      </c>
      <c r="H31" s="8">
        <f>H62</f>
        <v>-1177.7259476201627</v>
      </c>
      <c r="I31" s="8">
        <f t="shared" ref="I31:J31" si="3">I62</f>
        <v>-1278.6011680006247</v>
      </c>
      <c r="J31" s="17">
        <f t="shared" si="3"/>
        <v>-1350.8525910142566</v>
      </c>
    </row>
    <row r="32" spans="2:10" s="9" customFormat="1">
      <c r="B32" s="55" t="s">
        <v>34</v>
      </c>
      <c r="C32" s="72">
        <v>741</v>
      </c>
      <c r="D32" s="72">
        <v>748</v>
      </c>
      <c r="E32" s="72">
        <v>1305</v>
      </c>
      <c r="F32" s="72">
        <v>909</v>
      </c>
      <c r="G32" s="72">
        <v>1099</v>
      </c>
      <c r="H32" s="8">
        <v>0</v>
      </c>
      <c r="I32" s="8">
        <v>0</v>
      </c>
      <c r="J32" s="17">
        <v>0</v>
      </c>
    </row>
    <row r="33" spans="2:10" s="9" customFormat="1">
      <c r="B33" s="58" t="s">
        <v>35</v>
      </c>
      <c r="C33" s="72">
        <v>-13084</v>
      </c>
      <c r="D33" s="72">
        <v>-1610</v>
      </c>
      <c r="E33" s="72">
        <v>-4286</v>
      </c>
      <c r="F33" s="72">
        <v>-1169</v>
      </c>
      <c r="G33" s="72">
        <v>-21821</v>
      </c>
      <c r="H33" s="8"/>
      <c r="I33" s="8"/>
      <c r="J33" s="8"/>
    </row>
    <row r="34" spans="2:10" s="9" customFormat="1">
      <c r="B34" s="55" t="s">
        <v>36</v>
      </c>
      <c r="C34" s="72">
        <f t="shared" ref="C34:F34" si="4">SUM(C28:C33)</f>
        <v>-10859</v>
      </c>
      <c r="D34" s="72">
        <f t="shared" si="4"/>
        <v>-538</v>
      </c>
      <c r="E34" s="72">
        <f t="shared" si="4"/>
        <v>-1062</v>
      </c>
      <c r="F34" s="72">
        <f t="shared" si="4"/>
        <v>-2295</v>
      </c>
      <c r="G34" s="72">
        <f>SUM(G28:G33)</f>
        <v>-21352</v>
      </c>
      <c r="H34" s="53">
        <f>SUM(H28:H33)</f>
        <v>-1177.7259476201627</v>
      </c>
      <c r="I34" s="53">
        <f t="shared" ref="I34" si="5">SUM(I28:I33)</f>
        <v>-1278.6011680006247</v>
      </c>
      <c r="J34" s="59">
        <f>SUM(J28:J33)</f>
        <v>-1350.8525910142566</v>
      </c>
    </row>
    <row r="35" spans="2:10" s="9" customFormat="1">
      <c r="B35" s="56" t="s">
        <v>110</v>
      </c>
      <c r="C35" s="72">
        <v>-10859</v>
      </c>
      <c r="D35" s="72">
        <v>-538</v>
      </c>
      <c r="E35" s="72">
        <v>-1062</v>
      </c>
      <c r="F35" s="72">
        <v>-2295</v>
      </c>
      <c r="G35" s="72">
        <v>-21352</v>
      </c>
      <c r="H35" s="8"/>
      <c r="I35" s="8"/>
      <c r="J35" s="17"/>
    </row>
    <row r="36" spans="2:10" s="9" customFormat="1">
      <c r="B36" s="56" t="s">
        <v>111</v>
      </c>
      <c r="C36" s="72">
        <f t="shared" ref="C36:F36" si="6">C35-C34</f>
        <v>0</v>
      </c>
      <c r="D36" s="72">
        <f t="shared" si="6"/>
        <v>0</v>
      </c>
      <c r="E36" s="72">
        <f t="shared" si="6"/>
        <v>0</v>
      </c>
      <c r="F36" s="72">
        <f t="shared" si="6"/>
        <v>0</v>
      </c>
      <c r="G36" s="72">
        <f>G35-G34</f>
        <v>0</v>
      </c>
      <c r="H36" s="8"/>
      <c r="I36" s="8"/>
      <c r="J36" s="17"/>
    </row>
    <row r="37" spans="2:10" s="9" customFormat="1">
      <c r="B37" s="55"/>
      <c r="C37" s="28"/>
      <c r="D37" s="72"/>
      <c r="E37" s="72"/>
      <c r="F37" s="72"/>
      <c r="G37" s="72"/>
      <c r="H37" s="8"/>
      <c r="I37" s="8"/>
      <c r="J37" s="17"/>
    </row>
    <row r="38" spans="2:10" s="9" customFormat="1">
      <c r="B38" s="57" t="s">
        <v>37</v>
      </c>
      <c r="C38" s="28"/>
      <c r="D38" s="28"/>
      <c r="E38" s="72"/>
      <c r="F38" s="72"/>
      <c r="G38" s="72"/>
      <c r="H38" s="8"/>
      <c r="I38" s="8"/>
      <c r="J38" s="17"/>
    </row>
    <row r="39" spans="2:10" s="9" customFormat="1">
      <c r="B39" s="58" t="s">
        <v>38</v>
      </c>
      <c r="C39" s="28"/>
      <c r="D39" s="28"/>
      <c r="E39" s="72"/>
      <c r="F39" s="72"/>
      <c r="G39" s="72">
        <v>2987</v>
      </c>
      <c r="H39" s="8">
        <v>0</v>
      </c>
      <c r="I39" s="8">
        <v>0</v>
      </c>
      <c r="J39" s="17">
        <v>0</v>
      </c>
    </row>
    <row r="40" spans="2:10" s="9" customFormat="1">
      <c r="B40" s="55" t="s">
        <v>40</v>
      </c>
      <c r="C40" s="28"/>
      <c r="D40" s="28"/>
      <c r="E40" s="72"/>
      <c r="F40" s="72"/>
      <c r="G40" s="72">
        <v>-3000</v>
      </c>
      <c r="H40" s="8">
        <v>0</v>
      </c>
      <c r="I40" s="8">
        <v>0</v>
      </c>
      <c r="J40" s="17">
        <v>0</v>
      </c>
    </row>
    <row r="41" spans="2:10" s="9" customFormat="1">
      <c r="B41" s="55" t="s">
        <v>41</v>
      </c>
      <c r="C41" s="72">
        <v>-267</v>
      </c>
      <c r="D41" s="72">
        <v>-160</v>
      </c>
      <c r="E41" s="72">
        <v>194</v>
      </c>
      <c r="F41" s="72">
        <v>-120</v>
      </c>
      <c r="G41" s="72">
        <v>99</v>
      </c>
      <c r="H41" s="8">
        <v>0</v>
      </c>
      <c r="I41" s="8">
        <v>0</v>
      </c>
      <c r="J41" s="17">
        <v>0</v>
      </c>
    </row>
    <row r="42" spans="2:10" s="9" customFormat="1">
      <c r="B42" s="55" t="s">
        <v>42</v>
      </c>
      <c r="C42" s="72">
        <v>6945</v>
      </c>
      <c r="D42" s="28"/>
      <c r="E42" s="72">
        <v>5926</v>
      </c>
      <c r="F42" s="72">
        <v>4455</v>
      </c>
      <c r="G42" s="72">
        <v>12883</v>
      </c>
      <c r="H42" s="8">
        <v>0</v>
      </c>
      <c r="I42" s="8">
        <v>0</v>
      </c>
      <c r="J42" s="17">
        <v>0</v>
      </c>
    </row>
    <row r="43" spans="2:10" s="9" customFormat="1">
      <c r="B43" s="55" t="s">
        <v>43</v>
      </c>
      <c r="C43" s="72">
        <v>-2750</v>
      </c>
      <c r="D43" s="72">
        <v>-6022</v>
      </c>
      <c r="E43" s="72">
        <v>-11431</v>
      </c>
      <c r="F43" s="72">
        <v>-3879</v>
      </c>
      <c r="G43" s="72">
        <v>-2873</v>
      </c>
      <c r="H43" s="53">
        <f>'Balance Sheet'!H29-'Balance Sheet'!G29</f>
        <v>-1000</v>
      </c>
      <c r="I43" s="53">
        <f>'Balance Sheet'!I29-'Balance Sheet'!H29</f>
        <v>-1000</v>
      </c>
      <c r="J43" s="53">
        <f>'Balance Sheet'!J29-'Balance Sheet'!I29</f>
        <v>-1000</v>
      </c>
    </row>
    <row r="44" spans="2:10" s="9" customFormat="1">
      <c r="B44" s="55" t="s">
        <v>44</v>
      </c>
      <c r="C44" s="72">
        <v>-1546</v>
      </c>
      <c r="D44" s="72">
        <v>-6287</v>
      </c>
      <c r="E44" s="72">
        <v>-8001</v>
      </c>
      <c r="F44" s="72">
        <v>-5155</v>
      </c>
      <c r="G44" s="72">
        <v>0</v>
      </c>
      <c r="H44" s="8">
        <v>0</v>
      </c>
      <c r="I44" s="8">
        <v>0</v>
      </c>
      <c r="J44" s="17">
        <v>0</v>
      </c>
    </row>
    <row r="45" spans="2:10" s="9" customFormat="1">
      <c r="B45" s="55" t="s">
        <v>45</v>
      </c>
      <c r="C45" s="72">
        <v>-4075</v>
      </c>
      <c r="D45" s="72">
        <v>-4396</v>
      </c>
      <c r="E45" s="72">
        <v>-4634</v>
      </c>
      <c r="F45" s="72">
        <v>-4744</v>
      </c>
      <c r="G45" s="72">
        <v>-4863</v>
      </c>
      <c r="H45" s="8">
        <f>-'Income Statement'!H51*'Income Statement'!H53</f>
        <v>-5222.9629621158629</v>
      </c>
      <c r="I45" s="8">
        <f>-'Income Statement'!I51*'Income Statement'!I53</f>
        <v>-5609.3834252842016</v>
      </c>
      <c r="J45" s="17">
        <f>-'Income Statement'!J51*'Income Statement'!J53</f>
        <v>-6012.0133927393017</v>
      </c>
    </row>
    <row r="46" spans="2:10" s="9" customFormat="1">
      <c r="B46" s="55" t="s">
        <v>46</v>
      </c>
      <c r="C46" s="72">
        <v>542</v>
      </c>
      <c r="D46" s="72">
        <v>641</v>
      </c>
      <c r="E46" s="72">
        <v>984</v>
      </c>
      <c r="F46" s="72">
        <v>27</v>
      </c>
      <c r="G46" s="72">
        <v>-106</v>
      </c>
      <c r="H46" s="8"/>
      <c r="I46" s="8"/>
      <c r="J46" s="17"/>
    </row>
    <row r="47" spans="2:10" s="9" customFormat="1">
      <c r="B47" s="58" t="s">
        <v>47</v>
      </c>
      <c r="C47" s="72">
        <f t="shared" ref="C47:F47" si="7">SUM(C39:C46)</f>
        <v>-1151</v>
      </c>
      <c r="D47" s="72">
        <f t="shared" si="7"/>
        <v>-16224</v>
      </c>
      <c r="E47" s="72">
        <f t="shared" si="7"/>
        <v>-16962</v>
      </c>
      <c r="F47" s="72">
        <f t="shared" si="7"/>
        <v>-9416</v>
      </c>
      <c r="G47" s="72">
        <f>SUM(G39:G46)</f>
        <v>5127</v>
      </c>
      <c r="H47" s="53">
        <f t="shared" ref="H47:J47" si="8">SUM(H39:H46)</f>
        <v>-6222.9629621158629</v>
      </c>
      <c r="I47" s="53">
        <f t="shared" si="8"/>
        <v>-6609.3834252842016</v>
      </c>
      <c r="J47" s="59">
        <f t="shared" si="8"/>
        <v>-7012.0133927393017</v>
      </c>
    </row>
    <row r="48" spans="2:10" s="9" customFormat="1">
      <c r="B48" s="56" t="s">
        <v>110</v>
      </c>
      <c r="C48" s="72">
        <v>-1151</v>
      </c>
      <c r="D48" s="72">
        <v>-16224</v>
      </c>
      <c r="E48" s="72">
        <v>-16962</v>
      </c>
      <c r="F48" s="72">
        <v>-9416</v>
      </c>
      <c r="G48" s="72">
        <v>5127</v>
      </c>
      <c r="H48" s="8"/>
      <c r="I48" s="8"/>
      <c r="J48" s="17"/>
    </row>
    <row r="49" spans="2:10" s="9" customFormat="1">
      <c r="B49" s="56" t="s">
        <v>111</v>
      </c>
      <c r="C49" s="72">
        <f t="shared" ref="C49:F49" si="9">C48-C47</f>
        <v>0</v>
      </c>
      <c r="D49" s="72">
        <f t="shared" si="9"/>
        <v>0</v>
      </c>
      <c r="E49" s="72">
        <f t="shared" si="9"/>
        <v>0</v>
      </c>
      <c r="F49" s="72">
        <f t="shared" si="9"/>
        <v>0</v>
      </c>
      <c r="G49" s="72">
        <f>G48-G47</f>
        <v>0</v>
      </c>
      <c r="H49" s="8"/>
      <c r="I49" s="8"/>
      <c r="J49" s="17"/>
    </row>
    <row r="50" spans="2:10" s="9" customFormat="1">
      <c r="B50" s="58"/>
      <c r="C50" s="72"/>
      <c r="D50" s="72"/>
      <c r="E50" s="72"/>
      <c r="F50" s="72"/>
      <c r="G50" s="72"/>
      <c r="H50" s="8"/>
      <c r="I50" s="8"/>
      <c r="J50" s="17"/>
    </row>
    <row r="51" spans="2:10" s="9" customFormat="1">
      <c r="B51" s="58" t="s">
        <v>49</v>
      </c>
      <c r="C51" s="72">
        <f t="shared" ref="C51:E51" si="10">C23+C34+C47</f>
        <v>2042</v>
      </c>
      <c r="D51" s="72">
        <f t="shared" si="10"/>
        <v>-555</v>
      </c>
      <c r="E51" s="72">
        <f t="shared" si="10"/>
        <v>-4958</v>
      </c>
      <c r="F51" s="72">
        <f>F23+F34+F47</f>
        <v>2149</v>
      </c>
      <c r="G51" s="72">
        <f>G23+G34+G47</f>
        <v>-1035</v>
      </c>
      <c r="H51" s="72">
        <f>H23+H34+H47</f>
        <v>4504.3759227947003</v>
      </c>
      <c r="I51" s="72">
        <f t="shared" ref="I51:J51" si="11">I23+I34+I47</f>
        <v>6112.9795486439134</v>
      </c>
      <c r="J51" s="73">
        <f t="shared" si="11"/>
        <v>5410.4162788141784</v>
      </c>
    </row>
    <row r="52" spans="2:10" s="9" customFormat="1">
      <c r="B52" s="58"/>
      <c r="C52" s="72"/>
      <c r="D52" s="72"/>
      <c r="E52" s="72"/>
      <c r="F52" s="72"/>
      <c r="G52" s="72"/>
      <c r="H52" s="28"/>
      <c r="I52" s="28"/>
      <c r="J52" s="29"/>
    </row>
    <row r="53" spans="2:10" s="9" customFormat="1">
      <c r="B53" s="58" t="s">
        <v>48</v>
      </c>
      <c r="C53" s="72">
        <v>111</v>
      </c>
      <c r="D53" s="72">
        <v>-102</v>
      </c>
      <c r="E53" s="72">
        <v>-33</v>
      </c>
      <c r="F53" s="72">
        <v>45</v>
      </c>
      <c r="G53" s="72">
        <v>-137</v>
      </c>
      <c r="H53" s="28"/>
      <c r="I53" s="28"/>
      <c r="J53" s="29"/>
    </row>
    <row r="54" spans="2:10" s="9" customFormat="1">
      <c r="B54" s="58" t="s">
        <v>49</v>
      </c>
      <c r="C54" s="72">
        <f t="shared" ref="C54:F54" si="12">C23+C34+C47+C53</f>
        <v>2153</v>
      </c>
      <c r="D54" s="72">
        <f t="shared" si="12"/>
        <v>-657</v>
      </c>
      <c r="E54" s="72">
        <f t="shared" si="12"/>
        <v>-4991</v>
      </c>
      <c r="F54" s="72">
        <f t="shared" si="12"/>
        <v>2194</v>
      </c>
      <c r="G54" s="72">
        <f>G23+G34+G47+G53</f>
        <v>-1172</v>
      </c>
      <c r="H54" s="72">
        <f>H23+H34+H47+H53</f>
        <v>4504.3759227947003</v>
      </c>
      <c r="I54" s="72">
        <f>I23+I34+I47+I53</f>
        <v>6112.9795486439134</v>
      </c>
      <c r="J54" s="73">
        <f>J23+J34+J47+J53</f>
        <v>5410.4162788141784</v>
      </c>
    </row>
    <row r="55" spans="2:10" s="9" customFormat="1">
      <c r="B55" s="58" t="s">
        <v>50</v>
      </c>
      <c r="C55" s="72">
        <v>12820</v>
      </c>
      <c r="D55" s="72">
        <v>14973</v>
      </c>
      <c r="E55" s="72">
        <v>14316</v>
      </c>
      <c r="F55" s="72">
        <v>9325</v>
      </c>
      <c r="G55" s="72">
        <v>11519</v>
      </c>
      <c r="H55" s="28">
        <f>G56</f>
        <v>10347</v>
      </c>
      <c r="I55" s="28">
        <f t="shared" ref="I55:J55" si="13">H56</f>
        <v>14851.375922794701</v>
      </c>
      <c r="J55" s="29">
        <f t="shared" si="13"/>
        <v>20964.355471438615</v>
      </c>
    </row>
    <row r="56" spans="2:10" s="9" customFormat="1">
      <c r="B56" s="58" t="s">
        <v>51</v>
      </c>
      <c r="C56" s="72">
        <f t="shared" ref="C56:F56" si="14">C54+C55</f>
        <v>14973</v>
      </c>
      <c r="D56" s="72">
        <f t="shared" si="14"/>
        <v>14316</v>
      </c>
      <c r="E56" s="72">
        <f t="shared" si="14"/>
        <v>9325</v>
      </c>
      <c r="F56" s="72">
        <f t="shared" si="14"/>
        <v>11519</v>
      </c>
      <c r="G56" s="72">
        <f>G54+G55</f>
        <v>10347</v>
      </c>
      <c r="H56" s="8">
        <f>H54+H55</f>
        <v>14851.375922794701</v>
      </c>
      <c r="I56" s="8">
        <f t="shared" ref="I56:J56" si="15">I54+I55</f>
        <v>20964.355471438615</v>
      </c>
      <c r="J56" s="17">
        <f t="shared" si="15"/>
        <v>26374.771750252796</v>
      </c>
    </row>
    <row r="57" spans="2:10">
      <c r="B57" s="35"/>
      <c r="C57" s="12"/>
      <c r="D57" s="12"/>
      <c r="E57" s="12"/>
      <c r="F57" s="12"/>
      <c r="G57" s="12"/>
      <c r="H57" s="5"/>
      <c r="I57" s="5"/>
      <c r="J57" s="18"/>
    </row>
    <row r="58" spans="2:10">
      <c r="B58" s="35" t="s">
        <v>132</v>
      </c>
      <c r="C58" s="51">
        <f t="shared" ref="C58:F58" si="16">C23-(-C31)</f>
        <v>13299</v>
      </c>
      <c r="D58" s="51">
        <f t="shared" si="16"/>
        <v>15234</v>
      </c>
      <c r="E58" s="51">
        <f t="shared" si="16"/>
        <v>11948</v>
      </c>
      <c r="F58" s="51">
        <f t="shared" si="16"/>
        <v>12651</v>
      </c>
      <c r="G58" s="51">
        <f>G23-(-G31)</f>
        <v>13942</v>
      </c>
      <c r="H58" s="48">
        <f t="shared" ref="H58:J58" si="17">H23-(-H31)</f>
        <v>10727.338884910563</v>
      </c>
      <c r="I58" s="48">
        <f t="shared" si="17"/>
        <v>12722.362973928115</v>
      </c>
      <c r="J58" s="50">
        <f t="shared" si="17"/>
        <v>12422.42967155348</v>
      </c>
    </row>
    <row r="59" spans="2:10">
      <c r="B59" s="40" t="s">
        <v>140</v>
      </c>
      <c r="C59" s="140">
        <f>C58/'Income Statement'!C51</f>
        <v>5.8897254207263066</v>
      </c>
      <c r="D59" s="140">
        <f>D58/'Income Statement'!D51</f>
        <v>6.7857461024498891</v>
      </c>
      <c r="E59" s="140">
        <f>E58/'Income Statement'!E51</f>
        <v>5.5675675675675675</v>
      </c>
      <c r="F59" s="140">
        <f>F58/'Income Statement'!F51</f>
        <v>6.0880654475457172</v>
      </c>
      <c r="G59" s="140">
        <f>G58/'Income Statement'!G51</f>
        <v>6.8781450419338928</v>
      </c>
      <c r="H59" s="139">
        <f>H58/'Income Statement'!H51</f>
        <v>5.2922244128813825</v>
      </c>
      <c r="I59" s="139">
        <f>I58/'Income Statement'!I51</f>
        <v>6.2764494197968004</v>
      </c>
      <c r="J59" s="138">
        <f>J58/'Income Statement'!J51</f>
        <v>6.128480351037731</v>
      </c>
    </row>
    <row r="61" spans="2:10">
      <c r="B61" s="92" t="s">
        <v>135</v>
      </c>
      <c r="C61" s="92" t="str">
        <f t="shared" ref="C61:J61" si="18">C3</f>
        <v>2020A</v>
      </c>
      <c r="D61" s="92" t="str">
        <f t="shared" si="18"/>
        <v>2021A</v>
      </c>
      <c r="E61" s="92" t="str">
        <f t="shared" si="18"/>
        <v>2022A</v>
      </c>
      <c r="F61" s="92" t="str">
        <f t="shared" si="18"/>
        <v>2023A</v>
      </c>
      <c r="G61" s="92" t="str">
        <f t="shared" si="18"/>
        <v>2024A</v>
      </c>
      <c r="H61" s="92" t="str">
        <f t="shared" si="18"/>
        <v>2025E</v>
      </c>
      <c r="I61" s="92" t="str">
        <f t="shared" si="18"/>
        <v>2026E</v>
      </c>
      <c r="J61" s="93" t="str">
        <f t="shared" si="18"/>
        <v>2027E</v>
      </c>
    </row>
    <row r="62" spans="2:10">
      <c r="B62" s="74" t="str">
        <f>B31</f>
        <v>Capital expenditures</v>
      </c>
      <c r="C62" s="51">
        <f>C31</f>
        <v>-753</v>
      </c>
      <c r="D62" s="51">
        <f t="shared" ref="D62:G62" si="19">D31</f>
        <v>-973</v>
      </c>
      <c r="E62" s="51">
        <f t="shared" si="19"/>
        <v>-1118</v>
      </c>
      <c r="F62" s="51">
        <f t="shared" si="19"/>
        <v>-1209</v>
      </c>
      <c r="G62" s="51">
        <f t="shared" si="19"/>
        <v>-1248</v>
      </c>
      <c r="H62" s="48">
        <f>-'Income Statement'!H7*'Cash Flow'!H63</f>
        <v>-1177.7259476201627</v>
      </c>
      <c r="I62" s="48">
        <f>-'Income Statement'!I7*'Cash Flow'!I63</f>
        <v>-1278.6011680006247</v>
      </c>
      <c r="J62" s="99">
        <f>-'Income Statement'!J7*'Cash Flow'!J63</f>
        <v>-1350.8525910142566</v>
      </c>
    </row>
    <row r="63" spans="2:10">
      <c r="B63" s="75" t="s">
        <v>136</v>
      </c>
      <c r="C63" s="30">
        <f>-C62/'Income Statement'!C7</f>
        <v>1.7710146290982644E-2</v>
      </c>
      <c r="D63" s="30">
        <f>-D62/'Income Statement'!D7</f>
        <v>2.0976608817505658E-2</v>
      </c>
      <c r="E63" s="30">
        <f>-E62/'Income Statement'!E7</f>
        <v>2.4220628696462229E-2</v>
      </c>
      <c r="F63" s="30">
        <f>-F62/'Income Statement'!F7</f>
        <v>2.6863084922010397E-2</v>
      </c>
      <c r="G63" s="30">
        <f>-G62/'Income Statement'!G7</f>
        <v>2.5838509316770186E-2</v>
      </c>
      <c r="H63" s="13">
        <f>AVERAGE(C63:G63)</f>
        <v>2.3121795608746224E-2</v>
      </c>
      <c r="I63" s="13">
        <f>AVERAGE(D63:H63)</f>
        <v>2.4204125472298936E-2</v>
      </c>
      <c r="J63" s="21">
        <f>AVERAGE(E63:I63)</f>
        <v>2.4849628803257594E-2</v>
      </c>
    </row>
    <row r="64" spans="2:10">
      <c r="B64" s="35"/>
      <c r="C64" s="12"/>
      <c r="D64" s="12"/>
      <c r="E64" s="12"/>
      <c r="F64" s="12"/>
      <c r="G64" s="12"/>
      <c r="H64" s="5"/>
      <c r="I64" s="5"/>
      <c r="J64" s="18"/>
    </row>
    <row r="65" spans="2:10">
      <c r="B65" s="76" t="s">
        <v>148</v>
      </c>
      <c r="C65" s="12"/>
      <c r="D65" s="51">
        <f t="shared" ref="D65:F65" si="20">C69</f>
        <v>5886</v>
      </c>
      <c r="E65" s="51">
        <f t="shared" si="20"/>
        <v>6049</v>
      </c>
      <c r="F65" s="51">
        <f t="shared" si="20"/>
        <v>6255</v>
      </c>
      <c r="G65" s="51">
        <f>F69</f>
        <v>6646</v>
      </c>
      <c r="H65" s="48">
        <f t="shared" ref="H65:J65" si="21">G69</f>
        <v>7136</v>
      </c>
      <c r="I65" s="48">
        <f t="shared" si="21"/>
        <v>7535.408968980787</v>
      </c>
      <c r="J65" s="50">
        <f t="shared" si="21"/>
        <v>8004.9372070778209</v>
      </c>
    </row>
    <row r="66" spans="2:10" s="9" customFormat="1">
      <c r="B66" s="78" t="s">
        <v>138</v>
      </c>
      <c r="C66" s="28"/>
      <c r="D66" s="28"/>
      <c r="E66" s="28"/>
      <c r="F66" s="28"/>
      <c r="G66" s="28"/>
      <c r="H66" s="8">
        <f>H75</f>
        <v>778.31697863937598</v>
      </c>
      <c r="I66" s="8">
        <f>I75</f>
        <v>809.07292990359065</v>
      </c>
      <c r="J66" s="17">
        <f>J75</f>
        <v>855.90706045536854</v>
      </c>
    </row>
    <row r="67" spans="2:10">
      <c r="B67" s="76"/>
      <c r="C67" s="12"/>
      <c r="D67" s="12"/>
      <c r="E67" s="12"/>
      <c r="F67" s="12"/>
      <c r="G67" s="12"/>
      <c r="H67" s="48">
        <f>-H62</f>
        <v>1177.7259476201627</v>
      </c>
      <c r="I67" s="48">
        <f t="shared" ref="I67:J67" si="22">-I62</f>
        <v>1278.6011680006247</v>
      </c>
      <c r="J67" s="50">
        <f t="shared" si="22"/>
        <v>1350.8525910142566</v>
      </c>
    </row>
    <row r="68" spans="2:10">
      <c r="B68" s="35" t="s">
        <v>142</v>
      </c>
      <c r="C68" s="51">
        <f t="shared" ref="C68:F68" si="23">C69-C65</f>
        <v>5886</v>
      </c>
      <c r="D68" s="51">
        <f t="shared" si="23"/>
        <v>163</v>
      </c>
      <c r="E68" s="51">
        <f t="shared" si="23"/>
        <v>206</v>
      </c>
      <c r="F68" s="51">
        <f t="shared" si="23"/>
        <v>391</v>
      </c>
      <c r="G68" s="51">
        <f>G69-G65</f>
        <v>490</v>
      </c>
      <c r="H68" s="48">
        <f>-H66+H67</f>
        <v>399.40896898078677</v>
      </c>
      <c r="I68" s="48">
        <f t="shared" ref="I68:J68" si="24">-I66+I67</f>
        <v>469.52823809703409</v>
      </c>
      <c r="J68" s="50">
        <f t="shared" si="24"/>
        <v>494.94553055888809</v>
      </c>
    </row>
    <row r="69" spans="2:10">
      <c r="B69" s="35" t="s">
        <v>69</v>
      </c>
      <c r="C69" s="51">
        <f>'Balance Sheet'!C11</f>
        <v>5886</v>
      </c>
      <c r="D69" s="51">
        <f>'Balance Sheet'!D11</f>
        <v>6049</v>
      </c>
      <c r="E69" s="51">
        <f>'Balance Sheet'!E11</f>
        <v>6255</v>
      </c>
      <c r="F69" s="51">
        <f>'Balance Sheet'!F11</f>
        <v>6646</v>
      </c>
      <c r="G69" s="51">
        <f>'Balance Sheet'!G11</f>
        <v>7136</v>
      </c>
      <c r="H69" s="48">
        <f>H65+H68</f>
        <v>7535.408968980787</v>
      </c>
      <c r="I69" s="48">
        <f t="shared" ref="I69:J69" si="25">I65+I68</f>
        <v>8004.9372070778209</v>
      </c>
      <c r="J69" s="50">
        <f t="shared" si="25"/>
        <v>8499.882737636708</v>
      </c>
    </row>
    <row r="70" spans="2:10">
      <c r="B70" s="77"/>
      <c r="C70" s="51"/>
      <c r="D70" s="51"/>
      <c r="E70" s="51"/>
      <c r="F70" s="51"/>
      <c r="G70" s="51"/>
      <c r="H70" s="5"/>
      <c r="I70" s="5"/>
      <c r="J70" s="18"/>
    </row>
    <row r="71" spans="2:10">
      <c r="B71" s="35" t="s">
        <v>143</v>
      </c>
      <c r="C71" s="51">
        <f>'Balance Sheet'!C13</f>
        <v>53243</v>
      </c>
      <c r="D71" s="51">
        <f>'Balance Sheet'!D13</f>
        <v>42527</v>
      </c>
      <c r="E71" s="51">
        <f>'Balance Sheet'!E13</f>
        <v>35859</v>
      </c>
      <c r="F71" s="51">
        <f>'Balance Sheet'!F13</f>
        <v>27072</v>
      </c>
      <c r="G71" s="51">
        <f>'Balance Sheet'!G13</f>
        <v>23307</v>
      </c>
      <c r="H71" s="48">
        <f>G71-H77</f>
        <v>19807</v>
      </c>
      <c r="I71" s="48">
        <f t="shared" ref="I71:J71" si="26">H71-I77</f>
        <v>17907</v>
      </c>
      <c r="J71" s="50">
        <f t="shared" si="26"/>
        <v>16007</v>
      </c>
    </row>
    <row r="72" spans="2:10">
      <c r="B72" s="35"/>
      <c r="C72" s="12"/>
      <c r="D72" s="12"/>
      <c r="E72" s="12"/>
      <c r="F72" s="12"/>
      <c r="G72" s="12"/>
      <c r="H72" s="5"/>
      <c r="I72" s="5"/>
      <c r="J72" s="18"/>
    </row>
    <row r="73" spans="2:10">
      <c r="B73" s="35" t="str">
        <f t="shared" ref="B73:G73" si="27">B6</f>
        <v>Depreciation and amortization, net</v>
      </c>
      <c r="C73" s="51">
        <f t="shared" si="27"/>
        <v>10380</v>
      </c>
      <c r="D73" s="51">
        <f t="shared" si="27"/>
        <v>10686</v>
      </c>
      <c r="E73" s="51">
        <f t="shared" si="27"/>
        <v>10276</v>
      </c>
      <c r="F73" s="51">
        <f t="shared" si="27"/>
        <v>9760</v>
      </c>
      <c r="G73" s="51">
        <f t="shared" si="27"/>
        <v>9600</v>
      </c>
      <c r="H73" s="48">
        <f>H75+H77</f>
        <v>4278.3169786393755</v>
      </c>
      <c r="I73" s="48">
        <f t="shared" ref="I73:J73" si="28">I75+I77</f>
        <v>2709.0729299035906</v>
      </c>
      <c r="J73" s="50">
        <f t="shared" si="28"/>
        <v>2755.9070604553685</v>
      </c>
    </row>
    <row r="74" spans="2:10">
      <c r="B74" s="75"/>
      <c r="C74" s="51"/>
      <c r="D74" s="51"/>
      <c r="E74" s="51"/>
      <c r="F74" s="51"/>
      <c r="G74" s="51"/>
      <c r="H74" s="5"/>
      <c r="I74" s="5"/>
      <c r="J74" s="18"/>
    </row>
    <row r="75" spans="2:10">
      <c r="B75" s="76" t="s">
        <v>138</v>
      </c>
      <c r="C75" s="51">
        <f>C73-C77</f>
        <v>692</v>
      </c>
      <c r="D75" s="51">
        <f>D73-D77</f>
        <v>663</v>
      </c>
      <c r="E75" s="51">
        <f>E73-E77</f>
        <v>681</v>
      </c>
      <c r="F75" s="51">
        <f>F73-F77</f>
        <v>713</v>
      </c>
      <c r="G75" s="51">
        <f>G73-G77</f>
        <v>728</v>
      </c>
      <c r="H75" s="48">
        <f>G69*H76</f>
        <v>778.31697863937598</v>
      </c>
      <c r="I75" s="48">
        <f t="shared" ref="I75" si="29">H69*I76</f>
        <v>809.07292990359065</v>
      </c>
      <c r="J75" s="50">
        <f>I69*J76</f>
        <v>855.90706045536854</v>
      </c>
    </row>
    <row r="76" spans="2:10">
      <c r="B76" s="75" t="s">
        <v>147</v>
      </c>
      <c r="C76" s="30">
        <f>C75/C69</f>
        <v>0.11756710839279647</v>
      </c>
      <c r="D76" s="30">
        <f>D75/D69</f>
        <v>0.10960489337080509</v>
      </c>
      <c r="E76" s="30">
        <f>E75/E69</f>
        <v>0.10887290167865707</v>
      </c>
      <c r="F76" s="30">
        <f>F75/F69</f>
        <v>0.10728257598555523</v>
      </c>
      <c r="G76" s="30">
        <f>G75/G69</f>
        <v>0.10201793721973094</v>
      </c>
      <c r="H76" s="13">
        <f>AVERAGE(C76:G76)</f>
        <v>0.10906908332950896</v>
      </c>
      <c r="I76" s="13">
        <f t="shared" ref="I76:J76" si="30">AVERAGE(D76:H76)</f>
        <v>0.10736947831685147</v>
      </c>
      <c r="J76" s="21">
        <f t="shared" si="30"/>
        <v>0.10692239530606074</v>
      </c>
    </row>
    <row r="77" spans="2:10">
      <c r="B77" s="94" t="s">
        <v>137</v>
      </c>
      <c r="C77" s="51">
        <f>'Income Statement'!C14</f>
        <v>9688</v>
      </c>
      <c r="D77" s="51">
        <f>'Income Statement'!D14</f>
        <v>10023</v>
      </c>
      <c r="E77" s="51">
        <f>'Income Statement'!E14</f>
        <v>9595</v>
      </c>
      <c r="F77" s="51">
        <f>'Income Statement'!F14</f>
        <v>9047</v>
      </c>
      <c r="G77" s="51">
        <f>'Income Statement'!G14</f>
        <v>8872</v>
      </c>
      <c r="H77" s="48">
        <v>3500</v>
      </c>
      <c r="I77" s="48">
        <v>1900</v>
      </c>
      <c r="J77" s="50">
        <v>1900</v>
      </c>
    </row>
    <row r="78" spans="2:10">
      <c r="B78" s="80" t="s">
        <v>139</v>
      </c>
      <c r="C78" s="26">
        <f t="shared" ref="C78:F78" si="31">C77/C71</f>
        <v>0.18195819168717015</v>
      </c>
      <c r="D78" s="26">
        <f t="shared" si="31"/>
        <v>0.23568556446492817</v>
      </c>
      <c r="E78" s="26">
        <f t="shared" si="31"/>
        <v>0.26757578292757744</v>
      </c>
      <c r="F78" s="26">
        <f t="shared" si="31"/>
        <v>0.3341829196217494</v>
      </c>
      <c r="G78" s="26">
        <f>G77/G71</f>
        <v>0.38065817136482599</v>
      </c>
      <c r="H78" s="23">
        <f t="shared" ref="H78:I78" si="32">H77/H71</f>
        <v>0.17670520523047409</v>
      </c>
      <c r="I78" s="23">
        <f t="shared" si="32"/>
        <v>0.10610375830680739</v>
      </c>
      <c r="J78" s="79">
        <f>J77/J71</f>
        <v>0.11869806959455238</v>
      </c>
    </row>
  </sheetData>
  <mergeCells count="1">
    <mergeCell ref="C2:E2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F018D-BF49-4EBB-8B6E-67DDB21B2D49}">
  <dimension ref="B2:F47"/>
  <sheetViews>
    <sheetView showGridLines="0" zoomScale="90" zoomScaleNormal="90" workbookViewId="0">
      <selection activeCell="E25" sqref="E25"/>
    </sheetView>
  </sheetViews>
  <sheetFormatPr defaultRowHeight="14.25"/>
  <cols>
    <col min="1" max="1" width="9.140625" style="1"/>
    <col min="2" max="2" width="27.7109375" style="1" customWidth="1"/>
    <col min="3" max="3" width="22.5703125" style="1" customWidth="1"/>
    <col min="4" max="6" width="16.7109375" style="1" customWidth="1"/>
    <col min="7" max="16384" width="9.140625" style="1"/>
  </cols>
  <sheetData>
    <row r="2" spans="2:6">
      <c r="B2" s="101"/>
      <c r="C2" s="110">
        <v>0</v>
      </c>
      <c r="D2" s="110">
        <v>1</v>
      </c>
      <c r="E2" s="110">
        <v>2</v>
      </c>
      <c r="F2" s="102">
        <v>3</v>
      </c>
    </row>
    <row r="3" spans="2:6">
      <c r="B3" s="111" t="s">
        <v>996</v>
      </c>
      <c r="C3" s="112" t="str">
        <f>'Income Statement'!G2</f>
        <v>2024A</v>
      </c>
      <c r="D3" s="112" t="str">
        <f>'Income Statement'!H2</f>
        <v>2025E</v>
      </c>
      <c r="E3" s="112" t="str">
        <f>'Income Statement'!I2</f>
        <v>2026E</v>
      </c>
      <c r="F3" s="113" t="str">
        <f>'Income Statement'!J2</f>
        <v>2027E</v>
      </c>
    </row>
    <row r="4" spans="2:6">
      <c r="B4" s="148" t="s">
        <v>997</v>
      </c>
      <c r="C4" s="149">
        <f>'Income Statement'!G17</f>
        <v>-7486</v>
      </c>
      <c r="D4" s="149">
        <f>'Income Statement'!H17</f>
        <v>9083.3882877763754</v>
      </c>
      <c r="E4" s="149">
        <f>'Income Statement'!I17</f>
        <v>13284.105885893419</v>
      </c>
      <c r="F4" s="151">
        <f>'Income Statement'!J17</f>
        <v>12885.593426920561</v>
      </c>
    </row>
    <row r="5" spans="2:6">
      <c r="B5" s="148" t="s">
        <v>998</v>
      </c>
      <c r="C5" s="149">
        <f>'Income Statement'!G37</f>
        <v>554</v>
      </c>
      <c r="D5" s="149">
        <f>'Income Statement'!H37</f>
        <v>1460.1476570980051</v>
      </c>
      <c r="E5" s="149">
        <f>'Income Statement'!I37</f>
        <v>1602.2279737552587</v>
      </c>
      <c r="F5" s="151">
        <f>'Income Statement'!J37</f>
        <v>1580.5119181181246</v>
      </c>
    </row>
    <row r="6" spans="2:6">
      <c r="B6" s="148" t="s">
        <v>999</v>
      </c>
      <c r="C6" s="150">
        <f>C4-C5</f>
        <v>-8040</v>
      </c>
      <c r="D6" s="150">
        <f t="shared" ref="D6:F6" si="0">D4-D5</f>
        <v>7623.2406306783705</v>
      </c>
      <c r="E6" s="150">
        <f t="shared" si="0"/>
        <v>11681.877912138161</v>
      </c>
      <c r="F6" s="152">
        <f t="shared" si="0"/>
        <v>11305.081508802436</v>
      </c>
    </row>
    <row r="7" spans="2:6">
      <c r="B7" s="148" t="s">
        <v>1000</v>
      </c>
      <c r="C7" s="150">
        <f>'Cash Flow'!G6</f>
        <v>9600</v>
      </c>
      <c r="D7" s="150">
        <f>'Cash Flow'!H6</f>
        <v>4278.3169786393755</v>
      </c>
      <c r="E7" s="150">
        <f>'Cash Flow'!I6</f>
        <v>2709.0729299035906</v>
      </c>
      <c r="F7" s="152">
        <f>'Cash Flow'!J6</f>
        <v>2755.9070604553685</v>
      </c>
    </row>
    <row r="8" spans="2:6">
      <c r="B8" s="148"/>
      <c r="C8" s="150"/>
      <c r="D8" s="150"/>
      <c r="E8" s="150"/>
      <c r="F8" s="152"/>
    </row>
    <row r="9" spans="2:6">
      <c r="B9" s="148" t="s">
        <v>1001</v>
      </c>
      <c r="C9" s="149">
        <f>'Cash Flow'!G31</f>
        <v>-1248</v>
      </c>
      <c r="D9" s="149">
        <f>'Cash Flow'!H31</f>
        <v>-1177.7259476201627</v>
      </c>
      <c r="E9" s="149">
        <f>'Cash Flow'!I31</f>
        <v>-1278.6011680006247</v>
      </c>
      <c r="F9" s="151">
        <f>'Cash Flow'!J31</f>
        <v>-1350.8525910142566</v>
      </c>
    </row>
    <row r="10" spans="2:6">
      <c r="B10" s="148" t="s">
        <v>1002</v>
      </c>
      <c r="C10" s="149">
        <f>SUM('Cash Flow'!G17:G20)</f>
        <v>1446</v>
      </c>
      <c r="D10" s="149">
        <f>SUM('Cash Flow'!H17:H20)</f>
        <v>32.793625904174405</v>
      </c>
      <c r="E10" s="149">
        <f>SUM('Cash Flow'!I17:I20)</f>
        <v>-627.18759094969028</v>
      </c>
      <c r="F10" s="151">
        <f>SUM('Cash Flow'!J17:J20)</f>
        <v>-708.80427631240764</v>
      </c>
    </row>
    <row r="11" spans="2:6">
      <c r="B11" s="148"/>
      <c r="C11" s="149"/>
      <c r="D11" s="149"/>
      <c r="E11" s="149"/>
      <c r="F11" s="151"/>
    </row>
    <row r="12" spans="2:6">
      <c r="B12" s="148" t="s">
        <v>996</v>
      </c>
      <c r="C12" s="150">
        <f>C6+C7-C9-C10</f>
        <v>1362</v>
      </c>
      <c r="D12" s="150">
        <f t="shared" ref="D12:E12" si="1">D6+D7-D9-D10</f>
        <v>13046.489931033735</v>
      </c>
      <c r="E12" s="150">
        <f t="shared" si="1"/>
        <v>16296.739600992067</v>
      </c>
      <c r="F12" s="152">
        <f>F6+F7-F9-F10</f>
        <v>16120.645436584469</v>
      </c>
    </row>
    <row r="13" spans="2:6">
      <c r="B13" s="15" t="s">
        <v>155</v>
      </c>
      <c r="C13" s="5"/>
      <c r="D13" s="14">
        <f>D12/C12-1</f>
        <v>8.5789206542097904</v>
      </c>
      <c r="E13" s="14">
        <f>E12/D12-1</f>
        <v>0.24912828562623202</v>
      </c>
      <c r="F13" s="22">
        <f>F12/E12-1</f>
        <v>-1.0805484331165127E-2</v>
      </c>
    </row>
    <row r="14" spans="2:6">
      <c r="B14" s="15" t="s">
        <v>175</v>
      </c>
      <c r="C14" s="5">
        <v>1</v>
      </c>
      <c r="D14" s="114">
        <f>1/(1*(1+$C$47)^D$2)</f>
        <v>0.95809480049900475</v>
      </c>
      <c r="E14" s="114">
        <f>1/(1*(1+$C$47)^E$2)</f>
        <v>0.91794564674322765</v>
      </c>
      <c r="F14" s="115">
        <f>1/(1*(1+$C$47)^F$2)</f>
        <v>0.87947895128538256</v>
      </c>
    </row>
    <row r="15" spans="2:6">
      <c r="B15" s="15" t="s">
        <v>176</v>
      </c>
      <c r="C15" s="5"/>
      <c r="D15" s="116">
        <f>D12*D14</f>
        <v>12499.774167686041</v>
      </c>
      <c r="E15" s="116">
        <f>E12*E14</f>
        <v>14959.521172838633</v>
      </c>
      <c r="F15" s="117">
        <f>F12*F14</f>
        <v>14177.768342610798</v>
      </c>
    </row>
    <row r="16" spans="2:6">
      <c r="B16" s="104"/>
      <c r="C16" s="107"/>
      <c r="D16" s="107"/>
      <c r="E16" s="107"/>
      <c r="F16" s="108"/>
    </row>
    <row r="21" spans="2:3">
      <c r="B21" s="101" t="s">
        <v>177</v>
      </c>
      <c r="C21" s="137">
        <f>SUM(C15:F15)</f>
        <v>41637.063683135471</v>
      </c>
    </row>
    <row r="22" spans="2:3">
      <c r="B22" s="15" t="s">
        <v>179</v>
      </c>
      <c r="C22" s="130">
        <v>0.01</v>
      </c>
    </row>
    <row r="23" spans="2:3">
      <c r="B23" s="15" t="s">
        <v>178</v>
      </c>
      <c r="C23" s="117">
        <f>F15*(1+C22)/(C47-C22)</f>
        <v>424433.11006745644</v>
      </c>
    </row>
    <row r="24" spans="2:3">
      <c r="B24" s="15" t="s">
        <v>180</v>
      </c>
      <c r="C24" s="117">
        <f>C21+C23</f>
        <v>466070.17375059193</v>
      </c>
    </row>
    <row r="25" spans="2:3">
      <c r="B25" s="15"/>
      <c r="C25" s="18"/>
    </row>
    <row r="26" spans="2:3">
      <c r="B26" s="15" t="s">
        <v>115</v>
      </c>
      <c r="C26" s="17">
        <f>'Balance Sheet'!G75</f>
        <v>38470</v>
      </c>
    </row>
    <row r="27" spans="2:3">
      <c r="B27" s="15"/>
      <c r="C27" s="18"/>
    </row>
    <row r="28" spans="2:3">
      <c r="B28" s="15" t="s">
        <v>181</v>
      </c>
      <c r="C28" s="117">
        <f>SUM(C24:C27)</f>
        <v>504540.17375059193</v>
      </c>
    </row>
    <row r="29" spans="2:3">
      <c r="B29" s="15" t="str">
        <f>'Income Statement'!B51</f>
        <v xml:space="preserve">Shares - Diluted </v>
      </c>
      <c r="C29" s="115">
        <f>'Income Statement'!G51</f>
        <v>2027</v>
      </c>
    </row>
    <row r="30" spans="2:3">
      <c r="B30" s="15" t="s">
        <v>183</v>
      </c>
      <c r="C30" s="117">
        <f>C28/C29</f>
        <v>248.9098045143522</v>
      </c>
    </row>
    <row r="31" spans="2:3">
      <c r="B31" s="15" t="s">
        <v>182</v>
      </c>
      <c r="C31" s="18">
        <f>Beta!B2</f>
        <v>60.02</v>
      </c>
    </row>
    <row r="32" spans="2:3">
      <c r="B32" s="104" t="s">
        <v>948</v>
      </c>
      <c r="C32" s="34">
        <f>C30/C31-1</f>
        <v>3.1471143704490538</v>
      </c>
    </row>
    <row r="34" spans="2:3">
      <c r="B34" s="147" t="s">
        <v>156</v>
      </c>
      <c r="C34" s="147"/>
    </row>
    <row r="35" spans="2:3">
      <c r="B35" s="15" t="s">
        <v>159</v>
      </c>
      <c r="C35" s="18"/>
    </row>
    <row r="36" spans="2:3">
      <c r="B36" s="15" t="s">
        <v>157</v>
      </c>
      <c r="C36" s="18">
        <v>0.44</v>
      </c>
    </row>
    <row r="37" spans="2:3">
      <c r="B37" s="15" t="s">
        <v>158</v>
      </c>
      <c r="C37" s="21">
        <v>4.2500000000000003E-2</v>
      </c>
    </row>
    <row r="38" spans="2:3">
      <c r="B38" s="15" t="s">
        <v>160</v>
      </c>
      <c r="C38" s="103">
        <v>0.12</v>
      </c>
    </row>
    <row r="39" spans="2:3">
      <c r="B39" s="15" t="s">
        <v>159</v>
      </c>
      <c r="C39" s="22">
        <f>C37+C36*(C38-C37)</f>
        <v>7.6600000000000001E-2</v>
      </c>
    </row>
    <row r="40" spans="2:3">
      <c r="B40" s="15" t="s">
        <v>162</v>
      </c>
      <c r="C40" s="22">
        <f>'Balance Sheet'!G48/('Balance Sheet'!G74+'Balance Sheet'!G48)</f>
        <v>0.24816390811211897</v>
      </c>
    </row>
    <row r="41" spans="2:3">
      <c r="B41" s="15"/>
      <c r="C41" s="18"/>
    </row>
    <row r="42" spans="2:3">
      <c r="B42" s="15" t="s">
        <v>161</v>
      </c>
      <c r="C42" s="21">
        <f>'Balance Sheet'!G78</f>
        <v>3.9215291345243611E-2</v>
      </c>
    </row>
    <row r="43" spans="2:3">
      <c r="B43" s="15" t="s">
        <v>163</v>
      </c>
      <c r="C43" s="22">
        <f>'Balance Sheet'!G74/('Balance Sheet'!G48+'Balance Sheet'!G74)</f>
        <v>0.75183609188788103</v>
      </c>
    </row>
    <row r="44" spans="2:3">
      <c r="B44" s="15"/>
      <c r="C44" s="18"/>
    </row>
    <row r="45" spans="2:3">
      <c r="B45" s="15" t="s">
        <v>164</v>
      </c>
      <c r="C45" s="21">
        <f>'Income Statement'!H88</f>
        <v>0.1612691877814304</v>
      </c>
    </row>
    <row r="46" spans="2:3">
      <c r="B46" s="15"/>
      <c r="C46" s="21"/>
    </row>
    <row r="47" spans="2:3">
      <c r="B47" s="104" t="s">
        <v>165</v>
      </c>
      <c r="C47" s="34">
        <f>(C39*C40)+(C42*C43*(1-C45))</f>
        <v>4.3738051265041641E-2</v>
      </c>
    </row>
  </sheetData>
  <mergeCells count="1">
    <mergeCell ref="B34:C3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5AB96A-AD3B-4C19-BC5F-252F88B60FD8}">
  <dimension ref="A1:C1258"/>
  <sheetViews>
    <sheetView workbookViewId="0">
      <selection activeCell="C10" sqref="C10"/>
    </sheetView>
  </sheetViews>
  <sheetFormatPr defaultRowHeight="15"/>
  <cols>
    <col min="1" max="1" width="10.7109375" style="121" bestFit="1" customWidth="1"/>
    <col min="2" max="2" width="25.140625" style="100" customWidth="1"/>
    <col min="3" max="3" width="10.7109375" style="100" customWidth="1"/>
    <col min="4" max="16384" width="9.140625" style="100"/>
  </cols>
  <sheetData>
    <row r="1" spans="1:3">
      <c r="A1" s="121" t="s">
        <v>184</v>
      </c>
      <c r="B1" s="100" t="s">
        <v>185</v>
      </c>
    </row>
    <row r="2" spans="1:3">
      <c r="A2" s="121" t="s">
        <v>186</v>
      </c>
      <c r="B2" s="100">
        <v>60.02</v>
      </c>
      <c r="C2" s="123">
        <f>B2/B3-1</f>
        <v>1.9015280135823431E-2</v>
      </c>
    </row>
    <row r="3" spans="1:3">
      <c r="A3" s="121" t="s">
        <v>187</v>
      </c>
      <c r="B3" s="100">
        <v>58.9</v>
      </c>
      <c r="C3" s="123">
        <f t="shared" ref="C3:C66" si="0">B3/B4-1</f>
        <v>-5.2356020942408987E-3</v>
      </c>
    </row>
    <row r="4" spans="1:3">
      <c r="A4" s="121" t="s">
        <v>188</v>
      </c>
      <c r="B4" s="100">
        <v>59.21</v>
      </c>
      <c r="C4" s="123">
        <f t="shared" si="0"/>
        <v>3.3789491468150246E-4</v>
      </c>
    </row>
    <row r="5" spans="1:3">
      <c r="A5" s="121" t="s">
        <v>189</v>
      </c>
      <c r="B5" s="100">
        <v>59.19</v>
      </c>
      <c r="C5" s="123">
        <f t="shared" si="0"/>
        <v>-3.0466830466830408E-2</v>
      </c>
    </row>
    <row r="6" spans="1:3">
      <c r="A6" s="121" t="s">
        <v>190</v>
      </c>
      <c r="B6" s="100">
        <v>61.05</v>
      </c>
      <c r="C6" s="123">
        <f t="shared" si="0"/>
        <v>-3.274930407729526E-4</v>
      </c>
    </row>
    <row r="7" spans="1:3">
      <c r="A7" s="121" t="s">
        <v>191</v>
      </c>
      <c r="B7" s="100">
        <v>61.07</v>
      </c>
      <c r="C7" s="123">
        <f t="shared" si="0"/>
        <v>1.0758027143330073E-2</v>
      </c>
    </row>
    <row r="8" spans="1:3">
      <c r="A8" s="121" t="s">
        <v>192</v>
      </c>
      <c r="B8" s="100">
        <v>60.42</v>
      </c>
      <c r="C8" s="123">
        <f t="shared" si="0"/>
        <v>5.65912117177092E-3</v>
      </c>
    </row>
    <row r="9" spans="1:3">
      <c r="A9" s="121" t="s">
        <v>193</v>
      </c>
      <c r="B9" s="100">
        <v>60.08</v>
      </c>
      <c r="C9" s="123">
        <f t="shared" si="0"/>
        <v>3.0050083472454858E-3</v>
      </c>
    </row>
    <row r="10" spans="1:3">
      <c r="A10" s="121" t="s">
        <v>194</v>
      </c>
      <c r="B10" s="100">
        <v>59.9</v>
      </c>
      <c r="C10" s="123">
        <f t="shared" si="0"/>
        <v>-1.5002500416736453E-3</v>
      </c>
    </row>
    <row r="11" spans="1:3">
      <c r="A11" s="121" t="s">
        <v>195</v>
      </c>
      <c r="B11" s="100">
        <v>59.99</v>
      </c>
      <c r="C11" s="123">
        <f t="shared" si="0"/>
        <v>1.6607354685646669E-2</v>
      </c>
    </row>
    <row r="12" spans="1:3">
      <c r="A12" s="121" t="s">
        <v>196</v>
      </c>
      <c r="B12" s="100">
        <v>59.01</v>
      </c>
      <c r="C12" s="123">
        <f t="shared" si="0"/>
        <v>-2.1068347710683555E-2</v>
      </c>
    </row>
    <row r="13" spans="1:3">
      <c r="A13" s="121" t="s">
        <v>197</v>
      </c>
      <c r="B13" s="100">
        <v>60.28</v>
      </c>
      <c r="C13" s="123">
        <f t="shared" si="0"/>
        <v>7.8582176893495781E-3</v>
      </c>
    </row>
    <row r="14" spans="1:3">
      <c r="A14" s="122">
        <v>45994</v>
      </c>
      <c r="B14" s="100">
        <v>59.81</v>
      </c>
      <c r="C14" s="123">
        <f t="shared" si="0"/>
        <v>-2.7637782474394301E-2</v>
      </c>
    </row>
    <row r="15" spans="1:3">
      <c r="A15" s="122">
        <v>45964</v>
      </c>
      <c r="B15" s="100">
        <v>61.51</v>
      </c>
      <c r="C15" s="123">
        <f t="shared" si="0"/>
        <v>-2.5352559023926524E-2</v>
      </c>
    </row>
    <row r="16" spans="1:3">
      <c r="A16" s="122">
        <v>45933</v>
      </c>
      <c r="B16" s="100">
        <v>63.11</v>
      </c>
      <c r="C16" s="123">
        <f t="shared" si="0"/>
        <v>3.3065968243574995E-2</v>
      </c>
    </row>
    <row r="17" spans="1:3">
      <c r="A17" s="122">
        <v>45841</v>
      </c>
      <c r="B17" s="100">
        <v>61.09</v>
      </c>
      <c r="C17" s="123">
        <f t="shared" si="0"/>
        <v>1.512130275839163E-2</v>
      </c>
    </row>
    <row r="18" spans="1:3">
      <c r="A18" s="122">
        <v>45811</v>
      </c>
      <c r="B18" s="100">
        <v>60.18</v>
      </c>
      <c r="C18" s="123">
        <f t="shared" si="0"/>
        <v>6.0180541624874628E-3</v>
      </c>
    </row>
    <row r="19" spans="1:3">
      <c r="A19" s="122">
        <v>45780</v>
      </c>
      <c r="B19" s="100">
        <v>59.82</v>
      </c>
      <c r="C19" s="123">
        <f t="shared" si="0"/>
        <v>6.3930013458950441E-3</v>
      </c>
    </row>
    <row r="20" spans="1:3">
      <c r="A20" s="122">
        <v>45750</v>
      </c>
      <c r="B20" s="100">
        <v>59.44</v>
      </c>
      <c r="C20" s="123">
        <f t="shared" si="0"/>
        <v>-7.182228161015547E-3</v>
      </c>
    </row>
    <row r="21" spans="1:3">
      <c r="A21" s="122">
        <v>45719</v>
      </c>
      <c r="B21" s="100">
        <v>59.87</v>
      </c>
      <c r="C21" s="123">
        <f t="shared" si="0"/>
        <v>4.193223750419417E-3</v>
      </c>
    </row>
    <row r="22" spans="1:3">
      <c r="A22" s="121" t="s">
        <v>198</v>
      </c>
      <c r="B22" s="100">
        <v>59.62</v>
      </c>
      <c r="C22" s="123">
        <f t="shared" si="0"/>
        <v>1.3945578231292499E-2</v>
      </c>
    </row>
    <row r="23" spans="1:3">
      <c r="A23" s="121" t="s">
        <v>199</v>
      </c>
      <c r="B23" s="100">
        <v>58.8</v>
      </c>
      <c r="C23" s="123">
        <f t="shared" si="0"/>
        <v>2.4747298710351862E-2</v>
      </c>
    </row>
    <row r="24" spans="1:3">
      <c r="A24" s="121" t="s">
        <v>200</v>
      </c>
      <c r="B24" s="100">
        <v>57.38</v>
      </c>
      <c r="C24" s="123">
        <f t="shared" si="0"/>
        <v>-1.4258718433258877E-2</v>
      </c>
    </row>
    <row r="25" spans="1:3">
      <c r="A25" s="121" t="s">
        <v>201</v>
      </c>
      <c r="B25" s="100">
        <v>58.21</v>
      </c>
      <c r="C25" s="123">
        <f t="shared" si="0"/>
        <v>5.7014512785071858E-3</v>
      </c>
    </row>
    <row r="26" spans="1:3">
      <c r="A26" s="121" t="s">
        <v>202</v>
      </c>
      <c r="B26" s="100">
        <v>57.88</v>
      </c>
      <c r="C26" s="123">
        <f t="shared" si="0"/>
        <v>3.6718610066272639E-2</v>
      </c>
    </row>
    <row r="27" spans="1:3">
      <c r="A27" s="121" t="s">
        <v>203</v>
      </c>
      <c r="B27" s="100">
        <v>55.83</v>
      </c>
      <c r="C27" s="123">
        <f t="shared" si="0"/>
        <v>7.169743681663121E-4</v>
      </c>
    </row>
    <row r="28" spans="1:3">
      <c r="A28" s="121" t="s">
        <v>204</v>
      </c>
      <c r="B28" s="100">
        <v>55.79</v>
      </c>
      <c r="C28" s="123">
        <f t="shared" si="0"/>
        <v>1.4732630047289863E-2</v>
      </c>
    </row>
    <row r="29" spans="1:3">
      <c r="A29" s="121" t="s">
        <v>205</v>
      </c>
      <c r="B29" s="100">
        <v>54.98</v>
      </c>
      <c r="C29" s="123">
        <f t="shared" si="0"/>
        <v>1.0104721660848748E-2</v>
      </c>
    </row>
    <row r="30" spans="1:3">
      <c r="A30" s="121" t="s">
        <v>206</v>
      </c>
      <c r="B30" s="100">
        <v>54.43</v>
      </c>
      <c r="C30" s="123">
        <f t="shared" si="0"/>
        <v>9.8330241187383205E-3</v>
      </c>
    </row>
    <row r="31" spans="1:3">
      <c r="A31" s="121" t="s">
        <v>207</v>
      </c>
      <c r="B31" s="100">
        <v>53.9</v>
      </c>
      <c r="C31" s="123">
        <f t="shared" si="0"/>
        <v>-3.6984098624262995E-2</v>
      </c>
    </row>
    <row r="32" spans="1:3">
      <c r="A32" s="121" t="s">
        <v>208</v>
      </c>
      <c r="B32" s="100">
        <v>55.97</v>
      </c>
      <c r="C32" s="123">
        <f t="shared" si="0"/>
        <v>-3.2056990204808455E-3</v>
      </c>
    </row>
    <row r="33" spans="1:3">
      <c r="A33" s="122">
        <v>45993</v>
      </c>
      <c r="B33" s="100">
        <v>56.15</v>
      </c>
      <c r="C33" s="123">
        <f t="shared" si="0"/>
        <v>3.7540221666070295E-3</v>
      </c>
    </row>
    <row r="34" spans="1:3">
      <c r="A34" s="122">
        <v>45963</v>
      </c>
      <c r="B34" s="100">
        <v>55.94</v>
      </c>
      <c r="C34" s="123">
        <f t="shared" si="0"/>
        <v>7.3833963623266552E-3</v>
      </c>
    </row>
    <row r="35" spans="1:3">
      <c r="A35" s="122">
        <v>45932</v>
      </c>
      <c r="B35" s="100">
        <v>55.53</v>
      </c>
      <c r="C35" s="123">
        <f t="shared" si="0"/>
        <v>-2.3218997361477589E-2</v>
      </c>
    </row>
    <row r="36" spans="1:3">
      <c r="A36" s="122">
        <v>45840</v>
      </c>
      <c r="B36" s="100">
        <v>56.85</v>
      </c>
      <c r="C36" s="123">
        <f t="shared" si="0"/>
        <v>-9.9268547544409946E-3</v>
      </c>
    </row>
    <row r="37" spans="1:3">
      <c r="A37" s="122">
        <v>45810</v>
      </c>
      <c r="B37" s="100">
        <v>57.42</v>
      </c>
      <c r="C37" s="123">
        <f t="shared" si="0"/>
        <v>-3.835203483503602E-2</v>
      </c>
    </row>
    <row r="38" spans="1:3">
      <c r="A38" s="122">
        <v>45779</v>
      </c>
      <c r="B38" s="100">
        <v>59.71</v>
      </c>
      <c r="C38" s="123">
        <f t="shared" si="0"/>
        <v>9.9797023004060126E-3</v>
      </c>
    </row>
    <row r="39" spans="1:3">
      <c r="A39" s="122">
        <v>45749</v>
      </c>
      <c r="B39" s="100">
        <v>59.12</v>
      </c>
      <c r="C39" s="123">
        <f t="shared" si="0"/>
        <v>-1.3844870725604808E-2</v>
      </c>
    </row>
    <row r="40" spans="1:3">
      <c r="A40" s="122">
        <v>45718</v>
      </c>
      <c r="B40" s="100">
        <v>59.95</v>
      </c>
      <c r="C40" s="123">
        <f t="shared" si="0"/>
        <v>1.6963528413910023E-2</v>
      </c>
    </row>
    <row r="41" spans="1:3">
      <c r="A41" s="121" t="s">
        <v>209</v>
      </c>
      <c r="B41" s="100">
        <v>58.95</v>
      </c>
      <c r="C41" s="123">
        <f t="shared" si="0"/>
        <v>-3.212715590125037E-3</v>
      </c>
    </row>
    <row r="42" spans="1:3">
      <c r="A42" s="121" t="s">
        <v>210</v>
      </c>
      <c r="B42" s="100">
        <v>59.14</v>
      </c>
      <c r="C42" s="123">
        <f t="shared" si="0"/>
        <v>1.5241320914480827E-3</v>
      </c>
    </row>
    <row r="43" spans="1:3">
      <c r="A43" s="121" t="s">
        <v>211</v>
      </c>
      <c r="B43" s="100">
        <v>59.05</v>
      </c>
      <c r="C43" s="123">
        <f t="shared" si="0"/>
        <v>4.9353301565691066E-3</v>
      </c>
    </row>
    <row r="44" spans="1:3">
      <c r="A44" s="121" t="s">
        <v>212</v>
      </c>
      <c r="B44" s="100">
        <v>58.76</v>
      </c>
      <c r="C44" s="123">
        <f t="shared" si="0"/>
        <v>-3.0363036303630464E-2</v>
      </c>
    </row>
    <row r="45" spans="1:3">
      <c r="A45" s="121" t="s">
        <v>213</v>
      </c>
      <c r="B45" s="100">
        <v>60.6</v>
      </c>
      <c r="C45" s="123">
        <f t="shared" si="0"/>
        <v>1.5585721468074354E-2</v>
      </c>
    </row>
    <row r="46" spans="1:3">
      <c r="A46" s="121" t="s">
        <v>214</v>
      </c>
      <c r="B46" s="100">
        <v>59.67</v>
      </c>
      <c r="C46" s="123">
        <f t="shared" si="0"/>
        <v>8.9617855935069102E-3</v>
      </c>
    </row>
    <row r="47" spans="1:3">
      <c r="A47" s="121" t="s">
        <v>215</v>
      </c>
      <c r="B47" s="100">
        <v>59.14</v>
      </c>
      <c r="C47" s="123">
        <f t="shared" si="0"/>
        <v>3.5908215098966467E-2</v>
      </c>
    </row>
    <row r="48" spans="1:3">
      <c r="A48" s="121" t="s">
        <v>216</v>
      </c>
      <c r="B48" s="100">
        <v>57.09</v>
      </c>
      <c r="C48" s="123">
        <f t="shared" si="0"/>
        <v>8.7657784011230255E-4</v>
      </c>
    </row>
    <row r="49" spans="1:3">
      <c r="A49" s="121" t="s">
        <v>217</v>
      </c>
      <c r="B49" s="100">
        <v>57.04</v>
      </c>
      <c r="C49" s="123">
        <f t="shared" si="0"/>
        <v>1.3323858589447513E-2</v>
      </c>
    </row>
    <row r="50" spans="1:3">
      <c r="A50" s="121" t="s">
        <v>218</v>
      </c>
      <c r="B50" s="100">
        <v>56.29</v>
      </c>
      <c r="C50" s="123">
        <f t="shared" si="0"/>
        <v>-1.5963107484924244E-3</v>
      </c>
    </row>
    <row r="51" spans="1:3">
      <c r="A51" s="121" t="s">
        <v>219</v>
      </c>
      <c r="B51" s="100">
        <v>56.38</v>
      </c>
      <c r="C51" s="123">
        <f t="shared" si="0"/>
        <v>8.4063673761403113E-3</v>
      </c>
    </row>
    <row r="52" spans="1:3">
      <c r="A52" s="121" t="s">
        <v>220</v>
      </c>
      <c r="B52" s="100">
        <v>55.91</v>
      </c>
      <c r="C52" s="123">
        <f t="shared" si="0"/>
        <v>3.0498744169356051E-3</v>
      </c>
    </row>
    <row r="53" spans="1:3">
      <c r="A53" s="121" t="s">
        <v>221</v>
      </c>
      <c r="B53" s="100">
        <v>55.74</v>
      </c>
      <c r="C53" s="123">
        <f t="shared" si="0"/>
        <v>6.864161849710948E-3</v>
      </c>
    </row>
    <row r="54" spans="1:3">
      <c r="A54" s="121" t="s">
        <v>222</v>
      </c>
      <c r="B54" s="100">
        <v>55.36</v>
      </c>
      <c r="C54" s="123">
        <f t="shared" si="0"/>
        <v>-8.4184130395844603E-3</v>
      </c>
    </row>
    <row r="55" spans="1:3">
      <c r="A55" s="122">
        <v>45931</v>
      </c>
      <c r="B55" s="100">
        <v>55.83</v>
      </c>
      <c r="C55" s="123">
        <f t="shared" si="0"/>
        <v>-1.7250484069706085E-2</v>
      </c>
    </row>
    <row r="56" spans="1:3">
      <c r="A56" s="122">
        <v>45870</v>
      </c>
      <c r="B56" s="100">
        <v>56.81</v>
      </c>
      <c r="C56" s="123">
        <f t="shared" si="0"/>
        <v>-5.7752887644382245E-3</v>
      </c>
    </row>
    <row r="57" spans="1:3">
      <c r="A57" s="122">
        <v>45839</v>
      </c>
      <c r="B57" s="100">
        <v>57.14</v>
      </c>
      <c r="C57" s="123">
        <f t="shared" si="0"/>
        <v>8.1157374735356669E-3</v>
      </c>
    </row>
    <row r="58" spans="1:3">
      <c r="A58" s="122">
        <v>45809</v>
      </c>
      <c r="B58" s="100">
        <v>56.68</v>
      </c>
      <c r="C58" s="123">
        <f t="shared" si="0"/>
        <v>1.9444935478167835E-3</v>
      </c>
    </row>
    <row r="59" spans="1:3">
      <c r="A59" s="122">
        <v>45717</v>
      </c>
      <c r="B59" s="100">
        <v>56.57</v>
      </c>
      <c r="C59" s="123">
        <f t="shared" si="0"/>
        <v>-3.8739214650466147E-3</v>
      </c>
    </row>
    <row r="60" spans="1:3">
      <c r="A60" s="122">
        <v>45689</v>
      </c>
      <c r="B60" s="100">
        <v>56.79</v>
      </c>
      <c r="C60" s="123">
        <f t="shared" si="0"/>
        <v>4.0664780763790542E-3</v>
      </c>
    </row>
    <row r="61" spans="1:3">
      <c r="A61" s="121" t="s">
        <v>223</v>
      </c>
      <c r="B61" s="100">
        <v>56.56</v>
      </c>
      <c r="C61" s="123">
        <f t="shared" si="0"/>
        <v>8.9190153407063821E-3</v>
      </c>
    </row>
    <row r="62" spans="1:3">
      <c r="A62" s="121" t="s">
        <v>224</v>
      </c>
      <c r="B62" s="100">
        <v>56.06</v>
      </c>
      <c r="C62" s="123">
        <f t="shared" si="0"/>
        <v>-2.8085991678224675E-2</v>
      </c>
    </row>
    <row r="63" spans="1:3">
      <c r="A63" s="121" t="s">
        <v>225</v>
      </c>
      <c r="B63" s="100">
        <v>57.68</v>
      </c>
      <c r="C63" s="123">
        <f t="shared" si="0"/>
        <v>-5.5172413793103114E-3</v>
      </c>
    </row>
    <row r="64" spans="1:3">
      <c r="A64" s="121" t="s">
        <v>226</v>
      </c>
      <c r="B64" s="100">
        <v>58</v>
      </c>
      <c r="C64" s="123">
        <f t="shared" si="0"/>
        <v>4.1551246537396835E-3</v>
      </c>
    </row>
    <row r="65" spans="1:3">
      <c r="A65" s="121" t="s">
        <v>227</v>
      </c>
      <c r="B65" s="100">
        <v>57.76</v>
      </c>
      <c r="C65" s="123">
        <f t="shared" si="0"/>
        <v>3.1260854463355248E-3</v>
      </c>
    </row>
    <row r="66" spans="1:3">
      <c r="A66" s="121" t="s">
        <v>228</v>
      </c>
      <c r="B66" s="100">
        <v>57.58</v>
      </c>
      <c r="C66" s="123">
        <f t="shared" si="0"/>
        <v>4.3607186464329484E-3</v>
      </c>
    </row>
    <row r="67" spans="1:3">
      <c r="A67" s="121" t="s">
        <v>229</v>
      </c>
      <c r="B67" s="100">
        <v>57.33</v>
      </c>
      <c r="C67" s="123">
        <f t="shared" ref="C67:C130" si="1">B67/B68-1</f>
        <v>1.8294849023090531E-2</v>
      </c>
    </row>
    <row r="68" spans="1:3">
      <c r="A68" s="121" t="s">
        <v>230</v>
      </c>
      <c r="B68" s="100">
        <v>56.3</v>
      </c>
      <c r="C68" s="123">
        <f t="shared" si="1"/>
        <v>-9.5003518648839602E-3</v>
      </c>
    </row>
    <row r="69" spans="1:3">
      <c r="A69" s="121" t="s">
        <v>231</v>
      </c>
      <c r="B69" s="100">
        <v>56.84</v>
      </c>
      <c r="C69" s="123">
        <f t="shared" si="1"/>
        <v>-1.4050303555940946E-2</v>
      </c>
    </row>
    <row r="70" spans="1:3">
      <c r="A70" s="121" t="s">
        <v>232</v>
      </c>
      <c r="B70" s="100">
        <v>57.65</v>
      </c>
      <c r="C70" s="123">
        <f t="shared" si="1"/>
        <v>3.1859674243780223E-2</v>
      </c>
    </row>
    <row r="71" spans="1:3">
      <c r="A71" s="121" t="s">
        <v>233</v>
      </c>
      <c r="B71" s="100">
        <v>55.87</v>
      </c>
      <c r="C71" s="123">
        <f t="shared" si="1"/>
        <v>1.6134815346000586E-3</v>
      </c>
    </row>
    <row r="72" spans="1:3">
      <c r="A72" s="121" t="s">
        <v>234</v>
      </c>
      <c r="B72" s="100">
        <v>55.78</v>
      </c>
      <c r="C72" s="123">
        <f t="shared" si="1"/>
        <v>-8.8841506751954347E-3</v>
      </c>
    </row>
    <row r="73" spans="1:3">
      <c r="A73" s="122">
        <v>45638</v>
      </c>
      <c r="B73" s="100">
        <v>56.28</v>
      </c>
      <c r="C73" s="123">
        <f t="shared" si="1"/>
        <v>-6.5313327449249003E-3</v>
      </c>
    </row>
    <row r="74" spans="1:3">
      <c r="A74" s="122">
        <v>45608</v>
      </c>
      <c r="B74" s="100">
        <v>56.65</v>
      </c>
      <c r="C74" s="123">
        <f t="shared" si="1"/>
        <v>-2.5292498279421816E-2</v>
      </c>
    </row>
    <row r="75" spans="1:3">
      <c r="A75" s="122">
        <v>45577</v>
      </c>
      <c r="B75" s="100">
        <v>58.12</v>
      </c>
      <c r="C75" s="123">
        <f t="shared" si="1"/>
        <v>-1.0049395332992761E-2</v>
      </c>
    </row>
    <row r="76" spans="1:3">
      <c r="A76" s="122">
        <v>45547</v>
      </c>
      <c r="B76" s="100">
        <v>58.71</v>
      </c>
      <c r="C76" s="123">
        <f t="shared" si="1"/>
        <v>-1.128326035702254E-2</v>
      </c>
    </row>
    <row r="77" spans="1:3">
      <c r="A77" s="122">
        <v>45455</v>
      </c>
      <c r="B77" s="100">
        <v>59.38</v>
      </c>
      <c r="C77" s="123">
        <f t="shared" si="1"/>
        <v>9.1774303195104601E-3</v>
      </c>
    </row>
    <row r="78" spans="1:3">
      <c r="A78" s="122">
        <v>45424</v>
      </c>
      <c r="B78" s="100">
        <v>58.84</v>
      </c>
      <c r="C78" s="123">
        <f t="shared" si="1"/>
        <v>8.0520815487408193E-3</v>
      </c>
    </row>
    <row r="79" spans="1:3">
      <c r="A79" s="122">
        <v>45394</v>
      </c>
      <c r="B79" s="100">
        <v>58.37</v>
      </c>
      <c r="C79" s="123">
        <f t="shared" si="1"/>
        <v>-5.4523768955528906E-3</v>
      </c>
    </row>
    <row r="80" spans="1:3">
      <c r="A80" s="122">
        <v>45363</v>
      </c>
      <c r="B80" s="100">
        <v>58.69</v>
      </c>
      <c r="C80" s="123">
        <f t="shared" si="1"/>
        <v>-2.0854187520854217E-2</v>
      </c>
    </row>
    <row r="81" spans="1:3">
      <c r="A81" s="122">
        <v>45334</v>
      </c>
      <c r="B81" s="100">
        <v>59.94</v>
      </c>
      <c r="C81" s="123">
        <f t="shared" si="1"/>
        <v>1.2158054711246091E-2</v>
      </c>
    </row>
    <row r="82" spans="1:3">
      <c r="A82" s="121" t="s">
        <v>235</v>
      </c>
      <c r="B82" s="100">
        <v>59.22</v>
      </c>
      <c r="C82" s="123">
        <f t="shared" si="1"/>
        <v>-8.4359709802606098E-4</v>
      </c>
    </row>
    <row r="83" spans="1:3">
      <c r="A83" s="121" t="s">
        <v>236</v>
      </c>
      <c r="B83" s="100">
        <v>59.27</v>
      </c>
      <c r="C83" s="123">
        <f t="shared" si="1"/>
        <v>9.0228123935989224E-3</v>
      </c>
    </row>
    <row r="84" spans="1:3">
      <c r="A84" s="121" t="s">
        <v>237</v>
      </c>
      <c r="B84" s="100">
        <v>58.74</v>
      </c>
      <c r="C84" s="123">
        <f t="shared" si="1"/>
        <v>-6.805035726437092E-4</v>
      </c>
    </row>
    <row r="85" spans="1:3">
      <c r="A85" s="121" t="s">
        <v>238</v>
      </c>
      <c r="B85" s="100">
        <v>58.78</v>
      </c>
      <c r="C85" s="123">
        <f t="shared" si="1"/>
        <v>-1.5287922541191712E-3</v>
      </c>
    </row>
    <row r="86" spans="1:3">
      <c r="A86" s="121" t="s">
        <v>239</v>
      </c>
      <c r="B86" s="100">
        <v>58.87</v>
      </c>
      <c r="C86" s="123">
        <f t="shared" si="1"/>
        <v>1.0990898162459128E-2</v>
      </c>
    </row>
    <row r="87" spans="1:3">
      <c r="A87" s="121" t="s">
        <v>240</v>
      </c>
      <c r="B87" s="100">
        <v>58.23</v>
      </c>
      <c r="C87" s="123">
        <f t="shared" si="1"/>
        <v>6.0469937802347662E-3</v>
      </c>
    </row>
    <row r="88" spans="1:3">
      <c r="A88" s="121" t="s">
        <v>241</v>
      </c>
      <c r="B88" s="100">
        <v>57.88</v>
      </c>
      <c r="C88" s="123">
        <f t="shared" si="1"/>
        <v>-6.0106474325948289E-3</v>
      </c>
    </row>
    <row r="89" spans="1:3">
      <c r="A89" s="121" t="s">
        <v>242</v>
      </c>
      <c r="B89" s="100">
        <v>58.23</v>
      </c>
      <c r="C89" s="123">
        <f t="shared" si="1"/>
        <v>2.5176056338028108E-2</v>
      </c>
    </row>
    <row r="90" spans="1:3">
      <c r="A90" s="121" t="s">
        <v>243</v>
      </c>
      <c r="B90" s="100">
        <v>56.8</v>
      </c>
      <c r="C90" s="123">
        <f t="shared" si="1"/>
        <v>1.0316613304873767E-2</v>
      </c>
    </row>
    <row r="91" spans="1:3">
      <c r="A91" s="121" t="s">
        <v>244</v>
      </c>
      <c r="B91" s="100">
        <v>56.22</v>
      </c>
      <c r="C91" s="123">
        <f t="shared" si="1"/>
        <v>-3.8974358974358969E-2</v>
      </c>
    </row>
    <row r="92" spans="1:3">
      <c r="A92" s="121" t="s">
        <v>245</v>
      </c>
      <c r="B92" s="100">
        <v>58.5</v>
      </c>
      <c r="C92" s="123">
        <f t="shared" si="1"/>
        <v>1.5408320493066618E-3</v>
      </c>
    </row>
    <row r="93" spans="1:3">
      <c r="A93" s="121" t="s">
        <v>246</v>
      </c>
      <c r="B93" s="100">
        <v>58.41</v>
      </c>
      <c r="C93" s="123">
        <f t="shared" si="1"/>
        <v>-1.0335479498475242E-2</v>
      </c>
    </row>
    <row r="94" spans="1:3">
      <c r="A94" s="122">
        <v>45637</v>
      </c>
      <c r="B94" s="100">
        <v>59.02</v>
      </c>
      <c r="C94" s="123">
        <f t="shared" si="1"/>
        <v>-1.3373453694416559E-2</v>
      </c>
    </row>
    <row r="95" spans="1:3">
      <c r="A95" s="122">
        <v>45607</v>
      </c>
      <c r="B95" s="100">
        <v>59.82</v>
      </c>
      <c r="C95" s="123">
        <f t="shared" si="1"/>
        <v>0.10491318803103056</v>
      </c>
    </row>
    <row r="96" spans="1:3">
      <c r="A96" s="122">
        <v>45515</v>
      </c>
      <c r="B96" s="100">
        <v>54.14</v>
      </c>
      <c r="C96" s="123">
        <f t="shared" si="1"/>
        <v>-1.0418570645220226E-2</v>
      </c>
    </row>
    <row r="97" spans="1:3">
      <c r="A97" s="122">
        <v>45484</v>
      </c>
      <c r="B97" s="100">
        <v>54.71</v>
      </c>
      <c r="C97" s="123">
        <f t="shared" si="1"/>
        <v>-1.0311143270622325E-2</v>
      </c>
    </row>
    <row r="98" spans="1:3">
      <c r="A98" s="122">
        <v>45454</v>
      </c>
      <c r="B98" s="100">
        <v>55.28</v>
      </c>
      <c r="C98" s="123">
        <f t="shared" si="1"/>
        <v>-1.1974977658623764E-2</v>
      </c>
    </row>
    <row r="99" spans="1:3">
      <c r="A99" s="122">
        <v>45423</v>
      </c>
      <c r="B99" s="100">
        <v>55.95</v>
      </c>
      <c r="C99" s="123">
        <f t="shared" si="1"/>
        <v>9.0171325518484391E-3</v>
      </c>
    </row>
    <row r="100" spans="1:3">
      <c r="A100" s="122">
        <v>45393</v>
      </c>
      <c r="B100" s="100">
        <v>55.45</v>
      </c>
      <c r="C100" s="123">
        <f t="shared" si="1"/>
        <v>2.0802650957290281E-2</v>
      </c>
    </row>
    <row r="101" spans="1:3">
      <c r="A101" s="122">
        <v>45302</v>
      </c>
      <c r="B101" s="100">
        <v>54.32</v>
      </c>
      <c r="C101" s="123">
        <f t="shared" si="1"/>
        <v>-2.5999641384256811E-2</v>
      </c>
    </row>
    <row r="102" spans="1:3">
      <c r="A102" s="121" t="s">
        <v>247</v>
      </c>
      <c r="B102" s="100">
        <v>55.77</v>
      </c>
      <c r="C102" s="123">
        <f t="shared" si="1"/>
        <v>5.905810862134464E-2</v>
      </c>
    </row>
    <row r="103" spans="1:3">
      <c r="A103" s="121" t="s">
        <v>248</v>
      </c>
      <c r="B103" s="100">
        <v>52.66</v>
      </c>
      <c r="C103" s="123">
        <f t="shared" si="1"/>
        <v>3.0476190476189657E-3</v>
      </c>
    </row>
    <row r="104" spans="1:3">
      <c r="A104" s="121" t="s">
        <v>249</v>
      </c>
      <c r="B104" s="100">
        <v>52.5</v>
      </c>
      <c r="C104" s="123">
        <f t="shared" si="1"/>
        <v>-2.6595744680850686E-3</v>
      </c>
    </row>
    <row r="105" spans="1:3">
      <c r="A105" s="121" t="s">
        <v>250</v>
      </c>
      <c r="B105" s="100">
        <v>52.64</v>
      </c>
      <c r="C105" s="123">
        <f t="shared" si="1"/>
        <v>1.3867488443759513E-2</v>
      </c>
    </row>
    <row r="106" spans="1:3">
      <c r="A106" s="121" t="s">
        <v>251</v>
      </c>
      <c r="B106" s="100">
        <v>51.92</v>
      </c>
      <c r="C106" s="123">
        <f t="shared" si="1"/>
        <v>-1.8896447467875999E-2</v>
      </c>
    </row>
    <row r="107" spans="1:3">
      <c r="A107" s="121" t="s">
        <v>252</v>
      </c>
      <c r="B107" s="100">
        <v>52.92</v>
      </c>
      <c r="C107" s="123">
        <f t="shared" si="1"/>
        <v>-2.6385224274406704E-3</v>
      </c>
    </row>
    <row r="108" spans="1:3">
      <c r="A108" s="121" t="s">
        <v>253</v>
      </c>
      <c r="B108" s="100">
        <v>53.06</v>
      </c>
      <c r="C108" s="123">
        <f t="shared" si="1"/>
        <v>5.686125852919055E-3</v>
      </c>
    </row>
    <row r="109" spans="1:3">
      <c r="A109" s="121" t="s">
        <v>254</v>
      </c>
      <c r="B109" s="100">
        <v>52.76</v>
      </c>
      <c r="C109" s="123">
        <f t="shared" si="1"/>
        <v>1.2279355333844943E-2</v>
      </c>
    </row>
    <row r="110" spans="1:3">
      <c r="A110" s="121" t="s">
        <v>255</v>
      </c>
      <c r="B110" s="100">
        <v>52.12</v>
      </c>
      <c r="C110" s="123">
        <f t="shared" si="1"/>
        <v>-2.066892145809851E-2</v>
      </c>
    </row>
    <row r="111" spans="1:3">
      <c r="A111" s="121" t="s">
        <v>256</v>
      </c>
      <c r="B111" s="100">
        <v>53.22</v>
      </c>
      <c r="C111" s="123">
        <f t="shared" si="1"/>
        <v>7.5216246709297607E-4</v>
      </c>
    </row>
    <row r="112" spans="1:3">
      <c r="A112" s="121" t="s">
        <v>257</v>
      </c>
      <c r="B112" s="100">
        <v>53.18</v>
      </c>
      <c r="C112" s="123">
        <f t="shared" si="1"/>
        <v>-3.560052463930985E-3</v>
      </c>
    </row>
    <row r="113" spans="1:3">
      <c r="A113" s="121" t="s">
        <v>258</v>
      </c>
      <c r="B113" s="100">
        <v>53.37</v>
      </c>
      <c r="C113" s="123">
        <f t="shared" si="1"/>
        <v>1.1561789234268316E-2</v>
      </c>
    </row>
    <row r="114" spans="1:3">
      <c r="A114" s="121" t="s">
        <v>259</v>
      </c>
      <c r="B114" s="100">
        <v>52.76</v>
      </c>
      <c r="C114" s="123">
        <f t="shared" si="1"/>
        <v>1.7087526105941109E-3</v>
      </c>
    </row>
    <row r="115" spans="1:3">
      <c r="A115" s="121" t="s">
        <v>260</v>
      </c>
      <c r="B115" s="100">
        <v>52.67</v>
      </c>
      <c r="C115" s="123">
        <f t="shared" si="1"/>
        <v>9.0038314176243972E-3</v>
      </c>
    </row>
    <row r="116" spans="1:3">
      <c r="A116" s="122">
        <v>45606</v>
      </c>
      <c r="B116" s="100">
        <v>52.2</v>
      </c>
      <c r="C116" s="123">
        <f t="shared" si="1"/>
        <v>-3.8167938931297218E-3</v>
      </c>
    </row>
    <row r="117" spans="1:3">
      <c r="A117" s="122">
        <v>45575</v>
      </c>
      <c r="B117" s="100">
        <v>52.4</v>
      </c>
      <c r="C117" s="123">
        <f t="shared" si="1"/>
        <v>-7.575757575757569E-3</v>
      </c>
    </row>
    <row r="118" spans="1:3">
      <c r="A118" s="122">
        <v>45545</v>
      </c>
      <c r="B118" s="100">
        <v>52.8</v>
      </c>
      <c r="C118" s="123">
        <f t="shared" si="1"/>
        <v>6.0975609756097615E-3</v>
      </c>
    </row>
    <row r="119" spans="1:3">
      <c r="A119" s="122">
        <v>45514</v>
      </c>
      <c r="B119" s="100">
        <v>52.48</v>
      </c>
      <c r="C119" s="123">
        <f t="shared" si="1"/>
        <v>-1.7964071856287456E-2</v>
      </c>
    </row>
    <row r="120" spans="1:3">
      <c r="A120" s="122">
        <v>45483</v>
      </c>
      <c r="B120" s="100">
        <v>53.44</v>
      </c>
      <c r="C120" s="123">
        <f t="shared" si="1"/>
        <v>-9.6367679762787706E-3</v>
      </c>
    </row>
    <row r="121" spans="1:3">
      <c r="A121" s="122">
        <v>45392</v>
      </c>
      <c r="B121" s="100">
        <v>53.96</v>
      </c>
      <c r="C121" s="123">
        <f t="shared" si="1"/>
        <v>-4.4280442804428555E-3</v>
      </c>
    </row>
    <row r="122" spans="1:3">
      <c r="A122" s="122">
        <v>45361</v>
      </c>
      <c r="B122" s="100">
        <v>54.2</v>
      </c>
      <c r="C122" s="123">
        <f t="shared" si="1"/>
        <v>8.184523809523947E-3</v>
      </c>
    </row>
    <row r="123" spans="1:3">
      <c r="A123" s="122">
        <v>45332</v>
      </c>
      <c r="B123" s="100">
        <v>53.76</v>
      </c>
      <c r="C123" s="123">
        <f t="shared" si="1"/>
        <v>1.6257088846880929E-2</v>
      </c>
    </row>
    <row r="124" spans="1:3">
      <c r="A124" s="122">
        <v>45301</v>
      </c>
      <c r="B124" s="100">
        <v>52.9</v>
      </c>
      <c r="C124" s="123">
        <f t="shared" si="1"/>
        <v>2.2419791264012279E-2</v>
      </c>
    </row>
    <row r="125" spans="1:3">
      <c r="A125" s="121" t="s">
        <v>261</v>
      </c>
      <c r="B125" s="100">
        <v>51.74</v>
      </c>
      <c r="C125" s="123">
        <f t="shared" si="1"/>
        <v>1.6303280298566314E-2</v>
      </c>
    </row>
    <row r="126" spans="1:3">
      <c r="A126" s="121" t="s">
        <v>262</v>
      </c>
      <c r="B126" s="100">
        <v>50.91</v>
      </c>
      <c r="C126" s="123">
        <f t="shared" si="1"/>
        <v>1.5762170790103669E-2</v>
      </c>
    </row>
    <row r="127" spans="1:3">
      <c r="A127" s="121" t="s">
        <v>263</v>
      </c>
      <c r="B127" s="100">
        <v>50.12</v>
      </c>
      <c r="C127" s="123">
        <f t="shared" si="1"/>
        <v>3.4034034034033933E-3</v>
      </c>
    </row>
    <row r="128" spans="1:3">
      <c r="A128" s="121" t="s">
        <v>264</v>
      </c>
      <c r="B128" s="100">
        <v>49.95</v>
      </c>
      <c r="C128" s="123">
        <f t="shared" si="1"/>
        <v>-1.9434628975264934E-2</v>
      </c>
    </row>
    <row r="129" spans="1:3">
      <c r="A129" s="121" t="s">
        <v>265</v>
      </c>
      <c r="B129" s="100">
        <v>50.94</v>
      </c>
      <c r="C129" s="123">
        <f t="shared" si="1"/>
        <v>1.8596280743851334E-2</v>
      </c>
    </row>
    <row r="130" spans="1:3">
      <c r="A130" s="121" t="s">
        <v>266</v>
      </c>
      <c r="B130" s="100">
        <v>50.01</v>
      </c>
      <c r="C130" s="123">
        <f t="shared" si="1"/>
        <v>1.2143290831815534E-2</v>
      </c>
    </row>
    <row r="131" spans="1:3">
      <c r="A131" s="121" t="s">
        <v>267</v>
      </c>
      <c r="B131" s="100">
        <v>49.41</v>
      </c>
      <c r="C131" s="123">
        <f t="shared" ref="C131:C194" si="2">B131/B132-1</f>
        <v>7.9559363525090188E-3</v>
      </c>
    </row>
    <row r="132" spans="1:3">
      <c r="A132" s="121" t="s">
        <v>268</v>
      </c>
      <c r="B132" s="100">
        <v>49.02</v>
      </c>
      <c r="C132" s="123">
        <f t="shared" si="2"/>
        <v>-1.4475271411338975E-2</v>
      </c>
    </row>
    <row r="133" spans="1:3">
      <c r="A133" s="121" t="s">
        <v>269</v>
      </c>
      <c r="B133" s="100">
        <v>49.74</v>
      </c>
      <c r="C133" s="123">
        <f t="shared" si="2"/>
        <v>5.0515255607193055E-3</v>
      </c>
    </row>
    <row r="134" spans="1:3">
      <c r="A134" s="121" t="s">
        <v>270</v>
      </c>
      <c r="B134" s="100">
        <v>49.49</v>
      </c>
      <c r="C134" s="123">
        <f t="shared" si="2"/>
        <v>-1.0002000400080036E-2</v>
      </c>
    </row>
    <row r="135" spans="1:3">
      <c r="A135" s="121" t="s">
        <v>271</v>
      </c>
      <c r="B135" s="100">
        <v>49.99</v>
      </c>
      <c r="C135" s="123">
        <f t="shared" si="2"/>
        <v>1.750457968654584E-2</v>
      </c>
    </row>
    <row r="136" spans="1:3">
      <c r="A136" s="121" t="s">
        <v>272</v>
      </c>
      <c r="B136" s="100">
        <v>49.13</v>
      </c>
      <c r="C136" s="123">
        <f t="shared" si="2"/>
        <v>1.8449419568822512E-2</v>
      </c>
    </row>
    <row r="137" spans="1:3">
      <c r="A137" s="122">
        <v>45635</v>
      </c>
      <c r="B137" s="100">
        <v>48.24</v>
      </c>
      <c r="C137" s="123">
        <f t="shared" si="2"/>
        <v>-7.2031282156822529E-3</v>
      </c>
    </row>
    <row r="138" spans="1:3">
      <c r="A138" s="122">
        <v>45605</v>
      </c>
      <c r="B138" s="100">
        <v>48.59</v>
      </c>
      <c r="C138" s="123">
        <f t="shared" si="2"/>
        <v>-1.4001623376623362E-2</v>
      </c>
    </row>
    <row r="139" spans="1:3">
      <c r="A139" s="122">
        <v>45574</v>
      </c>
      <c r="B139" s="100">
        <v>49.28</v>
      </c>
      <c r="C139" s="123">
        <f t="shared" si="2"/>
        <v>1.60824742268042E-2</v>
      </c>
    </row>
    <row r="140" spans="1:3">
      <c r="A140" s="122">
        <v>45544</v>
      </c>
      <c r="B140" s="100">
        <v>48.5</v>
      </c>
      <c r="C140" s="123">
        <f t="shared" si="2"/>
        <v>-4.1067761806982128E-3</v>
      </c>
    </row>
    <row r="141" spans="1:3">
      <c r="A141" s="122">
        <v>45452</v>
      </c>
      <c r="B141" s="100">
        <v>48.7</v>
      </c>
      <c r="C141" s="123">
        <f t="shared" si="2"/>
        <v>-2.208835341365456E-2</v>
      </c>
    </row>
    <row r="142" spans="1:3">
      <c r="A142" s="122">
        <v>45421</v>
      </c>
      <c r="B142" s="100">
        <v>49.8</v>
      </c>
      <c r="C142" s="123">
        <f t="shared" si="2"/>
        <v>-3.2025620496397567E-3</v>
      </c>
    </row>
    <row r="143" spans="1:3">
      <c r="A143" s="122">
        <v>45391</v>
      </c>
      <c r="B143" s="100">
        <v>49.96</v>
      </c>
      <c r="C143" s="123">
        <f t="shared" si="2"/>
        <v>-1.1084718923198733E-2</v>
      </c>
    </row>
    <row r="144" spans="1:3">
      <c r="A144" s="122">
        <v>45360</v>
      </c>
      <c r="B144" s="100">
        <v>50.52</v>
      </c>
      <c r="C144" s="123">
        <f t="shared" si="2"/>
        <v>1.1411411411411443E-2</v>
      </c>
    </row>
    <row r="145" spans="1:3">
      <c r="A145" s="121" t="s">
        <v>273</v>
      </c>
      <c r="B145" s="100">
        <v>49.95</v>
      </c>
      <c r="C145" s="123">
        <f t="shared" si="2"/>
        <v>4.6259050683830072E-3</v>
      </c>
    </row>
    <row r="146" spans="1:3">
      <c r="A146" s="121" t="s">
        <v>274</v>
      </c>
      <c r="B146" s="100">
        <v>49.72</v>
      </c>
      <c r="C146" s="123">
        <f t="shared" si="2"/>
        <v>1.3452914798206317E-2</v>
      </c>
    </row>
    <row r="147" spans="1:3">
      <c r="A147" s="121" t="s">
        <v>275</v>
      </c>
      <c r="B147" s="100">
        <v>49.06</v>
      </c>
      <c r="C147" s="123">
        <f t="shared" si="2"/>
        <v>1.9534497090606839E-2</v>
      </c>
    </row>
    <row r="148" spans="1:3">
      <c r="A148" s="121" t="s">
        <v>276</v>
      </c>
      <c r="B148" s="100">
        <v>48.12</v>
      </c>
      <c r="C148" s="123">
        <f t="shared" si="2"/>
        <v>-2.4875621890547706E-3</v>
      </c>
    </row>
    <row r="149" spans="1:3">
      <c r="A149" s="121" t="s">
        <v>277</v>
      </c>
      <c r="B149" s="100">
        <v>48.24</v>
      </c>
      <c r="C149" s="123">
        <f t="shared" si="2"/>
        <v>2.7021409270422403E-3</v>
      </c>
    </row>
    <row r="150" spans="1:3">
      <c r="A150" s="121" t="s">
        <v>278</v>
      </c>
      <c r="B150" s="100">
        <v>48.11</v>
      </c>
      <c r="C150" s="123">
        <f t="shared" si="2"/>
        <v>1.0289794204116021E-2</v>
      </c>
    </row>
    <row r="151" spans="1:3">
      <c r="A151" s="121" t="s">
        <v>279</v>
      </c>
      <c r="B151" s="100">
        <v>47.62</v>
      </c>
      <c r="C151" s="123">
        <f t="shared" si="2"/>
        <v>-1.6928158546655636E-2</v>
      </c>
    </row>
    <row r="152" spans="1:3">
      <c r="A152" s="121" t="s">
        <v>280</v>
      </c>
      <c r="B152" s="100">
        <v>48.44</v>
      </c>
      <c r="C152" s="123">
        <f t="shared" si="2"/>
        <v>-1.102490812576562E-2</v>
      </c>
    </row>
    <row r="153" spans="1:3">
      <c r="A153" s="121" t="s">
        <v>281</v>
      </c>
      <c r="B153" s="100">
        <v>48.98</v>
      </c>
      <c r="C153" s="123">
        <f t="shared" si="2"/>
        <v>-6.4908722109533468E-3</v>
      </c>
    </row>
    <row r="154" spans="1:3">
      <c r="A154" s="121" t="s">
        <v>282</v>
      </c>
      <c r="B154" s="100">
        <v>49.3</v>
      </c>
      <c r="C154" s="123">
        <f t="shared" si="2"/>
        <v>-1.2155591572123869E-3</v>
      </c>
    </row>
    <row r="155" spans="1:3">
      <c r="A155" s="121" t="s">
        <v>283</v>
      </c>
      <c r="B155" s="100">
        <v>49.36</v>
      </c>
      <c r="C155" s="123">
        <f t="shared" si="2"/>
        <v>5.0906129097942898E-3</v>
      </c>
    </row>
    <row r="156" spans="1:3">
      <c r="A156" s="121" t="s">
        <v>284</v>
      </c>
      <c r="B156" s="100">
        <v>49.11</v>
      </c>
      <c r="C156" s="123">
        <f t="shared" si="2"/>
        <v>1.4459822350753937E-2</v>
      </c>
    </row>
    <row r="157" spans="1:3">
      <c r="A157" s="121" t="s">
        <v>285</v>
      </c>
      <c r="B157" s="100">
        <v>48.41</v>
      </c>
      <c r="C157" s="123">
        <f t="shared" si="2"/>
        <v>-1.3249082755809383E-2</v>
      </c>
    </row>
    <row r="158" spans="1:3">
      <c r="A158" s="121" t="s">
        <v>286</v>
      </c>
      <c r="B158" s="100">
        <v>49.06</v>
      </c>
      <c r="C158" s="123">
        <f t="shared" si="2"/>
        <v>4.2498937526561864E-2</v>
      </c>
    </row>
    <row r="159" spans="1:3">
      <c r="A159" s="122">
        <v>45634</v>
      </c>
      <c r="B159" s="100">
        <v>47.06</v>
      </c>
      <c r="C159" s="123">
        <f t="shared" si="2"/>
        <v>7.2773972602739878E-3</v>
      </c>
    </row>
    <row r="160" spans="1:3">
      <c r="A160" s="122">
        <v>45543</v>
      </c>
      <c r="B160" s="100">
        <v>46.72</v>
      </c>
      <c r="C160" s="123">
        <f t="shared" si="2"/>
        <v>-2.7748132337247489E-3</v>
      </c>
    </row>
    <row r="161" spans="1:3">
      <c r="A161" s="122">
        <v>45512</v>
      </c>
      <c r="B161" s="100">
        <v>46.85</v>
      </c>
      <c r="C161" s="123">
        <f t="shared" si="2"/>
        <v>7.5268817204301453E-3</v>
      </c>
    </row>
    <row r="162" spans="1:3">
      <c r="A162" s="122">
        <v>45481</v>
      </c>
      <c r="B162" s="100">
        <v>46.5</v>
      </c>
      <c r="C162" s="123">
        <f t="shared" si="2"/>
        <v>-1.7121116043119944E-2</v>
      </c>
    </row>
    <row r="163" spans="1:3">
      <c r="A163" s="122">
        <v>45451</v>
      </c>
      <c r="B163" s="100">
        <v>47.31</v>
      </c>
      <c r="C163" s="123">
        <f t="shared" si="2"/>
        <v>-5.8835889892835391E-3</v>
      </c>
    </row>
    <row r="164" spans="1:3">
      <c r="A164" s="122">
        <v>45420</v>
      </c>
      <c r="B164" s="100">
        <v>47.59</v>
      </c>
      <c r="C164" s="123">
        <f t="shared" si="2"/>
        <v>-2.4195201968423174E-2</v>
      </c>
    </row>
    <row r="165" spans="1:3">
      <c r="A165" s="122">
        <v>45330</v>
      </c>
      <c r="B165" s="100">
        <v>48.77</v>
      </c>
      <c r="C165" s="123">
        <f t="shared" si="2"/>
        <v>1.2455885405854294E-2</v>
      </c>
    </row>
    <row r="166" spans="1:3">
      <c r="A166" s="122">
        <v>45299</v>
      </c>
      <c r="B166" s="100">
        <v>48.17</v>
      </c>
      <c r="C166" s="123">
        <f t="shared" si="2"/>
        <v>1.2825904121110066E-2</v>
      </c>
    </row>
    <row r="167" spans="1:3">
      <c r="A167" s="121" t="s">
        <v>287</v>
      </c>
      <c r="B167" s="100">
        <v>47.56</v>
      </c>
      <c r="C167" s="123">
        <f t="shared" si="2"/>
        <v>-3.0377166156982605E-2</v>
      </c>
    </row>
    <row r="168" spans="1:3">
      <c r="A168" s="121" t="s">
        <v>288</v>
      </c>
      <c r="B168" s="100">
        <v>49.05</v>
      </c>
      <c r="C168" s="123">
        <f t="shared" si="2"/>
        <v>1.4291547570437491E-3</v>
      </c>
    </row>
    <row r="169" spans="1:3">
      <c r="A169" s="121" t="s">
        <v>289</v>
      </c>
      <c r="B169" s="100">
        <v>48.98</v>
      </c>
      <c r="C169" s="123">
        <f t="shared" si="2"/>
        <v>-2.9137760158572945E-2</v>
      </c>
    </row>
    <row r="170" spans="1:3">
      <c r="A170" s="121" t="s">
        <v>290</v>
      </c>
      <c r="B170" s="100">
        <v>50.45</v>
      </c>
      <c r="C170" s="123">
        <f t="shared" si="2"/>
        <v>0.11442456372873866</v>
      </c>
    </row>
    <row r="171" spans="1:3">
      <c r="A171" s="121" t="s">
        <v>291</v>
      </c>
      <c r="B171" s="100">
        <v>45.27</v>
      </c>
      <c r="C171" s="123">
        <f t="shared" si="2"/>
        <v>1.3658755038065573E-2</v>
      </c>
    </row>
    <row r="172" spans="1:3">
      <c r="A172" s="121" t="s">
        <v>292</v>
      </c>
      <c r="B172" s="100">
        <v>44.66</v>
      </c>
      <c r="C172" s="123">
        <f t="shared" si="2"/>
        <v>3.9087947882736174E-2</v>
      </c>
    </row>
    <row r="173" spans="1:3">
      <c r="A173" s="121" t="s">
        <v>293</v>
      </c>
      <c r="B173" s="100">
        <v>42.98</v>
      </c>
      <c r="C173" s="123">
        <f t="shared" si="2"/>
        <v>7.2650574173891425E-3</v>
      </c>
    </row>
    <row r="174" spans="1:3">
      <c r="A174" s="121" t="s">
        <v>294</v>
      </c>
      <c r="B174" s="100">
        <v>42.67</v>
      </c>
      <c r="C174" s="123">
        <f t="shared" si="2"/>
        <v>7.0356472795496394E-4</v>
      </c>
    </row>
    <row r="175" spans="1:3">
      <c r="A175" s="121" t="s">
        <v>295</v>
      </c>
      <c r="B175" s="100">
        <v>42.64</v>
      </c>
      <c r="C175" s="123">
        <f t="shared" si="2"/>
        <v>5.8976173625855388E-3</v>
      </c>
    </row>
    <row r="176" spans="1:3">
      <c r="A176" s="121" t="s">
        <v>296</v>
      </c>
      <c r="B176" s="100">
        <v>42.39</v>
      </c>
      <c r="C176" s="123">
        <f t="shared" si="2"/>
        <v>-1.7612977983777478E-2</v>
      </c>
    </row>
    <row r="177" spans="1:3">
      <c r="A177" s="121" t="s">
        <v>297</v>
      </c>
      <c r="B177" s="100">
        <v>43.15</v>
      </c>
      <c r="C177" s="123">
        <f t="shared" si="2"/>
        <v>4.7330097087378453E-2</v>
      </c>
    </row>
    <row r="178" spans="1:3">
      <c r="A178" s="121" t="s">
        <v>298</v>
      </c>
      <c r="B178" s="100">
        <v>41.2</v>
      </c>
      <c r="C178" s="123">
        <f t="shared" si="2"/>
        <v>2.6151930261519407E-2</v>
      </c>
    </row>
    <row r="179" spans="1:3">
      <c r="A179" s="121" t="s">
        <v>299</v>
      </c>
      <c r="B179" s="100">
        <v>40.15</v>
      </c>
      <c r="C179" s="123">
        <f t="shared" si="2"/>
        <v>-7.6618882847256931E-3</v>
      </c>
    </row>
    <row r="180" spans="1:3">
      <c r="A180" s="122">
        <v>45633</v>
      </c>
      <c r="B180" s="100">
        <v>40.46</v>
      </c>
      <c r="C180" s="123">
        <f t="shared" si="2"/>
        <v>-7.1165644171778952E-3</v>
      </c>
    </row>
    <row r="181" spans="1:3">
      <c r="A181" s="122">
        <v>45603</v>
      </c>
      <c r="B181" s="100">
        <v>40.75</v>
      </c>
      <c r="C181" s="123">
        <f t="shared" si="2"/>
        <v>-8.9980544747081392E-3</v>
      </c>
    </row>
    <row r="182" spans="1:3">
      <c r="A182" s="122">
        <v>45572</v>
      </c>
      <c r="B182" s="100">
        <v>41.12</v>
      </c>
      <c r="C182" s="123">
        <f t="shared" si="2"/>
        <v>6.3631913852177924E-3</v>
      </c>
    </row>
    <row r="183" spans="1:3">
      <c r="A183" s="122">
        <v>45542</v>
      </c>
      <c r="B183" s="100">
        <v>40.86</v>
      </c>
      <c r="C183" s="123">
        <f t="shared" si="2"/>
        <v>2.175543885971476E-2</v>
      </c>
    </row>
    <row r="184" spans="1:3">
      <c r="A184" s="122">
        <v>45511</v>
      </c>
      <c r="B184" s="100">
        <v>39.99</v>
      </c>
      <c r="C184" s="123">
        <f t="shared" si="2"/>
        <v>8.320726172466042E-3</v>
      </c>
    </row>
    <row r="185" spans="1:3">
      <c r="A185" s="122">
        <v>45419</v>
      </c>
      <c r="B185" s="100">
        <v>39.659999999999997</v>
      </c>
      <c r="C185" s="123">
        <f t="shared" si="2"/>
        <v>-9.9850224663007303E-3</v>
      </c>
    </row>
    <row r="186" spans="1:3">
      <c r="A186" s="122">
        <v>45358</v>
      </c>
      <c r="B186" s="100">
        <v>40.06</v>
      </c>
      <c r="C186" s="123">
        <f t="shared" si="2"/>
        <v>-9.6415327564894904E-3</v>
      </c>
    </row>
    <row r="187" spans="1:3">
      <c r="A187" s="122">
        <v>45329</v>
      </c>
      <c r="B187" s="100">
        <v>40.450000000000003</v>
      </c>
      <c r="C187" s="123">
        <f t="shared" si="2"/>
        <v>-2.0581113801452666E-2</v>
      </c>
    </row>
    <row r="188" spans="1:3">
      <c r="A188" s="122">
        <v>45298</v>
      </c>
      <c r="B188" s="100">
        <v>41.3</v>
      </c>
      <c r="C188" s="123">
        <f t="shared" si="2"/>
        <v>-5.5381651817963951E-3</v>
      </c>
    </row>
    <row r="189" spans="1:3">
      <c r="A189" s="121" t="s">
        <v>300</v>
      </c>
      <c r="B189" s="100">
        <v>41.53</v>
      </c>
      <c r="C189" s="123">
        <f t="shared" si="2"/>
        <v>4.8181161165983255E-4</v>
      </c>
    </row>
    <row r="190" spans="1:3">
      <c r="A190" s="121" t="s">
        <v>301</v>
      </c>
      <c r="B190" s="100">
        <v>41.51</v>
      </c>
      <c r="C190" s="123">
        <f t="shared" si="2"/>
        <v>-2.329411764705891E-2</v>
      </c>
    </row>
    <row r="191" spans="1:3">
      <c r="A191" s="121" t="s">
        <v>302</v>
      </c>
      <c r="B191" s="100">
        <v>42.5</v>
      </c>
      <c r="C191" s="123">
        <f t="shared" si="2"/>
        <v>7.3477127281347254E-3</v>
      </c>
    </row>
    <row r="192" spans="1:3">
      <c r="A192" s="121" t="s">
        <v>303</v>
      </c>
      <c r="B192" s="100">
        <v>42.19</v>
      </c>
      <c r="C192" s="123">
        <f t="shared" si="2"/>
        <v>-9.4719393795872353E-4</v>
      </c>
    </row>
    <row r="193" spans="1:3">
      <c r="A193" s="121" t="s">
        <v>304</v>
      </c>
      <c r="B193" s="100">
        <v>42.23</v>
      </c>
      <c r="C193" s="123">
        <f t="shared" si="2"/>
        <v>7.1547817791557389E-3</v>
      </c>
    </row>
    <row r="194" spans="1:3">
      <c r="A194" s="121" t="s">
        <v>305</v>
      </c>
      <c r="B194" s="100">
        <v>41.93</v>
      </c>
      <c r="C194" s="123">
        <f t="shared" si="2"/>
        <v>2.1686159844054531E-2</v>
      </c>
    </row>
    <row r="195" spans="1:3">
      <c r="A195" s="121" t="s">
        <v>306</v>
      </c>
      <c r="B195" s="100">
        <v>41.04</v>
      </c>
      <c r="C195" s="123">
        <f t="shared" ref="C195:C258" si="3">B195/B196-1</f>
        <v>5.6358735604018495E-3</v>
      </c>
    </row>
    <row r="196" spans="1:3">
      <c r="A196" s="121" t="s">
        <v>307</v>
      </c>
      <c r="B196" s="100">
        <v>40.81</v>
      </c>
      <c r="C196" s="123">
        <f t="shared" si="3"/>
        <v>-3.905296558457283E-3</v>
      </c>
    </row>
    <row r="197" spans="1:3">
      <c r="A197" s="121" t="s">
        <v>308</v>
      </c>
      <c r="B197" s="100">
        <v>40.97</v>
      </c>
      <c r="C197" s="123">
        <f t="shared" si="3"/>
        <v>-5.582524271844802E-3</v>
      </c>
    </row>
    <row r="198" spans="1:3">
      <c r="A198" s="121" t="s">
        <v>309</v>
      </c>
      <c r="B198" s="100">
        <v>41.2</v>
      </c>
      <c r="C198" s="123">
        <f t="shared" si="3"/>
        <v>-6.7502410800384105E-3</v>
      </c>
    </row>
    <row r="199" spans="1:3">
      <c r="A199" s="121" t="s">
        <v>310</v>
      </c>
      <c r="B199" s="100">
        <v>41.48</v>
      </c>
      <c r="C199" s="123">
        <f t="shared" si="3"/>
        <v>-2.1928790379627472E-2</v>
      </c>
    </row>
    <row r="200" spans="1:3">
      <c r="A200" s="122">
        <v>45632</v>
      </c>
      <c r="B200" s="100">
        <v>42.41</v>
      </c>
      <c r="C200" s="123">
        <f t="shared" si="3"/>
        <v>-1.4179451417945299E-2</v>
      </c>
    </row>
    <row r="201" spans="1:3">
      <c r="A201" s="122">
        <v>45602</v>
      </c>
      <c r="B201" s="100">
        <v>43.02</v>
      </c>
      <c r="C201" s="123">
        <f t="shared" si="3"/>
        <v>1.0570824524313016E-2</v>
      </c>
    </row>
    <row r="202" spans="1:3">
      <c r="A202" s="122">
        <v>45571</v>
      </c>
      <c r="B202" s="100">
        <v>42.57</v>
      </c>
      <c r="C202" s="123">
        <f t="shared" si="3"/>
        <v>2.6277724204435859E-2</v>
      </c>
    </row>
    <row r="203" spans="1:3">
      <c r="A203" s="122">
        <v>45479</v>
      </c>
      <c r="B203" s="100">
        <v>41.48</v>
      </c>
      <c r="C203" s="123">
        <f t="shared" si="3"/>
        <v>1.4677103718199414E-2</v>
      </c>
    </row>
    <row r="204" spans="1:3">
      <c r="A204" s="122">
        <v>45449</v>
      </c>
      <c r="B204" s="100">
        <v>40.880000000000003</v>
      </c>
      <c r="C204" s="123">
        <f t="shared" si="3"/>
        <v>-8.7293889427739746E-3</v>
      </c>
    </row>
    <row r="205" spans="1:3">
      <c r="A205" s="122">
        <v>45418</v>
      </c>
      <c r="B205" s="100">
        <v>41.24</v>
      </c>
      <c r="C205" s="123">
        <f t="shared" si="3"/>
        <v>-1.2215568862275372E-2</v>
      </c>
    </row>
    <row r="206" spans="1:3">
      <c r="A206" s="122">
        <v>45388</v>
      </c>
      <c r="B206" s="100">
        <v>41.75</v>
      </c>
      <c r="C206" s="123">
        <f t="shared" si="3"/>
        <v>-4.7881254488879588E-4</v>
      </c>
    </row>
    <row r="207" spans="1:3">
      <c r="A207" s="122">
        <v>45357</v>
      </c>
      <c r="B207" s="100">
        <v>41.77</v>
      </c>
      <c r="C207" s="123">
        <f t="shared" si="3"/>
        <v>1.6549038695546248E-2</v>
      </c>
    </row>
    <row r="208" spans="1:3">
      <c r="A208" s="121" t="s">
        <v>311</v>
      </c>
      <c r="B208" s="100">
        <v>41.09</v>
      </c>
      <c r="C208" s="123">
        <f t="shared" si="3"/>
        <v>2.0869565217391362E-2</v>
      </c>
    </row>
    <row r="209" spans="1:3">
      <c r="A209" s="121" t="s">
        <v>312</v>
      </c>
      <c r="B209" s="100">
        <v>40.25</v>
      </c>
      <c r="C209" s="123">
        <f t="shared" si="3"/>
        <v>0</v>
      </c>
    </row>
    <row r="210" spans="1:3">
      <c r="A210" s="121" t="s">
        <v>313</v>
      </c>
      <c r="B210" s="100">
        <v>40.25</v>
      </c>
      <c r="C210" s="123">
        <f t="shared" si="3"/>
        <v>-5.9273894788837156E-3</v>
      </c>
    </row>
    <row r="211" spans="1:3">
      <c r="A211" s="121" t="s">
        <v>314</v>
      </c>
      <c r="B211" s="100">
        <v>40.49</v>
      </c>
      <c r="C211" s="123">
        <f t="shared" si="3"/>
        <v>-1.818622696411254E-2</v>
      </c>
    </row>
    <row r="212" spans="1:3">
      <c r="A212" s="121" t="s">
        <v>315</v>
      </c>
      <c r="B212" s="100">
        <v>41.24</v>
      </c>
      <c r="C212" s="123">
        <f t="shared" si="3"/>
        <v>-7.2219547424168251E-3</v>
      </c>
    </row>
    <row r="213" spans="1:3">
      <c r="A213" s="121" t="s">
        <v>316</v>
      </c>
      <c r="B213" s="100">
        <v>41.54</v>
      </c>
      <c r="C213" s="123">
        <f t="shared" si="3"/>
        <v>-1.8894662257912254E-2</v>
      </c>
    </row>
    <row r="214" spans="1:3">
      <c r="A214" s="121" t="s">
        <v>317</v>
      </c>
      <c r="B214" s="100">
        <v>42.34</v>
      </c>
      <c r="C214" s="123">
        <f t="shared" si="3"/>
        <v>1.6560208185474323E-3</v>
      </c>
    </row>
    <row r="215" spans="1:3">
      <c r="A215" s="121" t="s">
        <v>318</v>
      </c>
      <c r="B215" s="100">
        <v>42.27</v>
      </c>
      <c r="C215" s="123">
        <f t="shared" si="3"/>
        <v>-2.5138376383763705E-2</v>
      </c>
    </row>
    <row r="216" spans="1:3">
      <c r="A216" s="121" t="s">
        <v>319</v>
      </c>
      <c r="B216" s="100">
        <v>43.36</v>
      </c>
      <c r="C216" s="123">
        <f t="shared" si="3"/>
        <v>-1.5216897569838794E-2</v>
      </c>
    </row>
    <row r="217" spans="1:3">
      <c r="A217" s="121" t="s">
        <v>320</v>
      </c>
      <c r="B217" s="100">
        <v>44.03</v>
      </c>
      <c r="C217" s="123">
        <f t="shared" si="3"/>
        <v>-1.8136476989344397E-3</v>
      </c>
    </row>
    <row r="218" spans="1:3">
      <c r="A218" s="121" t="s">
        <v>321</v>
      </c>
      <c r="B218" s="100">
        <v>44.11</v>
      </c>
      <c r="C218" s="123">
        <f t="shared" si="3"/>
        <v>-9.8765432098765205E-3</v>
      </c>
    </row>
    <row r="219" spans="1:3">
      <c r="A219" s="121" t="s">
        <v>322</v>
      </c>
      <c r="B219" s="100">
        <v>44.55</v>
      </c>
      <c r="C219" s="123">
        <f t="shared" si="3"/>
        <v>-3.5786177588906787E-3</v>
      </c>
    </row>
    <row r="220" spans="1:3">
      <c r="A220" s="121" t="s">
        <v>323</v>
      </c>
      <c r="B220" s="100">
        <v>44.71</v>
      </c>
      <c r="C220" s="123">
        <f t="shared" si="3"/>
        <v>-7.7674212161562561E-3</v>
      </c>
    </row>
    <row r="221" spans="1:3">
      <c r="A221" s="121" t="s">
        <v>324</v>
      </c>
      <c r="B221" s="100">
        <v>45.06</v>
      </c>
      <c r="C221" s="123">
        <f t="shared" si="3"/>
        <v>2.6702269692924219E-3</v>
      </c>
    </row>
    <row r="222" spans="1:3">
      <c r="A222" s="122">
        <v>45570</v>
      </c>
      <c r="B222" s="100">
        <v>44.94</v>
      </c>
      <c r="C222" s="123">
        <f t="shared" si="3"/>
        <v>4.4702726866336917E-3</v>
      </c>
    </row>
    <row r="223" spans="1:3">
      <c r="A223" s="122">
        <v>45540</v>
      </c>
      <c r="B223" s="100">
        <v>44.74</v>
      </c>
      <c r="C223" s="123">
        <f t="shared" si="3"/>
        <v>2.4501946416304099E-2</v>
      </c>
    </row>
    <row r="224" spans="1:3">
      <c r="A224" s="122">
        <v>45509</v>
      </c>
      <c r="B224" s="100">
        <v>43.67</v>
      </c>
      <c r="C224" s="123">
        <f t="shared" si="3"/>
        <v>-8.401453224341493E-3</v>
      </c>
    </row>
    <row r="225" spans="1:3">
      <c r="A225" s="122">
        <v>45478</v>
      </c>
      <c r="B225" s="100">
        <v>44.04</v>
      </c>
      <c r="C225" s="123">
        <f t="shared" si="3"/>
        <v>3.1890660592255315E-3</v>
      </c>
    </row>
    <row r="226" spans="1:3">
      <c r="A226" s="122">
        <v>45448</v>
      </c>
      <c r="B226" s="100">
        <v>43.9</v>
      </c>
      <c r="C226" s="123">
        <f t="shared" si="3"/>
        <v>-2.0459195271653741E-3</v>
      </c>
    </row>
    <row r="227" spans="1:3">
      <c r="A227" s="122">
        <v>45356</v>
      </c>
      <c r="B227" s="100">
        <v>43.99</v>
      </c>
      <c r="C227" s="123">
        <f t="shared" si="3"/>
        <v>6.6361556064074012E-3</v>
      </c>
    </row>
    <row r="228" spans="1:3">
      <c r="A228" s="122">
        <v>45327</v>
      </c>
      <c r="B228" s="100">
        <v>43.7</v>
      </c>
      <c r="C228" s="123">
        <f t="shared" si="3"/>
        <v>-1.1535851617281101E-2</v>
      </c>
    </row>
    <row r="229" spans="1:3">
      <c r="A229" s="122">
        <v>45296</v>
      </c>
      <c r="B229" s="100">
        <v>44.21</v>
      </c>
      <c r="C229" s="123">
        <f t="shared" si="3"/>
        <v>6.1447428311334207E-3</v>
      </c>
    </row>
    <row r="230" spans="1:3">
      <c r="A230" s="121" t="s">
        <v>325</v>
      </c>
      <c r="B230" s="100">
        <v>43.94</v>
      </c>
      <c r="C230" s="123">
        <f t="shared" si="3"/>
        <v>-1.5681003584229414E-2</v>
      </c>
    </row>
    <row r="231" spans="1:3">
      <c r="A231" s="121" t="s">
        <v>326</v>
      </c>
      <c r="B231" s="100">
        <v>44.64</v>
      </c>
      <c r="C231" s="123">
        <f t="shared" si="3"/>
        <v>-4.6822742474916801E-3</v>
      </c>
    </row>
    <row r="232" spans="1:3">
      <c r="A232" s="121" t="s">
        <v>327</v>
      </c>
      <c r="B232" s="100">
        <v>44.85</v>
      </c>
      <c r="C232" s="123">
        <f t="shared" si="3"/>
        <v>3.3557046979866278E-3</v>
      </c>
    </row>
    <row r="233" spans="1:3">
      <c r="A233" s="121" t="s">
        <v>328</v>
      </c>
      <c r="B233" s="100">
        <v>44.7</v>
      </c>
      <c r="C233" s="123">
        <f t="shared" si="3"/>
        <v>-8.5141219811706859E-2</v>
      </c>
    </row>
    <row r="234" spans="1:3">
      <c r="A234" s="121" t="s">
        <v>329</v>
      </c>
      <c r="B234" s="100">
        <v>48.86</v>
      </c>
      <c r="C234" s="123">
        <f t="shared" si="3"/>
        <v>-2.6536027760768466E-3</v>
      </c>
    </row>
    <row r="235" spans="1:3">
      <c r="A235" s="121" t="s">
        <v>330</v>
      </c>
      <c r="B235" s="100">
        <v>48.99</v>
      </c>
      <c r="C235" s="123">
        <f t="shared" si="3"/>
        <v>-3.0525030525030417E-3</v>
      </c>
    </row>
    <row r="236" spans="1:3">
      <c r="A236" s="121" t="s">
        <v>331</v>
      </c>
      <c r="B236" s="100">
        <v>49.14</v>
      </c>
      <c r="C236" s="123">
        <f t="shared" si="3"/>
        <v>4.2918454935623185E-3</v>
      </c>
    </row>
    <row r="237" spans="1:3">
      <c r="A237" s="121" t="s">
        <v>332</v>
      </c>
      <c r="B237" s="100">
        <v>48.93</v>
      </c>
      <c r="C237" s="123">
        <f t="shared" si="3"/>
        <v>1.3043478260869712E-2</v>
      </c>
    </row>
    <row r="238" spans="1:3">
      <c r="A238" s="121" t="s">
        <v>333</v>
      </c>
      <c r="B238" s="100">
        <v>48.3</v>
      </c>
      <c r="C238" s="123">
        <f t="shared" si="3"/>
        <v>9.6153846153845812E-3</v>
      </c>
    </row>
    <row r="239" spans="1:3">
      <c r="A239" s="121" t="s">
        <v>334</v>
      </c>
      <c r="B239" s="100">
        <v>47.84</v>
      </c>
      <c r="C239" s="123">
        <f t="shared" si="3"/>
        <v>-8.7028595109820417E-3</v>
      </c>
    </row>
    <row r="240" spans="1:3">
      <c r="A240" s="121" t="s">
        <v>335</v>
      </c>
      <c r="B240" s="100">
        <v>48.26</v>
      </c>
      <c r="C240" s="123">
        <f t="shared" si="3"/>
        <v>-5.1535765821479895E-3</v>
      </c>
    </row>
    <row r="241" spans="1:3">
      <c r="A241" s="121" t="s">
        <v>336</v>
      </c>
      <c r="B241" s="100">
        <v>48.51</v>
      </c>
      <c r="C241" s="123">
        <f t="shared" si="3"/>
        <v>4.7638773819387303E-3</v>
      </c>
    </row>
    <row r="242" spans="1:3">
      <c r="A242" s="122">
        <v>45630</v>
      </c>
      <c r="B242" s="100">
        <v>48.28</v>
      </c>
      <c r="C242" s="123">
        <f t="shared" si="3"/>
        <v>-1.7100977198696965E-2</v>
      </c>
    </row>
    <row r="243" spans="1:3">
      <c r="A243" s="122">
        <v>45600</v>
      </c>
      <c r="B243" s="100">
        <v>49.12</v>
      </c>
      <c r="C243" s="123">
        <f t="shared" si="3"/>
        <v>-2.3265062636707134E-2</v>
      </c>
    </row>
    <row r="244" spans="1:3">
      <c r="A244" s="122">
        <v>45569</v>
      </c>
      <c r="B244" s="100">
        <v>50.29</v>
      </c>
      <c r="C244" s="123">
        <f t="shared" si="3"/>
        <v>-2.5387596899224874E-2</v>
      </c>
    </row>
    <row r="245" spans="1:3">
      <c r="A245" s="122">
        <v>45539</v>
      </c>
      <c r="B245" s="100">
        <v>51.6</v>
      </c>
      <c r="C245" s="123">
        <f t="shared" si="3"/>
        <v>9.7847358121330164E-3</v>
      </c>
    </row>
    <row r="246" spans="1:3">
      <c r="A246" s="122">
        <v>45508</v>
      </c>
      <c r="B246" s="100">
        <v>51.1</v>
      </c>
      <c r="C246" s="123">
        <f t="shared" si="3"/>
        <v>-4.2868277474668037E-3</v>
      </c>
    </row>
    <row r="247" spans="1:3">
      <c r="A247" s="122">
        <v>45416</v>
      </c>
      <c r="B247" s="100">
        <v>51.32</v>
      </c>
      <c r="C247" s="123">
        <f t="shared" si="3"/>
        <v>-1.5564202334630295E-3</v>
      </c>
    </row>
    <row r="248" spans="1:3">
      <c r="A248" s="122">
        <v>45386</v>
      </c>
      <c r="B248" s="100">
        <v>51.4</v>
      </c>
      <c r="C248" s="123">
        <f t="shared" si="3"/>
        <v>-1.4948256036795726E-2</v>
      </c>
    </row>
    <row r="249" spans="1:3">
      <c r="A249" s="122">
        <v>45355</v>
      </c>
      <c r="B249" s="100">
        <v>52.18</v>
      </c>
      <c r="C249" s="123">
        <f t="shared" si="3"/>
        <v>-1.061812665908235E-2</v>
      </c>
    </row>
    <row r="250" spans="1:3">
      <c r="A250" s="122">
        <v>45326</v>
      </c>
      <c r="B250" s="100">
        <v>52.74</v>
      </c>
      <c r="C250" s="123">
        <f t="shared" si="3"/>
        <v>-4.7178712964710545E-3</v>
      </c>
    </row>
    <row r="251" spans="1:3">
      <c r="A251" s="122">
        <v>45295</v>
      </c>
      <c r="B251" s="100">
        <v>52.99</v>
      </c>
      <c r="C251" s="123">
        <f t="shared" si="3"/>
        <v>-2.286557256131283E-2</v>
      </c>
    </row>
    <row r="252" spans="1:3">
      <c r="A252" s="121" t="s">
        <v>337</v>
      </c>
      <c r="B252" s="100">
        <v>54.23</v>
      </c>
      <c r="C252" s="123">
        <f t="shared" si="3"/>
        <v>1.8403755868544591E-2</v>
      </c>
    </row>
    <row r="253" spans="1:3">
      <c r="A253" s="121" t="s">
        <v>338</v>
      </c>
      <c r="B253" s="100">
        <v>53.25</v>
      </c>
      <c r="C253" s="123">
        <f t="shared" si="3"/>
        <v>1.3320647002854402E-2</v>
      </c>
    </row>
    <row r="254" spans="1:3">
      <c r="A254" s="121" t="s">
        <v>339</v>
      </c>
      <c r="B254" s="100">
        <v>52.55</v>
      </c>
      <c r="C254" s="123">
        <f t="shared" si="3"/>
        <v>5.7416267942582699E-3</v>
      </c>
    </row>
    <row r="255" spans="1:3">
      <c r="A255" s="121" t="s">
        <v>340</v>
      </c>
      <c r="B255" s="100">
        <v>52.25</v>
      </c>
      <c r="C255" s="123">
        <f t="shared" si="3"/>
        <v>6.162141344117078E-3</v>
      </c>
    </row>
    <row r="256" spans="1:3">
      <c r="A256" s="121" t="s">
        <v>341</v>
      </c>
      <c r="B256" s="100">
        <v>51.93</v>
      </c>
      <c r="C256" s="123">
        <f t="shared" si="3"/>
        <v>6.5904245008721052E-3</v>
      </c>
    </row>
    <row r="257" spans="1:3">
      <c r="A257" s="121" t="s">
        <v>342</v>
      </c>
      <c r="B257" s="100">
        <v>51.59</v>
      </c>
      <c r="C257" s="123">
        <f t="shared" si="3"/>
        <v>-5.5898226676946994E-3</v>
      </c>
    </row>
    <row r="258" spans="1:3">
      <c r="A258" s="121" t="s">
        <v>343</v>
      </c>
      <c r="B258" s="100">
        <v>51.88</v>
      </c>
      <c r="C258" s="123">
        <f t="shared" si="3"/>
        <v>1.544401544401719E-3</v>
      </c>
    </row>
    <row r="259" spans="1:3">
      <c r="A259" s="121" t="s">
        <v>344</v>
      </c>
      <c r="B259" s="100">
        <v>51.8</v>
      </c>
      <c r="C259" s="123">
        <f t="shared" ref="C259:C322" si="4">B259/B260-1</f>
        <v>4.07055630936215E-3</v>
      </c>
    </row>
    <row r="260" spans="1:3">
      <c r="A260" s="121" t="s">
        <v>345</v>
      </c>
      <c r="B260" s="100">
        <v>51.59</v>
      </c>
      <c r="C260" s="123">
        <f t="shared" si="4"/>
        <v>-1.432938479174628E-2</v>
      </c>
    </row>
    <row r="261" spans="1:3">
      <c r="A261" s="121" t="s">
        <v>346</v>
      </c>
      <c r="B261" s="100">
        <v>52.34</v>
      </c>
      <c r="C261" s="123">
        <f t="shared" si="4"/>
        <v>-2.8576871785102043E-3</v>
      </c>
    </row>
    <row r="262" spans="1:3">
      <c r="A262" s="121" t="s">
        <v>347</v>
      </c>
      <c r="B262" s="100">
        <v>52.49</v>
      </c>
      <c r="C262" s="123">
        <f t="shared" si="4"/>
        <v>-3.0389363722695961E-3</v>
      </c>
    </row>
    <row r="263" spans="1:3">
      <c r="A263" s="121" t="s">
        <v>348</v>
      </c>
      <c r="B263" s="100">
        <v>52.65</v>
      </c>
      <c r="C263" s="123">
        <f t="shared" si="4"/>
        <v>-3.2169117647058876E-2</v>
      </c>
    </row>
    <row r="264" spans="1:3">
      <c r="A264" s="122">
        <v>45629</v>
      </c>
      <c r="B264" s="100">
        <v>54.4</v>
      </c>
      <c r="C264" s="123">
        <f t="shared" si="4"/>
        <v>7.3583517292119538E-4</v>
      </c>
    </row>
    <row r="265" spans="1:3">
      <c r="A265" s="122">
        <v>45599</v>
      </c>
      <c r="B265" s="100">
        <v>54.36</v>
      </c>
      <c r="C265" s="123">
        <f t="shared" si="4"/>
        <v>1.0596765197992131E-2</v>
      </c>
    </row>
    <row r="266" spans="1:3">
      <c r="A266" s="122">
        <v>45507</v>
      </c>
      <c r="B266" s="100">
        <v>53.79</v>
      </c>
      <c r="C266" s="123">
        <f t="shared" si="4"/>
        <v>9.5720720720720021E-3</v>
      </c>
    </row>
    <row r="267" spans="1:3">
      <c r="A267" s="122">
        <v>45476</v>
      </c>
      <c r="B267" s="100">
        <v>53.28</v>
      </c>
      <c r="C267" s="123">
        <f t="shared" si="4"/>
        <v>-1.8733608092919019E-3</v>
      </c>
    </row>
    <row r="268" spans="1:3">
      <c r="A268" s="122">
        <v>45446</v>
      </c>
      <c r="B268" s="100">
        <v>53.38</v>
      </c>
      <c r="C268" s="123">
        <f t="shared" si="4"/>
        <v>3.0104206869934425E-2</v>
      </c>
    </row>
    <row r="269" spans="1:3">
      <c r="A269" s="122">
        <v>45415</v>
      </c>
      <c r="B269" s="100">
        <v>51.82</v>
      </c>
      <c r="C269" s="123">
        <f t="shared" si="4"/>
        <v>1.7674783974862551E-2</v>
      </c>
    </row>
    <row r="270" spans="1:3">
      <c r="A270" s="122">
        <v>45385</v>
      </c>
      <c r="B270" s="100">
        <v>50.92</v>
      </c>
      <c r="C270" s="123">
        <f t="shared" si="4"/>
        <v>5.8950677932800843E-4</v>
      </c>
    </row>
    <row r="271" spans="1:3">
      <c r="A271" s="122">
        <v>45294</v>
      </c>
      <c r="B271" s="100">
        <v>50.89</v>
      </c>
      <c r="C271" s="123">
        <f t="shared" si="4"/>
        <v>2.7586206896552667E-3</v>
      </c>
    </row>
    <row r="272" spans="1:3">
      <c r="A272" s="121" t="s">
        <v>349</v>
      </c>
      <c r="B272" s="100">
        <v>50.75</v>
      </c>
      <c r="C272" s="123">
        <f t="shared" si="4"/>
        <v>-3.3385703063629757E-3</v>
      </c>
    </row>
    <row r="273" spans="1:3">
      <c r="A273" s="121" t="s">
        <v>350</v>
      </c>
      <c r="B273" s="100">
        <v>50.92</v>
      </c>
      <c r="C273" s="123">
        <f t="shared" si="4"/>
        <v>8.1172045139576987E-3</v>
      </c>
    </row>
    <row r="274" spans="1:3">
      <c r="A274" s="121" t="s">
        <v>351</v>
      </c>
      <c r="B274" s="100">
        <v>50.51</v>
      </c>
      <c r="C274" s="123">
        <f t="shared" si="4"/>
        <v>-1.979414093429277E-4</v>
      </c>
    </row>
    <row r="275" spans="1:3">
      <c r="A275" s="121" t="s">
        <v>352</v>
      </c>
      <c r="B275" s="100">
        <v>50.52</v>
      </c>
      <c r="C275" s="123">
        <f t="shared" si="4"/>
        <v>-2.2067363530778095E-2</v>
      </c>
    </row>
    <row r="276" spans="1:3">
      <c r="A276" s="121" t="s">
        <v>353</v>
      </c>
      <c r="B276" s="100">
        <v>51.66</v>
      </c>
      <c r="C276" s="123">
        <f t="shared" si="4"/>
        <v>6.4289888953827923E-3</v>
      </c>
    </row>
    <row r="277" spans="1:3">
      <c r="A277" s="121" t="s">
        <v>354</v>
      </c>
      <c r="B277" s="100">
        <v>51.33</v>
      </c>
      <c r="C277" s="123">
        <f t="shared" si="4"/>
        <v>8.2498526812022632E-3</v>
      </c>
    </row>
    <row r="278" spans="1:3">
      <c r="A278" s="121" t="s">
        <v>355</v>
      </c>
      <c r="B278" s="100">
        <v>50.91</v>
      </c>
      <c r="C278" s="123">
        <f t="shared" si="4"/>
        <v>2.1058965102286331E-2</v>
      </c>
    </row>
    <row r="279" spans="1:3">
      <c r="A279" s="121" t="s">
        <v>356</v>
      </c>
      <c r="B279" s="100">
        <v>49.86</v>
      </c>
      <c r="C279" s="123">
        <f t="shared" si="4"/>
        <v>0</v>
      </c>
    </row>
    <row r="280" spans="1:3">
      <c r="A280" s="121" t="s">
        <v>357</v>
      </c>
      <c r="B280" s="100">
        <v>49.86</v>
      </c>
      <c r="C280" s="123">
        <f t="shared" si="4"/>
        <v>8.4951456310680129E-3</v>
      </c>
    </row>
    <row r="281" spans="1:3">
      <c r="A281" s="121" t="s">
        <v>358</v>
      </c>
      <c r="B281" s="100">
        <v>49.44</v>
      </c>
      <c r="C281" s="123">
        <f t="shared" si="4"/>
        <v>1.1249744323992505E-2</v>
      </c>
    </row>
    <row r="282" spans="1:3">
      <c r="A282" s="121" t="s">
        <v>359</v>
      </c>
      <c r="B282" s="100">
        <v>48.89</v>
      </c>
      <c r="C282" s="123">
        <f t="shared" si="4"/>
        <v>3.6953397659618137E-3</v>
      </c>
    </row>
    <row r="283" spans="1:3">
      <c r="A283" s="121" t="s">
        <v>360</v>
      </c>
      <c r="B283" s="100">
        <v>48.71</v>
      </c>
      <c r="C283" s="123">
        <f t="shared" si="4"/>
        <v>-2.0904522613065302E-2</v>
      </c>
    </row>
    <row r="284" spans="1:3">
      <c r="A284" s="122">
        <v>45628</v>
      </c>
      <c r="B284" s="100">
        <v>49.75</v>
      </c>
      <c r="C284" s="123">
        <f t="shared" si="4"/>
        <v>-1.2045773940976279E-3</v>
      </c>
    </row>
    <row r="285" spans="1:3">
      <c r="A285" s="122">
        <v>45537</v>
      </c>
      <c r="B285" s="100">
        <v>49.81</v>
      </c>
      <c r="C285" s="123">
        <f t="shared" si="4"/>
        <v>2.2582631903099948E-2</v>
      </c>
    </row>
    <row r="286" spans="1:3">
      <c r="A286" s="122">
        <v>45506</v>
      </c>
      <c r="B286" s="100">
        <v>48.71</v>
      </c>
      <c r="C286" s="123">
        <f t="shared" si="4"/>
        <v>1.4391447368420351E-3</v>
      </c>
    </row>
    <row r="287" spans="1:3">
      <c r="A287" s="122">
        <v>45475</v>
      </c>
      <c r="B287" s="100">
        <v>48.64</v>
      </c>
      <c r="C287" s="123">
        <f t="shared" si="4"/>
        <v>-1.2586276898091664E-2</v>
      </c>
    </row>
    <row r="288" spans="1:3">
      <c r="A288" s="122">
        <v>45445</v>
      </c>
      <c r="B288" s="100">
        <v>49.26</v>
      </c>
      <c r="C288" s="123">
        <f t="shared" si="4"/>
        <v>2.6677782409337158E-2</v>
      </c>
    </row>
    <row r="289" spans="1:3">
      <c r="A289" s="122">
        <v>45414</v>
      </c>
      <c r="B289" s="100">
        <v>47.98</v>
      </c>
      <c r="C289" s="123">
        <f t="shared" si="4"/>
        <v>-1.4986655717511899E-2</v>
      </c>
    </row>
    <row r="290" spans="1:3">
      <c r="A290" s="122">
        <v>45324</v>
      </c>
      <c r="B290" s="100">
        <v>48.71</v>
      </c>
      <c r="C290" s="123">
        <f t="shared" si="4"/>
        <v>8.2186151633445448E-4</v>
      </c>
    </row>
    <row r="291" spans="1:3">
      <c r="A291" s="122">
        <v>45293</v>
      </c>
      <c r="B291" s="100">
        <v>48.67</v>
      </c>
      <c r="C291" s="123">
        <f t="shared" si="4"/>
        <v>-4.0924902803355367E-3</v>
      </c>
    </row>
    <row r="292" spans="1:3">
      <c r="A292" s="121" t="s">
        <v>361</v>
      </c>
      <c r="B292" s="100">
        <v>48.87</v>
      </c>
      <c r="C292" s="123">
        <f t="shared" si="4"/>
        <v>-1.0528447054059642E-2</v>
      </c>
    </row>
    <row r="293" spans="1:3">
      <c r="A293" s="121" t="s">
        <v>362</v>
      </c>
      <c r="B293" s="100">
        <v>49.39</v>
      </c>
      <c r="C293" s="123">
        <f t="shared" si="4"/>
        <v>-9.6250250651693792E-3</v>
      </c>
    </row>
    <row r="294" spans="1:3">
      <c r="A294" s="121" t="s">
        <v>363</v>
      </c>
      <c r="B294" s="100">
        <v>49.87</v>
      </c>
      <c r="C294" s="123">
        <f t="shared" si="4"/>
        <v>3.4205231388328983E-3</v>
      </c>
    </row>
    <row r="295" spans="1:3">
      <c r="A295" s="121" t="s">
        <v>364</v>
      </c>
      <c r="B295" s="100">
        <v>49.7</v>
      </c>
      <c r="C295" s="123">
        <f t="shared" si="4"/>
        <v>1.8141503729087738E-3</v>
      </c>
    </row>
    <row r="296" spans="1:3">
      <c r="A296" s="121" t="s">
        <v>365</v>
      </c>
      <c r="B296" s="100">
        <v>49.61</v>
      </c>
      <c r="C296" s="123">
        <f t="shared" si="4"/>
        <v>-1.2539808917197526E-2</v>
      </c>
    </row>
    <row r="297" spans="1:3">
      <c r="A297" s="121" t="s">
        <v>366</v>
      </c>
      <c r="B297" s="100">
        <v>50.24</v>
      </c>
      <c r="C297" s="123">
        <f t="shared" si="4"/>
        <v>2.3942537909018569E-3</v>
      </c>
    </row>
    <row r="298" spans="1:3">
      <c r="A298" s="121" t="s">
        <v>367</v>
      </c>
      <c r="B298" s="100">
        <v>50.12</v>
      </c>
      <c r="C298" s="123">
        <f t="shared" si="4"/>
        <v>1.1095420617308838E-2</v>
      </c>
    </row>
    <row r="299" spans="1:3">
      <c r="A299" s="121" t="s">
        <v>368</v>
      </c>
      <c r="B299" s="100">
        <v>49.57</v>
      </c>
      <c r="C299" s="123">
        <f t="shared" si="4"/>
        <v>-1.0776292157254064E-2</v>
      </c>
    </row>
    <row r="300" spans="1:3">
      <c r="A300" s="121" t="s">
        <v>369</v>
      </c>
      <c r="B300" s="100">
        <v>50.11</v>
      </c>
      <c r="C300" s="123">
        <f t="shared" si="4"/>
        <v>3.9928129367128307E-4</v>
      </c>
    </row>
    <row r="301" spans="1:3">
      <c r="A301" s="121" t="s">
        <v>370</v>
      </c>
      <c r="B301" s="100">
        <v>50.09</v>
      </c>
      <c r="C301" s="123">
        <f t="shared" si="4"/>
        <v>2.2008803521409437E-3</v>
      </c>
    </row>
    <row r="302" spans="1:3">
      <c r="A302" s="121" t="s">
        <v>371</v>
      </c>
      <c r="B302" s="100">
        <v>49.98</v>
      </c>
      <c r="C302" s="123">
        <f t="shared" si="4"/>
        <v>-4.0000000000006697E-4</v>
      </c>
    </row>
    <row r="303" spans="1:3">
      <c r="A303" s="121" t="s">
        <v>372</v>
      </c>
      <c r="B303" s="100">
        <v>50</v>
      </c>
      <c r="C303" s="123">
        <f t="shared" si="4"/>
        <v>-6.1617968594712691E-3</v>
      </c>
    </row>
    <row r="304" spans="1:3">
      <c r="A304" s="122">
        <v>45627</v>
      </c>
      <c r="B304" s="100">
        <v>50.31</v>
      </c>
      <c r="C304" s="123">
        <f t="shared" si="4"/>
        <v>1.7921146953405742E-3</v>
      </c>
    </row>
    <row r="305" spans="1:3">
      <c r="A305" s="122">
        <v>45597</v>
      </c>
      <c r="B305" s="100">
        <v>50.22</v>
      </c>
      <c r="C305" s="123">
        <f t="shared" si="4"/>
        <v>-8.6853533359652069E-3</v>
      </c>
    </row>
    <row r="306" spans="1:3">
      <c r="A306" s="122">
        <v>45566</v>
      </c>
      <c r="B306" s="100">
        <v>50.66</v>
      </c>
      <c r="C306" s="123">
        <f t="shared" si="4"/>
        <v>-1.2090483619344838E-2</v>
      </c>
    </row>
    <row r="307" spans="1:3">
      <c r="A307" s="122">
        <v>45536</v>
      </c>
      <c r="B307" s="100">
        <v>51.28</v>
      </c>
      <c r="C307" s="123">
        <f t="shared" si="4"/>
        <v>-9.8474608997876079E-3</v>
      </c>
    </row>
    <row r="308" spans="1:3">
      <c r="A308" s="122">
        <v>45505</v>
      </c>
      <c r="B308" s="100">
        <v>51.79</v>
      </c>
      <c r="C308" s="123">
        <f t="shared" si="4"/>
        <v>-8.4242772353053663E-3</v>
      </c>
    </row>
    <row r="309" spans="1:3">
      <c r="A309" s="122">
        <v>45413</v>
      </c>
      <c r="B309" s="100">
        <v>52.23</v>
      </c>
      <c r="C309" s="123">
        <f t="shared" si="4"/>
        <v>3.6510376633358543E-3</v>
      </c>
    </row>
    <row r="310" spans="1:3">
      <c r="A310" s="122">
        <v>45383</v>
      </c>
      <c r="B310" s="100">
        <v>52.04</v>
      </c>
      <c r="C310" s="123">
        <f t="shared" si="4"/>
        <v>-4.9713193116633914E-3</v>
      </c>
    </row>
    <row r="311" spans="1:3">
      <c r="A311" s="122">
        <v>45352</v>
      </c>
      <c r="B311" s="100">
        <v>52.3</v>
      </c>
      <c r="C311" s="123">
        <f t="shared" si="4"/>
        <v>-8.7187263078090105E-3</v>
      </c>
    </row>
    <row r="312" spans="1:3">
      <c r="A312" s="122">
        <v>45323</v>
      </c>
      <c r="B312" s="100">
        <v>52.76</v>
      </c>
      <c r="C312" s="123">
        <f t="shared" si="4"/>
        <v>2.8259598518807216E-2</v>
      </c>
    </row>
    <row r="313" spans="1:3">
      <c r="A313" s="121" t="s">
        <v>373</v>
      </c>
      <c r="B313" s="100">
        <v>51.31</v>
      </c>
      <c r="C313" s="123">
        <f t="shared" si="4"/>
        <v>1.7571261226083656E-3</v>
      </c>
    </row>
    <row r="314" spans="1:3">
      <c r="A314" s="121" t="s">
        <v>374</v>
      </c>
      <c r="B314" s="100">
        <v>51.22</v>
      </c>
      <c r="C314" s="123">
        <f t="shared" si="4"/>
        <v>1.9527436047650504E-4</v>
      </c>
    </row>
    <row r="315" spans="1:3">
      <c r="A315" s="121" t="s">
        <v>375</v>
      </c>
      <c r="B315" s="100">
        <v>51.21</v>
      </c>
      <c r="C315" s="123">
        <f t="shared" si="4"/>
        <v>-4.6647230320699951E-3</v>
      </c>
    </row>
    <row r="316" spans="1:3">
      <c r="A316" s="121" t="s">
        <v>376</v>
      </c>
      <c r="B316" s="100">
        <v>51.45</v>
      </c>
      <c r="C316" s="123">
        <f t="shared" si="4"/>
        <v>-1.6064257028112428E-2</v>
      </c>
    </row>
    <row r="317" spans="1:3">
      <c r="A317" s="121" t="s">
        <v>377</v>
      </c>
      <c r="B317" s="100">
        <v>52.29</v>
      </c>
      <c r="C317" s="123">
        <f t="shared" si="4"/>
        <v>2.0093640265314017E-2</v>
      </c>
    </row>
    <row r="318" spans="1:3">
      <c r="A318" s="121" t="s">
        <v>378</v>
      </c>
      <c r="B318" s="100">
        <v>51.26</v>
      </c>
      <c r="C318" s="123">
        <f t="shared" si="4"/>
        <v>5.8869701726844692E-3</v>
      </c>
    </row>
    <row r="319" spans="1:3">
      <c r="A319" s="121" t="s">
        <v>379</v>
      </c>
      <c r="B319" s="100">
        <v>50.96</v>
      </c>
      <c r="C319" s="123">
        <f t="shared" si="4"/>
        <v>-2.2068700825177534E-2</v>
      </c>
    </row>
    <row r="320" spans="1:3">
      <c r="A320" s="121" t="s">
        <v>380</v>
      </c>
      <c r="B320" s="100">
        <v>52.11</v>
      </c>
      <c r="C320" s="123">
        <f t="shared" si="4"/>
        <v>1.499805220101269E-2</v>
      </c>
    </row>
    <row r="321" spans="1:3">
      <c r="A321" s="121" t="s">
        <v>381</v>
      </c>
      <c r="B321" s="100">
        <v>51.34</v>
      </c>
      <c r="C321" s="123">
        <f t="shared" si="4"/>
        <v>8.8426016899194604E-3</v>
      </c>
    </row>
    <row r="322" spans="1:3">
      <c r="A322" s="121" t="s">
        <v>382</v>
      </c>
      <c r="B322" s="100">
        <v>50.89</v>
      </c>
      <c r="C322" s="123">
        <f t="shared" si="4"/>
        <v>-1.1268700213716731E-2</v>
      </c>
    </row>
    <row r="323" spans="1:3">
      <c r="A323" s="121" t="s">
        <v>383</v>
      </c>
      <c r="B323" s="100">
        <v>51.47</v>
      </c>
      <c r="C323" s="123">
        <f t="shared" ref="C323:C386" si="5">B323/B324-1</f>
        <v>-7.520246818357168E-3</v>
      </c>
    </row>
    <row r="324" spans="1:3">
      <c r="A324" s="121" t="s">
        <v>384</v>
      </c>
      <c r="B324" s="100">
        <v>51.86</v>
      </c>
      <c r="C324" s="123">
        <f t="shared" si="5"/>
        <v>2.6727380716689897E-2</v>
      </c>
    </row>
    <row r="325" spans="1:3">
      <c r="A325" s="122">
        <v>45272</v>
      </c>
      <c r="B325" s="100">
        <v>50.51</v>
      </c>
      <c r="C325" s="123">
        <f t="shared" si="5"/>
        <v>-1.135251516930913E-2</v>
      </c>
    </row>
    <row r="326" spans="1:3">
      <c r="A326" s="122">
        <v>45242</v>
      </c>
      <c r="B326" s="100">
        <v>51.09</v>
      </c>
      <c r="C326" s="123">
        <f t="shared" si="5"/>
        <v>1.5503875968992276E-2</v>
      </c>
    </row>
    <row r="327" spans="1:3">
      <c r="A327" s="122">
        <v>45150</v>
      </c>
      <c r="B327" s="100">
        <v>50.31</v>
      </c>
      <c r="C327" s="123">
        <f t="shared" si="5"/>
        <v>2.9904306220096544E-3</v>
      </c>
    </row>
    <row r="328" spans="1:3">
      <c r="A328" s="122">
        <v>45119</v>
      </c>
      <c r="B328" s="100">
        <v>50.16</v>
      </c>
      <c r="C328" s="123">
        <f t="shared" si="5"/>
        <v>5.6134723336005443E-3</v>
      </c>
    </row>
    <row r="329" spans="1:3">
      <c r="A329" s="122">
        <v>45089</v>
      </c>
      <c r="B329" s="100">
        <v>49.88</v>
      </c>
      <c r="C329" s="123">
        <f t="shared" si="5"/>
        <v>-6.9679474417677634E-3</v>
      </c>
    </row>
    <row r="330" spans="1:3">
      <c r="A330" s="122">
        <v>45058</v>
      </c>
      <c r="B330" s="100">
        <v>50.23</v>
      </c>
      <c r="C330" s="123">
        <f t="shared" si="5"/>
        <v>5.0020008003202054E-3</v>
      </c>
    </row>
    <row r="331" spans="1:3">
      <c r="A331" s="122">
        <v>45028</v>
      </c>
      <c r="B331" s="100">
        <v>49.98</v>
      </c>
      <c r="C331" s="123">
        <f t="shared" si="5"/>
        <v>-2.3952095808383866E-3</v>
      </c>
    </row>
    <row r="332" spans="1:3">
      <c r="A332" s="122">
        <v>44938</v>
      </c>
      <c r="B332" s="100">
        <v>50.1</v>
      </c>
      <c r="C332" s="123">
        <f t="shared" si="5"/>
        <v>1.4580801944106936E-2</v>
      </c>
    </row>
    <row r="333" spans="1:3">
      <c r="A333" s="121" t="s">
        <v>385</v>
      </c>
      <c r="B333" s="100">
        <v>49.38</v>
      </c>
      <c r="C333" s="123">
        <f t="shared" si="5"/>
        <v>1.3546798029556717E-2</v>
      </c>
    </row>
    <row r="334" spans="1:3">
      <c r="A334" s="121" t="s">
        <v>386</v>
      </c>
      <c r="B334" s="100">
        <v>48.72</v>
      </c>
      <c r="C334" s="123">
        <f t="shared" si="5"/>
        <v>-4.0883074407196407E-3</v>
      </c>
    </row>
    <row r="335" spans="1:3">
      <c r="A335" s="121" t="s">
        <v>387</v>
      </c>
      <c r="B335" s="100">
        <v>48.92</v>
      </c>
      <c r="C335" s="123">
        <f t="shared" si="5"/>
        <v>-2.039983680130586E-3</v>
      </c>
    </row>
    <row r="336" spans="1:3">
      <c r="A336" s="121" t="s">
        <v>388</v>
      </c>
      <c r="B336" s="100">
        <v>49.02</v>
      </c>
      <c r="C336" s="123">
        <f t="shared" si="5"/>
        <v>-1.4871382636655883E-2</v>
      </c>
    </row>
    <row r="337" spans="1:3">
      <c r="A337" s="121" t="s">
        <v>389</v>
      </c>
      <c r="B337" s="100">
        <v>49.76</v>
      </c>
      <c r="C337" s="123">
        <f t="shared" si="5"/>
        <v>6.8798057466612494E-3</v>
      </c>
    </row>
    <row r="338" spans="1:3">
      <c r="A338" s="121" t="s">
        <v>390</v>
      </c>
      <c r="B338" s="100">
        <v>49.42</v>
      </c>
      <c r="C338" s="123">
        <f t="shared" si="5"/>
        <v>1.9389438943894444E-2</v>
      </c>
    </row>
    <row r="339" spans="1:3">
      <c r="A339" s="121" t="s">
        <v>391</v>
      </c>
      <c r="B339" s="100">
        <v>48.48</v>
      </c>
      <c r="C339" s="123">
        <f t="shared" si="5"/>
        <v>-8.5889570552147854E-3</v>
      </c>
    </row>
    <row r="340" spans="1:3">
      <c r="A340" s="121" t="s">
        <v>392</v>
      </c>
      <c r="B340" s="100">
        <v>48.9</v>
      </c>
      <c r="C340" s="123">
        <f t="shared" si="5"/>
        <v>-3.8158929976396583E-2</v>
      </c>
    </row>
    <row r="341" spans="1:3">
      <c r="A341" s="121" t="s">
        <v>393</v>
      </c>
      <c r="B341" s="100">
        <v>50.84</v>
      </c>
      <c r="C341" s="123">
        <f t="shared" si="5"/>
        <v>0</v>
      </c>
    </row>
    <row r="342" spans="1:3">
      <c r="A342" s="121" t="s">
        <v>394</v>
      </c>
      <c r="B342" s="100">
        <v>50.84</v>
      </c>
      <c r="C342" s="123">
        <f t="shared" si="5"/>
        <v>-1.4155516773317722E-2</v>
      </c>
    </row>
    <row r="343" spans="1:3">
      <c r="A343" s="121" t="s">
        <v>395</v>
      </c>
      <c r="B343" s="100">
        <v>51.57</v>
      </c>
      <c r="C343" s="123">
        <f t="shared" si="5"/>
        <v>2.0783847980997638E-2</v>
      </c>
    </row>
    <row r="344" spans="1:3">
      <c r="A344" s="121" t="s">
        <v>396</v>
      </c>
      <c r="B344" s="100">
        <v>50.52</v>
      </c>
      <c r="C344" s="123">
        <f t="shared" si="5"/>
        <v>7.377866400797739E-3</v>
      </c>
    </row>
    <row r="345" spans="1:3">
      <c r="A345" s="121" t="s">
        <v>397</v>
      </c>
      <c r="B345" s="100">
        <v>50.15</v>
      </c>
      <c r="C345" s="123">
        <f t="shared" si="5"/>
        <v>-9.0891128235526253E-3</v>
      </c>
    </row>
    <row r="346" spans="1:3">
      <c r="A346" s="122">
        <v>45210</v>
      </c>
      <c r="B346" s="100">
        <v>50.61</v>
      </c>
      <c r="C346" s="123">
        <f t="shared" si="5"/>
        <v>3.9674667724658441E-3</v>
      </c>
    </row>
    <row r="347" spans="1:3">
      <c r="A347" s="122">
        <v>45180</v>
      </c>
      <c r="B347" s="100">
        <v>50.41</v>
      </c>
      <c r="C347" s="123">
        <f t="shared" si="5"/>
        <v>-3.8344143456696012E-2</v>
      </c>
    </row>
    <row r="348" spans="1:3">
      <c r="A348" s="122">
        <v>45149</v>
      </c>
      <c r="B348" s="100">
        <v>52.42</v>
      </c>
      <c r="C348" s="123">
        <f t="shared" si="5"/>
        <v>2.4861350162554974E-3</v>
      </c>
    </row>
    <row r="349" spans="1:3">
      <c r="A349" s="122">
        <v>45118</v>
      </c>
      <c r="B349" s="100">
        <v>52.29</v>
      </c>
      <c r="C349" s="123">
        <f t="shared" si="5"/>
        <v>-9.4714908126538599E-3</v>
      </c>
    </row>
    <row r="350" spans="1:3">
      <c r="A350" s="122">
        <v>45088</v>
      </c>
      <c r="B350" s="100">
        <v>52.79</v>
      </c>
      <c r="C350" s="123">
        <f t="shared" si="5"/>
        <v>-5.6796667928815658E-4</v>
      </c>
    </row>
    <row r="351" spans="1:3">
      <c r="A351" s="122">
        <v>44996</v>
      </c>
      <c r="B351" s="100">
        <v>52.82</v>
      </c>
      <c r="C351" s="123">
        <f t="shared" si="5"/>
        <v>3.3053002151378852E-2</v>
      </c>
    </row>
    <row r="352" spans="1:3">
      <c r="A352" s="122">
        <v>44968</v>
      </c>
      <c r="B352" s="100">
        <v>51.13</v>
      </c>
      <c r="C352" s="123">
        <f t="shared" si="5"/>
        <v>-2.9251170046801223E-3</v>
      </c>
    </row>
    <row r="353" spans="1:3">
      <c r="A353" s="122">
        <v>44937</v>
      </c>
      <c r="B353" s="100">
        <v>51.28</v>
      </c>
      <c r="C353" s="123">
        <f t="shared" si="5"/>
        <v>-4.8515427906073993E-3</v>
      </c>
    </row>
    <row r="354" spans="1:3">
      <c r="A354" s="121" t="s">
        <v>398</v>
      </c>
      <c r="B354" s="100">
        <v>51.53</v>
      </c>
      <c r="C354" s="123">
        <f t="shared" si="5"/>
        <v>5.4634146341463463E-3</v>
      </c>
    </row>
    <row r="355" spans="1:3">
      <c r="A355" s="121" t="s">
        <v>399</v>
      </c>
      <c r="B355" s="100">
        <v>51.25</v>
      </c>
      <c r="C355" s="123">
        <f t="shared" si="5"/>
        <v>4.508036064288401E-3</v>
      </c>
    </row>
    <row r="356" spans="1:3">
      <c r="A356" s="121" t="s">
        <v>400</v>
      </c>
      <c r="B356" s="100">
        <v>51.02</v>
      </c>
      <c r="C356" s="123">
        <f t="shared" si="5"/>
        <v>-3.6813290541816035E-2</v>
      </c>
    </row>
    <row r="357" spans="1:3">
      <c r="A357" s="121" t="s">
        <v>401</v>
      </c>
      <c r="B357" s="100">
        <v>52.97</v>
      </c>
      <c r="C357" s="123">
        <f t="shared" si="5"/>
        <v>-6.4299593711358405E-2</v>
      </c>
    </row>
    <row r="358" spans="1:3">
      <c r="A358" s="121" t="s">
        <v>402</v>
      </c>
      <c r="B358" s="100">
        <v>56.61</v>
      </c>
      <c r="C358" s="123">
        <f t="shared" si="5"/>
        <v>8.7312900926586057E-3</v>
      </c>
    </row>
    <row r="359" spans="1:3">
      <c r="A359" s="121" t="s">
        <v>403</v>
      </c>
      <c r="B359" s="100">
        <v>56.12</v>
      </c>
      <c r="C359" s="123">
        <f t="shared" si="5"/>
        <v>2.142857142857002E-3</v>
      </c>
    </row>
    <row r="360" spans="1:3">
      <c r="A360" s="121" t="s">
        <v>404</v>
      </c>
      <c r="B360" s="100">
        <v>56</v>
      </c>
      <c r="C360" s="123">
        <f t="shared" si="5"/>
        <v>-8.1473609635139832E-3</v>
      </c>
    </row>
    <row r="361" spans="1:3">
      <c r="A361" s="121" t="s">
        <v>405</v>
      </c>
      <c r="B361" s="100">
        <v>56.46</v>
      </c>
      <c r="C361" s="123">
        <f t="shared" si="5"/>
        <v>-3.5410764872512157E-4</v>
      </c>
    </row>
    <row r="362" spans="1:3">
      <c r="A362" s="121" t="s">
        <v>406</v>
      </c>
      <c r="B362" s="100">
        <v>56.48</v>
      </c>
      <c r="C362" s="123">
        <f t="shared" si="5"/>
        <v>-6.5083553210203426E-3</v>
      </c>
    </row>
    <row r="363" spans="1:3">
      <c r="A363" s="121" t="s">
        <v>407</v>
      </c>
      <c r="B363" s="100">
        <v>56.85</v>
      </c>
      <c r="C363" s="123">
        <f t="shared" si="5"/>
        <v>-9.0639707164021921E-3</v>
      </c>
    </row>
    <row r="364" spans="1:3">
      <c r="A364" s="121" t="s">
        <v>408</v>
      </c>
      <c r="B364" s="100">
        <v>57.37</v>
      </c>
      <c r="C364" s="123">
        <f t="shared" si="5"/>
        <v>3.4983382893125636E-3</v>
      </c>
    </row>
    <row r="365" spans="1:3">
      <c r="A365" s="121" t="s">
        <v>409</v>
      </c>
      <c r="B365" s="100">
        <v>57.17</v>
      </c>
      <c r="C365" s="123">
        <f t="shared" si="5"/>
        <v>1.2395962457942389E-2</v>
      </c>
    </row>
    <row r="366" spans="1:3">
      <c r="A366" s="121" t="s">
        <v>410</v>
      </c>
      <c r="B366" s="100">
        <v>56.47</v>
      </c>
      <c r="C366" s="123">
        <f t="shared" si="5"/>
        <v>3.7326697476003368E-3</v>
      </c>
    </row>
    <row r="367" spans="1:3">
      <c r="A367" s="122">
        <v>45270</v>
      </c>
      <c r="B367" s="100">
        <v>56.26</v>
      </c>
      <c r="C367" s="123">
        <f t="shared" si="5"/>
        <v>-6.8843777581641952E-3</v>
      </c>
    </row>
    <row r="368" spans="1:3">
      <c r="A368" s="122">
        <v>45240</v>
      </c>
      <c r="B368" s="100">
        <v>56.65</v>
      </c>
      <c r="C368" s="123">
        <f t="shared" si="5"/>
        <v>4.6107465862741392E-3</v>
      </c>
    </row>
    <row r="369" spans="1:3">
      <c r="A369" s="122">
        <v>45209</v>
      </c>
      <c r="B369" s="100">
        <v>56.39</v>
      </c>
      <c r="C369" s="123">
        <f t="shared" si="5"/>
        <v>-3.8862391803567986E-3</v>
      </c>
    </row>
    <row r="370" spans="1:3">
      <c r="A370" s="122">
        <v>45179</v>
      </c>
      <c r="B370" s="100">
        <v>56.61</v>
      </c>
      <c r="C370" s="123">
        <f t="shared" si="5"/>
        <v>-8.8245675961873271E-4</v>
      </c>
    </row>
    <row r="371" spans="1:3">
      <c r="A371" s="122">
        <v>45087</v>
      </c>
      <c r="B371" s="100">
        <v>56.66</v>
      </c>
      <c r="C371" s="123">
        <f t="shared" si="5"/>
        <v>4.2538107054235219E-3</v>
      </c>
    </row>
    <row r="372" spans="1:3">
      <c r="A372" s="122">
        <v>45056</v>
      </c>
      <c r="B372" s="100">
        <v>56.42</v>
      </c>
      <c r="C372" s="123">
        <f t="shared" si="5"/>
        <v>-5.4644808743168349E-3</v>
      </c>
    </row>
    <row r="373" spans="1:3">
      <c r="A373" s="122">
        <v>45026</v>
      </c>
      <c r="B373" s="100">
        <v>56.73</v>
      </c>
      <c r="C373" s="123">
        <f t="shared" si="5"/>
        <v>-8.5634393568682077E-3</v>
      </c>
    </row>
    <row r="374" spans="1:3">
      <c r="A374" s="122">
        <v>44995</v>
      </c>
      <c r="B374" s="100">
        <v>57.22</v>
      </c>
      <c r="C374" s="123">
        <f t="shared" si="5"/>
        <v>-1.0890233362143564E-2</v>
      </c>
    </row>
    <row r="375" spans="1:3">
      <c r="A375" s="122">
        <v>44967</v>
      </c>
      <c r="B375" s="100">
        <v>57.85</v>
      </c>
      <c r="C375" s="123">
        <f t="shared" si="5"/>
        <v>-3.2736044107511963E-3</v>
      </c>
    </row>
    <row r="376" spans="1:3">
      <c r="A376" s="121" t="s">
        <v>411</v>
      </c>
      <c r="B376" s="100">
        <v>58.04</v>
      </c>
      <c r="C376" s="123">
        <f t="shared" si="5"/>
        <v>-1.7199862401100496E-3</v>
      </c>
    </row>
    <row r="377" spans="1:3">
      <c r="A377" s="121" t="s">
        <v>412</v>
      </c>
      <c r="B377" s="100">
        <v>58.14</v>
      </c>
      <c r="C377" s="123">
        <f t="shared" si="5"/>
        <v>4.3185351528760574E-3</v>
      </c>
    </row>
    <row r="378" spans="1:3">
      <c r="A378" s="121" t="s">
        <v>413</v>
      </c>
      <c r="B378" s="100">
        <v>57.89</v>
      </c>
      <c r="C378" s="123">
        <f t="shared" si="5"/>
        <v>-1.1103518961393943E-2</v>
      </c>
    </row>
    <row r="379" spans="1:3">
      <c r="A379" s="121" t="s">
        <v>414</v>
      </c>
      <c r="B379" s="100">
        <v>58.54</v>
      </c>
      <c r="C379" s="123">
        <f t="shared" si="5"/>
        <v>-1.0480054090601709E-2</v>
      </c>
    </row>
    <row r="380" spans="1:3">
      <c r="A380" s="121" t="s">
        <v>415</v>
      </c>
      <c r="B380" s="100">
        <v>59.16</v>
      </c>
      <c r="C380" s="123">
        <f t="shared" si="5"/>
        <v>4.4142614601019314E-3</v>
      </c>
    </row>
    <row r="381" spans="1:3">
      <c r="A381" s="121" t="s">
        <v>416</v>
      </c>
      <c r="B381" s="100">
        <v>58.9</v>
      </c>
      <c r="C381" s="123">
        <f t="shared" si="5"/>
        <v>-3.0467163168584888E-3</v>
      </c>
    </row>
    <row r="382" spans="1:3">
      <c r="A382" s="121" t="s">
        <v>417</v>
      </c>
      <c r="B382" s="100">
        <v>59.08</v>
      </c>
      <c r="C382" s="123">
        <f t="shared" si="5"/>
        <v>5.1037767948280965E-3</v>
      </c>
    </row>
    <row r="383" spans="1:3">
      <c r="A383" s="121" t="s">
        <v>418</v>
      </c>
      <c r="B383" s="100">
        <v>58.78</v>
      </c>
      <c r="C383" s="123">
        <f t="shared" si="5"/>
        <v>2.5584171925634447E-3</v>
      </c>
    </row>
    <row r="384" spans="1:3">
      <c r="A384" s="121" t="s">
        <v>419</v>
      </c>
      <c r="B384" s="100">
        <v>58.63</v>
      </c>
      <c r="C384" s="123">
        <f t="shared" si="5"/>
        <v>8.5353362922502285E-4</v>
      </c>
    </row>
    <row r="385" spans="1:3">
      <c r="A385" s="121" t="s">
        <v>420</v>
      </c>
      <c r="B385" s="100">
        <v>58.58</v>
      </c>
      <c r="C385" s="123">
        <f t="shared" si="5"/>
        <v>-7.6232424191089443E-3</v>
      </c>
    </row>
    <row r="386" spans="1:3">
      <c r="A386" s="121" t="s">
        <v>421</v>
      </c>
      <c r="B386" s="100">
        <v>59.03</v>
      </c>
      <c r="C386" s="123">
        <f t="shared" si="5"/>
        <v>-7.7323919986552747E-3</v>
      </c>
    </row>
    <row r="387" spans="1:3">
      <c r="A387" s="121" t="s">
        <v>422</v>
      </c>
      <c r="B387" s="100">
        <v>59.49</v>
      </c>
      <c r="C387" s="123">
        <f t="shared" ref="C387:C450" si="6">B387/B388-1</f>
        <v>-2.682313495389721E-3</v>
      </c>
    </row>
    <row r="388" spans="1:3">
      <c r="A388" s="121" t="s">
        <v>423</v>
      </c>
      <c r="B388" s="100">
        <v>59.65</v>
      </c>
      <c r="C388" s="123">
        <f t="shared" si="6"/>
        <v>-9.7941567065074064E-3</v>
      </c>
    </row>
    <row r="389" spans="1:3">
      <c r="A389" s="122">
        <v>45269</v>
      </c>
      <c r="B389" s="100">
        <v>60.24</v>
      </c>
      <c r="C389" s="123">
        <f t="shared" si="6"/>
        <v>-9.3734583127774718E-3</v>
      </c>
    </row>
    <row r="390" spans="1:3">
      <c r="A390" s="122">
        <v>45239</v>
      </c>
      <c r="B390" s="100">
        <v>60.81</v>
      </c>
      <c r="C390" s="123">
        <f t="shared" si="6"/>
        <v>-1.6441959881619006E-4</v>
      </c>
    </row>
    <row r="391" spans="1:3">
      <c r="A391" s="122">
        <v>45147</v>
      </c>
      <c r="B391" s="100">
        <v>60.82</v>
      </c>
      <c r="C391" s="123">
        <f t="shared" si="6"/>
        <v>1.4173753543438306E-2</v>
      </c>
    </row>
    <row r="392" spans="1:3">
      <c r="A392" s="122">
        <v>45116</v>
      </c>
      <c r="B392" s="100">
        <v>59.97</v>
      </c>
      <c r="C392" s="123">
        <f t="shared" si="6"/>
        <v>5.027652086475598E-3</v>
      </c>
    </row>
    <row r="393" spans="1:3">
      <c r="A393" s="122">
        <v>45086</v>
      </c>
      <c r="B393" s="100">
        <v>59.67</v>
      </c>
      <c r="C393" s="123">
        <f t="shared" si="6"/>
        <v>-1.5996042216358863E-2</v>
      </c>
    </row>
    <row r="394" spans="1:3">
      <c r="A394" s="122">
        <v>45055</v>
      </c>
      <c r="B394" s="100">
        <v>60.64</v>
      </c>
      <c r="C394" s="123">
        <f t="shared" si="6"/>
        <v>-2.2250886810706305E-2</v>
      </c>
    </row>
    <row r="395" spans="1:3">
      <c r="A395" s="122">
        <v>44935</v>
      </c>
      <c r="B395" s="100">
        <v>62.02</v>
      </c>
      <c r="C395" s="123">
        <f t="shared" si="6"/>
        <v>6.0016220600163095E-3</v>
      </c>
    </row>
    <row r="396" spans="1:3">
      <c r="A396" s="121" t="s">
        <v>424</v>
      </c>
      <c r="B396" s="100">
        <v>61.65</v>
      </c>
      <c r="C396" s="123">
        <f t="shared" si="6"/>
        <v>-1.170246873998082E-2</v>
      </c>
    </row>
    <row r="397" spans="1:3">
      <c r="A397" s="121" t="s">
        <v>425</v>
      </c>
      <c r="B397" s="100">
        <v>62.38</v>
      </c>
      <c r="C397" s="123">
        <f t="shared" si="6"/>
        <v>-7.478122513921992E-3</v>
      </c>
    </row>
    <row r="398" spans="1:3">
      <c r="A398" s="121" t="s">
        <v>426</v>
      </c>
      <c r="B398" s="100">
        <v>62.85</v>
      </c>
      <c r="C398" s="123">
        <f t="shared" si="6"/>
        <v>1.9630110317975458E-2</v>
      </c>
    </row>
    <row r="399" spans="1:3">
      <c r="A399" s="121" t="s">
        <v>427</v>
      </c>
      <c r="B399" s="100">
        <v>61.64</v>
      </c>
      <c r="C399" s="123">
        <f t="shared" si="6"/>
        <v>-7.0876288659793563E-3</v>
      </c>
    </row>
    <row r="400" spans="1:3">
      <c r="A400" s="121" t="s">
        <v>428</v>
      </c>
      <c r="B400" s="100">
        <v>62.08</v>
      </c>
      <c r="C400" s="123">
        <f t="shared" si="6"/>
        <v>1.3054830287206221E-2</v>
      </c>
    </row>
    <row r="401" spans="1:3">
      <c r="A401" s="121" t="s">
        <v>429</v>
      </c>
      <c r="B401" s="100">
        <v>61.28</v>
      </c>
      <c r="C401" s="123">
        <f t="shared" si="6"/>
        <v>-4.5484080571800423E-3</v>
      </c>
    </row>
    <row r="402" spans="1:3">
      <c r="A402" s="121" t="s">
        <v>430</v>
      </c>
      <c r="B402" s="100">
        <v>61.56</v>
      </c>
      <c r="C402" s="123">
        <f t="shared" si="6"/>
        <v>-4.8496605237633439E-3</v>
      </c>
    </row>
    <row r="403" spans="1:3">
      <c r="A403" s="121" t="s">
        <v>431</v>
      </c>
      <c r="B403" s="100">
        <v>61.86</v>
      </c>
      <c r="C403" s="123">
        <f t="shared" si="6"/>
        <v>-8.0762397027944743E-4</v>
      </c>
    </row>
    <row r="404" spans="1:3">
      <c r="A404" s="121" t="s">
        <v>432</v>
      </c>
      <c r="B404" s="100">
        <v>61.91</v>
      </c>
      <c r="C404" s="123">
        <f t="shared" si="6"/>
        <v>-2.4170157911699297E-3</v>
      </c>
    </row>
    <row r="405" spans="1:3">
      <c r="A405" s="121" t="s">
        <v>433</v>
      </c>
      <c r="B405" s="100">
        <v>62.06</v>
      </c>
      <c r="C405" s="123">
        <f t="shared" si="6"/>
        <v>-1.4481094127111183E-3</v>
      </c>
    </row>
    <row r="406" spans="1:3">
      <c r="A406" s="121" t="s">
        <v>434</v>
      </c>
      <c r="B406" s="100">
        <v>62.15</v>
      </c>
      <c r="C406" s="123">
        <f t="shared" si="6"/>
        <v>2.0022977186935798E-2</v>
      </c>
    </row>
    <row r="407" spans="1:3">
      <c r="A407" s="121" t="s">
        <v>435</v>
      </c>
      <c r="B407" s="100">
        <v>60.93</v>
      </c>
      <c r="C407" s="123">
        <f t="shared" si="6"/>
        <v>-1.3279352226720609E-2</v>
      </c>
    </row>
    <row r="408" spans="1:3">
      <c r="A408" s="121" t="s">
        <v>436</v>
      </c>
      <c r="B408" s="100">
        <v>61.75</v>
      </c>
      <c r="C408" s="123">
        <f t="shared" si="6"/>
        <v>2.1097046413502962E-3</v>
      </c>
    </row>
    <row r="409" spans="1:3">
      <c r="A409" s="121" t="s">
        <v>437</v>
      </c>
      <c r="B409" s="100">
        <v>61.62</v>
      </c>
      <c r="C409" s="123">
        <f t="shared" si="6"/>
        <v>6.3694267515923553E-3</v>
      </c>
    </row>
    <row r="410" spans="1:3">
      <c r="A410" s="122">
        <v>45238</v>
      </c>
      <c r="B410" s="100">
        <v>61.23</v>
      </c>
      <c r="C410" s="123">
        <f t="shared" si="6"/>
        <v>-9.7895252080282269E-4</v>
      </c>
    </row>
    <row r="411" spans="1:3">
      <c r="A411" s="122">
        <v>45207</v>
      </c>
      <c r="B411" s="100">
        <v>61.29</v>
      </c>
      <c r="C411" s="123">
        <f t="shared" si="6"/>
        <v>1.1052457934675131E-2</v>
      </c>
    </row>
    <row r="412" spans="1:3">
      <c r="A412" s="122">
        <v>45177</v>
      </c>
      <c r="B412" s="100">
        <v>60.62</v>
      </c>
      <c r="C412" s="123">
        <f t="shared" si="6"/>
        <v>7.6462765957447942E-3</v>
      </c>
    </row>
    <row r="413" spans="1:3">
      <c r="A413" s="122">
        <v>45146</v>
      </c>
      <c r="B413" s="100">
        <v>60.16</v>
      </c>
      <c r="C413" s="123">
        <f t="shared" si="6"/>
        <v>-5.1265090127335933E-3</v>
      </c>
    </row>
    <row r="414" spans="1:3">
      <c r="A414" s="122">
        <v>45115</v>
      </c>
      <c r="B414" s="100">
        <v>60.47</v>
      </c>
      <c r="C414" s="123">
        <f t="shared" si="6"/>
        <v>-3.306331625062553E-4</v>
      </c>
    </row>
    <row r="415" spans="1:3">
      <c r="A415" s="122">
        <v>45024</v>
      </c>
      <c r="B415" s="100">
        <v>60.49</v>
      </c>
      <c r="C415" s="123">
        <f t="shared" si="6"/>
        <v>-1.2085578964559751E-2</v>
      </c>
    </row>
    <row r="416" spans="1:3">
      <c r="A416" s="122">
        <v>44993</v>
      </c>
      <c r="B416" s="100">
        <v>61.23</v>
      </c>
      <c r="C416" s="123">
        <f t="shared" si="6"/>
        <v>-8.4210526315789958E-3</v>
      </c>
    </row>
    <row r="417" spans="1:3">
      <c r="A417" s="122">
        <v>44965</v>
      </c>
      <c r="B417" s="100">
        <v>61.75</v>
      </c>
      <c r="C417" s="123">
        <f t="shared" si="6"/>
        <v>3.5754916300991813E-3</v>
      </c>
    </row>
    <row r="418" spans="1:3">
      <c r="A418" s="122">
        <v>44934</v>
      </c>
      <c r="B418" s="100">
        <v>61.53</v>
      </c>
      <c r="C418" s="123">
        <f t="shared" si="6"/>
        <v>-1.0612638687891862E-2</v>
      </c>
    </row>
    <row r="419" spans="1:3">
      <c r="A419" s="121" t="s">
        <v>438</v>
      </c>
      <c r="B419" s="100">
        <v>62.19</v>
      </c>
      <c r="C419" s="123">
        <f t="shared" si="6"/>
        <v>1.2701514411333603E-2</v>
      </c>
    </row>
    <row r="420" spans="1:3">
      <c r="A420" s="121" t="s">
        <v>439</v>
      </c>
      <c r="B420" s="100">
        <v>61.41</v>
      </c>
      <c r="C420" s="123">
        <f t="shared" si="6"/>
        <v>1.1197101926560205E-2</v>
      </c>
    </row>
    <row r="421" spans="1:3">
      <c r="A421" s="121" t="s">
        <v>440</v>
      </c>
      <c r="B421" s="100">
        <v>60.73</v>
      </c>
      <c r="C421" s="123">
        <f t="shared" si="6"/>
        <v>-4.2264627030436874E-2</v>
      </c>
    </row>
    <row r="422" spans="1:3">
      <c r="A422" s="121" t="s">
        <v>441</v>
      </c>
      <c r="B422" s="100">
        <v>63.41</v>
      </c>
      <c r="C422" s="123">
        <f t="shared" si="6"/>
        <v>-5.6452877528619938E-3</v>
      </c>
    </row>
    <row r="423" spans="1:3">
      <c r="A423" s="121" t="s">
        <v>442</v>
      </c>
      <c r="B423" s="100">
        <v>63.77</v>
      </c>
      <c r="C423" s="123">
        <f t="shared" si="6"/>
        <v>-1.4830835779391371E-2</v>
      </c>
    </row>
    <row r="424" spans="1:3">
      <c r="A424" s="121" t="s">
        <v>443</v>
      </c>
      <c r="B424" s="100">
        <v>64.73</v>
      </c>
      <c r="C424" s="123">
        <f t="shared" si="6"/>
        <v>7.7303648732218733E-4</v>
      </c>
    </row>
    <row r="425" spans="1:3">
      <c r="A425" s="121" t="s">
        <v>444</v>
      </c>
      <c r="B425" s="100">
        <v>64.680000000000007</v>
      </c>
      <c r="C425" s="123">
        <f t="shared" si="6"/>
        <v>1.4270032930845389E-2</v>
      </c>
    </row>
    <row r="426" spans="1:3">
      <c r="A426" s="121" t="s">
        <v>445</v>
      </c>
      <c r="B426" s="100">
        <v>63.77</v>
      </c>
      <c r="C426" s="123">
        <f t="shared" si="6"/>
        <v>2.7553980019336066E-2</v>
      </c>
    </row>
    <row r="427" spans="1:3">
      <c r="A427" s="121" t="s">
        <v>446</v>
      </c>
      <c r="B427" s="100">
        <v>62.06</v>
      </c>
      <c r="C427" s="123">
        <f t="shared" si="6"/>
        <v>9.6774193548387899E-4</v>
      </c>
    </row>
    <row r="428" spans="1:3">
      <c r="A428" s="121" t="s">
        <v>447</v>
      </c>
      <c r="B428" s="100">
        <v>62</v>
      </c>
      <c r="C428" s="123">
        <f t="shared" si="6"/>
        <v>2.4252223120453387E-3</v>
      </c>
    </row>
    <row r="429" spans="1:3">
      <c r="A429" s="121" t="s">
        <v>448</v>
      </c>
      <c r="B429" s="100">
        <v>61.85</v>
      </c>
      <c r="C429" s="123">
        <f t="shared" si="6"/>
        <v>-1.4530190506941709E-3</v>
      </c>
    </row>
    <row r="430" spans="1:3">
      <c r="A430" s="121" t="s">
        <v>449</v>
      </c>
      <c r="B430" s="100">
        <v>61.94</v>
      </c>
      <c r="C430" s="123">
        <f t="shared" si="6"/>
        <v>-5.4592164418754141E-3</v>
      </c>
    </row>
    <row r="431" spans="1:3">
      <c r="A431" s="121" t="s">
        <v>450</v>
      </c>
      <c r="B431" s="100">
        <v>62.28</v>
      </c>
      <c r="C431" s="123">
        <f t="shared" si="6"/>
        <v>0</v>
      </c>
    </row>
    <row r="432" spans="1:3">
      <c r="A432" s="122">
        <v>45267</v>
      </c>
      <c r="B432" s="100">
        <v>62.28</v>
      </c>
      <c r="C432" s="123">
        <f t="shared" si="6"/>
        <v>-8.1223124701385041E-3</v>
      </c>
    </row>
    <row r="433" spans="1:3">
      <c r="A433" s="122">
        <v>45237</v>
      </c>
      <c r="B433" s="100">
        <v>62.79</v>
      </c>
      <c r="C433" s="123">
        <f t="shared" si="6"/>
        <v>4.9615877080666504E-3</v>
      </c>
    </row>
    <row r="434" spans="1:3">
      <c r="A434" s="122">
        <v>45206</v>
      </c>
      <c r="B434" s="100">
        <v>62.48</v>
      </c>
      <c r="C434" s="123">
        <f t="shared" si="6"/>
        <v>-2.7134876296888155E-3</v>
      </c>
    </row>
    <row r="435" spans="1:3">
      <c r="A435" s="122">
        <v>45114</v>
      </c>
      <c r="B435" s="100">
        <v>62.65</v>
      </c>
      <c r="C435" s="123">
        <f t="shared" si="6"/>
        <v>-1.2452711223203017E-2</v>
      </c>
    </row>
    <row r="436" spans="1:3">
      <c r="A436" s="122">
        <v>45084</v>
      </c>
      <c r="B436" s="100">
        <v>63.44</v>
      </c>
      <c r="C436" s="123">
        <f t="shared" si="6"/>
        <v>-1.9928935578557128E-2</v>
      </c>
    </row>
    <row r="437" spans="1:3">
      <c r="A437" s="122">
        <v>45053</v>
      </c>
      <c r="B437" s="100">
        <v>64.73</v>
      </c>
      <c r="C437" s="123">
        <f t="shared" si="6"/>
        <v>4.6562160484246995E-3</v>
      </c>
    </row>
    <row r="438" spans="1:3">
      <c r="A438" s="122">
        <v>44992</v>
      </c>
      <c r="B438" s="100">
        <v>64.430000000000007</v>
      </c>
      <c r="C438" s="123">
        <f t="shared" si="6"/>
        <v>7.5058639562157747E-3</v>
      </c>
    </row>
    <row r="439" spans="1:3">
      <c r="A439" s="121" t="s">
        <v>451</v>
      </c>
      <c r="B439" s="100">
        <v>63.95</v>
      </c>
      <c r="C439" s="123">
        <f t="shared" si="6"/>
        <v>-7.8124999999995559E-4</v>
      </c>
    </row>
    <row r="440" spans="1:3">
      <c r="A440" s="121" t="s">
        <v>452</v>
      </c>
      <c r="B440" s="100">
        <v>64</v>
      </c>
      <c r="C440" s="123">
        <f t="shared" si="6"/>
        <v>-1.4042752379467283E-3</v>
      </c>
    </row>
    <row r="441" spans="1:3">
      <c r="A441" s="121" t="s">
        <v>453</v>
      </c>
      <c r="B441" s="100">
        <v>64.09</v>
      </c>
      <c r="C441" s="123">
        <f t="shared" si="6"/>
        <v>-1.0193050193050168E-2</v>
      </c>
    </row>
    <row r="442" spans="1:3">
      <c r="A442" s="121" t="s">
        <v>454</v>
      </c>
      <c r="B442" s="100">
        <v>64.75</v>
      </c>
      <c r="C442" s="123">
        <f t="shared" si="6"/>
        <v>-6.1737922518911859E-4</v>
      </c>
    </row>
    <row r="443" spans="1:3">
      <c r="A443" s="121" t="s">
        <v>455</v>
      </c>
      <c r="B443" s="100">
        <v>64.790000000000006</v>
      </c>
      <c r="C443" s="123">
        <f t="shared" si="6"/>
        <v>-3.8437884378843545E-3</v>
      </c>
    </row>
    <row r="444" spans="1:3">
      <c r="A444" s="121" t="s">
        <v>456</v>
      </c>
      <c r="B444" s="100">
        <v>65.040000000000006</v>
      </c>
      <c r="C444" s="123">
        <f t="shared" si="6"/>
        <v>-3.9816232771821003E-3</v>
      </c>
    </row>
    <row r="445" spans="1:3">
      <c r="A445" s="121" t="s">
        <v>457</v>
      </c>
      <c r="B445" s="100">
        <v>65.3</v>
      </c>
      <c r="C445" s="123">
        <f t="shared" si="6"/>
        <v>-3.0534351145038441E-3</v>
      </c>
    </row>
    <row r="446" spans="1:3">
      <c r="A446" s="121" t="s">
        <v>458</v>
      </c>
      <c r="B446" s="100">
        <v>65.5</v>
      </c>
      <c r="C446" s="123">
        <f t="shared" si="6"/>
        <v>-8.0266545509617426E-3</v>
      </c>
    </row>
    <row r="447" spans="1:3">
      <c r="A447" s="121" t="s">
        <v>459</v>
      </c>
      <c r="B447" s="100">
        <v>66.03</v>
      </c>
      <c r="C447" s="123">
        <f t="shared" si="6"/>
        <v>-1.9649334945586183E-3</v>
      </c>
    </row>
    <row r="448" spans="1:3">
      <c r="A448" s="121" t="s">
        <v>460</v>
      </c>
      <c r="B448" s="100">
        <v>66.16</v>
      </c>
      <c r="C448" s="123">
        <f t="shared" si="6"/>
        <v>2.3040049481985347E-2</v>
      </c>
    </row>
    <row r="449" spans="1:3">
      <c r="A449" s="121" t="s">
        <v>461</v>
      </c>
      <c r="B449" s="100">
        <v>64.67</v>
      </c>
      <c r="C449" s="123">
        <f t="shared" si="6"/>
        <v>7.9488778054863651E-3</v>
      </c>
    </row>
    <row r="450" spans="1:3">
      <c r="A450" s="121" t="s">
        <v>462</v>
      </c>
      <c r="B450" s="100">
        <v>64.16</v>
      </c>
      <c r="C450" s="123">
        <f t="shared" si="6"/>
        <v>-9.2649783817172482E-3</v>
      </c>
    </row>
    <row r="451" spans="1:3">
      <c r="A451" s="121" t="s">
        <v>463</v>
      </c>
      <c r="B451" s="100">
        <v>64.760000000000005</v>
      </c>
      <c r="C451" s="123">
        <f t="shared" ref="C451:C514" si="7">B451/B452-1</f>
        <v>0</v>
      </c>
    </row>
    <row r="452" spans="1:3">
      <c r="A452" s="122">
        <v>45266</v>
      </c>
      <c r="B452" s="100">
        <v>64.760000000000005</v>
      </c>
      <c r="C452" s="123">
        <f t="shared" si="7"/>
        <v>-6.1728395061710906E-4</v>
      </c>
    </row>
    <row r="453" spans="1:3">
      <c r="A453" s="122">
        <v>45175</v>
      </c>
      <c r="B453" s="100">
        <v>64.8</v>
      </c>
      <c r="C453" s="123">
        <f t="shared" si="7"/>
        <v>-7.8089113458889026E-3</v>
      </c>
    </row>
    <row r="454" spans="1:3">
      <c r="A454" s="122">
        <v>45144</v>
      </c>
      <c r="B454" s="100">
        <v>65.31</v>
      </c>
      <c r="C454" s="123">
        <f t="shared" si="7"/>
        <v>2.302025782688899E-3</v>
      </c>
    </row>
    <row r="455" spans="1:3">
      <c r="A455" s="122">
        <v>45113</v>
      </c>
      <c r="B455" s="100">
        <v>65.16</v>
      </c>
      <c r="C455" s="123">
        <f t="shared" si="7"/>
        <v>-4.8869883934026248E-3</v>
      </c>
    </row>
    <row r="456" spans="1:3">
      <c r="A456" s="122">
        <v>45083</v>
      </c>
      <c r="B456" s="100">
        <v>65.48</v>
      </c>
      <c r="C456" s="123">
        <f t="shared" si="7"/>
        <v>-7.5780539557441795E-3</v>
      </c>
    </row>
    <row r="457" spans="1:3">
      <c r="A457" s="122">
        <v>45052</v>
      </c>
      <c r="B457" s="100">
        <v>65.98</v>
      </c>
      <c r="C457" s="123">
        <f t="shared" si="7"/>
        <v>4.873591227535945E-3</v>
      </c>
    </row>
    <row r="458" spans="1:3">
      <c r="A458" s="122">
        <v>44963</v>
      </c>
      <c r="B458" s="100">
        <v>65.66</v>
      </c>
      <c r="C458" s="123">
        <f t="shared" si="7"/>
        <v>1.5151515151514916E-2</v>
      </c>
    </row>
    <row r="459" spans="1:3">
      <c r="A459" s="122">
        <v>44932</v>
      </c>
      <c r="B459" s="100">
        <v>64.680000000000007</v>
      </c>
      <c r="C459" s="123">
        <f t="shared" si="7"/>
        <v>3.7243947858474069E-3</v>
      </c>
    </row>
    <row r="460" spans="1:3">
      <c r="A460" s="121" t="s">
        <v>464</v>
      </c>
      <c r="B460" s="100">
        <v>64.44</v>
      </c>
      <c r="C460" s="123">
        <f t="shared" si="7"/>
        <v>1.1458169832051501E-2</v>
      </c>
    </row>
    <row r="461" spans="1:3">
      <c r="A461" s="121" t="s">
        <v>465</v>
      </c>
      <c r="B461" s="100">
        <v>63.71</v>
      </c>
      <c r="C461" s="123">
        <f t="shared" si="7"/>
        <v>-1.7235976183014312E-3</v>
      </c>
    </row>
    <row r="462" spans="1:3">
      <c r="A462" s="121" t="s">
        <v>466</v>
      </c>
      <c r="B462" s="100">
        <v>63.82</v>
      </c>
      <c r="C462" s="123">
        <f t="shared" si="7"/>
        <v>-1.1462205700123906E-2</v>
      </c>
    </row>
    <row r="463" spans="1:3">
      <c r="A463" s="121" t="s">
        <v>467</v>
      </c>
      <c r="B463" s="100">
        <v>64.56</v>
      </c>
      <c r="C463" s="123">
        <f t="shared" si="7"/>
        <v>-1.3899495952344521E-2</v>
      </c>
    </row>
    <row r="464" spans="1:3">
      <c r="A464" s="121" t="s">
        <v>468</v>
      </c>
      <c r="B464" s="100">
        <v>65.47</v>
      </c>
      <c r="C464" s="123">
        <f t="shared" si="7"/>
        <v>-1.5932661957011929E-2</v>
      </c>
    </row>
    <row r="465" spans="1:3">
      <c r="A465" s="121" t="s">
        <v>469</v>
      </c>
      <c r="B465" s="100">
        <v>66.53</v>
      </c>
      <c r="C465" s="123">
        <f t="shared" si="7"/>
        <v>1.0940586537000474E-2</v>
      </c>
    </row>
    <row r="466" spans="1:3">
      <c r="A466" s="121" t="s">
        <v>470</v>
      </c>
      <c r="B466" s="100">
        <v>65.81</v>
      </c>
      <c r="C466" s="123">
        <f t="shared" si="7"/>
        <v>-4.5565006075332093E-4</v>
      </c>
    </row>
    <row r="467" spans="1:3">
      <c r="A467" s="121" t="s">
        <v>471</v>
      </c>
      <c r="B467" s="100">
        <v>65.84</v>
      </c>
      <c r="C467" s="123">
        <f t="shared" si="7"/>
        <v>2.1308980213090578E-3</v>
      </c>
    </row>
    <row r="468" spans="1:3">
      <c r="A468" s="121" t="s">
        <v>472</v>
      </c>
      <c r="B468" s="100">
        <v>65.7</v>
      </c>
      <c r="C468" s="123">
        <f t="shared" si="7"/>
        <v>-1.2475574928603628E-2</v>
      </c>
    </row>
    <row r="469" spans="1:3">
      <c r="A469" s="121" t="s">
        <v>473</v>
      </c>
      <c r="B469" s="100">
        <v>66.53</v>
      </c>
      <c r="C469" s="123">
        <f t="shared" si="7"/>
        <v>-7.3112503730229372E-3</v>
      </c>
    </row>
    <row r="470" spans="1:3">
      <c r="A470" s="121" t="s">
        <v>474</v>
      </c>
      <c r="B470" s="100">
        <v>67.02</v>
      </c>
      <c r="C470" s="123">
        <f t="shared" si="7"/>
        <v>-1.6869590729059802E-2</v>
      </c>
    </row>
    <row r="471" spans="1:3">
      <c r="A471" s="121" t="s">
        <v>475</v>
      </c>
      <c r="B471" s="100">
        <v>68.17</v>
      </c>
      <c r="C471" s="123">
        <f t="shared" si="7"/>
        <v>1.6162209814869488E-3</v>
      </c>
    </row>
    <row r="472" spans="1:3">
      <c r="A472" s="122">
        <v>45265</v>
      </c>
      <c r="B472" s="100">
        <v>68.06</v>
      </c>
      <c r="C472" s="123">
        <f t="shared" si="7"/>
        <v>-1.4765489287782207E-2</v>
      </c>
    </row>
    <row r="473" spans="1:3">
      <c r="A473" s="122">
        <v>45235</v>
      </c>
      <c r="B473" s="100">
        <v>69.08</v>
      </c>
      <c r="C473" s="123">
        <f t="shared" si="7"/>
        <v>8.6143962622280412E-3</v>
      </c>
    </row>
    <row r="474" spans="1:3">
      <c r="A474" s="122">
        <v>45204</v>
      </c>
      <c r="B474" s="100">
        <v>68.489999999999995</v>
      </c>
      <c r="C474" s="123">
        <f t="shared" si="7"/>
        <v>7.2058823529410621E-3</v>
      </c>
    </row>
    <row r="475" spans="1:3">
      <c r="A475" s="122">
        <v>45174</v>
      </c>
      <c r="B475" s="100">
        <v>68</v>
      </c>
      <c r="C475" s="123">
        <f t="shared" si="7"/>
        <v>-5.99327583686593E-3</v>
      </c>
    </row>
    <row r="476" spans="1:3">
      <c r="A476" s="122">
        <v>45143</v>
      </c>
      <c r="B476" s="100">
        <v>68.41</v>
      </c>
      <c r="C476" s="123">
        <f t="shared" si="7"/>
        <v>3.9624302905780784E-3</v>
      </c>
    </row>
    <row r="477" spans="1:3">
      <c r="A477" s="122">
        <v>45051</v>
      </c>
      <c r="B477" s="100">
        <v>68.14</v>
      </c>
      <c r="C477" s="123">
        <f t="shared" si="7"/>
        <v>1.9754564501646366E-2</v>
      </c>
    </row>
    <row r="478" spans="1:3">
      <c r="A478" s="122">
        <v>45021</v>
      </c>
      <c r="B478" s="100">
        <v>66.819999999999993</v>
      </c>
      <c r="C478" s="123">
        <f t="shared" si="7"/>
        <v>2.7010804321727644E-3</v>
      </c>
    </row>
    <row r="479" spans="1:3">
      <c r="A479" s="122">
        <v>44990</v>
      </c>
      <c r="B479" s="100">
        <v>66.64</v>
      </c>
      <c r="C479" s="123">
        <f t="shared" si="7"/>
        <v>-2.1439060205579952E-2</v>
      </c>
    </row>
    <row r="480" spans="1:3">
      <c r="A480" s="122">
        <v>44962</v>
      </c>
      <c r="B480" s="100">
        <v>68.099999999999994</v>
      </c>
      <c r="C480" s="123">
        <f t="shared" si="7"/>
        <v>-4.3859649122808264E-3</v>
      </c>
    </row>
    <row r="481" spans="1:3">
      <c r="A481" s="122">
        <v>44931</v>
      </c>
      <c r="B481" s="100">
        <v>68.400000000000006</v>
      </c>
      <c r="C481" s="123">
        <f t="shared" si="7"/>
        <v>2.4412161150217271E-2</v>
      </c>
    </row>
    <row r="482" spans="1:3">
      <c r="A482" s="121" t="s">
        <v>476</v>
      </c>
      <c r="B482" s="100">
        <v>66.77</v>
      </c>
      <c r="C482" s="123">
        <f t="shared" si="7"/>
        <v>-1.2424197603904785E-2</v>
      </c>
    </row>
    <row r="483" spans="1:3">
      <c r="A483" s="121" t="s">
        <v>477</v>
      </c>
      <c r="B483" s="100">
        <v>67.61</v>
      </c>
      <c r="C483" s="123">
        <f t="shared" si="7"/>
        <v>-6.0276389297264643E-3</v>
      </c>
    </row>
    <row r="484" spans="1:3">
      <c r="A484" s="121" t="s">
        <v>478</v>
      </c>
      <c r="B484" s="100">
        <v>68.02</v>
      </c>
      <c r="C484" s="123">
        <f t="shared" si="7"/>
        <v>-3.160592255125283E-2</v>
      </c>
    </row>
    <row r="485" spans="1:3">
      <c r="A485" s="121" t="s">
        <v>479</v>
      </c>
      <c r="B485" s="100">
        <v>70.239999999999995</v>
      </c>
      <c r="C485" s="123">
        <f t="shared" si="7"/>
        <v>-4.2529061525377054E-3</v>
      </c>
    </row>
    <row r="486" spans="1:3">
      <c r="A486" s="121" t="s">
        <v>480</v>
      </c>
      <c r="B486" s="100">
        <v>70.540000000000006</v>
      </c>
      <c r="C486" s="123">
        <f t="shared" si="7"/>
        <v>7.0932047098892781E-4</v>
      </c>
    </row>
    <row r="487" spans="1:3">
      <c r="A487" s="121" t="s">
        <v>481</v>
      </c>
      <c r="B487" s="100">
        <v>70.489999999999995</v>
      </c>
      <c r="C487" s="123">
        <f t="shared" si="7"/>
        <v>1.3806989788580415E-2</v>
      </c>
    </row>
    <row r="488" spans="1:3">
      <c r="A488" s="121" t="s">
        <v>482</v>
      </c>
      <c r="B488" s="100">
        <v>69.53</v>
      </c>
      <c r="C488" s="123">
        <f t="shared" si="7"/>
        <v>-4.7237331806470051E-3</v>
      </c>
    </row>
    <row r="489" spans="1:3">
      <c r="A489" s="121" t="s">
        <v>483</v>
      </c>
      <c r="B489" s="100">
        <v>69.86</v>
      </c>
      <c r="C489" s="123">
        <f t="shared" si="7"/>
        <v>-5.268403816033107E-3</v>
      </c>
    </row>
    <row r="490" spans="1:3">
      <c r="A490" s="121" t="s">
        <v>484</v>
      </c>
      <c r="B490" s="100">
        <v>70.23</v>
      </c>
      <c r="C490" s="123">
        <f t="shared" si="7"/>
        <v>-5.2407932011330205E-3</v>
      </c>
    </row>
    <row r="491" spans="1:3">
      <c r="A491" s="121" t="s">
        <v>485</v>
      </c>
      <c r="B491" s="100">
        <v>70.599999999999994</v>
      </c>
      <c r="C491" s="123">
        <f t="shared" si="7"/>
        <v>2.1291696238465718E-3</v>
      </c>
    </row>
    <row r="492" spans="1:3">
      <c r="A492" s="121" t="s">
        <v>486</v>
      </c>
      <c r="B492" s="100">
        <v>70.45</v>
      </c>
      <c r="C492" s="123">
        <f t="shared" si="7"/>
        <v>-3.3951053897297578E-3</v>
      </c>
    </row>
    <row r="493" spans="1:3">
      <c r="A493" s="121" t="s">
        <v>487</v>
      </c>
      <c r="B493" s="100">
        <v>70.69</v>
      </c>
      <c r="C493" s="123">
        <f t="shared" si="7"/>
        <v>6.8366329582680851E-3</v>
      </c>
    </row>
    <row r="494" spans="1:3">
      <c r="A494" s="122">
        <v>45264</v>
      </c>
      <c r="B494" s="100">
        <v>70.209999999999994</v>
      </c>
      <c r="C494" s="123">
        <f t="shared" si="7"/>
        <v>2.5703270027130909E-3</v>
      </c>
    </row>
    <row r="495" spans="1:3">
      <c r="A495" s="122">
        <v>45234</v>
      </c>
      <c r="B495" s="100">
        <v>70.03</v>
      </c>
      <c r="C495" s="123">
        <f t="shared" si="7"/>
        <v>-3.557199772339259E-3</v>
      </c>
    </row>
    <row r="496" spans="1:3">
      <c r="A496" s="122">
        <v>45203</v>
      </c>
      <c r="B496" s="100">
        <v>70.28</v>
      </c>
      <c r="C496" s="123">
        <f t="shared" si="7"/>
        <v>-6.5026858919987607E-3</v>
      </c>
    </row>
    <row r="497" spans="1:3">
      <c r="A497" s="122">
        <v>45081</v>
      </c>
      <c r="B497" s="100">
        <v>70.739999999999995</v>
      </c>
      <c r="C497" s="123">
        <f t="shared" si="7"/>
        <v>1.3176740189057679E-2</v>
      </c>
    </row>
    <row r="498" spans="1:3">
      <c r="A498" s="122">
        <v>45050</v>
      </c>
      <c r="B498" s="100">
        <v>69.819999999999993</v>
      </c>
      <c r="C498" s="123">
        <f t="shared" si="7"/>
        <v>1.3205630532578727E-2</v>
      </c>
    </row>
    <row r="499" spans="1:3">
      <c r="A499" s="122">
        <v>45020</v>
      </c>
      <c r="B499" s="100">
        <v>68.91</v>
      </c>
      <c r="C499" s="123">
        <f t="shared" si="7"/>
        <v>-1.119242359018513E-2</v>
      </c>
    </row>
    <row r="500" spans="1:3">
      <c r="A500" s="122">
        <v>44989</v>
      </c>
      <c r="B500" s="100">
        <v>69.69</v>
      </c>
      <c r="C500" s="123">
        <f t="shared" si="7"/>
        <v>5.4826143413648776E-3</v>
      </c>
    </row>
    <row r="501" spans="1:3">
      <c r="A501" s="121" t="s">
        <v>488</v>
      </c>
      <c r="B501" s="100">
        <v>69.31</v>
      </c>
      <c r="C501" s="123">
        <f t="shared" si="7"/>
        <v>1.6275659824046995E-2</v>
      </c>
    </row>
    <row r="502" spans="1:3">
      <c r="A502" s="121" t="s">
        <v>489</v>
      </c>
      <c r="B502" s="100">
        <v>68.2</v>
      </c>
      <c r="C502" s="123">
        <f t="shared" si="7"/>
        <v>2.9334115576418185E-4</v>
      </c>
    </row>
    <row r="503" spans="1:3">
      <c r="A503" s="121" t="s">
        <v>490</v>
      </c>
      <c r="B503" s="100">
        <v>68.180000000000007</v>
      </c>
      <c r="C503" s="123">
        <f t="shared" si="7"/>
        <v>-2.9325513196476471E-4</v>
      </c>
    </row>
    <row r="504" spans="1:3">
      <c r="A504" s="121" t="s">
        <v>491</v>
      </c>
      <c r="B504" s="100">
        <v>68.2</v>
      </c>
      <c r="C504" s="123">
        <f t="shared" si="7"/>
        <v>1.9097987365948033E-3</v>
      </c>
    </row>
    <row r="505" spans="1:3">
      <c r="A505" s="121" t="s">
        <v>492</v>
      </c>
      <c r="B505" s="100">
        <v>68.069999999999993</v>
      </c>
      <c r="C505" s="123">
        <f t="shared" si="7"/>
        <v>5.7624113475174266E-3</v>
      </c>
    </row>
    <row r="506" spans="1:3">
      <c r="A506" s="121" t="s">
        <v>493</v>
      </c>
      <c r="B506" s="100">
        <v>67.680000000000007</v>
      </c>
      <c r="C506" s="123">
        <f t="shared" si="7"/>
        <v>1.0450880859958156E-2</v>
      </c>
    </row>
    <row r="507" spans="1:3">
      <c r="A507" s="121" t="s">
        <v>494</v>
      </c>
      <c r="B507" s="100">
        <v>66.98</v>
      </c>
      <c r="C507" s="123">
        <f t="shared" si="7"/>
        <v>-3.8667459845328489E-3</v>
      </c>
    </row>
    <row r="508" spans="1:3">
      <c r="A508" s="121" t="s">
        <v>495</v>
      </c>
      <c r="B508" s="100">
        <v>67.239999999999995</v>
      </c>
      <c r="C508" s="123">
        <f t="shared" si="7"/>
        <v>-3.9994074951860137E-3</v>
      </c>
    </row>
    <row r="509" spans="1:3">
      <c r="A509" s="121" t="s">
        <v>496</v>
      </c>
      <c r="B509" s="100">
        <v>67.510000000000005</v>
      </c>
      <c r="C509" s="123">
        <f t="shared" si="7"/>
        <v>4.0154669839382873E-3</v>
      </c>
    </row>
    <row r="510" spans="1:3">
      <c r="A510" s="121" t="s">
        <v>497</v>
      </c>
      <c r="B510" s="100">
        <v>67.239999999999995</v>
      </c>
      <c r="C510" s="123">
        <f t="shared" si="7"/>
        <v>1.0671877348564562E-2</v>
      </c>
    </row>
    <row r="511" spans="1:3">
      <c r="A511" s="121" t="s">
        <v>498</v>
      </c>
      <c r="B511" s="100">
        <v>66.53</v>
      </c>
      <c r="C511" s="123">
        <f t="shared" si="7"/>
        <v>-8.4947839046198848E-3</v>
      </c>
    </row>
    <row r="512" spans="1:3">
      <c r="A512" s="121" t="s">
        <v>499</v>
      </c>
      <c r="B512" s="100">
        <v>67.099999999999994</v>
      </c>
      <c r="C512" s="123">
        <f t="shared" si="7"/>
        <v>-5.6312981624185854E-3</v>
      </c>
    </row>
    <row r="513" spans="1:3">
      <c r="A513" s="121" t="s">
        <v>500</v>
      </c>
      <c r="B513" s="100">
        <v>67.48</v>
      </c>
      <c r="C513" s="123">
        <f t="shared" si="7"/>
        <v>1.5194824732962298E-2</v>
      </c>
    </row>
    <row r="514" spans="1:3">
      <c r="A514" s="121" t="s">
        <v>501</v>
      </c>
      <c r="B514" s="100">
        <v>66.47</v>
      </c>
      <c r="C514" s="123">
        <f t="shared" si="7"/>
        <v>7.1212121212120838E-3</v>
      </c>
    </row>
    <row r="515" spans="1:3">
      <c r="A515" s="121" t="s">
        <v>502</v>
      </c>
      <c r="B515" s="100">
        <v>66</v>
      </c>
      <c r="C515" s="123">
        <f t="shared" ref="C515:C578" si="8">B515/B516-1</f>
        <v>4.4133313042156175E-3</v>
      </c>
    </row>
    <row r="516" spans="1:3">
      <c r="A516" s="122">
        <v>45202</v>
      </c>
      <c r="B516" s="100">
        <v>65.709999999999994</v>
      </c>
      <c r="C516" s="123">
        <f t="shared" si="8"/>
        <v>-1.2028266426101553E-2</v>
      </c>
    </row>
    <row r="517" spans="1:3">
      <c r="A517" s="122">
        <v>45172</v>
      </c>
      <c r="B517" s="100">
        <v>66.510000000000005</v>
      </c>
      <c r="C517" s="123">
        <f t="shared" si="8"/>
        <v>-1.159161836825684E-2</v>
      </c>
    </row>
    <row r="518" spans="1:3">
      <c r="A518" s="122">
        <v>45141</v>
      </c>
      <c r="B518" s="100">
        <v>67.290000000000006</v>
      </c>
      <c r="C518" s="123">
        <f t="shared" si="8"/>
        <v>-1.0441176470588176E-2</v>
      </c>
    </row>
    <row r="519" spans="1:3">
      <c r="A519" s="122">
        <v>45110</v>
      </c>
      <c r="B519" s="100">
        <v>68</v>
      </c>
      <c r="C519" s="123">
        <f t="shared" si="8"/>
        <v>-1.3062409288824517E-2</v>
      </c>
    </row>
    <row r="520" spans="1:3">
      <c r="A520" s="122">
        <v>45080</v>
      </c>
      <c r="B520" s="100">
        <v>68.900000000000006</v>
      </c>
      <c r="C520" s="123">
        <f t="shared" si="8"/>
        <v>-5.7720057720056506E-3</v>
      </c>
    </row>
    <row r="521" spans="1:3">
      <c r="A521" s="122">
        <v>44988</v>
      </c>
      <c r="B521" s="100">
        <v>69.3</v>
      </c>
      <c r="C521" s="123">
        <f t="shared" si="8"/>
        <v>1.5898251192367763E-3</v>
      </c>
    </row>
    <row r="522" spans="1:3">
      <c r="A522" s="122">
        <v>44960</v>
      </c>
      <c r="B522" s="100">
        <v>69.19</v>
      </c>
      <c r="C522" s="123">
        <f t="shared" si="8"/>
        <v>-2.450980392156854E-3</v>
      </c>
    </row>
    <row r="523" spans="1:3">
      <c r="A523" s="122">
        <v>44929</v>
      </c>
      <c r="B523" s="100">
        <v>69.36</v>
      </c>
      <c r="C523" s="123">
        <f t="shared" si="8"/>
        <v>5.8004640371229765E-3</v>
      </c>
    </row>
    <row r="524" spans="1:3">
      <c r="A524" s="121" t="s">
        <v>503</v>
      </c>
      <c r="B524" s="100">
        <v>68.959999999999994</v>
      </c>
      <c r="C524" s="123">
        <f t="shared" si="8"/>
        <v>-1.4716388055436513E-2</v>
      </c>
    </row>
    <row r="525" spans="1:3">
      <c r="A525" s="121" t="s">
        <v>504</v>
      </c>
      <c r="B525" s="100">
        <v>69.989999999999995</v>
      </c>
      <c r="C525" s="123">
        <f t="shared" si="8"/>
        <v>-2.7073240239385843E-3</v>
      </c>
    </row>
    <row r="526" spans="1:3">
      <c r="A526" s="121" t="s">
        <v>505</v>
      </c>
      <c r="B526" s="100">
        <v>70.180000000000007</v>
      </c>
      <c r="C526" s="123">
        <f t="shared" si="8"/>
        <v>-1.7086834733893497E-2</v>
      </c>
    </row>
    <row r="527" spans="1:3">
      <c r="A527" s="121" t="s">
        <v>506</v>
      </c>
      <c r="B527" s="100">
        <v>71.400000000000006</v>
      </c>
      <c r="C527" s="123">
        <f t="shared" si="8"/>
        <v>1.2620950778292617E-3</v>
      </c>
    </row>
    <row r="528" spans="1:3">
      <c r="A528" s="121" t="s">
        <v>507</v>
      </c>
      <c r="B528" s="100">
        <v>71.31</v>
      </c>
      <c r="C528" s="123">
        <f t="shared" si="8"/>
        <v>1.2636899747262564E-3</v>
      </c>
    </row>
    <row r="529" spans="1:3">
      <c r="A529" s="121" t="s">
        <v>508</v>
      </c>
      <c r="B529" s="100">
        <v>71.22</v>
      </c>
      <c r="C529" s="123">
        <f t="shared" si="8"/>
        <v>1.5468991702995982E-3</v>
      </c>
    </row>
    <row r="530" spans="1:3">
      <c r="A530" s="121" t="s">
        <v>509</v>
      </c>
      <c r="B530" s="100">
        <v>71.11</v>
      </c>
      <c r="C530" s="123">
        <f t="shared" si="8"/>
        <v>3.6697247706423131E-3</v>
      </c>
    </row>
    <row r="531" spans="1:3">
      <c r="A531" s="121" t="s">
        <v>510</v>
      </c>
      <c r="B531" s="100">
        <v>70.849999999999994</v>
      </c>
      <c r="C531" s="123">
        <f t="shared" si="8"/>
        <v>-8.6749685182594405E-3</v>
      </c>
    </row>
    <row r="532" spans="1:3">
      <c r="A532" s="121" t="s">
        <v>511</v>
      </c>
      <c r="B532" s="100">
        <v>71.47</v>
      </c>
      <c r="C532" s="123">
        <f t="shared" si="8"/>
        <v>-1.0795847750865062E-2</v>
      </c>
    </row>
    <row r="533" spans="1:3">
      <c r="A533" s="121" t="s">
        <v>512</v>
      </c>
      <c r="B533" s="100">
        <v>72.25</v>
      </c>
      <c r="C533" s="123">
        <f t="shared" si="8"/>
        <v>-1.2573459067924064E-2</v>
      </c>
    </row>
    <row r="534" spans="1:3">
      <c r="A534" s="121" t="s">
        <v>513</v>
      </c>
      <c r="B534" s="100">
        <v>73.17</v>
      </c>
      <c r="C534" s="123">
        <f t="shared" si="8"/>
        <v>1.3434903047091495E-2</v>
      </c>
    </row>
    <row r="535" spans="1:3">
      <c r="A535" s="122">
        <v>45201</v>
      </c>
      <c r="B535" s="100">
        <v>72.2</v>
      </c>
      <c r="C535" s="123">
        <f t="shared" si="8"/>
        <v>9.9314589453072255E-3</v>
      </c>
    </row>
    <row r="536" spans="1:3">
      <c r="A536" s="122">
        <v>45171</v>
      </c>
      <c r="B536" s="100">
        <v>71.489999999999995</v>
      </c>
      <c r="C536" s="123">
        <f t="shared" si="8"/>
        <v>-2.9327902240325998E-2</v>
      </c>
    </row>
    <row r="537" spans="1:3">
      <c r="A537" s="122">
        <v>45140</v>
      </c>
      <c r="B537" s="100">
        <v>73.650000000000006</v>
      </c>
      <c r="C537" s="123">
        <f t="shared" si="8"/>
        <v>-1.1674718196457157E-2</v>
      </c>
    </row>
    <row r="538" spans="1:3">
      <c r="A538" s="122">
        <v>45109</v>
      </c>
      <c r="B538" s="100">
        <v>74.52</v>
      </c>
      <c r="C538" s="123">
        <f t="shared" si="8"/>
        <v>-1.3417415805727639E-4</v>
      </c>
    </row>
    <row r="539" spans="1:3">
      <c r="A539" s="122">
        <v>45079</v>
      </c>
      <c r="B539" s="100">
        <v>74.53</v>
      </c>
      <c r="C539" s="123">
        <f t="shared" si="8"/>
        <v>1.0745466756212352E-3</v>
      </c>
    </row>
    <row r="540" spans="1:3">
      <c r="A540" s="122">
        <v>44987</v>
      </c>
      <c r="B540" s="100">
        <v>74.45</v>
      </c>
      <c r="C540" s="123">
        <f t="shared" si="8"/>
        <v>2.3086436718428027E-2</v>
      </c>
    </row>
    <row r="541" spans="1:3">
      <c r="A541" s="122">
        <v>44959</v>
      </c>
      <c r="B541" s="100">
        <v>72.77</v>
      </c>
      <c r="C541" s="123">
        <f t="shared" si="8"/>
        <v>2.162010388881086E-2</v>
      </c>
    </row>
    <row r="542" spans="1:3">
      <c r="A542" s="122">
        <v>44928</v>
      </c>
      <c r="B542" s="100">
        <v>71.23</v>
      </c>
      <c r="C542" s="123">
        <f t="shared" si="8"/>
        <v>-1.9545767377838974E-2</v>
      </c>
    </row>
    <row r="543" spans="1:3">
      <c r="A543" s="121" t="s">
        <v>514</v>
      </c>
      <c r="B543" s="100">
        <v>72.650000000000006</v>
      </c>
      <c r="C543" s="123">
        <f t="shared" si="8"/>
        <v>8.6075246425101337E-3</v>
      </c>
    </row>
    <row r="544" spans="1:3">
      <c r="A544" s="121" t="s">
        <v>515</v>
      </c>
      <c r="B544" s="100">
        <v>72.03</v>
      </c>
      <c r="C544" s="123">
        <f t="shared" si="8"/>
        <v>-5.7971014492753659E-3</v>
      </c>
    </row>
    <row r="545" spans="1:3">
      <c r="A545" s="121" t="s">
        <v>516</v>
      </c>
      <c r="B545" s="100">
        <v>72.45</v>
      </c>
      <c r="C545" s="123">
        <f t="shared" si="8"/>
        <v>-7.3982737361281137E-3</v>
      </c>
    </row>
    <row r="546" spans="1:3">
      <c r="A546" s="121" t="s">
        <v>517</v>
      </c>
      <c r="B546" s="100">
        <v>72.989999999999995</v>
      </c>
      <c r="C546" s="123">
        <f t="shared" si="8"/>
        <v>-2.4600246002460802E-3</v>
      </c>
    </row>
    <row r="547" spans="1:3">
      <c r="A547" s="121" t="s">
        <v>518</v>
      </c>
      <c r="B547" s="100">
        <v>73.17</v>
      </c>
      <c r="C547" s="123">
        <f t="shared" si="8"/>
        <v>1.147359690351113E-2</v>
      </c>
    </row>
    <row r="548" spans="1:3">
      <c r="A548" s="121" t="s">
        <v>519</v>
      </c>
      <c r="B548" s="100">
        <v>72.34</v>
      </c>
      <c r="C548" s="123">
        <f t="shared" si="8"/>
        <v>-1.2558012558012588E-2</v>
      </c>
    </row>
    <row r="549" spans="1:3">
      <c r="A549" s="121" t="s">
        <v>520</v>
      </c>
      <c r="B549" s="100">
        <v>73.260000000000005</v>
      </c>
      <c r="C549" s="123">
        <f t="shared" si="8"/>
        <v>-1.2002697235333759E-2</v>
      </c>
    </row>
    <row r="550" spans="1:3">
      <c r="A550" s="121" t="s">
        <v>521</v>
      </c>
      <c r="B550" s="100">
        <v>74.150000000000006</v>
      </c>
      <c r="C550" s="123">
        <f t="shared" si="8"/>
        <v>5.4237288135594586E-3</v>
      </c>
    </row>
    <row r="551" spans="1:3">
      <c r="A551" s="121" t="s">
        <v>522</v>
      </c>
      <c r="B551" s="100">
        <v>73.75</v>
      </c>
      <c r="C551" s="123">
        <f t="shared" si="8"/>
        <v>2.2317715553091144E-2</v>
      </c>
    </row>
    <row r="552" spans="1:3">
      <c r="A552" s="121" t="s">
        <v>523</v>
      </c>
      <c r="B552" s="100">
        <v>72.14</v>
      </c>
      <c r="C552" s="123">
        <f t="shared" si="8"/>
        <v>-2.3509887982298139E-3</v>
      </c>
    </row>
    <row r="553" spans="1:3">
      <c r="A553" s="121" t="s">
        <v>524</v>
      </c>
      <c r="B553" s="100">
        <v>72.31</v>
      </c>
      <c r="C553" s="123">
        <f t="shared" si="8"/>
        <v>-2.7582402427251962E-3</v>
      </c>
    </row>
    <row r="554" spans="1:3">
      <c r="A554" s="121" t="s">
        <v>525</v>
      </c>
      <c r="B554" s="100">
        <v>72.510000000000005</v>
      </c>
      <c r="C554" s="123">
        <f t="shared" si="8"/>
        <v>1.2709497206704112E-2</v>
      </c>
    </row>
    <row r="555" spans="1:3">
      <c r="A555" s="122">
        <v>45261</v>
      </c>
      <c r="B555" s="100">
        <v>71.599999999999994</v>
      </c>
      <c r="C555" s="123">
        <f t="shared" si="8"/>
        <v>-4.7261606894635211E-3</v>
      </c>
    </row>
    <row r="556" spans="1:3">
      <c r="A556" s="122">
        <v>45231</v>
      </c>
      <c r="B556" s="100">
        <v>71.94</v>
      </c>
      <c r="C556" s="123">
        <f t="shared" si="8"/>
        <v>4.0474528960221523E-3</v>
      </c>
    </row>
    <row r="557" spans="1:3">
      <c r="A557" s="122">
        <v>45200</v>
      </c>
      <c r="B557" s="100">
        <v>71.650000000000006</v>
      </c>
      <c r="C557" s="123">
        <f t="shared" si="8"/>
        <v>9.012815096465232E-3</v>
      </c>
    </row>
    <row r="558" spans="1:3">
      <c r="A558" s="122">
        <v>45170</v>
      </c>
      <c r="B558" s="100">
        <v>71.010000000000005</v>
      </c>
      <c r="C558" s="123">
        <f t="shared" si="8"/>
        <v>-2.7260273972602667E-2</v>
      </c>
    </row>
    <row r="559" spans="1:3">
      <c r="A559" s="122">
        <v>45078</v>
      </c>
      <c r="B559" s="100">
        <v>73</v>
      </c>
      <c r="C559" s="123">
        <f t="shared" si="8"/>
        <v>1.5016685205784253E-2</v>
      </c>
    </row>
    <row r="560" spans="1:3">
      <c r="A560" s="122">
        <v>45047</v>
      </c>
      <c r="B560" s="100">
        <v>71.92</v>
      </c>
      <c r="C560" s="123">
        <f t="shared" si="8"/>
        <v>-9.639217846323378E-3</v>
      </c>
    </row>
    <row r="561" spans="1:3">
      <c r="A561" s="122">
        <v>45017</v>
      </c>
      <c r="B561" s="100">
        <v>72.62</v>
      </c>
      <c r="C561" s="123">
        <f t="shared" si="8"/>
        <v>4.9820094104622292E-3</v>
      </c>
    </row>
    <row r="562" spans="1:3">
      <c r="A562" s="122">
        <v>44986</v>
      </c>
      <c r="B562" s="100">
        <v>72.260000000000005</v>
      </c>
      <c r="C562" s="123">
        <f t="shared" si="8"/>
        <v>4.3085476025017666E-3</v>
      </c>
    </row>
    <row r="563" spans="1:3">
      <c r="A563" s="121" t="s">
        <v>526</v>
      </c>
      <c r="B563" s="100">
        <v>71.95</v>
      </c>
      <c r="C563" s="123">
        <f t="shared" si="8"/>
        <v>-2.0804438280165316E-3</v>
      </c>
    </row>
    <row r="564" spans="1:3">
      <c r="A564" s="121" t="s">
        <v>527</v>
      </c>
      <c r="B564" s="100">
        <v>72.099999999999994</v>
      </c>
      <c r="C564" s="123">
        <f t="shared" si="8"/>
        <v>1.5279899986109235E-3</v>
      </c>
    </row>
    <row r="565" spans="1:3">
      <c r="A565" s="121" t="s">
        <v>528</v>
      </c>
      <c r="B565" s="100">
        <v>71.989999999999995</v>
      </c>
      <c r="C565" s="123">
        <f t="shared" si="8"/>
        <v>-8.5387687646329979E-3</v>
      </c>
    </row>
    <row r="566" spans="1:3">
      <c r="A566" s="121" t="s">
        <v>529</v>
      </c>
      <c r="B566" s="100">
        <v>72.61</v>
      </c>
      <c r="C566" s="123">
        <f t="shared" si="8"/>
        <v>-3.8414048566333125E-3</v>
      </c>
    </row>
    <row r="567" spans="1:3">
      <c r="A567" s="121" t="s">
        <v>530</v>
      </c>
      <c r="B567" s="100">
        <v>72.89</v>
      </c>
      <c r="C567" s="123">
        <f t="shared" si="8"/>
        <v>-1.2731951781118744E-2</v>
      </c>
    </row>
    <row r="568" spans="1:3">
      <c r="A568" s="121" t="s">
        <v>531</v>
      </c>
      <c r="B568" s="100">
        <v>73.83</v>
      </c>
      <c r="C568" s="123">
        <f t="shared" si="8"/>
        <v>6.8184917496250108E-3</v>
      </c>
    </row>
    <row r="569" spans="1:3">
      <c r="A569" s="121" t="s">
        <v>532</v>
      </c>
      <c r="B569" s="100">
        <v>73.33</v>
      </c>
      <c r="C569" s="123">
        <f t="shared" si="8"/>
        <v>9.3599449415002756E-3</v>
      </c>
    </row>
    <row r="570" spans="1:3">
      <c r="A570" s="121" t="s">
        <v>533</v>
      </c>
      <c r="B570" s="100">
        <v>72.650000000000006</v>
      </c>
      <c r="C570" s="123">
        <f t="shared" si="8"/>
        <v>-6.9710224166209533E-3</v>
      </c>
    </row>
    <row r="571" spans="1:3">
      <c r="A571" s="121" t="s">
        <v>534</v>
      </c>
      <c r="B571" s="100">
        <v>73.16</v>
      </c>
      <c r="C571" s="123">
        <f t="shared" si="8"/>
        <v>-4.4904068580758905E-3</v>
      </c>
    </row>
    <row r="572" spans="1:3">
      <c r="A572" s="121" t="s">
        <v>535</v>
      </c>
      <c r="B572" s="100">
        <v>73.489999999999995</v>
      </c>
      <c r="C572" s="123">
        <f t="shared" si="8"/>
        <v>-2.0133333333333447E-2</v>
      </c>
    </row>
    <row r="573" spans="1:3">
      <c r="A573" s="121" t="s">
        <v>536</v>
      </c>
      <c r="B573" s="100">
        <v>75</v>
      </c>
      <c r="C573" s="123">
        <f t="shared" si="8"/>
        <v>-2.7741768213637497E-2</v>
      </c>
    </row>
    <row r="574" spans="1:3">
      <c r="A574" s="121" t="s">
        <v>537</v>
      </c>
      <c r="B574" s="100">
        <v>77.14</v>
      </c>
      <c r="C574" s="123">
        <f t="shared" si="8"/>
        <v>-2.7149321266967119E-3</v>
      </c>
    </row>
    <row r="575" spans="1:3">
      <c r="A575" s="121" t="s">
        <v>538</v>
      </c>
      <c r="B575" s="100">
        <v>77.349999999999994</v>
      </c>
      <c r="C575" s="123">
        <f t="shared" si="8"/>
        <v>-1.9520851818988549E-2</v>
      </c>
    </row>
    <row r="576" spans="1:3">
      <c r="A576" s="122">
        <v>44907</v>
      </c>
      <c r="B576" s="100">
        <v>78.89</v>
      </c>
      <c r="C576" s="123">
        <f t="shared" si="8"/>
        <v>7.6113154890267154E-4</v>
      </c>
    </row>
    <row r="577" spans="1:3">
      <c r="A577" s="122">
        <v>44816</v>
      </c>
      <c r="B577" s="100">
        <v>78.83</v>
      </c>
      <c r="C577" s="123">
        <f t="shared" si="8"/>
        <v>-1.3144717075613377E-2</v>
      </c>
    </row>
    <row r="578" spans="1:3">
      <c r="A578" s="122">
        <v>44785</v>
      </c>
      <c r="B578" s="100">
        <v>79.88</v>
      </c>
      <c r="C578" s="123">
        <f t="shared" si="8"/>
        <v>-6.2554735393482996E-4</v>
      </c>
    </row>
    <row r="579" spans="1:3">
      <c r="A579" s="122">
        <v>44754</v>
      </c>
      <c r="B579" s="100">
        <v>79.930000000000007</v>
      </c>
      <c r="C579" s="123">
        <f t="shared" ref="C579:C642" si="9">B579/B580-1</f>
        <v>1.2512512512508067E-4</v>
      </c>
    </row>
    <row r="580" spans="1:3">
      <c r="A580" s="122">
        <v>44724</v>
      </c>
      <c r="B580" s="100">
        <v>79.92</v>
      </c>
      <c r="C580" s="123">
        <f t="shared" si="9"/>
        <v>-9.665427509293667E-3</v>
      </c>
    </row>
    <row r="581" spans="1:3">
      <c r="A581" s="122">
        <v>44693</v>
      </c>
      <c r="B581" s="100">
        <v>80.7</v>
      </c>
      <c r="C581" s="123">
        <f t="shared" si="9"/>
        <v>-5.3001355848637521E-3</v>
      </c>
    </row>
    <row r="582" spans="1:3">
      <c r="A582" s="122">
        <v>44604</v>
      </c>
      <c r="B582" s="100">
        <v>81.13</v>
      </c>
      <c r="C582" s="123">
        <f t="shared" si="9"/>
        <v>3.0909990108802798E-3</v>
      </c>
    </row>
    <row r="583" spans="1:3">
      <c r="A583" s="122">
        <v>44573</v>
      </c>
      <c r="B583" s="100">
        <v>80.88</v>
      </c>
      <c r="C583" s="123">
        <f t="shared" si="9"/>
        <v>7.4738415545589909E-3</v>
      </c>
    </row>
    <row r="584" spans="1:3">
      <c r="A584" s="121" t="s">
        <v>539</v>
      </c>
      <c r="B584" s="100">
        <v>80.28</v>
      </c>
      <c r="C584" s="123">
        <f t="shared" si="9"/>
        <v>1.5816778438567658E-2</v>
      </c>
    </row>
    <row r="585" spans="1:3">
      <c r="A585" s="121" t="s">
        <v>540</v>
      </c>
      <c r="B585" s="100">
        <v>79.03</v>
      </c>
      <c r="C585" s="123">
        <f t="shared" si="9"/>
        <v>-1.3899418751579518E-3</v>
      </c>
    </row>
    <row r="586" spans="1:3">
      <c r="A586" s="121" t="s">
        <v>541</v>
      </c>
      <c r="B586" s="100">
        <v>79.14</v>
      </c>
      <c r="C586" s="123">
        <f t="shared" si="9"/>
        <v>-1.2619888944976898E-3</v>
      </c>
    </row>
    <row r="587" spans="1:3">
      <c r="A587" s="121" t="s">
        <v>542</v>
      </c>
      <c r="B587" s="100">
        <v>79.239999999999995</v>
      </c>
      <c r="C587" s="123">
        <f t="shared" si="9"/>
        <v>1.2635835228707037E-3</v>
      </c>
    </row>
    <row r="588" spans="1:3">
      <c r="A588" s="121" t="s">
        <v>543</v>
      </c>
      <c r="B588" s="100">
        <v>79.14</v>
      </c>
      <c r="C588" s="123">
        <f t="shared" si="9"/>
        <v>3.5505959928987529E-3</v>
      </c>
    </row>
    <row r="589" spans="1:3">
      <c r="A589" s="121" t="s">
        <v>544</v>
      </c>
      <c r="B589" s="100">
        <v>78.86</v>
      </c>
      <c r="C589" s="123">
        <f t="shared" si="9"/>
        <v>-1.2664640324213661E-3</v>
      </c>
    </row>
    <row r="590" spans="1:3">
      <c r="A590" s="121" t="s">
        <v>545</v>
      </c>
      <c r="B590" s="100">
        <v>78.959999999999994</v>
      </c>
      <c r="C590" s="123">
        <f t="shared" si="9"/>
        <v>1.9496449322143228E-2</v>
      </c>
    </row>
    <row r="591" spans="1:3">
      <c r="A591" s="121" t="s">
        <v>546</v>
      </c>
      <c r="B591" s="100">
        <v>77.45</v>
      </c>
      <c r="C591" s="123">
        <f t="shared" si="9"/>
        <v>3.7584240539141334E-3</v>
      </c>
    </row>
    <row r="592" spans="1:3">
      <c r="A592" s="121" t="s">
        <v>547</v>
      </c>
      <c r="B592" s="100">
        <v>77.16</v>
      </c>
      <c r="C592" s="123">
        <f t="shared" si="9"/>
        <v>1.3263296126066804E-2</v>
      </c>
    </row>
    <row r="593" spans="1:3">
      <c r="A593" s="121" t="s">
        <v>548</v>
      </c>
      <c r="B593" s="100">
        <v>76.150000000000006</v>
      </c>
      <c r="C593" s="123">
        <f t="shared" si="9"/>
        <v>-1.7042475091766374E-3</v>
      </c>
    </row>
    <row r="594" spans="1:3">
      <c r="A594" s="121" t="s">
        <v>549</v>
      </c>
      <c r="B594" s="100">
        <v>76.28</v>
      </c>
      <c r="C594" s="123">
        <f t="shared" si="9"/>
        <v>-1.4399790548500491E-3</v>
      </c>
    </row>
    <row r="595" spans="1:3">
      <c r="A595" s="121" t="s">
        <v>550</v>
      </c>
      <c r="B595" s="100">
        <v>76.39</v>
      </c>
      <c r="C595" s="123">
        <f t="shared" si="9"/>
        <v>5.6608741442865096E-3</v>
      </c>
    </row>
    <row r="596" spans="1:3">
      <c r="A596" s="122">
        <v>44876</v>
      </c>
      <c r="B596" s="100">
        <v>75.959999999999994</v>
      </c>
      <c r="C596" s="123">
        <f t="shared" si="9"/>
        <v>-4.3083900226757343E-2</v>
      </c>
    </row>
    <row r="597" spans="1:3">
      <c r="A597" s="122">
        <v>44845</v>
      </c>
      <c r="B597" s="100">
        <v>79.38</v>
      </c>
      <c r="C597" s="123">
        <f t="shared" si="9"/>
        <v>-5.0137879167712063E-3</v>
      </c>
    </row>
    <row r="598" spans="1:3">
      <c r="A598" s="122">
        <v>44815</v>
      </c>
      <c r="B598" s="100">
        <v>79.78</v>
      </c>
      <c r="C598" s="123">
        <f t="shared" si="9"/>
        <v>-2.5006251562891268E-3</v>
      </c>
    </row>
    <row r="599" spans="1:3">
      <c r="A599" s="122">
        <v>44784</v>
      </c>
      <c r="B599" s="100">
        <v>79.98</v>
      </c>
      <c r="C599" s="123">
        <f t="shared" si="9"/>
        <v>9.9760070715999571E-3</v>
      </c>
    </row>
    <row r="600" spans="1:3">
      <c r="A600" s="122">
        <v>44753</v>
      </c>
      <c r="B600" s="100">
        <v>79.19</v>
      </c>
      <c r="C600" s="123">
        <f t="shared" si="9"/>
        <v>5.2043665905052716E-3</v>
      </c>
    </row>
    <row r="601" spans="1:3">
      <c r="A601" s="122">
        <v>44662</v>
      </c>
      <c r="B601" s="100">
        <v>78.78</v>
      </c>
      <c r="C601" s="123">
        <f t="shared" si="9"/>
        <v>3.8226299694188448E-3</v>
      </c>
    </row>
    <row r="602" spans="1:3">
      <c r="A602" s="122">
        <v>44631</v>
      </c>
      <c r="B602" s="100">
        <v>78.48</v>
      </c>
      <c r="C602" s="123">
        <f t="shared" si="9"/>
        <v>1.3298902517753453E-2</v>
      </c>
    </row>
    <row r="603" spans="1:3">
      <c r="A603" s="122">
        <v>44603</v>
      </c>
      <c r="B603" s="100">
        <v>77.45</v>
      </c>
      <c r="C603" s="123">
        <f t="shared" si="9"/>
        <v>-3.2175032175032481E-3</v>
      </c>
    </row>
    <row r="604" spans="1:3">
      <c r="A604" s="122">
        <v>44572</v>
      </c>
      <c r="B604" s="100">
        <v>77.7</v>
      </c>
      <c r="C604" s="123">
        <f t="shared" si="9"/>
        <v>2.9688911836840415E-3</v>
      </c>
    </row>
    <row r="605" spans="1:3">
      <c r="A605" s="121" t="s">
        <v>551</v>
      </c>
      <c r="B605" s="100">
        <v>77.47</v>
      </c>
      <c r="C605" s="123">
        <f t="shared" si="9"/>
        <v>8.3300793960692232E-3</v>
      </c>
    </row>
    <row r="606" spans="1:3">
      <c r="A606" s="121" t="s">
        <v>552</v>
      </c>
      <c r="B606" s="100">
        <v>76.83</v>
      </c>
      <c r="C606" s="123">
        <f t="shared" si="9"/>
        <v>2.9892761394102019E-2</v>
      </c>
    </row>
    <row r="607" spans="1:3">
      <c r="A607" s="121" t="s">
        <v>553</v>
      </c>
      <c r="B607" s="100">
        <v>74.599999999999994</v>
      </c>
      <c r="C607" s="123">
        <f t="shared" si="9"/>
        <v>2.0147750167895939E-3</v>
      </c>
    </row>
    <row r="608" spans="1:3">
      <c r="A608" s="121" t="s">
        <v>554</v>
      </c>
      <c r="B608" s="100">
        <v>74.45</v>
      </c>
      <c r="C608" s="123">
        <f t="shared" si="9"/>
        <v>2.3086436718428027E-2</v>
      </c>
    </row>
    <row r="609" spans="1:3">
      <c r="A609" s="121" t="s">
        <v>555</v>
      </c>
      <c r="B609" s="100">
        <v>72.77</v>
      </c>
      <c r="C609" s="123">
        <f t="shared" si="9"/>
        <v>-3.0141115221262726E-3</v>
      </c>
    </row>
    <row r="610" spans="1:3">
      <c r="A610" s="121" t="s">
        <v>556</v>
      </c>
      <c r="B610" s="100">
        <v>72.989999999999995</v>
      </c>
      <c r="C610" s="123">
        <f t="shared" si="9"/>
        <v>1.080182800166174E-2</v>
      </c>
    </row>
    <row r="611" spans="1:3">
      <c r="A611" s="121" t="s">
        <v>557</v>
      </c>
      <c r="B611" s="100">
        <v>72.209999999999994</v>
      </c>
      <c r="C611" s="123">
        <f t="shared" si="9"/>
        <v>2.6439232409381619E-2</v>
      </c>
    </row>
    <row r="612" spans="1:3">
      <c r="A612" s="121" t="s">
        <v>558</v>
      </c>
      <c r="B612" s="100">
        <v>70.349999999999994</v>
      </c>
      <c r="C612" s="123">
        <f t="shared" si="9"/>
        <v>-1.1104863649142649E-2</v>
      </c>
    </row>
    <row r="613" spans="1:3">
      <c r="A613" s="121" t="s">
        <v>559</v>
      </c>
      <c r="B613" s="100">
        <v>71.14</v>
      </c>
      <c r="C613" s="123">
        <f t="shared" si="9"/>
        <v>-8.3635349874545684E-3</v>
      </c>
    </row>
    <row r="614" spans="1:3">
      <c r="A614" s="121" t="s">
        <v>560</v>
      </c>
      <c r="B614" s="100">
        <v>71.739999999999995</v>
      </c>
      <c r="C614" s="123">
        <f t="shared" si="9"/>
        <v>5.0434295320818112E-3</v>
      </c>
    </row>
    <row r="615" spans="1:3">
      <c r="A615" s="121" t="s">
        <v>561</v>
      </c>
      <c r="B615" s="100">
        <v>71.38</v>
      </c>
      <c r="C615" s="123">
        <f t="shared" si="9"/>
        <v>1.0761823845935936E-2</v>
      </c>
    </row>
    <row r="616" spans="1:3">
      <c r="A616" s="121" t="s">
        <v>562</v>
      </c>
      <c r="B616" s="100">
        <v>70.62</v>
      </c>
      <c r="C616" s="123">
        <f t="shared" si="9"/>
        <v>-2.119542178889211E-3</v>
      </c>
    </row>
    <row r="617" spans="1:3">
      <c r="A617" s="121" t="s">
        <v>563</v>
      </c>
      <c r="B617" s="100">
        <v>70.77</v>
      </c>
      <c r="C617" s="123">
        <f t="shared" si="9"/>
        <v>2.1506928406466397E-2</v>
      </c>
    </row>
    <row r="618" spans="1:3">
      <c r="A618" s="122">
        <v>44905</v>
      </c>
      <c r="B618" s="100">
        <v>69.28</v>
      </c>
      <c r="C618" s="123">
        <f t="shared" si="9"/>
        <v>-5.3122756640344715E-3</v>
      </c>
    </row>
    <row r="619" spans="1:3">
      <c r="A619" s="122">
        <v>44875</v>
      </c>
      <c r="B619" s="100">
        <v>69.650000000000006</v>
      </c>
      <c r="C619" s="123">
        <f t="shared" si="9"/>
        <v>1.7085280373831724E-2</v>
      </c>
    </row>
    <row r="620" spans="1:3">
      <c r="A620" s="122">
        <v>44844</v>
      </c>
      <c r="B620" s="100">
        <v>68.48</v>
      </c>
      <c r="C620" s="123">
        <f t="shared" si="9"/>
        <v>-1.7503586800573845E-2</v>
      </c>
    </row>
    <row r="621" spans="1:3">
      <c r="A621" s="122">
        <v>44752</v>
      </c>
      <c r="B621" s="100">
        <v>69.7</v>
      </c>
      <c r="C621" s="123">
        <f t="shared" si="9"/>
        <v>-7.6879271070613431E-3</v>
      </c>
    </row>
    <row r="622" spans="1:3">
      <c r="A622" s="122">
        <v>44722</v>
      </c>
      <c r="B622" s="100">
        <v>70.239999999999995</v>
      </c>
      <c r="C622" s="123">
        <f t="shared" si="9"/>
        <v>-1.6934919524142833E-2</v>
      </c>
    </row>
    <row r="623" spans="1:3">
      <c r="A623" s="122">
        <v>44691</v>
      </c>
      <c r="B623" s="100">
        <v>71.45</v>
      </c>
      <c r="C623" s="123">
        <f t="shared" si="9"/>
        <v>3.3703131582645263E-3</v>
      </c>
    </row>
    <row r="624" spans="1:3">
      <c r="A624" s="122">
        <v>44661</v>
      </c>
      <c r="B624" s="100">
        <v>71.209999999999994</v>
      </c>
      <c r="C624" s="123">
        <f t="shared" si="9"/>
        <v>9.6412873954345724E-3</v>
      </c>
    </row>
    <row r="625" spans="1:3">
      <c r="A625" s="122">
        <v>44630</v>
      </c>
      <c r="B625" s="100">
        <v>70.53</v>
      </c>
      <c r="C625" s="123">
        <f t="shared" si="9"/>
        <v>-7.8773385848923683E-3</v>
      </c>
    </row>
    <row r="626" spans="1:3">
      <c r="A626" s="121" t="s">
        <v>564</v>
      </c>
      <c r="B626" s="100">
        <v>71.09</v>
      </c>
      <c r="C626" s="123">
        <f t="shared" si="9"/>
        <v>-8.645935016036721E-3</v>
      </c>
    </row>
    <row r="627" spans="1:3">
      <c r="A627" s="121" t="s">
        <v>565</v>
      </c>
      <c r="B627" s="100">
        <v>71.709999999999994</v>
      </c>
      <c r="C627" s="123">
        <f t="shared" si="9"/>
        <v>-4.8570635581460797E-3</v>
      </c>
    </row>
    <row r="628" spans="1:3">
      <c r="A628" s="121" t="s">
        <v>566</v>
      </c>
      <c r="B628" s="100">
        <v>72.06</v>
      </c>
      <c r="C628" s="123">
        <f t="shared" si="9"/>
        <v>2.4161455372370799E-2</v>
      </c>
    </row>
    <row r="629" spans="1:3">
      <c r="A629" s="121" t="s">
        <v>567</v>
      </c>
      <c r="B629" s="100">
        <v>70.36</v>
      </c>
      <c r="C629" s="123">
        <f t="shared" si="9"/>
        <v>2.9935851746256681E-3</v>
      </c>
    </row>
    <row r="630" spans="1:3">
      <c r="A630" s="121" t="s">
        <v>568</v>
      </c>
      <c r="B630" s="100">
        <v>70.150000000000006</v>
      </c>
      <c r="C630" s="123">
        <f t="shared" si="9"/>
        <v>-7.9196718993068682E-3</v>
      </c>
    </row>
    <row r="631" spans="1:3">
      <c r="A631" s="121" t="s">
        <v>569</v>
      </c>
      <c r="B631" s="100">
        <v>70.709999999999994</v>
      </c>
      <c r="C631" s="123">
        <f t="shared" si="9"/>
        <v>-8.1357834198346746E-3</v>
      </c>
    </row>
    <row r="632" spans="1:3">
      <c r="A632" s="121" t="s">
        <v>570</v>
      </c>
      <c r="B632" s="100">
        <v>71.290000000000006</v>
      </c>
      <c r="C632" s="123">
        <f t="shared" si="9"/>
        <v>2.6346098473942092E-2</v>
      </c>
    </row>
    <row r="633" spans="1:3">
      <c r="A633" s="121" t="s">
        <v>571</v>
      </c>
      <c r="B633" s="100">
        <v>69.459999999999994</v>
      </c>
      <c r="C633" s="123">
        <f t="shared" si="9"/>
        <v>-3.8720780152016188E-3</v>
      </c>
    </row>
    <row r="634" spans="1:3">
      <c r="A634" s="121" t="s">
        <v>572</v>
      </c>
      <c r="B634" s="100">
        <v>69.73</v>
      </c>
      <c r="C634" s="123">
        <f t="shared" si="9"/>
        <v>-6.5536401196750749E-3</v>
      </c>
    </row>
    <row r="635" spans="1:3">
      <c r="A635" s="121" t="s">
        <v>573</v>
      </c>
      <c r="B635" s="100">
        <v>70.19</v>
      </c>
      <c r="C635" s="123">
        <f t="shared" si="9"/>
        <v>-1.8596196868008952E-2</v>
      </c>
    </row>
    <row r="636" spans="1:3">
      <c r="A636" s="121" t="s">
        <v>574</v>
      </c>
      <c r="B636" s="100">
        <v>71.52</v>
      </c>
      <c r="C636" s="123">
        <f t="shared" si="9"/>
        <v>-3.6221788799108978E-3</v>
      </c>
    </row>
    <row r="637" spans="1:3">
      <c r="A637" s="121" t="s">
        <v>575</v>
      </c>
      <c r="B637" s="100">
        <v>71.78</v>
      </c>
      <c r="C637" s="123">
        <f t="shared" si="9"/>
        <v>1.8589470696750432E-2</v>
      </c>
    </row>
    <row r="638" spans="1:3">
      <c r="A638" s="121" t="s">
        <v>576</v>
      </c>
      <c r="B638" s="100">
        <v>70.47</v>
      </c>
      <c r="C638" s="123">
        <f t="shared" si="9"/>
        <v>-8.0236486486487957E-3</v>
      </c>
    </row>
    <row r="639" spans="1:3">
      <c r="A639" s="121" t="s">
        <v>577</v>
      </c>
      <c r="B639" s="100">
        <v>71.040000000000006</v>
      </c>
      <c r="C639" s="123">
        <f t="shared" si="9"/>
        <v>-1.8242122719734577E-2</v>
      </c>
    </row>
    <row r="640" spans="1:3">
      <c r="A640" s="122">
        <v>44904</v>
      </c>
      <c r="B640" s="100">
        <v>72.36</v>
      </c>
      <c r="C640" s="123">
        <f t="shared" si="9"/>
        <v>3.1356898517673981E-2</v>
      </c>
    </row>
    <row r="641" spans="1:3">
      <c r="A641" s="122">
        <v>44813</v>
      </c>
      <c r="B641" s="100">
        <v>70.16</v>
      </c>
      <c r="C641" s="123">
        <f t="shared" si="9"/>
        <v>1.1242432977803363E-2</v>
      </c>
    </row>
    <row r="642" spans="1:3">
      <c r="A642" s="122">
        <v>44782</v>
      </c>
      <c r="B642" s="100">
        <v>69.38</v>
      </c>
      <c r="C642" s="123">
        <f t="shared" si="9"/>
        <v>9.0168702734145789E-3</v>
      </c>
    </row>
    <row r="643" spans="1:3">
      <c r="A643" s="122">
        <v>44751</v>
      </c>
      <c r="B643" s="100">
        <v>68.760000000000005</v>
      </c>
      <c r="C643" s="123">
        <f t="shared" ref="C643:C706" si="10">B643/B644-1</f>
        <v>1.6023306627821476E-3</v>
      </c>
    </row>
    <row r="644" spans="1:3">
      <c r="A644" s="122">
        <v>44721</v>
      </c>
      <c r="B644" s="100">
        <v>68.650000000000006</v>
      </c>
      <c r="C644" s="123">
        <f t="shared" si="10"/>
        <v>5.8300539279998453E-4</v>
      </c>
    </row>
    <row r="645" spans="1:3">
      <c r="A645" s="122">
        <v>44601</v>
      </c>
      <c r="B645" s="100">
        <v>68.61</v>
      </c>
      <c r="C645" s="123">
        <f t="shared" si="10"/>
        <v>-6.9474598349978933E-3</v>
      </c>
    </row>
    <row r="646" spans="1:3">
      <c r="A646" s="122">
        <v>44570</v>
      </c>
      <c r="B646" s="100">
        <v>69.09</v>
      </c>
      <c r="C646" s="123">
        <f t="shared" si="10"/>
        <v>2.4922118380062308E-2</v>
      </c>
    </row>
    <row r="647" spans="1:3">
      <c r="A647" s="121" t="s">
        <v>578</v>
      </c>
      <c r="B647" s="100">
        <v>67.41</v>
      </c>
      <c r="C647" s="123">
        <f t="shared" si="10"/>
        <v>3.1249999999998224E-3</v>
      </c>
    </row>
    <row r="648" spans="1:3">
      <c r="A648" s="121" t="s">
        <v>579</v>
      </c>
      <c r="B648" s="100">
        <v>67.2</v>
      </c>
      <c r="C648" s="123">
        <f t="shared" si="10"/>
        <v>6.741573033707926E-3</v>
      </c>
    </row>
    <row r="649" spans="1:3">
      <c r="A649" s="121" t="s">
        <v>580</v>
      </c>
      <c r="B649" s="100">
        <v>66.75</v>
      </c>
      <c r="C649" s="123">
        <f t="shared" si="10"/>
        <v>-6.2368310155920703E-2</v>
      </c>
    </row>
    <row r="650" spans="1:3">
      <c r="A650" s="121" t="s">
        <v>581</v>
      </c>
      <c r="B650" s="100">
        <v>71.19</v>
      </c>
      <c r="C650" s="123">
        <f t="shared" si="10"/>
        <v>-4.3356643356643465E-3</v>
      </c>
    </row>
    <row r="651" spans="1:3">
      <c r="A651" s="121" t="s">
        <v>582</v>
      </c>
      <c r="B651" s="100">
        <v>71.5</v>
      </c>
      <c r="C651" s="123">
        <f t="shared" si="10"/>
        <v>-1.270367301850317E-2</v>
      </c>
    </row>
    <row r="652" spans="1:3">
      <c r="A652" s="121" t="s">
        <v>583</v>
      </c>
      <c r="B652" s="100">
        <v>72.42</v>
      </c>
      <c r="C652" s="123">
        <f t="shared" si="10"/>
        <v>-4.8096743163390521E-3</v>
      </c>
    </row>
    <row r="653" spans="1:3">
      <c r="A653" s="121" t="s">
        <v>584</v>
      </c>
      <c r="B653" s="100">
        <v>72.77</v>
      </c>
      <c r="C653" s="123">
        <f t="shared" si="10"/>
        <v>-2.387659289067745E-2</v>
      </c>
    </row>
    <row r="654" spans="1:3">
      <c r="A654" s="121" t="s">
        <v>585</v>
      </c>
      <c r="B654" s="100">
        <v>74.55</v>
      </c>
      <c r="C654" s="123">
        <f t="shared" si="10"/>
        <v>-1.0354440461967318E-2</v>
      </c>
    </row>
    <row r="655" spans="1:3">
      <c r="A655" s="121" t="s">
        <v>586</v>
      </c>
      <c r="B655" s="100">
        <v>75.33</v>
      </c>
      <c r="C655" s="123">
        <f t="shared" si="10"/>
        <v>1.5913688469318954E-2</v>
      </c>
    </row>
    <row r="656" spans="1:3">
      <c r="A656" s="121" t="s">
        <v>587</v>
      </c>
      <c r="B656" s="100">
        <v>74.150000000000006</v>
      </c>
      <c r="C656" s="123">
        <f t="shared" si="10"/>
        <v>-5.4989270386265332E-3</v>
      </c>
    </row>
    <row r="657" spans="1:3">
      <c r="A657" s="121" t="s">
        <v>588</v>
      </c>
      <c r="B657" s="100">
        <v>74.56</v>
      </c>
      <c r="C657" s="123">
        <f t="shared" si="10"/>
        <v>5.800620531498879E-3</v>
      </c>
    </row>
    <row r="658" spans="1:3">
      <c r="A658" s="121" t="s">
        <v>589</v>
      </c>
      <c r="B658" s="100">
        <v>74.13</v>
      </c>
      <c r="C658" s="123">
        <f t="shared" si="10"/>
        <v>-5.3669663222863928E-3</v>
      </c>
    </row>
    <row r="659" spans="1:3">
      <c r="A659" s="121" t="s">
        <v>590</v>
      </c>
      <c r="B659" s="100">
        <v>74.53</v>
      </c>
      <c r="C659" s="123">
        <f t="shared" si="10"/>
        <v>-1.3762074897445964E-2</v>
      </c>
    </row>
    <row r="660" spans="1:3">
      <c r="A660" s="122">
        <v>44903</v>
      </c>
      <c r="B660" s="100">
        <v>75.569999999999993</v>
      </c>
      <c r="C660" s="123">
        <f t="shared" si="10"/>
        <v>1.4907332796132211E-2</v>
      </c>
    </row>
    <row r="661" spans="1:3">
      <c r="A661" s="122">
        <v>44873</v>
      </c>
      <c r="B661" s="100">
        <v>74.459999999999994</v>
      </c>
      <c r="C661" s="123">
        <f t="shared" si="10"/>
        <v>-5.3433075073471281E-3</v>
      </c>
    </row>
    <row r="662" spans="1:3">
      <c r="A662" s="122">
        <v>44842</v>
      </c>
      <c r="B662" s="100">
        <v>74.86</v>
      </c>
      <c r="C662" s="123">
        <f t="shared" si="10"/>
        <v>-1.3340448239059777E-3</v>
      </c>
    </row>
    <row r="663" spans="1:3">
      <c r="A663" s="122">
        <v>44812</v>
      </c>
      <c r="B663" s="100">
        <v>74.959999999999994</v>
      </c>
      <c r="C663" s="123">
        <f t="shared" si="10"/>
        <v>1.5718157181571879E-2</v>
      </c>
    </row>
    <row r="664" spans="1:3">
      <c r="A664" s="122">
        <v>44781</v>
      </c>
      <c r="B664" s="100">
        <v>73.8</v>
      </c>
      <c r="C664" s="123">
        <f t="shared" si="10"/>
        <v>2.3294509151414289E-2</v>
      </c>
    </row>
    <row r="665" spans="1:3">
      <c r="A665" s="122">
        <v>44689</v>
      </c>
      <c r="B665" s="100">
        <v>72.12</v>
      </c>
      <c r="C665" s="123">
        <f t="shared" si="10"/>
        <v>0</v>
      </c>
    </row>
    <row r="666" spans="1:3">
      <c r="A666" s="122">
        <v>44659</v>
      </c>
      <c r="B666" s="100">
        <v>72.12</v>
      </c>
      <c r="C666" s="123">
        <f t="shared" si="10"/>
        <v>-1.1919441019317634E-2</v>
      </c>
    </row>
    <row r="667" spans="1:3">
      <c r="A667" s="122">
        <v>44628</v>
      </c>
      <c r="B667" s="100">
        <v>72.989999999999995</v>
      </c>
      <c r="C667" s="123">
        <f t="shared" si="10"/>
        <v>-3.9574235807861013E-3</v>
      </c>
    </row>
    <row r="668" spans="1:3">
      <c r="A668" s="122">
        <v>44600</v>
      </c>
      <c r="B668" s="100">
        <v>73.28</v>
      </c>
      <c r="C668" s="123">
        <f t="shared" si="10"/>
        <v>-4.6183102417821642E-3</v>
      </c>
    </row>
    <row r="669" spans="1:3">
      <c r="A669" s="122">
        <v>44569</v>
      </c>
      <c r="B669" s="100">
        <v>73.62</v>
      </c>
      <c r="C669" s="123">
        <f t="shared" si="10"/>
        <v>-2.1686093792354644E-3</v>
      </c>
    </row>
    <row r="670" spans="1:3">
      <c r="A670" s="121" t="s">
        <v>591</v>
      </c>
      <c r="B670" s="100">
        <v>73.78</v>
      </c>
      <c r="C670" s="123">
        <f t="shared" si="10"/>
        <v>-1.2315930388219543E-2</v>
      </c>
    </row>
    <row r="671" spans="1:3">
      <c r="A671" s="121" t="s">
        <v>592</v>
      </c>
      <c r="B671" s="100">
        <v>74.7</v>
      </c>
      <c r="C671" s="123">
        <f t="shared" si="10"/>
        <v>-1.4703916588690857E-3</v>
      </c>
    </row>
    <row r="672" spans="1:3">
      <c r="A672" s="121" t="s">
        <v>593</v>
      </c>
      <c r="B672" s="100">
        <v>74.81</v>
      </c>
      <c r="C672" s="123">
        <f t="shared" si="10"/>
        <v>1.6026076327583905E-2</v>
      </c>
    </row>
    <row r="673" spans="1:3">
      <c r="A673" s="121" t="s">
        <v>594</v>
      </c>
      <c r="B673" s="100">
        <v>73.63</v>
      </c>
      <c r="C673" s="123">
        <f t="shared" si="10"/>
        <v>1.0845689181768092E-2</v>
      </c>
    </row>
    <row r="674" spans="1:3">
      <c r="A674" s="121" t="s">
        <v>595</v>
      </c>
      <c r="B674" s="100">
        <v>72.84</v>
      </c>
      <c r="C674" s="123">
        <f t="shared" si="10"/>
        <v>-1.5078821110349194E-3</v>
      </c>
    </row>
    <row r="675" spans="1:3">
      <c r="A675" s="121" t="s">
        <v>596</v>
      </c>
      <c r="B675" s="100">
        <v>72.95</v>
      </c>
      <c r="C675" s="123">
        <f t="shared" si="10"/>
        <v>-1.2322015334064185E-3</v>
      </c>
    </row>
    <row r="676" spans="1:3">
      <c r="A676" s="121" t="s">
        <v>597</v>
      </c>
      <c r="B676" s="100">
        <v>73.040000000000006</v>
      </c>
      <c r="C676" s="123">
        <f t="shared" si="10"/>
        <v>3.0211480362538623E-3</v>
      </c>
    </row>
    <row r="677" spans="1:3">
      <c r="A677" s="121" t="s">
        <v>598</v>
      </c>
      <c r="B677" s="100">
        <v>72.819999999999993</v>
      </c>
      <c r="C677" s="123">
        <f t="shared" si="10"/>
        <v>-4.3751709051136345E-3</v>
      </c>
    </row>
    <row r="678" spans="1:3">
      <c r="A678" s="121" t="s">
        <v>599</v>
      </c>
      <c r="B678" s="100">
        <v>73.14</v>
      </c>
      <c r="C678" s="123">
        <f t="shared" si="10"/>
        <v>-8.1366965012203973E-3</v>
      </c>
    </row>
    <row r="679" spans="1:3">
      <c r="A679" s="121" t="s">
        <v>600</v>
      </c>
      <c r="B679" s="100">
        <v>73.739999999999995</v>
      </c>
      <c r="C679" s="123">
        <f t="shared" si="10"/>
        <v>-2.5247851949768862E-2</v>
      </c>
    </row>
    <row r="680" spans="1:3">
      <c r="A680" s="121" t="s">
        <v>601</v>
      </c>
      <c r="B680" s="100">
        <v>75.650000000000006</v>
      </c>
      <c r="C680" s="123">
        <f t="shared" si="10"/>
        <v>2.2159167680043224E-2</v>
      </c>
    </row>
    <row r="681" spans="1:3">
      <c r="A681" s="121" t="s">
        <v>602</v>
      </c>
      <c r="B681" s="100">
        <v>74.010000000000005</v>
      </c>
      <c r="C681" s="123">
        <f t="shared" si="10"/>
        <v>-6.9770562189721552E-3</v>
      </c>
    </row>
    <row r="682" spans="1:3">
      <c r="A682" s="121" t="s">
        <v>603</v>
      </c>
      <c r="B682" s="100">
        <v>74.53</v>
      </c>
      <c r="C682" s="123">
        <f t="shared" si="10"/>
        <v>-6.399146780429299E-3</v>
      </c>
    </row>
    <row r="683" spans="1:3">
      <c r="A683" s="122">
        <v>44902</v>
      </c>
      <c r="B683" s="100">
        <v>75.010000000000005</v>
      </c>
      <c r="C683" s="123">
        <f t="shared" si="10"/>
        <v>-7.2789835892006494E-3</v>
      </c>
    </row>
    <row r="684" spans="1:3">
      <c r="A684" s="122">
        <v>44872</v>
      </c>
      <c r="B684" s="100">
        <v>75.56</v>
      </c>
      <c r="C684" s="123">
        <f t="shared" si="10"/>
        <v>2.3879013000795979E-3</v>
      </c>
    </row>
    <row r="685" spans="1:3">
      <c r="A685" s="122">
        <v>44780</v>
      </c>
      <c r="B685" s="100">
        <v>75.38</v>
      </c>
      <c r="C685" s="123">
        <f t="shared" si="10"/>
        <v>3.1940377961139355E-3</v>
      </c>
    </row>
    <row r="686" spans="1:3">
      <c r="A686" s="122">
        <v>44749</v>
      </c>
      <c r="B686" s="100">
        <v>75.14</v>
      </c>
      <c r="C686" s="123">
        <f t="shared" si="10"/>
        <v>-1.4169509315140383E-2</v>
      </c>
    </row>
    <row r="687" spans="1:3">
      <c r="A687" s="122">
        <v>44719</v>
      </c>
      <c r="B687" s="100">
        <v>76.22</v>
      </c>
      <c r="C687" s="123">
        <f t="shared" si="10"/>
        <v>3.4228541337546492E-3</v>
      </c>
    </row>
    <row r="688" spans="1:3">
      <c r="A688" s="122">
        <v>44688</v>
      </c>
      <c r="B688" s="100">
        <v>75.959999999999994</v>
      </c>
      <c r="C688" s="123">
        <f t="shared" si="10"/>
        <v>-1.1452368558042769E-2</v>
      </c>
    </row>
    <row r="689" spans="1:3">
      <c r="A689" s="122">
        <v>44568</v>
      </c>
      <c r="B689" s="100">
        <v>76.84</v>
      </c>
      <c r="C689" s="123">
        <f t="shared" si="10"/>
        <v>-2.077922077922012E-3</v>
      </c>
    </row>
    <row r="690" spans="1:3">
      <c r="A690" s="121" t="s">
        <v>604</v>
      </c>
      <c r="B690" s="100">
        <v>77</v>
      </c>
      <c r="C690" s="123">
        <f t="shared" si="10"/>
        <v>-1.635155850792025E-2</v>
      </c>
    </row>
    <row r="691" spans="1:3">
      <c r="A691" s="121" t="s">
        <v>605</v>
      </c>
      <c r="B691" s="100">
        <v>78.28</v>
      </c>
      <c r="C691" s="123">
        <f t="shared" si="10"/>
        <v>-5.3367217280813062E-3</v>
      </c>
    </row>
    <row r="692" spans="1:3">
      <c r="A692" s="121" t="s">
        <v>606</v>
      </c>
      <c r="B692" s="100">
        <v>78.7</v>
      </c>
      <c r="C692" s="123">
        <f t="shared" si="10"/>
        <v>-1.6004001000250123E-2</v>
      </c>
    </row>
    <row r="693" spans="1:3">
      <c r="A693" s="121" t="s">
        <v>607</v>
      </c>
      <c r="B693" s="100">
        <v>79.98</v>
      </c>
      <c r="C693" s="123">
        <f t="shared" si="10"/>
        <v>1.2917933130699222E-2</v>
      </c>
    </row>
    <row r="694" spans="1:3">
      <c r="A694" s="121" t="s">
        <v>608</v>
      </c>
      <c r="B694" s="100">
        <v>78.959999999999994</v>
      </c>
      <c r="C694" s="123">
        <f t="shared" si="10"/>
        <v>1.6347020208520968E-2</v>
      </c>
    </row>
    <row r="695" spans="1:3">
      <c r="A695" s="121" t="s">
        <v>609</v>
      </c>
      <c r="B695" s="100">
        <v>77.69</v>
      </c>
      <c r="C695" s="123">
        <f t="shared" si="10"/>
        <v>1.4892227302416794E-2</v>
      </c>
    </row>
    <row r="696" spans="1:3">
      <c r="A696" s="121" t="s">
        <v>610</v>
      </c>
      <c r="B696" s="100">
        <v>76.55</v>
      </c>
      <c r="C696" s="123">
        <f t="shared" si="10"/>
        <v>1.0461618935531103E-3</v>
      </c>
    </row>
    <row r="697" spans="1:3">
      <c r="A697" s="121" t="s">
        <v>611</v>
      </c>
      <c r="B697" s="100">
        <v>76.47</v>
      </c>
      <c r="C697" s="123">
        <f t="shared" si="10"/>
        <v>3.6600244001626647E-2</v>
      </c>
    </row>
    <row r="698" spans="1:3">
      <c r="A698" s="121" t="s">
        <v>612</v>
      </c>
      <c r="B698" s="100">
        <v>73.77</v>
      </c>
      <c r="C698" s="123">
        <f t="shared" si="10"/>
        <v>1.5835857890388105E-2</v>
      </c>
    </row>
    <row r="699" spans="1:3">
      <c r="A699" s="121" t="s">
        <v>613</v>
      </c>
      <c r="B699" s="100">
        <v>72.62</v>
      </c>
      <c r="C699" s="123">
        <f t="shared" si="10"/>
        <v>-5.4779512462337365E-3</v>
      </c>
    </row>
    <row r="700" spans="1:3">
      <c r="A700" s="121" t="s">
        <v>614</v>
      </c>
      <c r="B700" s="100">
        <v>73.02</v>
      </c>
      <c r="C700" s="123">
        <f t="shared" si="10"/>
        <v>2.0584602717166334E-3</v>
      </c>
    </row>
    <row r="701" spans="1:3">
      <c r="A701" s="121" t="s">
        <v>615</v>
      </c>
      <c r="B701" s="100">
        <v>72.87</v>
      </c>
      <c r="C701" s="123">
        <f t="shared" si="10"/>
        <v>-9.6493612394671358E-3</v>
      </c>
    </row>
    <row r="702" spans="1:3">
      <c r="A702" s="121" t="s">
        <v>616</v>
      </c>
      <c r="B702" s="100">
        <v>73.58</v>
      </c>
      <c r="C702" s="123">
        <f t="shared" si="10"/>
        <v>-2.010920229058466E-2</v>
      </c>
    </row>
    <row r="703" spans="1:3">
      <c r="A703" s="122">
        <v>44840</v>
      </c>
      <c r="B703" s="100">
        <v>75.09</v>
      </c>
      <c r="C703" s="123">
        <f t="shared" si="10"/>
        <v>-1.1713608844432732E-2</v>
      </c>
    </row>
    <row r="704" spans="1:3">
      <c r="A704" s="122">
        <v>44810</v>
      </c>
      <c r="B704" s="100">
        <v>75.98</v>
      </c>
      <c r="C704" s="123">
        <f t="shared" si="10"/>
        <v>-2.6253609871357275E-3</v>
      </c>
    </row>
    <row r="705" spans="1:3">
      <c r="A705" s="122">
        <v>44779</v>
      </c>
      <c r="B705" s="100">
        <v>76.180000000000007</v>
      </c>
      <c r="C705" s="123">
        <f t="shared" si="10"/>
        <v>-5.3531792662226962E-3</v>
      </c>
    </row>
    <row r="706" spans="1:3">
      <c r="A706" s="122">
        <v>44748</v>
      </c>
      <c r="B706" s="100">
        <v>76.59</v>
      </c>
      <c r="C706" s="123">
        <f t="shared" si="10"/>
        <v>1.7807308970099633E-2</v>
      </c>
    </row>
    <row r="707" spans="1:3">
      <c r="A707" s="122">
        <v>44718</v>
      </c>
      <c r="B707" s="100">
        <v>75.25</v>
      </c>
      <c r="C707" s="123">
        <f t="shared" ref="C707:C770" si="11">B707/B708-1</f>
        <v>1.0642543567913609E-3</v>
      </c>
    </row>
    <row r="708" spans="1:3">
      <c r="A708" s="122">
        <v>44626</v>
      </c>
      <c r="B708" s="100">
        <v>75.17</v>
      </c>
      <c r="C708" s="123">
        <f t="shared" si="11"/>
        <v>1.332090049287471E-3</v>
      </c>
    </row>
    <row r="709" spans="1:3">
      <c r="A709" s="122">
        <v>44598</v>
      </c>
      <c r="B709" s="100">
        <v>75.069999999999993</v>
      </c>
      <c r="C709" s="123">
        <f t="shared" si="11"/>
        <v>1.4674493062967198E-3</v>
      </c>
    </row>
    <row r="710" spans="1:3">
      <c r="A710" s="122">
        <v>44567</v>
      </c>
      <c r="B710" s="100">
        <v>74.959999999999994</v>
      </c>
      <c r="C710" s="123">
        <f t="shared" si="11"/>
        <v>-6.4943671305501827E-3</v>
      </c>
    </row>
    <row r="711" spans="1:3">
      <c r="A711" s="121" t="s">
        <v>617</v>
      </c>
      <c r="B711" s="100">
        <v>75.45</v>
      </c>
      <c r="C711" s="123">
        <f t="shared" si="11"/>
        <v>-9.0622537431047645E-3</v>
      </c>
    </row>
    <row r="712" spans="1:3">
      <c r="A712" s="121" t="s">
        <v>618</v>
      </c>
      <c r="B712" s="100">
        <v>76.14</v>
      </c>
      <c r="C712" s="123">
        <f t="shared" si="11"/>
        <v>-1.8687975254543132E-2</v>
      </c>
    </row>
    <row r="713" spans="1:3">
      <c r="A713" s="121" t="s">
        <v>619</v>
      </c>
      <c r="B713" s="100">
        <v>77.59</v>
      </c>
      <c r="C713" s="123">
        <f t="shared" si="11"/>
        <v>4.5313309166237214E-3</v>
      </c>
    </row>
    <row r="714" spans="1:3">
      <c r="A714" s="121" t="s">
        <v>620</v>
      </c>
      <c r="B714" s="100">
        <v>77.239999999999995</v>
      </c>
      <c r="C714" s="123">
        <f t="shared" si="11"/>
        <v>1.426163619862475E-3</v>
      </c>
    </row>
    <row r="715" spans="1:3">
      <c r="A715" s="121" t="s">
        <v>621</v>
      </c>
      <c r="B715" s="100">
        <v>77.13</v>
      </c>
      <c r="C715" s="123">
        <f t="shared" si="11"/>
        <v>5.606258148630916E-3</v>
      </c>
    </row>
    <row r="716" spans="1:3">
      <c r="A716" s="121" t="s">
        <v>622</v>
      </c>
      <c r="B716" s="100">
        <v>76.7</v>
      </c>
      <c r="C716" s="123">
        <f t="shared" si="11"/>
        <v>6.6937918361991144E-3</v>
      </c>
    </row>
    <row r="717" spans="1:3">
      <c r="A717" s="121" t="s">
        <v>623</v>
      </c>
      <c r="B717" s="100">
        <v>76.19</v>
      </c>
      <c r="C717" s="123">
        <f t="shared" si="11"/>
        <v>3.0279094260137196E-3</v>
      </c>
    </row>
    <row r="718" spans="1:3">
      <c r="A718" s="121" t="s">
        <v>624</v>
      </c>
      <c r="B718" s="100">
        <v>75.959999999999994</v>
      </c>
      <c r="C718" s="123">
        <f t="shared" si="11"/>
        <v>-1.3762659049597503E-2</v>
      </c>
    </row>
    <row r="719" spans="1:3">
      <c r="A719" s="121" t="s">
        <v>625</v>
      </c>
      <c r="B719" s="100">
        <v>77.02</v>
      </c>
      <c r="C719" s="123">
        <f t="shared" si="11"/>
        <v>-1.5341344924571731E-2</v>
      </c>
    </row>
    <row r="720" spans="1:3">
      <c r="A720" s="121" t="s">
        <v>626</v>
      </c>
      <c r="B720" s="100">
        <v>78.22</v>
      </c>
      <c r="C720" s="123">
        <f t="shared" si="11"/>
        <v>1.7032895592250741E-2</v>
      </c>
    </row>
    <row r="721" spans="1:3">
      <c r="A721" s="121" t="s">
        <v>627</v>
      </c>
      <c r="B721" s="100">
        <v>76.91</v>
      </c>
      <c r="C721" s="123">
        <f t="shared" si="11"/>
        <v>1.4643799472295438E-2</v>
      </c>
    </row>
    <row r="722" spans="1:3">
      <c r="A722" s="121" t="s">
        <v>628</v>
      </c>
      <c r="B722" s="100">
        <v>75.8</v>
      </c>
      <c r="C722" s="123">
        <f t="shared" si="11"/>
        <v>-6.5530799475753687E-3</v>
      </c>
    </row>
    <row r="723" spans="1:3">
      <c r="A723" s="122">
        <v>44900</v>
      </c>
      <c r="B723" s="100">
        <v>76.3</v>
      </c>
      <c r="C723" s="123">
        <f t="shared" si="11"/>
        <v>1.969796454366346E-3</v>
      </c>
    </row>
    <row r="724" spans="1:3">
      <c r="A724" s="122">
        <v>44870</v>
      </c>
      <c r="B724" s="100">
        <v>76.150000000000006</v>
      </c>
      <c r="C724" s="123">
        <f t="shared" si="11"/>
        <v>-1.8351028968409677E-3</v>
      </c>
    </row>
    <row r="725" spans="1:3">
      <c r="A725" s="122">
        <v>44839</v>
      </c>
      <c r="B725" s="100">
        <v>76.290000000000006</v>
      </c>
      <c r="C725" s="123">
        <f t="shared" si="11"/>
        <v>2.6222630129812963E-4</v>
      </c>
    </row>
    <row r="726" spans="1:3">
      <c r="A726" s="122">
        <v>44809</v>
      </c>
      <c r="B726" s="100">
        <v>76.27</v>
      </c>
      <c r="C726" s="123">
        <f t="shared" si="11"/>
        <v>-5.2171644711099807E-3</v>
      </c>
    </row>
    <row r="727" spans="1:3">
      <c r="A727" s="122">
        <v>44717</v>
      </c>
      <c r="B727" s="100">
        <v>76.67</v>
      </c>
      <c r="C727" s="123">
        <f t="shared" si="11"/>
        <v>5.5081967213115313E-3</v>
      </c>
    </row>
    <row r="728" spans="1:3">
      <c r="A728" s="122">
        <v>44686</v>
      </c>
      <c r="B728" s="100">
        <v>76.25</v>
      </c>
      <c r="C728" s="123">
        <f t="shared" si="11"/>
        <v>-7.8626654435853816E-4</v>
      </c>
    </row>
    <row r="729" spans="1:3">
      <c r="A729" s="122">
        <v>44656</v>
      </c>
      <c r="B729" s="100">
        <v>76.31</v>
      </c>
      <c r="C729" s="123">
        <f t="shared" si="11"/>
        <v>1.6788807461692201E-2</v>
      </c>
    </row>
    <row r="730" spans="1:3">
      <c r="A730" s="122">
        <v>44625</v>
      </c>
      <c r="B730" s="100">
        <v>75.05</v>
      </c>
      <c r="C730" s="123">
        <f t="shared" si="11"/>
        <v>-3.9957378795951737E-4</v>
      </c>
    </row>
    <row r="731" spans="1:3">
      <c r="A731" s="122">
        <v>44597</v>
      </c>
      <c r="B731" s="100">
        <v>75.08</v>
      </c>
      <c r="C731" s="123">
        <f t="shared" si="11"/>
        <v>-2.5242460475620732E-3</v>
      </c>
    </row>
    <row r="732" spans="1:3">
      <c r="A732" s="121" t="s">
        <v>629</v>
      </c>
      <c r="B732" s="100">
        <v>75.27</v>
      </c>
      <c r="C732" s="123">
        <f t="shared" si="11"/>
        <v>-2.5000000000000133E-2</v>
      </c>
    </row>
    <row r="733" spans="1:3">
      <c r="A733" s="121" t="s">
        <v>630</v>
      </c>
      <c r="B733" s="100">
        <v>77.2</v>
      </c>
      <c r="C733" s="123">
        <f t="shared" si="11"/>
        <v>1.8335311964120748E-2</v>
      </c>
    </row>
    <row r="734" spans="1:3">
      <c r="A734" s="121" t="s">
        <v>631</v>
      </c>
      <c r="B734" s="100">
        <v>75.81</v>
      </c>
      <c r="C734" s="123">
        <f t="shared" si="11"/>
        <v>2.9104378886095628E-3</v>
      </c>
    </row>
    <row r="735" spans="1:3">
      <c r="A735" s="121" t="s">
        <v>632</v>
      </c>
      <c r="B735" s="100">
        <v>75.59</v>
      </c>
      <c r="C735" s="123">
        <f t="shared" si="11"/>
        <v>-6.0486522024982836E-3</v>
      </c>
    </row>
    <row r="736" spans="1:3">
      <c r="A736" s="121" t="s">
        <v>633</v>
      </c>
      <c r="B736" s="100">
        <v>76.05</v>
      </c>
      <c r="C736" s="123">
        <f t="shared" si="11"/>
        <v>3.9603960396039639E-3</v>
      </c>
    </row>
    <row r="737" spans="1:3">
      <c r="A737" s="121" t="s">
        <v>634</v>
      </c>
      <c r="B737" s="100">
        <v>75.75</v>
      </c>
      <c r="C737" s="123">
        <f t="shared" si="11"/>
        <v>-2.3336771531717426E-2</v>
      </c>
    </row>
    <row r="738" spans="1:3">
      <c r="A738" s="121" t="s">
        <v>635</v>
      </c>
      <c r="B738" s="100">
        <v>77.56</v>
      </c>
      <c r="C738" s="123">
        <f t="shared" si="11"/>
        <v>3.6231884057971175E-3</v>
      </c>
    </row>
    <row r="739" spans="1:3">
      <c r="A739" s="121" t="s">
        <v>636</v>
      </c>
      <c r="B739" s="100">
        <v>77.28</v>
      </c>
      <c r="C739" s="123">
        <f t="shared" si="11"/>
        <v>1.1518324607329822E-2</v>
      </c>
    </row>
    <row r="740" spans="1:3">
      <c r="A740" s="121" t="s">
        <v>637</v>
      </c>
      <c r="B740" s="100">
        <v>76.400000000000006</v>
      </c>
      <c r="C740" s="123">
        <f t="shared" si="11"/>
        <v>-4.5602605863191981E-3</v>
      </c>
    </row>
    <row r="741" spans="1:3">
      <c r="A741" s="121" t="s">
        <v>638</v>
      </c>
      <c r="B741" s="100">
        <v>76.75</v>
      </c>
      <c r="C741" s="123">
        <f t="shared" si="11"/>
        <v>-9.8051864275577882E-3</v>
      </c>
    </row>
    <row r="742" spans="1:3">
      <c r="A742" s="121" t="s">
        <v>639</v>
      </c>
      <c r="B742" s="100">
        <v>77.510000000000005</v>
      </c>
      <c r="C742" s="123">
        <f t="shared" si="11"/>
        <v>8.325744763887144E-3</v>
      </c>
    </row>
    <row r="743" spans="1:3">
      <c r="A743" s="121" t="s">
        <v>640</v>
      </c>
      <c r="B743" s="100">
        <v>76.87</v>
      </c>
      <c r="C743" s="123">
        <f t="shared" si="11"/>
        <v>4.1802743305030532E-3</v>
      </c>
    </row>
    <row r="744" spans="1:3">
      <c r="A744" s="122">
        <v>44899</v>
      </c>
      <c r="B744" s="100">
        <v>76.55</v>
      </c>
      <c r="C744" s="123">
        <f t="shared" si="11"/>
        <v>6.5359477124182774E-4</v>
      </c>
    </row>
    <row r="745" spans="1:3">
      <c r="A745" s="122">
        <v>44869</v>
      </c>
      <c r="B745" s="100">
        <v>76.5</v>
      </c>
      <c r="C745" s="123">
        <f t="shared" si="11"/>
        <v>-1.6330204449016228E-2</v>
      </c>
    </row>
    <row r="746" spans="1:3">
      <c r="A746" s="122">
        <v>44777</v>
      </c>
      <c r="B746" s="100">
        <v>77.77</v>
      </c>
      <c r="C746" s="123">
        <f t="shared" si="11"/>
        <v>6.6010872378978735E-3</v>
      </c>
    </row>
    <row r="747" spans="1:3">
      <c r="A747" s="122">
        <v>44746</v>
      </c>
      <c r="B747" s="100">
        <v>77.260000000000005</v>
      </c>
      <c r="C747" s="123">
        <f t="shared" si="11"/>
        <v>2.5484470400849446E-2</v>
      </c>
    </row>
    <row r="748" spans="1:3">
      <c r="A748" s="122">
        <v>44716</v>
      </c>
      <c r="B748" s="100">
        <v>75.34</v>
      </c>
      <c r="C748" s="123">
        <f t="shared" si="11"/>
        <v>1.2226252855031428E-2</v>
      </c>
    </row>
    <row r="749" spans="1:3">
      <c r="A749" s="122">
        <v>44685</v>
      </c>
      <c r="B749" s="100">
        <v>74.430000000000007</v>
      </c>
      <c r="C749" s="123">
        <f t="shared" si="11"/>
        <v>8.6732619596150418E-3</v>
      </c>
    </row>
    <row r="750" spans="1:3">
      <c r="A750" s="122">
        <v>44655</v>
      </c>
      <c r="B750" s="100">
        <v>73.790000000000006</v>
      </c>
      <c r="C750" s="123">
        <f t="shared" si="11"/>
        <v>-4.0639393118380163E-4</v>
      </c>
    </row>
    <row r="751" spans="1:3">
      <c r="A751" s="122">
        <v>44565</v>
      </c>
      <c r="B751" s="100">
        <v>73.819999999999993</v>
      </c>
      <c r="C751" s="123">
        <f t="shared" si="11"/>
        <v>1.081747227166896E-2</v>
      </c>
    </row>
    <row r="752" spans="1:3">
      <c r="A752" s="121" t="s">
        <v>641</v>
      </c>
      <c r="B752" s="100">
        <v>73.03</v>
      </c>
      <c r="C752" s="123">
        <f t="shared" si="11"/>
        <v>-9.3597395550731877E-3</v>
      </c>
    </row>
    <row r="753" spans="1:3">
      <c r="A753" s="121" t="s">
        <v>642</v>
      </c>
      <c r="B753" s="100">
        <v>73.72</v>
      </c>
      <c r="C753" s="123">
        <f t="shared" si="11"/>
        <v>6.6912467567936673E-3</v>
      </c>
    </row>
    <row r="754" spans="1:3">
      <c r="A754" s="121" t="s">
        <v>643</v>
      </c>
      <c r="B754" s="100">
        <v>73.23</v>
      </c>
      <c r="C754" s="123">
        <f t="shared" si="11"/>
        <v>1.6413623307345304E-3</v>
      </c>
    </row>
    <row r="755" spans="1:3">
      <c r="A755" s="121" t="s">
        <v>644</v>
      </c>
      <c r="B755" s="100">
        <v>73.11</v>
      </c>
      <c r="C755" s="123">
        <f t="shared" si="11"/>
        <v>-2.3198689956331897E-3</v>
      </c>
    </row>
    <row r="756" spans="1:3">
      <c r="A756" s="121" t="s">
        <v>645</v>
      </c>
      <c r="B756" s="100">
        <v>73.28</v>
      </c>
      <c r="C756" s="123">
        <f t="shared" si="11"/>
        <v>1.2014915066979714E-2</v>
      </c>
    </row>
    <row r="757" spans="1:3">
      <c r="A757" s="121" t="s">
        <v>646</v>
      </c>
      <c r="B757" s="100">
        <v>72.41</v>
      </c>
      <c r="C757" s="123">
        <f t="shared" si="11"/>
        <v>1.4429812272345188E-2</v>
      </c>
    </row>
    <row r="758" spans="1:3">
      <c r="A758" s="121" t="s">
        <v>647</v>
      </c>
      <c r="B758" s="100">
        <v>71.38</v>
      </c>
      <c r="C758" s="123">
        <f t="shared" si="11"/>
        <v>7.9073707992092235E-3</v>
      </c>
    </row>
    <row r="759" spans="1:3">
      <c r="A759" s="121" t="s">
        <v>648</v>
      </c>
      <c r="B759" s="100">
        <v>70.819999999999993</v>
      </c>
      <c r="C759" s="123">
        <f t="shared" si="11"/>
        <v>-3.2371569317383164E-3</v>
      </c>
    </row>
    <row r="760" spans="1:3">
      <c r="A760" s="121" t="s">
        <v>649</v>
      </c>
      <c r="B760" s="100">
        <v>71.05</v>
      </c>
      <c r="C760" s="123">
        <f t="shared" si="11"/>
        <v>4.22416220782873E-4</v>
      </c>
    </row>
    <row r="761" spans="1:3">
      <c r="A761" s="121" t="s">
        <v>650</v>
      </c>
      <c r="B761" s="100">
        <v>71.02</v>
      </c>
      <c r="C761" s="123">
        <f t="shared" si="11"/>
        <v>7.0901871809416761E-3</v>
      </c>
    </row>
    <row r="762" spans="1:3">
      <c r="A762" s="121" t="s">
        <v>651</v>
      </c>
      <c r="B762" s="100">
        <v>70.52</v>
      </c>
      <c r="C762" s="123">
        <f t="shared" si="11"/>
        <v>1.2345679012345734E-2</v>
      </c>
    </row>
    <row r="763" spans="1:3">
      <c r="A763" s="121" t="s">
        <v>652</v>
      </c>
      <c r="B763" s="100">
        <v>69.66</v>
      </c>
      <c r="C763" s="123">
        <f t="shared" si="11"/>
        <v>-1.290322580645209E-3</v>
      </c>
    </row>
    <row r="764" spans="1:3">
      <c r="A764" s="121" t="s">
        <v>653</v>
      </c>
      <c r="B764" s="100">
        <v>69.75</v>
      </c>
      <c r="C764" s="123">
        <f t="shared" si="11"/>
        <v>7.3656845753899969E-3</v>
      </c>
    </row>
    <row r="765" spans="1:3">
      <c r="A765" s="121" t="s">
        <v>654</v>
      </c>
      <c r="B765" s="100">
        <v>69.239999999999995</v>
      </c>
      <c r="C765" s="123">
        <f t="shared" si="11"/>
        <v>5.372440830550218E-3</v>
      </c>
    </row>
    <row r="766" spans="1:3">
      <c r="A766" s="122">
        <v>44868</v>
      </c>
      <c r="B766" s="100">
        <v>68.87</v>
      </c>
      <c r="C766" s="123">
        <f t="shared" si="11"/>
        <v>6.577024261911868E-3</v>
      </c>
    </row>
    <row r="767" spans="1:3">
      <c r="A767" s="122">
        <v>44837</v>
      </c>
      <c r="B767" s="100">
        <v>68.42</v>
      </c>
      <c r="C767" s="123">
        <f t="shared" si="11"/>
        <v>4.2565683252606679E-3</v>
      </c>
    </row>
    <row r="768" spans="1:3">
      <c r="A768" s="122">
        <v>44807</v>
      </c>
      <c r="B768" s="100">
        <v>68.13</v>
      </c>
      <c r="C768" s="123">
        <f t="shared" si="11"/>
        <v>5.7573073516385964E-3</v>
      </c>
    </row>
    <row r="769" spans="1:3">
      <c r="A769" s="122">
        <v>44776</v>
      </c>
      <c r="B769" s="100">
        <v>67.739999999999995</v>
      </c>
      <c r="C769" s="123">
        <f t="shared" si="11"/>
        <v>-1.4977461102224865E-2</v>
      </c>
    </row>
    <row r="770" spans="1:3">
      <c r="A770" s="122">
        <v>44745</v>
      </c>
      <c r="B770" s="100">
        <v>68.77</v>
      </c>
      <c r="C770" s="123">
        <f t="shared" si="11"/>
        <v>-8.5063437139561993E-3</v>
      </c>
    </row>
    <row r="771" spans="1:3">
      <c r="A771" s="122">
        <v>44654</v>
      </c>
      <c r="B771" s="100">
        <v>69.36</v>
      </c>
      <c r="C771" s="123">
        <f t="shared" ref="C771:C834" si="12">B771/B772-1</f>
        <v>3.6174215019533218E-3</v>
      </c>
    </row>
    <row r="772" spans="1:3">
      <c r="A772" s="122">
        <v>44623</v>
      </c>
      <c r="B772" s="100">
        <v>69.11</v>
      </c>
      <c r="C772" s="123">
        <f t="shared" si="12"/>
        <v>3.7763253449529799E-3</v>
      </c>
    </row>
    <row r="773" spans="1:3">
      <c r="A773" s="122">
        <v>44595</v>
      </c>
      <c r="B773" s="100">
        <v>68.849999999999994</v>
      </c>
      <c r="C773" s="123">
        <f t="shared" si="12"/>
        <v>3.2055952207490357E-3</v>
      </c>
    </row>
    <row r="774" spans="1:3">
      <c r="A774" s="122">
        <v>44564</v>
      </c>
      <c r="B774" s="100">
        <v>68.63</v>
      </c>
      <c r="C774" s="123">
        <f t="shared" si="12"/>
        <v>-5.8249599534010432E-4</v>
      </c>
    </row>
    <row r="775" spans="1:3">
      <c r="A775" s="121" t="s">
        <v>655</v>
      </c>
      <c r="B775" s="100">
        <v>68.67</v>
      </c>
      <c r="C775" s="123">
        <f t="shared" si="12"/>
        <v>-1.8895348837209003E-3</v>
      </c>
    </row>
    <row r="776" spans="1:3">
      <c r="A776" s="121" t="s">
        <v>656</v>
      </c>
      <c r="B776" s="100">
        <v>68.8</v>
      </c>
      <c r="C776" s="123">
        <f t="shared" si="12"/>
        <v>2.5335320417287699E-2</v>
      </c>
    </row>
    <row r="777" spans="1:3">
      <c r="A777" s="121" t="s">
        <v>657</v>
      </c>
      <c r="B777" s="100">
        <v>67.099999999999994</v>
      </c>
      <c r="C777" s="123">
        <f t="shared" si="12"/>
        <v>-1.2218460179596824E-2</v>
      </c>
    </row>
    <row r="778" spans="1:3">
      <c r="A778" s="121" t="s">
        <v>658</v>
      </c>
      <c r="B778" s="100">
        <v>67.930000000000007</v>
      </c>
      <c r="C778" s="123">
        <f t="shared" si="12"/>
        <v>7.1163825055597929E-3</v>
      </c>
    </row>
    <row r="779" spans="1:3">
      <c r="A779" s="121" t="s">
        <v>659</v>
      </c>
      <c r="B779" s="100">
        <v>67.45</v>
      </c>
      <c r="C779" s="123">
        <f t="shared" si="12"/>
        <v>-1.4803849000739611E-3</v>
      </c>
    </row>
    <row r="780" spans="1:3">
      <c r="A780" s="121" t="s">
        <v>660</v>
      </c>
      <c r="B780" s="100">
        <v>67.55</v>
      </c>
      <c r="C780" s="123">
        <f t="shared" si="12"/>
        <v>2.3742395014096918E-3</v>
      </c>
    </row>
    <row r="781" spans="1:3">
      <c r="A781" s="121" t="s">
        <v>661</v>
      </c>
      <c r="B781" s="100">
        <v>67.39</v>
      </c>
      <c r="C781" s="123">
        <f t="shared" si="12"/>
        <v>-3.1065088757395998E-3</v>
      </c>
    </row>
    <row r="782" spans="1:3">
      <c r="A782" s="121" t="s">
        <v>662</v>
      </c>
      <c r="B782" s="100">
        <v>67.599999999999994</v>
      </c>
      <c r="C782" s="123">
        <f t="shared" si="12"/>
        <v>-2.5084845801977007E-3</v>
      </c>
    </row>
    <row r="783" spans="1:3">
      <c r="A783" s="121" t="s">
        <v>663</v>
      </c>
      <c r="B783" s="100">
        <v>67.77</v>
      </c>
      <c r="C783" s="123">
        <f t="shared" si="12"/>
        <v>1.4369106421194378E-2</v>
      </c>
    </row>
    <row r="784" spans="1:3">
      <c r="A784" s="121" t="s">
        <v>664</v>
      </c>
      <c r="B784" s="100">
        <v>66.81</v>
      </c>
      <c r="C784" s="123">
        <f t="shared" si="12"/>
        <v>-1.046650717703268E-3</v>
      </c>
    </row>
    <row r="785" spans="1:3">
      <c r="A785" s="122">
        <v>44867</v>
      </c>
      <c r="B785" s="100">
        <v>66.88</v>
      </c>
      <c r="C785" s="123">
        <f t="shared" si="12"/>
        <v>5.5630732220717238E-3</v>
      </c>
    </row>
    <row r="786" spans="1:3">
      <c r="A786" s="122">
        <v>44836</v>
      </c>
      <c r="B786" s="100">
        <v>66.510000000000005</v>
      </c>
      <c r="C786" s="123">
        <f t="shared" si="12"/>
        <v>-9.3833780160856861E-3</v>
      </c>
    </row>
    <row r="787" spans="1:3">
      <c r="A787" s="122">
        <v>44806</v>
      </c>
      <c r="B787" s="100">
        <v>67.14</v>
      </c>
      <c r="C787" s="123">
        <f t="shared" si="12"/>
        <v>1.8971012293216072E-2</v>
      </c>
    </row>
    <row r="788" spans="1:3">
      <c r="A788" s="122">
        <v>44775</v>
      </c>
      <c r="B788" s="100">
        <v>65.89</v>
      </c>
      <c r="C788" s="123">
        <f t="shared" si="12"/>
        <v>-4.5324067079618446E-3</v>
      </c>
    </row>
    <row r="789" spans="1:3">
      <c r="A789" s="122">
        <v>44744</v>
      </c>
      <c r="B789" s="100">
        <v>66.19</v>
      </c>
      <c r="C789" s="123">
        <f t="shared" si="12"/>
        <v>1.8464379135251674E-2</v>
      </c>
    </row>
    <row r="790" spans="1:3">
      <c r="A790" s="122">
        <v>44653</v>
      </c>
      <c r="B790" s="100">
        <v>64.989999999999995</v>
      </c>
      <c r="C790" s="123">
        <f t="shared" si="12"/>
        <v>1.4359294521617105E-2</v>
      </c>
    </row>
    <row r="791" spans="1:3">
      <c r="A791" s="122">
        <v>44622</v>
      </c>
      <c r="B791" s="100">
        <v>64.069999999999993</v>
      </c>
      <c r="C791" s="123">
        <f t="shared" si="12"/>
        <v>-1.1265432098765515E-2</v>
      </c>
    </row>
    <row r="792" spans="1:3">
      <c r="A792" s="122">
        <v>44594</v>
      </c>
      <c r="B792" s="100">
        <v>64.8</v>
      </c>
      <c r="C792" s="123">
        <f t="shared" si="12"/>
        <v>-5.9825126553152419E-3</v>
      </c>
    </row>
    <row r="793" spans="1:3">
      <c r="A793" s="122">
        <v>44563</v>
      </c>
      <c r="B793" s="100">
        <v>65.19</v>
      </c>
      <c r="C793" s="123">
        <f t="shared" si="12"/>
        <v>4.6232085067035023E-3</v>
      </c>
    </row>
    <row r="794" spans="1:3">
      <c r="A794" s="121" t="s">
        <v>665</v>
      </c>
      <c r="B794" s="100">
        <v>64.89</v>
      </c>
      <c r="C794" s="123">
        <f t="shared" si="12"/>
        <v>-3.0811893390847445E-4</v>
      </c>
    </row>
    <row r="795" spans="1:3">
      <c r="A795" s="121" t="s">
        <v>666</v>
      </c>
      <c r="B795" s="100">
        <v>64.91</v>
      </c>
      <c r="C795" s="123">
        <f t="shared" si="12"/>
        <v>1.6442217350454147E-2</v>
      </c>
    </row>
    <row r="796" spans="1:3">
      <c r="A796" s="121" t="s">
        <v>667</v>
      </c>
      <c r="B796" s="100">
        <v>63.86</v>
      </c>
      <c r="C796" s="123">
        <f t="shared" si="12"/>
        <v>2.6028277634961405E-2</v>
      </c>
    </row>
    <row r="797" spans="1:3">
      <c r="A797" s="121" t="s">
        <v>668</v>
      </c>
      <c r="B797" s="100">
        <v>62.24</v>
      </c>
      <c r="C797" s="123">
        <f t="shared" si="12"/>
        <v>-3.5222542427153503E-3</v>
      </c>
    </row>
    <row r="798" spans="1:3">
      <c r="A798" s="121" t="s">
        <v>669</v>
      </c>
      <c r="B798" s="100">
        <v>62.46</v>
      </c>
      <c r="C798" s="123">
        <f t="shared" si="12"/>
        <v>-2.3957834211787432E-3</v>
      </c>
    </row>
    <row r="799" spans="1:3">
      <c r="A799" s="121" t="s">
        <v>670</v>
      </c>
      <c r="B799" s="100">
        <v>62.61</v>
      </c>
      <c r="C799" s="123">
        <f t="shared" si="12"/>
        <v>-1.4636449480642133E-2</v>
      </c>
    </row>
    <row r="800" spans="1:3">
      <c r="A800" s="121" t="s">
        <v>671</v>
      </c>
      <c r="B800" s="100">
        <v>63.54</v>
      </c>
      <c r="C800" s="123">
        <f t="shared" si="12"/>
        <v>-1.610405698358619E-2</v>
      </c>
    </row>
    <row r="801" spans="1:3">
      <c r="A801" s="121" t="s">
        <v>672</v>
      </c>
      <c r="B801" s="100">
        <v>64.58</v>
      </c>
      <c r="C801" s="123">
        <f t="shared" si="12"/>
        <v>-2.1631644004944661E-3</v>
      </c>
    </row>
    <row r="802" spans="1:3">
      <c r="A802" s="121" t="s">
        <v>673</v>
      </c>
      <c r="B802" s="100">
        <v>64.72</v>
      </c>
      <c r="C802" s="123">
        <f t="shared" si="12"/>
        <v>-2.6198181537987475E-3</v>
      </c>
    </row>
    <row r="803" spans="1:3">
      <c r="A803" s="121" t="s">
        <v>674</v>
      </c>
      <c r="B803" s="100">
        <v>64.89</v>
      </c>
      <c r="C803" s="123">
        <f t="shared" si="12"/>
        <v>-6.1604805174808597E-4</v>
      </c>
    </row>
    <row r="804" spans="1:3">
      <c r="A804" s="121" t="s">
        <v>675</v>
      </c>
      <c r="B804" s="100">
        <v>64.930000000000007</v>
      </c>
      <c r="C804" s="123">
        <f t="shared" si="12"/>
        <v>5.1083591331271272E-3</v>
      </c>
    </row>
    <row r="805" spans="1:3">
      <c r="A805" s="121" t="s">
        <v>676</v>
      </c>
      <c r="B805" s="100">
        <v>64.599999999999994</v>
      </c>
      <c r="C805" s="123">
        <f t="shared" si="12"/>
        <v>-3.3940141931502188E-3</v>
      </c>
    </row>
    <row r="806" spans="1:3">
      <c r="A806" s="122">
        <v>44896</v>
      </c>
      <c r="B806" s="100">
        <v>64.819999999999993</v>
      </c>
      <c r="C806" s="123">
        <f t="shared" si="12"/>
        <v>-1.0079413561392969E-2</v>
      </c>
    </row>
    <row r="807" spans="1:3">
      <c r="A807" s="122">
        <v>44866</v>
      </c>
      <c r="B807" s="100">
        <v>65.48</v>
      </c>
      <c r="C807" s="123">
        <f t="shared" si="12"/>
        <v>5.8371735791091783E-3</v>
      </c>
    </row>
    <row r="808" spans="1:3">
      <c r="A808" s="122">
        <v>44835</v>
      </c>
      <c r="B808" s="100">
        <v>65.099999999999994</v>
      </c>
      <c r="C808" s="123">
        <f t="shared" si="12"/>
        <v>3.6129237625338151E-2</v>
      </c>
    </row>
    <row r="809" spans="1:3">
      <c r="A809" s="122">
        <v>44743</v>
      </c>
      <c r="B809" s="100">
        <v>62.83</v>
      </c>
      <c r="C809" s="123">
        <f t="shared" si="12"/>
        <v>2.1958360442420277E-2</v>
      </c>
    </row>
    <row r="810" spans="1:3">
      <c r="A810" s="122">
        <v>44713</v>
      </c>
      <c r="B810" s="100">
        <v>61.48</v>
      </c>
      <c r="C810" s="123">
        <f t="shared" si="12"/>
        <v>-1.0939510939510955E-2</v>
      </c>
    </row>
    <row r="811" spans="1:3">
      <c r="A811" s="122">
        <v>44682</v>
      </c>
      <c r="B811" s="100">
        <v>62.16</v>
      </c>
      <c r="C811" s="123">
        <f t="shared" si="12"/>
        <v>4.8285852245277816E-4</v>
      </c>
    </row>
    <row r="812" spans="1:3">
      <c r="A812" s="122">
        <v>44652</v>
      </c>
      <c r="B812" s="100">
        <v>62.13</v>
      </c>
      <c r="C812" s="123">
        <f t="shared" si="12"/>
        <v>4.0400775694893198E-3</v>
      </c>
    </row>
    <row r="813" spans="1:3">
      <c r="A813" s="122">
        <v>44621</v>
      </c>
      <c r="B813" s="100">
        <v>61.88</v>
      </c>
      <c r="C813" s="123">
        <f t="shared" si="12"/>
        <v>-7.538091419406534E-3</v>
      </c>
    </row>
    <row r="814" spans="1:3">
      <c r="A814" s="121" t="s">
        <v>677</v>
      </c>
      <c r="B814" s="100">
        <v>62.35</v>
      </c>
      <c r="C814" s="123">
        <f t="shared" si="12"/>
        <v>-2.7191298784389195E-3</v>
      </c>
    </row>
    <row r="815" spans="1:3">
      <c r="A815" s="121" t="s">
        <v>678</v>
      </c>
      <c r="B815" s="100">
        <v>62.52</v>
      </c>
      <c r="C815" s="123">
        <f t="shared" si="12"/>
        <v>3.6924064857923877E-3</v>
      </c>
    </row>
    <row r="816" spans="1:3">
      <c r="A816" s="121" t="s">
        <v>679</v>
      </c>
      <c r="B816" s="100">
        <v>62.29</v>
      </c>
      <c r="C816" s="123">
        <f t="shared" si="12"/>
        <v>-9.6230954290299486E-4</v>
      </c>
    </row>
    <row r="817" spans="1:3">
      <c r="A817" s="121" t="s">
        <v>680</v>
      </c>
      <c r="B817" s="100">
        <v>62.35</v>
      </c>
      <c r="C817" s="123">
        <f t="shared" si="12"/>
        <v>9.6323647455442973E-4</v>
      </c>
    </row>
    <row r="818" spans="1:3">
      <c r="A818" s="121" t="s">
        <v>681</v>
      </c>
      <c r="B818" s="100">
        <v>62.29</v>
      </c>
      <c r="C818" s="123">
        <f t="shared" si="12"/>
        <v>3.8678485092666914E-3</v>
      </c>
    </row>
    <row r="819" spans="1:3">
      <c r="A819" s="121" t="s">
        <v>682</v>
      </c>
      <c r="B819" s="100">
        <v>62.05</v>
      </c>
      <c r="C819" s="123">
        <f t="shared" si="12"/>
        <v>-8.0515297906613714E-4</v>
      </c>
    </row>
    <row r="820" spans="1:3">
      <c r="A820" s="121" t="s">
        <v>683</v>
      </c>
      <c r="B820" s="100">
        <v>62.1</v>
      </c>
      <c r="C820" s="123">
        <f t="shared" si="12"/>
        <v>1.0577705451586539E-2</v>
      </c>
    </row>
    <row r="821" spans="1:3">
      <c r="A821" s="121" t="s">
        <v>684</v>
      </c>
      <c r="B821" s="100">
        <v>61.45</v>
      </c>
      <c r="C821" s="123">
        <f t="shared" si="12"/>
        <v>-4.3745949449124355E-3</v>
      </c>
    </row>
    <row r="822" spans="1:3">
      <c r="A822" s="121" t="s">
        <v>685</v>
      </c>
      <c r="B822" s="100">
        <v>61.72</v>
      </c>
      <c r="C822" s="123">
        <f t="shared" si="12"/>
        <v>2.5990903183885639E-3</v>
      </c>
    </row>
    <row r="823" spans="1:3">
      <c r="A823" s="121" t="s">
        <v>686</v>
      </c>
      <c r="B823" s="100">
        <v>61.56</v>
      </c>
      <c r="C823" s="123">
        <f t="shared" si="12"/>
        <v>-9.8118063374618147E-3</v>
      </c>
    </row>
    <row r="824" spans="1:3">
      <c r="A824" s="121" t="s">
        <v>687</v>
      </c>
      <c r="B824" s="100">
        <v>62.17</v>
      </c>
      <c r="C824" s="123">
        <f t="shared" si="12"/>
        <v>2.5738327008744566E-2</v>
      </c>
    </row>
    <row r="825" spans="1:3">
      <c r="A825" s="121" t="s">
        <v>688</v>
      </c>
      <c r="B825" s="100">
        <v>60.61</v>
      </c>
      <c r="C825" s="123">
        <f t="shared" si="12"/>
        <v>1.8484288354898348E-2</v>
      </c>
    </row>
    <row r="826" spans="1:3">
      <c r="A826" s="121" t="s">
        <v>689</v>
      </c>
      <c r="B826" s="100">
        <v>59.51</v>
      </c>
      <c r="C826" s="123">
        <f t="shared" si="12"/>
        <v>7.7900084674005221E-3</v>
      </c>
    </row>
    <row r="827" spans="1:3">
      <c r="A827" s="121" t="s">
        <v>690</v>
      </c>
      <c r="B827" s="100">
        <v>59.05</v>
      </c>
      <c r="C827" s="123">
        <f t="shared" si="12"/>
        <v>4.7728885734563464E-2</v>
      </c>
    </row>
    <row r="828" spans="1:3">
      <c r="A828" s="122">
        <v>44481</v>
      </c>
      <c r="B828" s="100">
        <v>56.36</v>
      </c>
      <c r="C828" s="123">
        <f t="shared" si="12"/>
        <v>-2.0507473062217563E-2</v>
      </c>
    </row>
    <row r="829" spans="1:3">
      <c r="A829" s="122">
        <v>44451</v>
      </c>
      <c r="B829" s="100">
        <v>57.54</v>
      </c>
      <c r="C829" s="123">
        <f t="shared" si="12"/>
        <v>-1.0416666666667185E-3</v>
      </c>
    </row>
    <row r="830" spans="1:3">
      <c r="A830" s="122">
        <v>44420</v>
      </c>
      <c r="B830" s="100">
        <v>57.6</v>
      </c>
      <c r="C830" s="123">
        <f t="shared" si="12"/>
        <v>8.22685104148424E-3</v>
      </c>
    </row>
    <row r="831" spans="1:3">
      <c r="A831" s="122">
        <v>44389</v>
      </c>
      <c r="B831" s="100">
        <v>57.13</v>
      </c>
      <c r="C831" s="123">
        <f t="shared" si="12"/>
        <v>5.2789019883865418E-3</v>
      </c>
    </row>
    <row r="832" spans="1:3">
      <c r="A832" s="122">
        <v>44359</v>
      </c>
      <c r="B832" s="100">
        <v>56.83</v>
      </c>
      <c r="C832" s="123">
        <f t="shared" si="12"/>
        <v>9.0553977272727071E-3</v>
      </c>
    </row>
    <row r="833" spans="1:3">
      <c r="A833" s="122">
        <v>44267</v>
      </c>
      <c r="B833" s="100">
        <v>56.32</v>
      </c>
      <c r="C833" s="123">
        <f t="shared" si="12"/>
        <v>1.6423028334235701E-2</v>
      </c>
    </row>
    <row r="834" spans="1:3">
      <c r="A834" s="122">
        <v>44239</v>
      </c>
      <c r="B834" s="100">
        <v>55.41</v>
      </c>
      <c r="C834" s="123">
        <f t="shared" si="12"/>
        <v>8.3712465878069686E-3</v>
      </c>
    </row>
    <row r="835" spans="1:3">
      <c r="A835" s="122">
        <v>44208</v>
      </c>
      <c r="B835" s="100">
        <v>54.95</v>
      </c>
      <c r="C835" s="123">
        <f t="shared" ref="C835:C898" si="13">B835/B836-1</f>
        <v>2.4613089688607204E-2</v>
      </c>
    </row>
    <row r="836" spans="1:3">
      <c r="A836" s="121" t="s">
        <v>691</v>
      </c>
      <c r="B836" s="100">
        <v>53.63</v>
      </c>
      <c r="C836" s="123">
        <f t="shared" si="13"/>
        <v>-1.8484626647144897E-2</v>
      </c>
    </row>
    <row r="837" spans="1:3">
      <c r="A837" s="121" t="s">
        <v>692</v>
      </c>
      <c r="B837" s="100">
        <v>54.64</v>
      </c>
      <c r="C837" s="123">
        <f t="shared" si="13"/>
        <v>-3.3433575092871037E-2</v>
      </c>
    </row>
    <row r="838" spans="1:3">
      <c r="A838" s="121" t="s">
        <v>693</v>
      </c>
      <c r="B838" s="100">
        <v>56.53</v>
      </c>
      <c r="C838" s="123">
        <f t="shared" si="13"/>
        <v>-4.928709734201786E-3</v>
      </c>
    </row>
    <row r="839" spans="1:3">
      <c r="A839" s="121" t="s">
        <v>694</v>
      </c>
      <c r="B839" s="100">
        <v>56.81</v>
      </c>
      <c r="C839" s="123">
        <f t="shared" si="13"/>
        <v>-1.1140121845082729E-2</v>
      </c>
    </row>
    <row r="840" spans="1:3">
      <c r="A840" s="121" t="s">
        <v>695</v>
      </c>
      <c r="B840" s="100">
        <v>57.45</v>
      </c>
      <c r="C840" s="123">
        <f t="shared" si="13"/>
        <v>7.1879382889201704E-3</v>
      </c>
    </row>
    <row r="841" spans="1:3">
      <c r="A841" s="121" t="s">
        <v>696</v>
      </c>
      <c r="B841" s="100">
        <v>57.04</v>
      </c>
      <c r="C841" s="123">
        <f t="shared" si="13"/>
        <v>-1.3660729725056164E-2</v>
      </c>
    </row>
    <row r="842" spans="1:3">
      <c r="A842" s="121" t="s">
        <v>697</v>
      </c>
      <c r="B842" s="100">
        <v>57.83</v>
      </c>
      <c r="C842" s="123">
        <f t="shared" si="13"/>
        <v>-2.0494579945799507E-2</v>
      </c>
    </row>
    <row r="843" spans="1:3">
      <c r="A843" s="121" t="s">
        <v>698</v>
      </c>
      <c r="B843" s="100">
        <v>59.04</v>
      </c>
      <c r="C843" s="123">
        <f t="shared" si="13"/>
        <v>-6.7294751009421283E-3</v>
      </c>
    </row>
    <row r="844" spans="1:3">
      <c r="A844" s="121" t="s">
        <v>699</v>
      </c>
      <c r="B844" s="100">
        <v>59.44</v>
      </c>
      <c r="C844" s="123">
        <f t="shared" si="13"/>
        <v>5.7529610829103461E-3</v>
      </c>
    </row>
    <row r="845" spans="1:3">
      <c r="A845" s="121" t="s">
        <v>700</v>
      </c>
      <c r="B845" s="100">
        <v>59.1</v>
      </c>
      <c r="C845" s="123">
        <f t="shared" si="13"/>
        <v>-8.7219054008721431E-3</v>
      </c>
    </row>
    <row r="846" spans="1:3">
      <c r="A846" s="121" t="s">
        <v>701</v>
      </c>
      <c r="B846" s="100">
        <v>59.62</v>
      </c>
      <c r="C846" s="123">
        <f t="shared" si="13"/>
        <v>3.1970385327275697E-3</v>
      </c>
    </row>
    <row r="847" spans="1:3">
      <c r="A847" s="122">
        <v>44541</v>
      </c>
      <c r="B847" s="100">
        <v>59.43</v>
      </c>
      <c r="C847" s="123">
        <f t="shared" si="13"/>
        <v>4.0547389761784736E-3</v>
      </c>
    </row>
    <row r="848" spans="1:3">
      <c r="A848" s="122">
        <v>44511</v>
      </c>
      <c r="B848" s="100">
        <v>59.19</v>
      </c>
      <c r="C848" s="123">
        <f t="shared" si="13"/>
        <v>-3.3675702980300315E-3</v>
      </c>
    </row>
    <row r="849" spans="1:3">
      <c r="A849" s="122">
        <v>44480</v>
      </c>
      <c r="B849" s="100">
        <v>59.39</v>
      </c>
      <c r="C849" s="123">
        <f t="shared" si="13"/>
        <v>-1.1772620248906573E-3</v>
      </c>
    </row>
    <row r="850" spans="1:3">
      <c r="A850" s="122">
        <v>44450</v>
      </c>
      <c r="B850" s="100">
        <v>59.46</v>
      </c>
      <c r="C850" s="123">
        <f t="shared" si="13"/>
        <v>8.4160915670761227E-4</v>
      </c>
    </row>
    <row r="851" spans="1:3">
      <c r="A851" s="122">
        <v>44419</v>
      </c>
      <c r="B851" s="100">
        <v>59.41</v>
      </c>
      <c r="C851" s="123">
        <f t="shared" si="13"/>
        <v>-6.7283431455011922E-4</v>
      </c>
    </row>
    <row r="852" spans="1:3">
      <c r="A852" s="122">
        <v>44327</v>
      </c>
      <c r="B852" s="100">
        <v>59.45</v>
      </c>
      <c r="C852" s="123">
        <f t="shared" si="13"/>
        <v>3.3755274261604296E-3</v>
      </c>
    </row>
    <row r="853" spans="1:3">
      <c r="A853" s="122">
        <v>44297</v>
      </c>
      <c r="B853" s="100">
        <v>59.25</v>
      </c>
      <c r="C853" s="123">
        <f t="shared" si="13"/>
        <v>-1.8530997304582186E-3</v>
      </c>
    </row>
    <row r="854" spans="1:3">
      <c r="A854" s="122">
        <v>44266</v>
      </c>
      <c r="B854" s="100">
        <v>59.36</v>
      </c>
      <c r="C854" s="123">
        <f t="shared" si="13"/>
        <v>1.2450963670475712E-2</v>
      </c>
    </row>
    <row r="855" spans="1:3">
      <c r="A855" s="122">
        <v>44238</v>
      </c>
      <c r="B855" s="100">
        <v>58.63</v>
      </c>
      <c r="C855" s="123">
        <f t="shared" si="13"/>
        <v>-8.5207907293793905E-4</v>
      </c>
    </row>
    <row r="856" spans="1:3">
      <c r="A856" s="122">
        <v>44207</v>
      </c>
      <c r="B856" s="100">
        <v>58.68</v>
      </c>
      <c r="C856" s="123">
        <f t="shared" si="13"/>
        <v>4.794520547945158E-3</v>
      </c>
    </row>
    <row r="857" spans="1:3">
      <c r="A857" s="121" t="s">
        <v>702</v>
      </c>
      <c r="B857" s="100">
        <v>58.4</v>
      </c>
      <c r="C857" s="123">
        <f t="shared" si="13"/>
        <v>2.2230001750393802E-2</v>
      </c>
    </row>
    <row r="858" spans="1:3">
      <c r="A858" s="121" t="s">
        <v>703</v>
      </c>
      <c r="B858" s="100">
        <v>57.13</v>
      </c>
      <c r="C858" s="123">
        <f t="shared" si="13"/>
        <v>1.1329438838732608E-2</v>
      </c>
    </row>
    <row r="859" spans="1:3">
      <c r="A859" s="121" t="s">
        <v>704</v>
      </c>
      <c r="B859" s="100">
        <v>56.49</v>
      </c>
      <c r="C859" s="123">
        <f t="shared" si="13"/>
        <v>-3.0048076923076872E-2</v>
      </c>
    </row>
    <row r="860" spans="1:3">
      <c r="A860" s="121" t="s">
        <v>705</v>
      </c>
      <c r="B860" s="100">
        <v>58.24</v>
      </c>
      <c r="C860" s="123">
        <f t="shared" si="13"/>
        <v>7.438159487977769E-3</v>
      </c>
    </row>
    <row r="861" spans="1:3">
      <c r="A861" s="121" t="s">
        <v>706</v>
      </c>
      <c r="B861" s="100">
        <v>57.81</v>
      </c>
      <c r="C861" s="123">
        <f t="shared" si="13"/>
        <v>3.6458333333333481E-3</v>
      </c>
    </row>
    <row r="862" spans="1:3">
      <c r="A862" s="121" t="s">
        <v>707</v>
      </c>
      <c r="B862" s="100">
        <v>57.6</v>
      </c>
      <c r="C862" s="123">
        <f t="shared" si="13"/>
        <v>-3.6325895173845435E-3</v>
      </c>
    </row>
    <row r="863" spans="1:3">
      <c r="A863" s="121" t="s">
        <v>708</v>
      </c>
      <c r="B863" s="100">
        <v>57.81</v>
      </c>
      <c r="C863" s="123">
        <f t="shared" si="13"/>
        <v>-4.4773549164800475E-3</v>
      </c>
    </row>
    <row r="864" spans="1:3">
      <c r="A864" s="121" t="s">
        <v>709</v>
      </c>
      <c r="B864" s="100">
        <v>58.07</v>
      </c>
      <c r="C864" s="123">
        <f t="shared" si="13"/>
        <v>8.3347803438096335E-3</v>
      </c>
    </row>
    <row r="865" spans="1:3">
      <c r="A865" s="121" t="s">
        <v>710</v>
      </c>
      <c r="B865" s="100">
        <v>57.59</v>
      </c>
      <c r="C865" s="123">
        <f t="shared" si="13"/>
        <v>1.1415525114155445E-2</v>
      </c>
    </row>
    <row r="866" spans="1:3">
      <c r="A866" s="121" t="s">
        <v>711</v>
      </c>
      <c r="B866" s="100">
        <v>56.94</v>
      </c>
      <c r="C866" s="123">
        <f t="shared" si="13"/>
        <v>-2.4331734064427679E-2</v>
      </c>
    </row>
    <row r="867" spans="1:3">
      <c r="A867" s="121" t="s">
        <v>712</v>
      </c>
      <c r="B867" s="100">
        <v>58.36</v>
      </c>
      <c r="C867" s="123">
        <f t="shared" si="13"/>
        <v>1.1438474870017368E-2</v>
      </c>
    </row>
    <row r="868" spans="1:3">
      <c r="A868" s="121" t="s">
        <v>713</v>
      </c>
      <c r="B868" s="100">
        <v>57.7</v>
      </c>
      <c r="C868" s="123">
        <f t="shared" si="13"/>
        <v>1.1039074820396122E-2</v>
      </c>
    </row>
    <row r="869" spans="1:3">
      <c r="A869" s="121" t="s">
        <v>714</v>
      </c>
      <c r="B869" s="100">
        <v>57.07</v>
      </c>
      <c r="C869" s="123">
        <f t="shared" si="13"/>
        <v>1.7525411847185701E-4</v>
      </c>
    </row>
    <row r="870" spans="1:3">
      <c r="A870" s="122">
        <v>44540</v>
      </c>
      <c r="B870" s="100">
        <v>57.06</v>
      </c>
      <c r="C870" s="123">
        <f t="shared" si="13"/>
        <v>-6.2695924764890609E-3</v>
      </c>
    </row>
    <row r="871" spans="1:3">
      <c r="A871" s="122">
        <v>44510</v>
      </c>
      <c r="B871" s="100">
        <v>57.42</v>
      </c>
      <c r="C871" s="123">
        <f t="shared" si="13"/>
        <v>2.7942717429270125E-3</v>
      </c>
    </row>
    <row r="872" spans="1:3">
      <c r="A872" s="122">
        <v>44418</v>
      </c>
      <c r="B872" s="100">
        <v>57.26</v>
      </c>
      <c r="C872" s="123">
        <f t="shared" si="13"/>
        <v>-2.9655990510083052E-2</v>
      </c>
    </row>
    <row r="873" spans="1:3">
      <c r="A873" s="122">
        <v>44387</v>
      </c>
      <c r="B873" s="100">
        <v>59.01</v>
      </c>
      <c r="C873" s="123">
        <f t="shared" si="13"/>
        <v>-3.0410542321338552E-3</v>
      </c>
    </row>
    <row r="874" spans="1:3">
      <c r="A874" s="122">
        <v>44357</v>
      </c>
      <c r="B874" s="100">
        <v>59.19</v>
      </c>
      <c r="C874" s="123">
        <f t="shared" si="13"/>
        <v>6.762468300929303E-4</v>
      </c>
    </row>
    <row r="875" spans="1:3">
      <c r="A875" s="122">
        <v>44326</v>
      </c>
      <c r="B875" s="100">
        <v>59.15</v>
      </c>
      <c r="C875" s="123">
        <f t="shared" si="13"/>
        <v>3.7332428304768239E-3</v>
      </c>
    </row>
    <row r="876" spans="1:3">
      <c r="A876" s="122">
        <v>44296</v>
      </c>
      <c r="B876" s="100">
        <v>58.93</v>
      </c>
      <c r="C876" s="123">
        <f t="shared" si="13"/>
        <v>-9.7462611325827009E-3</v>
      </c>
    </row>
    <row r="877" spans="1:3">
      <c r="A877" s="122">
        <v>44206</v>
      </c>
      <c r="B877" s="100">
        <v>59.51</v>
      </c>
      <c r="C877" s="123">
        <f t="shared" si="13"/>
        <v>5.7461551461888138E-3</v>
      </c>
    </row>
    <row r="878" spans="1:3">
      <c r="A878" s="121" t="s">
        <v>715</v>
      </c>
      <c r="B878" s="100">
        <v>59.17</v>
      </c>
      <c r="C878" s="123">
        <f t="shared" si="13"/>
        <v>-2.3919498515341364E-2</v>
      </c>
    </row>
    <row r="879" spans="1:3">
      <c r="A879" s="121" t="s">
        <v>716</v>
      </c>
      <c r="B879" s="100">
        <v>60.62</v>
      </c>
      <c r="C879" s="123">
        <f t="shared" si="13"/>
        <v>1.3034759358288683E-2</v>
      </c>
    </row>
    <row r="880" spans="1:3">
      <c r="A880" s="121" t="s">
        <v>717</v>
      </c>
      <c r="B880" s="100">
        <v>59.84</v>
      </c>
      <c r="C880" s="123">
        <f t="shared" si="13"/>
        <v>0</v>
      </c>
    </row>
    <row r="881" spans="1:3">
      <c r="A881" s="121" t="s">
        <v>718</v>
      </c>
      <c r="B881" s="100">
        <v>59.84</v>
      </c>
      <c r="C881" s="123">
        <f t="shared" si="13"/>
        <v>-6.47517848248369E-3</v>
      </c>
    </row>
    <row r="882" spans="1:3">
      <c r="A882" s="121" t="s">
        <v>719</v>
      </c>
      <c r="B882" s="100">
        <v>60.23</v>
      </c>
      <c r="C882" s="123">
        <f t="shared" si="13"/>
        <v>-6.5973940293585498E-3</v>
      </c>
    </row>
    <row r="883" spans="1:3">
      <c r="A883" s="121" t="s">
        <v>720</v>
      </c>
      <c r="B883" s="100">
        <v>60.63</v>
      </c>
      <c r="C883" s="123">
        <f t="shared" si="13"/>
        <v>7.9800498753117566E-3</v>
      </c>
    </row>
    <row r="884" spans="1:3">
      <c r="A884" s="121" t="s">
        <v>721</v>
      </c>
      <c r="B884" s="100">
        <v>60.15</v>
      </c>
      <c r="C884" s="123">
        <f t="shared" si="13"/>
        <v>-2.9835902536051728E-3</v>
      </c>
    </row>
    <row r="885" spans="1:3">
      <c r="A885" s="121" t="s">
        <v>722</v>
      </c>
      <c r="B885" s="100">
        <v>60.33</v>
      </c>
      <c r="C885" s="123">
        <f t="shared" si="13"/>
        <v>-2.8099173553719492E-3</v>
      </c>
    </row>
    <row r="886" spans="1:3">
      <c r="A886" s="121" t="s">
        <v>723</v>
      </c>
      <c r="B886" s="100">
        <v>60.5</v>
      </c>
      <c r="C886" s="123">
        <f t="shared" si="13"/>
        <v>-1.3211547871472828E-2</v>
      </c>
    </row>
    <row r="887" spans="1:3">
      <c r="A887" s="121" t="s">
        <v>724</v>
      </c>
      <c r="B887" s="100">
        <v>61.31</v>
      </c>
      <c r="C887" s="123">
        <f t="shared" si="13"/>
        <v>1.3065490772496968E-3</v>
      </c>
    </row>
    <row r="888" spans="1:3">
      <c r="A888" s="121" t="s">
        <v>725</v>
      </c>
      <c r="B888" s="100">
        <v>61.23</v>
      </c>
      <c r="C888" s="123">
        <f t="shared" si="13"/>
        <v>-1.2419354838709706E-2</v>
      </c>
    </row>
    <row r="889" spans="1:3">
      <c r="A889" s="121" t="s">
        <v>726</v>
      </c>
      <c r="B889" s="100">
        <v>62</v>
      </c>
      <c r="C889" s="123">
        <f t="shared" si="13"/>
        <v>-1.7710513604894951E-3</v>
      </c>
    </row>
    <row r="890" spans="1:3">
      <c r="A890" s="121" t="s">
        <v>727</v>
      </c>
      <c r="B890" s="100">
        <v>62.11</v>
      </c>
      <c r="C890" s="123">
        <f t="shared" si="13"/>
        <v>-1.161680458306813E-2</v>
      </c>
    </row>
    <row r="891" spans="1:3">
      <c r="A891" s="121" t="s">
        <v>728</v>
      </c>
      <c r="B891" s="100">
        <v>62.84</v>
      </c>
      <c r="C891" s="123">
        <f t="shared" si="13"/>
        <v>-4.5936955488673492E-3</v>
      </c>
    </row>
    <row r="892" spans="1:3">
      <c r="A892" s="122">
        <v>44478</v>
      </c>
      <c r="B892" s="100">
        <v>63.13</v>
      </c>
      <c r="C892" s="123">
        <f t="shared" si="13"/>
        <v>-7.0776973891160111E-3</v>
      </c>
    </row>
    <row r="893" spans="1:3">
      <c r="A893" s="122">
        <v>44448</v>
      </c>
      <c r="B893" s="100">
        <v>63.58</v>
      </c>
      <c r="C893" s="123">
        <f t="shared" si="13"/>
        <v>-2.0640788662969811E-2</v>
      </c>
    </row>
    <row r="894" spans="1:3">
      <c r="A894" s="122">
        <v>44417</v>
      </c>
      <c r="B894" s="100">
        <v>64.92</v>
      </c>
      <c r="C894" s="123">
        <f t="shared" si="13"/>
        <v>-4.1417395306028171E-3</v>
      </c>
    </row>
    <row r="895" spans="1:3">
      <c r="A895" s="122">
        <v>44386</v>
      </c>
      <c r="B895" s="100">
        <v>65.19</v>
      </c>
      <c r="C895" s="123">
        <f t="shared" si="13"/>
        <v>-6.4014631915866316E-3</v>
      </c>
    </row>
    <row r="896" spans="1:3">
      <c r="A896" s="122">
        <v>44264</v>
      </c>
      <c r="B896" s="100">
        <v>65.61</v>
      </c>
      <c r="C896" s="123">
        <f t="shared" si="13"/>
        <v>-7.713248638838599E-3</v>
      </c>
    </row>
    <row r="897" spans="1:3">
      <c r="A897" s="122">
        <v>44236</v>
      </c>
      <c r="B897" s="100">
        <v>66.12</v>
      </c>
      <c r="C897" s="123">
        <f t="shared" si="13"/>
        <v>4.7105303145418276E-3</v>
      </c>
    </row>
    <row r="898" spans="1:3">
      <c r="A898" s="122">
        <v>44205</v>
      </c>
      <c r="B898" s="100">
        <v>65.81</v>
      </c>
      <c r="C898" s="123">
        <f t="shared" si="13"/>
        <v>-1.570445707448398E-2</v>
      </c>
    </row>
    <row r="899" spans="1:3">
      <c r="A899" s="121" t="s">
        <v>729</v>
      </c>
      <c r="B899" s="100">
        <v>66.86</v>
      </c>
      <c r="C899" s="123">
        <f t="shared" ref="C899:C962" si="14">B899/B900-1</f>
        <v>-5.2075583990476293E-3</v>
      </c>
    </row>
    <row r="900" spans="1:3">
      <c r="A900" s="121" t="s">
        <v>730</v>
      </c>
      <c r="B900" s="100">
        <v>67.209999999999994</v>
      </c>
      <c r="C900" s="123">
        <f t="shared" si="14"/>
        <v>9.1591591591591026E-3</v>
      </c>
    </row>
    <row r="901" spans="1:3">
      <c r="A901" s="121" t="s">
        <v>731</v>
      </c>
      <c r="B901" s="100">
        <v>66.599999999999994</v>
      </c>
      <c r="C901" s="123">
        <f t="shared" si="14"/>
        <v>-5.8217644424540804E-3</v>
      </c>
    </row>
    <row r="902" spans="1:3">
      <c r="A902" s="121" t="s">
        <v>732</v>
      </c>
      <c r="B902" s="100">
        <v>66.989999999999995</v>
      </c>
      <c r="C902" s="123">
        <f t="shared" si="14"/>
        <v>-9.0236686390532395E-3</v>
      </c>
    </row>
    <row r="903" spans="1:3">
      <c r="A903" s="121" t="s">
        <v>733</v>
      </c>
      <c r="B903" s="100">
        <v>67.599999999999994</v>
      </c>
      <c r="C903" s="123">
        <f t="shared" si="14"/>
        <v>-1.3426736719206134E-2</v>
      </c>
    </row>
    <row r="904" spans="1:3">
      <c r="A904" s="121" t="s">
        <v>734</v>
      </c>
      <c r="B904" s="100">
        <v>68.52</v>
      </c>
      <c r="C904" s="123">
        <f t="shared" si="14"/>
        <v>-6.0922541340295844E-3</v>
      </c>
    </row>
    <row r="905" spans="1:3">
      <c r="A905" s="121" t="s">
        <v>735</v>
      </c>
      <c r="B905" s="100">
        <v>68.94</v>
      </c>
      <c r="C905" s="123">
        <f t="shared" si="14"/>
        <v>-3.7572254335260791E-3</v>
      </c>
    </row>
    <row r="906" spans="1:3">
      <c r="A906" s="121" t="s">
        <v>736</v>
      </c>
      <c r="B906" s="100">
        <v>69.2</v>
      </c>
      <c r="C906" s="123">
        <f t="shared" si="14"/>
        <v>1.0071522405488142E-2</v>
      </c>
    </row>
    <row r="907" spans="1:3">
      <c r="A907" s="121" t="s">
        <v>737</v>
      </c>
      <c r="B907" s="100">
        <v>68.510000000000005</v>
      </c>
      <c r="C907" s="123">
        <f t="shared" si="14"/>
        <v>8.5382010893566562E-3</v>
      </c>
    </row>
    <row r="908" spans="1:3">
      <c r="A908" s="121" t="s">
        <v>738</v>
      </c>
      <c r="B908" s="100">
        <v>67.930000000000007</v>
      </c>
      <c r="C908" s="123">
        <f t="shared" si="14"/>
        <v>-1.4936194895591504E-2</v>
      </c>
    </row>
    <row r="909" spans="1:3">
      <c r="A909" s="121" t="s">
        <v>739</v>
      </c>
      <c r="B909" s="100">
        <v>68.959999999999994</v>
      </c>
      <c r="C909" s="123">
        <f t="shared" si="14"/>
        <v>4.0768782760627342E-3</v>
      </c>
    </row>
    <row r="910" spans="1:3">
      <c r="A910" s="121" t="s">
        <v>740</v>
      </c>
      <c r="B910" s="100">
        <v>68.680000000000007</v>
      </c>
      <c r="C910" s="123">
        <f t="shared" si="14"/>
        <v>1.7330765812472171E-2</v>
      </c>
    </row>
    <row r="911" spans="1:3">
      <c r="A911" s="121" t="s">
        <v>741</v>
      </c>
      <c r="B911" s="100">
        <v>67.510000000000005</v>
      </c>
      <c r="C911" s="123">
        <f t="shared" si="14"/>
        <v>8.3644510828977392E-3</v>
      </c>
    </row>
    <row r="912" spans="1:3">
      <c r="A912" s="122">
        <v>44538</v>
      </c>
      <c r="B912" s="100">
        <v>66.95</v>
      </c>
      <c r="C912" s="123">
        <f t="shared" si="14"/>
        <v>1.1963511290562501E-3</v>
      </c>
    </row>
    <row r="913" spans="1:3">
      <c r="A913" s="122">
        <v>44508</v>
      </c>
      <c r="B913" s="100">
        <v>66.87</v>
      </c>
      <c r="C913" s="123">
        <f t="shared" si="14"/>
        <v>-7.5690115761352095E-3</v>
      </c>
    </row>
    <row r="914" spans="1:3">
      <c r="A914" s="122">
        <v>44477</v>
      </c>
      <c r="B914" s="100">
        <v>67.38</v>
      </c>
      <c r="C914" s="123">
        <f t="shared" si="14"/>
        <v>0</v>
      </c>
    </row>
    <row r="915" spans="1:3">
      <c r="A915" s="122">
        <v>44447</v>
      </c>
      <c r="B915" s="100">
        <v>67.38</v>
      </c>
      <c r="C915" s="123">
        <f t="shared" si="14"/>
        <v>-1.0863182618907952E-2</v>
      </c>
    </row>
    <row r="916" spans="1:3">
      <c r="A916" s="122">
        <v>44355</v>
      </c>
      <c r="B916" s="100">
        <v>68.12</v>
      </c>
      <c r="C916" s="123">
        <f t="shared" si="14"/>
        <v>-4.3846828412744676E-3</v>
      </c>
    </row>
    <row r="917" spans="1:3">
      <c r="A917" s="122">
        <v>44324</v>
      </c>
      <c r="B917" s="100">
        <v>68.42</v>
      </c>
      <c r="C917" s="123">
        <f t="shared" si="14"/>
        <v>-1.0220470141625304E-3</v>
      </c>
    </row>
    <row r="918" spans="1:3">
      <c r="A918" s="122">
        <v>44294</v>
      </c>
      <c r="B918" s="100">
        <v>68.489999999999995</v>
      </c>
      <c r="C918" s="123">
        <f t="shared" si="14"/>
        <v>-1.1830904631366379E-2</v>
      </c>
    </row>
    <row r="919" spans="1:3">
      <c r="A919" s="122">
        <v>44263</v>
      </c>
      <c r="B919" s="100">
        <v>69.31</v>
      </c>
      <c r="C919" s="123">
        <f t="shared" si="14"/>
        <v>1.8965010291090989E-2</v>
      </c>
    </row>
    <row r="920" spans="1:3">
      <c r="A920" s="122">
        <v>44235</v>
      </c>
      <c r="B920" s="100">
        <v>68.02</v>
      </c>
      <c r="C920" s="123">
        <f t="shared" si="14"/>
        <v>2.2101075585676533E-3</v>
      </c>
    </row>
    <row r="921" spans="1:3">
      <c r="A921" s="121" t="s">
        <v>742</v>
      </c>
      <c r="B921" s="100">
        <v>67.87</v>
      </c>
      <c r="C921" s="123">
        <f t="shared" si="14"/>
        <v>-4.1085840058694423E-3</v>
      </c>
    </row>
    <row r="922" spans="1:3">
      <c r="A922" s="121" t="s">
        <v>743</v>
      </c>
      <c r="B922" s="100">
        <v>68.150000000000006</v>
      </c>
      <c r="C922" s="123">
        <f t="shared" si="14"/>
        <v>-8.4388185654008518E-3</v>
      </c>
    </row>
    <row r="923" spans="1:3">
      <c r="A923" s="121" t="s">
        <v>744</v>
      </c>
      <c r="B923" s="100">
        <v>68.73</v>
      </c>
      <c r="C923" s="123">
        <f t="shared" si="14"/>
        <v>1.8373092309972083E-2</v>
      </c>
    </row>
    <row r="924" spans="1:3">
      <c r="A924" s="121" t="s">
        <v>745</v>
      </c>
      <c r="B924" s="100">
        <v>67.489999999999995</v>
      </c>
      <c r="C924" s="123">
        <f t="shared" si="14"/>
        <v>-2.9546461811198466E-3</v>
      </c>
    </row>
    <row r="925" spans="1:3">
      <c r="A925" s="121" t="s">
        <v>746</v>
      </c>
      <c r="B925" s="100">
        <v>67.69</v>
      </c>
      <c r="C925" s="123">
        <f t="shared" si="14"/>
        <v>-9.5112671934446391E-3</v>
      </c>
    </row>
    <row r="926" spans="1:3">
      <c r="A926" s="121" t="s">
        <v>747</v>
      </c>
      <c r="B926" s="100">
        <v>68.34</v>
      </c>
      <c r="C926" s="123">
        <f t="shared" si="14"/>
        <v>5.5915244261330876E-3</v>
      </c>
    </row>
    <row r="927" spans="1:3">
      <c r="A927" s="121" t="s">
        <v>748</v>
      </c>
      <c r="B927" s="100">
        <v>67.959999999999994</v>
      </c>
      <c r="C927" s="123">
        <f t="shared" si="14"/>
        <v>1.1911852293031489E-2</v>
      </c>
    </row>
    <row r="928" spans="1:3">
      <c r="A928" s="121" t="s">
        <v>749</v>
      </c>
      <c r="B928" s="100">
        <v>67.16</v>
      </c>
      <c r="C928" s="123">
        <f t="shared" si="14"/>
        <v>6.5947242206234602E-3</v>
      </c>
    </row>
    <row r="929" spans="1:3">
      <c r="A929" s="121" t="s">
        <v>750</v>
      </c>
      <c r="B929" s="100">
        <v>66.72</v>
      </c>
      <c r="C929" s="123">
        <f t="shared" si="14"/>
        <v>5.4249547920433017E-3</v>
      </c>
    </row>
    <row r="930" spans="1:3">
      <c r="A930" s="121" t="s">
        <v>751</v>
      </c>
      <c r="B930" s="100">
        <v>66.36</v>
      </c>
      <c r="C930" s="123">
        <f t="shared" si="14"/>
        <v>-1.3967310549777068E-2</v>
      </c>
    </row>
    <row r="931" spans="1:3">
      <c r="A931" s="121" t="s">
        <v>752</v>
      </c>
      <c r="B931" s="100">
        <v>67.3</v>
      </c>
      <c r="C931" s="123">
        <f t="shared" si="14"/>
        <v>-1.9279252558209725E-3</v>
      </c>
    </row>
    <row r="932" spans="1:3">
      <c r="A932" s="121" t="s">
        <v>753</v>
      </c>
      <c r="B932" s="100">
        <v>67.430000000000007</v>
      </c>
      <c r="C932" s="123">
        <f t="shared" si="14"/>
        <v>-6.6293459045372316E-3</v>
      </c>
    </row>
    <row r="933" spans="1:3">
      <c r="A933" s="121" t="s">
        <v>754</v>
      </c>
      <c r="B933" s="100">
        <v>67.88</v>
      </c>
      <c r="C933" s="123">
        <f t="shared" si="14"/>
        <v>6.5243179122183026E-3</v>
      </c>
    </row>
    <row r="934" spans="1:3">
      <c r="A934" s="121" t="s">
        <v>755</v>
      </c>
      <c r="B934" s="100">
        <v>67.44</v>
      </c>
      <c r="C934" s="123">
        <f t="shared" si="14"/>
        <v>-8.8888888888893902E-4</v>
      </c>
    </row>
    <row r="935" spans="1:3">
      <c r="A935" s="122">
        <v>44537</v>
      </c>
      <c r="B935" s="100">
        <v>67.5</v>
      </c>
      <c r="C935" s="123">
        <f t="shared" si="14"/>
        <v>5.0625372245385325E-3</v>
      </c>
    </row>
    <row r="936" spans="1:3">
      <c r="A936" s="122">
        <v>44446</v>
      </c>
      <c r="B936" s="100">
        <v>67.16</v>
      </c>
      <c r="C936" s="123">
        <f t="shared" si="14"/>
        <v>7.0475333633228665E-3</v>
      </c>
    </row>
    <row r="937" spans="1:3">
      <c r="A937" s="122">
        <v>44415</v>
      </c>
      <c r="B937" s="100">
        <v>66.69</v>
      </c>
      <c r="C937" s="123">
        <f t="shared" si="14"/>
        <v>-6.7024128686327122E-3</v>
      </c>
    </row>
    <row r="938" spans="1:3">
      <c r="A938" s="122">
        <v>44384</v>
      </c>
      <c r="B938" s="100">
        <v>67.14</v>
      </c>
      <c r="C938" s="123">
        <f t="shared" si="14"/>
        <v>7.3518379594899042E-3</v>
      </c>
    </row>
    <row r="939" spans="1:3">
      <c r="A939" s="122">
        <v>44354</v>
      </c>
      <c r="B939" s="100">
        <v>66.650000000000006</v>
      </c>
      <c r="C939" s="123">
        <f t="shared" si="14"/>
        <v>-4.4809559372666063E-3</v>
      </c>
    </row>
    <row r="940" spans="1:3">
      <c r="A940" s="122">
        <v>44234</v>
      </c>
      <c r="B940" s="100">
        <v>66.95</v>
      </c>
      <c r="C940" s="123">
        <f t="shared" si="14"/>
        <v>5.859375E-3</v>
      </c>
    </row>
    <row r="941" spans="1:3">
      <c r="A941" s="122">
        <v>44203</v>
      </c>
      <c r="B941" s="100">
        <v>66.56</v>
      </c>
      <c r="C941" s="123">
        <f t="shared" si="14"/>
        <v>-3.8910505836574627E-3</v>
      </c>
    </row>
    <row r="942" spans="1:3">
      <c r="A942" s="121" t="s">
        <v>756</v>
      </c>
      <c r="B942" s="100">
        <v>66.819999999999993</v>
      </c>
      <c r="C942" s="123">
        <f t="shared" si="14"/>
        <v>8.2993813188469989E-3</v>
      </c>
    </row>
    <row r="943" spans="1:3">
      <c r="A943" s="121" t="s">
        <v>757</v>
      </c>
      <c r="B943" s="100">
        <v>66.27</v>
      </c>
      <c r="C943" s="123">
        <f t="shared" si="14"/>
        <v>-1.9578313253013624E-3</v>
      </c>
    </row>
    <row r="944" spans="1:3">
      <c r="A944" s="121" t="s">
        <v>758</v>
      </c>
      <c r="B944" s="100">
        <v>66.400000000000006</v>
      </c>
      <c r="C944" s="123">
        <f t="shared" si="14"/>
        <v>-5.0943961642192503E-3</v>
      </c>
    </row>
    <row r="945" spans="1:3">
      <c r="A945" s="121" t="s">
        <v>759</v>
      </c>
      <c r="B945" s="100">
        <v>66.739999999999995</v>
      </c>
      <c r="C945" s="123">
        <f t="shared" si="14"/>
        <v>1.3515565679574904E-2</v>
      </c>
    </row>
    <row r="946" spans="1:3">
      <c r="A946" s="121" t="s">
        <v>760</v>
      </c>
      <c r="B946" s="100">
        <v>65.849999999999994</v>
      </c>
      <c r="C946" s="123">
        <f t="shared" si="14"/>
        <v>9.0407600367758967E-3</v>
      </c>
    </row>
    <row r="947" spans="1:3">
      <c r="A947" s="121" t="s">
        <v>761</v>
      </c>
      <c r="B947" s="100">
        <v>65.260000000000005</v>
      </c>
      <c r="C947" s="123">
        <f t="shared" si="14"/>
        <v>-1.0312405216863718E-2</v>
      </c>
    </row>
    <row r="948" spans="1:3">
      <c r="A948" s="121" t="s">
        <v>762</v>
      </c>
      <c r="B948" s="100">
        <v>65.94</v>
      </c>
      <c r="C948" s="123">
        <f t="shared" si="14"/>
        <v>-1.3317372437528063E-2</v>
      </c>
    </row>
    <row r="949" spans="1:3">
      <c r="A949" s="121" t="s">
        <v>763</v>
      </c>
      <c r="B949" s="100">
        <v>66.83</v>
      </c>
      <c r="C949" s="123">
        <f t="shared" si="14"/>
        <v>5.41597713254105E-3</v>
      </c>
    </row>
    <row r="950" spans="1:3">
      <c r="A950" s="121" t="s">
        <v>764</v>
      </c>
      <c r="B950" s="100">
        <v>66.47</v>
      </c>
      <c r="C950" s="123">
        <f t="shared" si="14"/>
        <v>-4.4930357945184296E-3</v>
      </c>
    </row>
    <row r="951" spans="1:3">
      <c r="A951" s="121" t="s">
        <v>765</v>
      </c>
      <c r="B951" s="100">
        <v>66.77</v>
      </c>
      <c r="C951" s="123">
        <f t="shared" si="14"/>
        <v>-2.2414823670054984E-3</v>
      </c>
    </row>
    <row r="952" spans="1:3">
      <c r="A952" s="121" t="s">
        <v>766</v>
      </c>
      <c r="B952" s="100">
        <v>66.92</v>
      </c>
      <c r="C952" s="123">
        <f t="shared" si="14"/>
        <v>-7.4161969741916023E-3</v>
      </c>
    </row>
    <row r="953" spans="1:3">
      <c r="A953" s="121" t="s">
        <v>767</v>
      </c>
      <c r="B953" s="100">
        <v>67.42</v>
      </c>
      <c r="C953" s="123">
        <f t="shared" si="14"/>
        <v>1.9319363947094548E-3</v>
      </c>
    </row>
    <row r="954" spans="1:3">
      <c r="A954" s="121" t="s">
        <v>768</v>
      </c>
      <c r="B954" s="100">
        <v>67.290000000000006</v>
      </c>
      <c r="C954" s="123">
        <f t="shared" si="14"/>
        <v>-7.4250074250070686E-4</v>
      </c>
    </row>
    <row r="955" spans="1:3">
      <c r="A955" s="122">
        <v>44506</v>
      </c>
      <c r="B955" s="100">
        <v>67.34</v>
      </c>
      <c r="C955" s="123">
        <f t="shared" si="14"/>
        <v>-7.419498441905148E-4</v>
      </c>
    </row>
    <row r="956" spans="1:3">
      <c r="A956" s="122">
        <v>44475</v>
      </c>
      <c r="B956" s="100">
        <v>67.39</v>
      </c>
      <c r="C956" s="123">
        <f t="shared" si="14"/>
        <v>3.0428134556574893E-2</v>
      </c>
    </row>
    <row r="957" spans="1:3">
      <c r="A957" s="122">
        <v>44445</v>
      </c>
      <c r="B957" s="100">
        <v>65.400000000000006</v>
      </c>
      <c r="C957" s="123">
        <f t="shared" si="14"/>
        <v>2.6687598116169609E-2</v>
      </c>
    </row>
    <row r="958" spans="1:3">
      <c r="A958" s="122">
        <v>44414</v>
      </c>
      <c r="B958" s="100">
        <v>63.7</v>
      </c>
      <c r="C958" s="123">
        <f t="shared" si="14"/>
        <v>-1.6519993824301249E-2</v>
      </c>
    </row>
    <row r="959" spans="1:3">
      <c r="A959" s="122">
        <v>44383</v>
      </c>
      <c r="B959" s="100">
        <v>64.77</v>
      </c>
      <c r="C959" s="123">
        <f t="shared" si="14"/>
        <v>-2.6178010471203939E-3</v>
      </c>
    </row>
    <row r="960" spans="1:3">
      <c r="A960" s="122">
        <v>44292</v>
      </c>
      <c r="B960" s="100">
        <v>64.94</v>
      </c>
      <c r="C960" s="123">
        <f t="shared" si="14"/>
        <v>2.1604938271604368E-3</v>
      </c>
    </row>
    <row r="961" spans="1:3">
      <c r="A961" s="122">
        <v>44261</v>
      </c>
      <c r="B961" s="100">
        <v>64.8</v>
      </c>
      <c r="C961" s="123">
        <f t="shared" si="14"/>
        <v>1.7004173751737905E-3</v>
      </c>
    </row>
    <row r="962" spans="1:3">
      <c r="A962" s="122">
        <v>44233</v>
      </c>
      <c r="B962" s="100">
        <v>64.69</v>
      </c>
      <c r="C962" s="123">
        <f t="shared" si="14"/>
        <v>-6.298003072196523E-3</v>
      </c>
    </row>
    <row r="963" spans="1:3">
      <c r="A963" s="122">
        <v>44202</v>
      </c>
      <c r="B963" s="100">
        <v>65.099999999999994</v>
      </c>
      <c r="C963" s="123">
        <f t="shared" ref="C963:C1026" si="15">B963/B964-1</f>
        <v>-9.4339622641510523E-3</v>
      </c>
    </row>
    <row r="964" spans="1:3">
      <c r="A964" s="121" t="s">
        <v>769</v>
      </c>
      <c r="B964" s="100">
        <v>65.72</v>
      </c>
      <c r="C964" s="123">
        <f t="shared" si="15"/>
        <v>1.5218383807646951E-4</v>
      </c>
    </row>
    <row r="965" spans="1:3">
      <c r="A965" s="121" t="s">
        <v>770</v>
      </c>
      <c r="B965" s="100">
        <v>65.709999999999994</v>
      </c>
      <c r="C965" s="123">
        <f t="shared" si="15"/>
        <v>-6.3511265688794838E-3</v>
      </c>
    </row>
    <row r="966" spans="1:3">
      <c r="A966" s="121" t="s">
        <v>771</v>
      </c>
      <c r="B966" s="100">
        <v>66.13</v>
      </c>
      <c r="C966" s="123">
        <f t="shared" si="15"/>
        <v>-9.4367884961056303E-3</v>
      </c>
    </row>
    <row r="967" spans="1:3">
      <c r="A967" s="121" t="s">
        <v>772</v>
      </c>
      <c r="B967" s="100">
        <v>66.760000000000005</v>
      </c>
      <c r="C967" s="123">
        <f t="shared" si="15"/>
        <v>-7.8763560707385549E-3</v>
      </c>
    </row>
    <row r="968" spans="1:3">
      <c r="A968" s="121" t="s">
        <v>773</v>
      </c>
      <c r="B968" s="100">
        <v>67.290000000000006</v>
      </c>
      <c r="C968" s="123">
        <f t="shared" si="15"/>
        <v>3.5794183445192473E-3</v>
      </c>
    </row>
    <row r="969" spans="1:3">
      <c r="A969" s="121" t="s">
        <v>774</v>
      </c>
      <c r="B969" s="100">
        <v>67.05</v>
      </c>
      <c r="C969" s="123">
        <f t="shared" si="15"/>
        <v>7.4626865671634235E-4</v>
      </c>
    </row>
    <row r="970" spans="1:3">
      <c r="A970" s="121" t="s">
        <v>775</v>
      </c>
      <c r="B970" s="100">
        <v>67</v>
      </c>
      <c r="C970" s="123">
        <f t="shared" si="15"/>
        <v>2.2120518688024449E-2</v>
      </c>
    </row>
    <row r="971" spans="1:3">
      <c r="A971" s="121" t="s">
        <v>776</v>
      </c>
      <c r="B971" s="100">
        <v>65.55</v>
      </c>
      <c r="C971" s="123">
        <f t="shared" si="15"/>
        <v>-7.6219512195119243E-4</v>
      </c>
    </row>
    <row r="972" spans="1:3">
      <c r="A972" s="121" t="s">
        <v>777</v>
      </c>
      <c r="B972" s="100">
        <v>65.599999999999994</v>
      </c>
      <c r="C972" s="123">
        <f t="shared" si="15"/>
        <v>2.1387106630004205E-3</v>
      </c>
    </row>
    <row r="973" spans="1:3">
      <c r="A973" s="121" t="s">
        <v>778</v>
      </c>
      <c r="B973" s="100">
        <v>65.459999999999994</v>
      </c>
      <c r="C973" s="123">
        <f t="shared" si="15"/>
        <v>8.9395807644883085E-3</v>
      </c>
    </row>
    <row r="974" spans="1:3">
      <c r="A974" s="121" t="s">
        <v>779</v>
      </c>
      <c r="B974" s="100">
        <v>64.88</v>
      </c>
      <c r="C974" s="123">
        <f t="shared" si="15"/>
        <v>-2.4600246002461912E-3</v>
      </c>
    </row>
    <row r="975" spans="1:3">
      <c r="A975" s="121" t="s">
        <v>780</v>
      </c>
      <c r="B975" s="100">
        <v>65.040000000000006</v>
      </c>
      <c r="C975" s="123">
        <f t="shared" si="15"/>
        <v>7.9033007903301922E-3</v>
      </c>
    </row>
    <row r="976" spans="1:3">
      <c r="A976" s="122">
        <v>44535</v>
      </c>
      <c r="B976" s="100">
        <v>64.53</v>
      </c>
      <c r="C976" s="123">
        <f t="shared" si="15"/>
        <v>4.2016806722688926E-3</v>
      </c>
    </row>
    <row r="977" spans="1:3">
      <c r="A977" s="122">
        <v>44505</v>
      </c>
      <c r="B977" s="100">
        <v>64.260000000000005</v>
      </c>
      <c r="C977" s="123">
        <f t="shared" si="15"/>
        <v>-6.8006182380215829E-3</v>
      </c>
    </row>
    <row r="978" spans="1:3">
      <c r="A978" s="122">
        <v>44474</v>
      </c>
      <c r="B978" s="100">
        <v>64.7</v>
      </c>
      <c r="C978" s="123">
        <f t="shared" si="15"/>
        <v>4.034761018001376E-3</v>
      </c>
    </row>
    <row r="979" spans="1:3">
      <c r="A979" s="122">
        <v>44382</v>
      </c>
      <c r="B979" s="100">
        <v>64.44</v>
      </c>
      <c r="C979" s="123">
        <f t="shared" si="15"/>
        <v>-3.1026993484328802E-4</v>
      </c>
    </row>
    <row r="980" spans="1:3">
      <c r="A980" s="122">
        <v>44352</v>
      </c>
      <c r="B980" s="100">
        <v>64.459999999999994</v>
      </c>
      <c r="C980" s="123">
        <f t="shared" si="15"/>
        <v>-3.4013605442179129E-3</v>
      </c>
    </row>
    <row r="981" spans="1:3">
      <c r="A981" s="122">
        <v>44321</v>
      </c>
      <c r="B981" s="100">
        <v>64.680000000000007</v>
      </c>
      <c r="C981" s="123">
        <f t="shared" si="15"/>
        <v>1.1415168100078255E-2</v>
      </c>
    </row>
    <row r="982" spans="1:3">
      <c r="A982" s="122">
        <v>44291</v>
      </c>
      <c r="B982" s="100">
        <v>63.95</v>
      </c>
      <c r="C982" s="123">
        <f t="shared" si="15"/>
        <v>7.4039067422810856E-3</v>
      </c>
    </row>
    <row r="983" spans="1:3">
      <c r="A983" s="122">
        <v>44260</v>
      </c>
      <c r="B983" s="100">
        <v>63.48</v>
      </c>
      <c r="C983" s="123">
        <f t="shared" si="15"/>
        <v>1.6981736622877275E-2</v>
      </c>
    </row>
    <row r="984" spans="1:3">
      <c r="A984" s="121" t="s">
        <v>781</v>
      </c>
      <c r="B984" s="100">
        <v>62.42</v>
      </c>
      <c r="C984" s="123">
        <f t="shared" si="15"/>
        <v>-7.4733661949435426E-3</v>
      </c>
    </row>
    <row r="985" spans="1:3">
      <c r="A985" s="121" t="s">
        <v>782</v>
      </c>
      <c r="B985" s="100">
        <v>62.89</v>
      </c>
      <c r="C985" s="123">
        <f t="shared" si="15"/>
        <v>-4.755414205664088E-2</v>
      </c>
    </row>
    <row r="986" spans="1:3">
      <c r="A986" s="121" t="s">
        <v>783</v>
      </c>
      <c r="B986" s="100">
        <v>66.03</v>
      </c>
      <c r="C986" s="123">
        <f t="shared" si="15"/>
        <v>1.0612492419650454E-3</v>
      </c>
    </row>
    <row r="987" spans="1:3">
      <c r="A987" s="121" t="s">
        <v>784</v>
      </c>
      <c r="B987" s="100">
        <v>65.959999999999994</v>
      </c>
      <c r="C987" s="123">
        <f t="shared" si="15"/>
        <v>1.0623766884199082E-3</v>
      </c>
    </row>
    <row r="988" spans="1:3">
      <c r="A988" s="121" t="s">
        <v>785</v>
      </c>
      <c r="B988" s="100">
        <v>65.89</v>
      </c>
      <c r="C988" s="123">
        <f t="shared" si="15"/>
        <v>-1.8179063778216431E-3</v>
      </c>
    </row>
    <row r="989" spans="1:3">
      <c r="A989" s="121" t="s">
        <v>786</v>
      </c>
      <c r="B989" s="100">
        <v>66.010000000000005</v>
      </c>
      <c r="C989" s="123">
        <f t="shared" si="15"/>
        <v>-4.6743063932447315E-3</v>
      </c>
    </row>
    <row r="990" spans="1:3">
      <c r="A990" s="121" t="s">
        <v>787</v>
      </c>
      <c r="B990" s="100">
        <v>66.319999999999993</v>
      </c>
      <c r="C990" s="123">
        <f t="shared" si="15"/>
        <v>0</v>
      </c>
    </row>
    <row r="991" spans="1:3">
      <c r="A991" s="121" t="s">
        <v>788</v>
      </c>
      <c r="B991" s="100">
        <v>66.319999999999993</v>
      </c>
      <c r="C991" s="123">
        <f t="shared" si="15"/>
        <v>3.63196125907983E-3</v>
      </c>
    </row>
    <row r="992" spans="1:3">
      <c r="A992" s="121" t="s">
        <v>789</v>
      </c>
      <c r="B992" s="100">
        <v>66.08</v>
      </c>
      <c r="C992" s="123">
        <f t="shared" si="15"/>
        <v>7.3170731707317138E-3</v>
      </c>
    </row>
    <row r="993" spans="1:3">
      <c r="A993" s="121" t="s">
        <v>790</v>
      </c>
      <c r="B993" s="100">
        <v>65.599999999999994</v>
      </c>
      <c r="C993" s="123">
        <f t="shared" si="15"/>
        <v>2.1387106630004205E-3</v>
      </c>
    </row>
    <row r="994" spans="1:3">
      <c r="A994" s="121" t="s">
        <v>791</v>
      </c>
      <c r="B994" s="100">
        <v>65.459999999999994</v>
      </c>
      <c r="C994" s="123">
        <f t="shared" si="15"/>
        <v>1.5828677839850869E-2</v>
      </c>
    </row>
    <row r="995" spans="1:3">
      <c r="A995" s="121" t="s">
        <v>792</v>
      </c>
      <c r="B995" s="100">
        <v>64.44</v>
      </c>
      <c r="C995" s="123">
        <f t="shared" si="15"/>
        <v>9.873060648801113E-3</v>
      </c>
    </row>
    <row r="996" spans="1:3">
      <c r="A996" s="121" t="s">
        <v>793</v>
      </c>
      <c r="B996" s="100">
        <v>63.81</v>
      </c>
      <c r="C996" s="123">
        <f t="shared" si="15"/>
        <v>3.6174897766594327E-3</v>
      </c>
    </row>
    <row r="997" spans="1:3">
      <c r="A997" s="121" t="s">
        <v>794</v>
      </c>
      <c r="B997" s="100">
        <v>63.58</v>
      </c>
      <c r="C997" s="123">
        <f t="shared" si="15"/>
        <v>1.4196841601531451E-2</v>
      </c>
    </row>
    <row r="998" spans="1:3">
      <c r="A998" s="122">
        <v>44534</v>
      </c>
      <c r="B998" s="100">
        <v>62.69</v>
      </c>
      <c r="C998" s="123">
        <f t="shared" si="15"/>
        <v>1.277751157962026E-3</v>
      </c>
    </row>
    <row r="999" spans="1:3">
      <c r="A999" s="122">
        <v>44443</v>
      </c>
      <c r="B999" s="100">
        <v>62.61</v>
      </c>
      <c r="C999" s="123">
        <f t="shared" si="15"/>
        <v>1.1306735583912264E-2</v>
      </c>
    </row>
    <row r="1000" spans="1:3">
      <c r="A1000" s="122">
        <v>44412</v>
      </c>
      <c r="B1000" s="100">
        <v>61.91</v>
      </c>
      <c r="C1000" s="123">
        <f t="shared" si="15"/>
        <v>-2.4170157911699297E-3</v>
      </c>
    </row>
    <row r="1001" spans="1:3">
      <c r="A1001" s="122">
        <v>44381</v>
      </c>
      <c r="B1001" s="100">
        <v>62.06</v>
      </c>
      <c r="C1001" s="123">
        <f t="shared" si="15"/>
        <v>1.2907389480478759E-3</v>
      </c>
    </row>
    <row r="1002" spans="1:3">
      <c r="A1002" s="122">
        <v>44351</v>
      </c>
      <c r="B1002" s="100">
        <v>61.98</v>
      </c>
      <c r="C1002" s="123">
        <f t="shared" si="15"/>
        <v>-1.8682710576314099E-2</v>
      </c>
    </row>
    <row r="1003" spans="1:3">
      <c r="A1003" s="122">
        <v>44320</v>
      </c>
      <c r="B1003" s="100">
        <v>63.16</v>
      </c>
      <c r="C1003" s="123">
        <f t="shared" si="15"/>
        <v>3.654854600349644E-3</v>
      </c>
    </row>
    <row r="1004" spans="1:3">
      <c r="A1004" s="122">
        <v>44200</v>
      </c>
      <c r="B1004" s="100">
        <v>62.93</v>
      </c>
      <c r="C1004" s="123">
        <f t="shared" si="15"/>
        <v>-3.1680658957706775E-3</v>
      </c>
    </row>
    <row r="1005" spans="1:3">
      <c r="A1005" s="121" t="s">
        <v>795</v>
      </c>
      <c r="B1005" s="100">
        <v>63.13</v>
      </c>
      <c r="C1005" s="123">
        <f t="shared" si="15"/>
        <v>-2.8431527404833012E-3</v>
      </c>
    </row>
    <row r="1006" spans="1:3">
      <c r="A1006" s="121" t="s">
        <v>796</v>
      </c>
      <c r="B1006" s="100">
        <v>63.31</v>
      </c>
      <c r="C1006" s="123">
        <f t="shared" si="15"/>
        <v>-1.1862025909161744E-2</v>
      </c>
    </row>
    <row r="1007" spans="1:3">
      <c r="A1007" s="121" t="s">
        <v>797</v>
      </c>
      <c r="B1007" s="100">
        <v>64.069999999999993</v>
      </c>
      <c r="C1007" s="123">
        <f t="shared" si="15"/>
        <v>2.0331560838284801E-3</v>
      </c>
    </row>
    <row r="1008" spans="1:3">
      <c r="A1008" s="121" t="s">
        <v>798</v>
      </c>
      <c r="B1008" s="100">
        <v>63.94</v>
      </c>
      <c r="C1008" s="123">
        <f t="shared" si="15"/>
        <v>1.831501831501825E-2</v>
      </c>
    </row>
    <row r="1009" spans="1:3">
      <c r="A1009" s="121" t="s">
        <v>799</v>
      </c>
      <c r="B1009" s="100">
        <v>62.79</v>
      </c>
      <c r="C1009" s="123">
        <f t="shared" si="15"/>
        <v>7.8651685393258397E-3</v>
      </c>
    </row>
    <row r="1010" spans="1:3">
      <c r="A1010" s="121" t="s">
        <v>800</v>
      </c>
      <c r="B1010" s="100">
        <v>62.3</v>
      </c>
      <c r="C1010" s="123">
        <f t="shared" si="15"/>
        <v>-5.1101884381986595E-3</v>
      </c>
    </row>
    <row r="1011" spans="1:3">
      <c r="A1011" s="121" t="s">
        <v>801</v>
      </c>
      <c r="B1011" s="100">
        <v>62.62</v>
      </c>
      <c r="C1011" s="123">
        <f t="shared" si="15"/>
        <v>-1.1991164405175225E-2</v>
      </c>
    </row>
    <row r="1012" spans="1:3">
      <c r="A1012" s="121" t="s">
        <v>802</v>
      </c>
      <c r="B1012" s="100">
        <v>63.38</v>
      </c>
      <c r="C1012" s="123">
        <f t="shared" si="15"/>
        <v>1.0845295055821325E-2</v>
      </c>
    </row>
    <row r="1013" spans="1:3">
      <c r="A1013" s="121" t="s">
        <v>803</v>
      </c>
      <c r="B1013" s="100">
        <v>62.7</v>
      </c>
      <c r="C1013" s="123">
        <f t="shared" si="15"/>
        <v>5.9361463179850027E-3</v>
      </c>
    </row>
    <row r="1014" spans="1:3">
      <c r="A1014" s="121" t="s">
        <v>804</v>
      </c>
      <c r="B1014" s="100">
        <v>62.33</v>
      </c>
      <c r="C1014" s="123">
        <f t="shared" si="15"/>
        <v>2.4123512383402712E-3</v>
      </c>
    </row>
    <row r="1015" spans="1:3">
      <c r="A1015" s="121" t="s">
        <v>805</v>
      </c>
      <c r="B1015" s="100">
        <v>62.18</v>
      </c>
      <c r="C1015" s="123">
        <f t="shared" si="15"/>
        <v>4.5234248788368348E-3</v>
      </c>
    </row>
    <row r="1016" spans="1:3">
      <c r="A1016" s="121" t="s">
        <v>806</v>
      </c>
      <c r="B1016" s="100">
        <v>61.9</v>
      </c>
      <c r="C1016" s="123">
        <f t="shared" si="15"/>
        <v>8.3075419449420984E-3</v>
      </c>
    </row>
    <row r="1017" spans="1:3">
      <c r="A1017" s="121" t="s">
        <v>807</v>
      </c>
      <c r="B1017" s="100">
        <v>61.39</v>
      </c>
      <c r="C1017" s="123">
        <f t="shared" si="15"/>
        <v>1.2368073878628039E-2</v>
      </c>
    </row>
    <row r="1018" spans="1:3">
      <c r="A1018" s="122">
        <v>44533</v>
      </c>
      <c r="B1018" s="100">
        <v>60.64</v>
      </c>
      <c r="C1018" s="123">
        <f t="shared" si="15"/>
        <v>4.8053024026510904E-3</v>
      </c>
    </row>
    <row r="1019" spans="1:3">
      <c r="A1019" s="122">
        <v>44503</v>
      </c>
      <c r="B1019" s="100">
        <v>60.35</v>
      </c>
      <c r="C1019" s="123">
        <f t="shared" si="15"/>
        <v>-9.5191203019858728E-3</v>
      </c>
    </row>
    <row r="1020" spans="1:3">
      <c r="A1020" s="122">
        <v>44472</v>
      </c>
      <c r="B1020" s="100">
        <v>60.93</v>
      </c>
      <c r="C1020" s="123">
        <f t="shared" si="15"/>
        <v>5.9435364041604544E-3</v>
      </c>
    </row>
    <row r="1021" spans="1:3">
      <c r="A1021" s="122">
        <v>44442</v>
      </c>
      <c r="B1021" s="100">
        <v>60.57</v>
      </c>
      <c r="C1021" s="123">
        <f t="shared" si="15"/>
        <v>1.9851116625309029E-3</v>
      </c>
    </row>
    <row r="1022" spans="1:3">
      <c r="A1022" s="122">
        <v>44411</v>
      </c>
      <c r="B1022" s="100">
        <v>60.45</v>
      </c>
      <c r="C1022" s="123">
        <f t="shared" si="15"/>
        <v>3.3096144299205044E-4</v>
      </c>
    </row>
    <row r="1023" spans="1:3">
      <c r="A1023" s="122">
        <v>44319</v>
      </c>
      <c r="B1023" s="100">
        <v>60.43</v>
      </c>
      <c r="C1023" s="123">
        <f t="shared" si="15"/>
        <v>1.8368722615436317E-2</v>
      </c>
    </row>
    <row r="1024" spans="1:3">
      <c r="A1024" s="122">
        <v>44289</v>
      </c>
      <c r="B1024" s="100">
        <v>59.34</v>
      </c>
      <c r="C1024" s="123">
        <f t="shared" si="15"/>
        <v>-2.3209876543209829E-2</v>
      </c>
    </row>
    <row r="1025" spans="1:3">
      <c r="A1025" s="122">
        <v>44258</v>
      </c>
      <c r="B1025" s="100">
        <v>60.75</v>
      </c>
      <c r="C1025" s="123">
        <f t="shared" si="15"/>
        <v>-8.4870246450139408E-3</v>
      </c>
    </row>
    <row r="1026" spans="1:3">
      <c r="A1026" s="122">
        <v>44230</v>
      </c>
      <c r="B1026" s="100">
        <v>61.27</v>
      </c>
      <c r="C1026" s="123">
        <f t="shared" si="15"/>
        <v>-5.8413110498134468E-3</v>
      </c>
    </row>
    <row r="1027" spans="1:3">
      <c r="A1027" s="122">
        <v>44199</v>
      </c>
      <c r="B1027" s="100">
        <v>61.63</v>
      </c>
      <c r="C1027" s="123">
        <f t="shared" ref="C1027:C1090" si="16">B1027/B1028-1</f>
        <v>4.891570194032413E-3</v>
      </c>
    </row>
    <row r="1028" spans="1:3">
      <c r="A1028" s="121" t="s">
        <v>808</v>
      </c>
      <c r="B1028" s="100">
        <v>61.33</v>
      </c>
      <c r="C1028" s="123">
        <f t="shared" si="16"/>
        <v>-1.2399355877616758E-2</v>
      </c>
    </row>
    <row r="1029" spans="1:3">
      <c r="A1029" s="121" t="s">
        <v>809</v>
      </c>
      <c r="B1029" s="100">
        <v>62.1</v>
      </c>
      <c r="C1029" s="123">
        <f t="shared" si="16"/>
        <v>-7.8287266336475314E-3</v>
      </c>
    </row>
    <row r="1030" spans="1:3">
      <c r="A1030" s="121" t="s">
        <v>810</v>
      </c>
      <c r="B1030" s="100">
        <v>62.59</v>
      </c>
      <c r="C1030" s="123">
        <f t="shared" si="16"/>
        <v>3.0797101449275388E-2</v>
      </c>
    </row>
    <row r="1031" spans="1:3">
      <c r="A1031" s="121" t="s">
        <v>811</v>
      </c>
      <c r="B1031" s="100">
        <v>60.72</v>
      </c>
      <c r="C1031" s="123">
        <f t="shared" si="16"/>
        <v>-4.4269552385637345E-3</v>
      </c>
    </row>
    <row r="1032" spans="1:3">
      <c r="A1032" s="121" t="s">
        <v>812</v>
      </c>
      <c r="B1032" s="100">
        <v>60.99</v>
      </c>
      <c r="C1032" s="123">
        <f t="shared" si="16"/>
        <v>6.4356435643564414E-3</v>
      </c>
    </row>
    <row r="1033" spans="1:3">
      <c r="A1033" s="121" t="s">
        <v>813</v>
      </c>
      <c r="B1033" s="100">
        <v>60.6</v>
      </c>
      <c r="C1033" s="123">
        <f t="shared" si="16"/>
        <v>-6.8829891838741997E-3</v>
      </c>
    </row>
    <row r="1034" spans="1:3">
      <c r="A1034" s="121" t="s">
        <v>814</v>
      </c>
      <c r="B1034" s="100">
        <v>61.02</v>
      </c>
      <c r="C1034" s="123">
        <f t="shared" si="16"/>
        <v>7.0968806733784362E-3</v>
      </c>
    </row>
    <row r="1035" spans="1:3">
      <c r="A1035" s="121" t="s">
        <v>815</v>
      </c>
      <c r="B1035" s="100">
        <v>60.59</v>
      </c>
      <c r="C1035" s="123">
        <f t="shared" si="16"/>
        <v>2.003367003367007E-2</v>
      </c>
    </row>
    <row r="1036" spans="1:3">
      <c r="A1036" s="121" t="s">
        <v>816</v>
      </c>
      <c r="B1036" s="100">
        <v>59.4</v>
      </c>
      <c r="C1036" s="123">
        <f t="shared" si="16"/>
        <v>-9.8349724954159834E-3</v>
      </c>
    </row>
    <row r="1037" spans="1:3">
      <c r="A1037" s="122">
        <v>44532</v>
      </c>
      <c r="B1037" s="100">
        <v>59.99</v>
      </c>
      <c r="C1037" s="123">
        <f t="shared" si="16"/>
        <v>0</v>
      </c>
    </row>
    <row r="1038" spans="1:3">
      <c r="A1038" s="122">
        <v>44502</v>
      </c>
      <c r="B1038" s="100">
        <v>59.99</v>
      </c>
      <c r="C1038" s="123">
        <f t="shared" si="16"/>
        <v>-1.6666666666664831E-4</v>
      </c>
    </row>
    <row r="1039" spans="1:3">
      <c r="A1039" s="122">
        <v>44471</v>
      </c>
      <c r="B1039" s="100">
        <v>60</v>
      </c>
      <c r="C1039" s="123">
        <f t="shared" si="16"/>
        <v>4.0160642570281624E-3</v>
      </c>
    </row>
    <row r="1040" spans="1:3">
      <c r="A1040" s="122">
        <v>44441</v>
      </c>
      <c r="B1040" s="100">
        <v>59.76</v>
      </c>
      <c r="C1040" s="123">
        <f t="shared" si="16"/>
        <v>-7.8034202224804838E-3</v>
      </c>
    </row>
    <row r="1041" spans="1:3">
      <c r="A1041" s="122">
        <v>44410</v>
      </c>
      <c r="B1041" s="100">
        <v>60.23</v>
      </c>
      <c r="C1041" s="123">
        <f t="shared" si="16"/>
        <v>-1.1326329612606822E-2</v>
      </c>
    </row>
    <row r="1042" spans="1:3">
      <c r="A1042" s="122">
        <v>44318</v>
      </c>
      <c r="B1042" s="100">
        <v>60.92</v>
      </c>
      <c r="C1042" s="123">
        <f t="shared" si="16"/>
        <v>-1.0396361273554255E-2</v>
      </c>
    </row>
    <row r="1043" spans="1:3">
      <c r="A1043" s="122">
        <v>44288</v>
      </c>
      <c r="B1043" s="100">
        <v>61.56</v>
      </c>
      <c r="C1043" s="123">
        <f t="shared" si="16"/>
        <v>-7.5769788811864691E-3</v>
      </c>
    </row>
    <row r="1044" spans="1:3">
      <c r="A1044" s="122">
        <v>44257</v>
      </c>
      <c r="B1044" s="100">
        <v>62.03</v>
      </c>
      <c r="C1044" s="123">
        <f t="shared" si="16"/>
        <v>-1.4458214172227479E-2</v>
      </c>
    </row>
    <row r="1045" spans="1:3">
      <c r="A1045" s="122">
        <v>44229</v>
      </c>
      <c r="B1045" s="100">
        <v>62.94</v>
      </c>
      <c r="C1045" s="123">
        <f t="shared" si="16"/>
        <v>1.1734447837968176E-2</v>
      </c>
    </row>
    <row r="1046" spans="1:3">
      <c r="A1046" s="122">
        <v>44198</v>
      </c>
      <c r="B1046" s="100">
        <v>62.21</v>
      </c>
      <c r="C1046" s="123">
        <f t="shared" si="16"/>
        <v>1.269737913071789E-2</v>
      </c>
    </row>
    <row r="1047" spans="1:3">
      <c r="A1047" s="121" t="s">
        <v>817</v>
      </c>
      <c r="B1047" s="100">
        <v>61.43</v>
      </c>
      <c r="C1047" s="123">
        <f t="shared" si="16"/>
        <v>-1.3806389468614566E-2</v>
      </c>
    </row>
    <row r="1048" spans="1:3">
      <c r="A1048" s="121" t="s">
        <v>818</v>
      </c>
      <c r="B1048" s="100">
        <v>62.29</v>
      </c>
      <c r="C1048" s="123">
        <f t="shared" si="16"/>
        <v>4.3534343760076588E-3</v>
      </c>
    </row>
    <row r="1049" spans="1:3">
      <c r="A1049" s="121" t="s">
        <v>819</v>
      </c>
      <c r="B1049" s="100">
        <v>62.02</v>
      </c>
      <c r="C1049" s="123">
        <f t="shared" si="16"/>
        <v>-3.7554314090626817E-2</v>
      </c>
    </row>
    <row r="1050" spans="1:3">
      <c r="A1050" s="121" t="s">
        <v>820</v>
      </c>
      <c r="B1050" s="100">
        <v>64.44</v>
      </c>
      <c r="C1050" s="123">
        <f t="shared" si="16"/>
        <v>-6.0157334567330079E-3</v>
      </c>
    </row>
    <row r="1051" spans="1:3">
      <c r="A1051" s="121" t="s">
        <v>821</v>
      </c>
      <c r="B1051" s="100">
        <v>64.83</v>
      </c>
      <c r="C1051" s="123">
        <f t="shared" si="16"/>
        <v>4.1821561338288848E-3</v>
      </c>
    </row>
    <row r="1052" spans="1:3">
      <c r="A1052" s="121" t="s">
        <v>822</v>
      </c>
      <c r="B1052" s="100">
        <v>64.56</v>
      </c>
      <c r="C1052" s="123">
        <f t="shared" si="16"/>
        <v>5.9208476160796941E-3</v>
      </c>
    </row>
    <row r="1053" spans="1:3">
      <c r="A1053" s="121" t="s">
        <v>823</v>
      </c>
      <c r="B1053" s="100">
        <v>64.180000000000007</v>
      </c>
      <c r="C1053" s="123">
        <f t="shared" si="16"/>
        <v>-3.1245283018867864E-2</v>
      </c>
    </row>
    <row r="1054" spans="1:3">
      <c r="A1054" s="121" t="s">
        <v>824</v>
      </c>
      <c r="B1054" s="100">
        <v>66.25</v>
      </c>
      <c r="C1054" s="123">
        <f t="shared" si="16"/>
        <v>-7.3419238837277856E-3</v>
      </c>
    </row>
    <row r="1055" spans="1:3">
      <c r="A1055" s="121" t="s">
        <v>825</v>
      </c>
      <c r="B1055" s="100">
        <v>66.739999999999995</v>
      </c>
      <c r="C1055" s="123">
        <f t="shared" si="16"/>
        <v>3.0057108506160723E-3</v>
      </c>
    </row>
    <row r="1056" spans="1:3">
      <c r="A1056" s="121" t="s">
        <v>826</v>
      </c>
      <c r="B1056" s="100">
        <v>66.540000000000006</v>
      </c>
      <c r="C1056" s="123">
        <f t="shared" si="16"/>
        <v>7.876401090578744E-3</v>
      </c>
    </row>
    <row r="1057" spans="1:3">
      <c r="A1057" s="121" t="s">
        <v>827</v>
      </c>
      <c r="B1057" s="100">
        <v>66.02</v>
      </c>
      <c r="C1057" s="123">
        <f t="shared" si="16"/>
        <v>1.9928935578557017E-2</v>
      </c>
    </row>
    <row r="1058" spans="1:3">
      <c r="A1058" s="121" t="s">
        <v>828</v>
      </c>
      <c r="B1058" s="100">
        <v>64.73</v>
      </c>
      <c r="C1058" s="123">
        <f t="shared" si="16"/>
        <v>-1.0698456365581532E-2</v>
      </c>
    </row>
    <row r="1059" spans="1:3">
      <c r="A1059" s="122">
        <v>44531</v>
      </c>
      <c r="B1059" s="100">
        <v>65.430000000000007</v>
      </c>
      <c r="C1059" s="123">
        <f t="shared" si="16"/>
        <v>7.0801908573188133E-3</v>
      </c>
    </row>
    <row r="1060" spans="1:3">
      <c r="A1060" s="122">
        <v>44501</v>
      </c>
      <c r="B1060" s="100">
        <v>64.97</v>
      </c>
      <c r="C1060" s="123">
        <f t="shared" si="16"/>
        <v>3.9686349815970523E-2</v>
      </c>
    </row>
    <row r="1061" spans="1:3">
      <c r="A1061" s="122">
        <v>44409</v>
      </c>
      <c r="B1061" s="100">
        <v>62.49</v>
      </c>
      <c r="C1061" s="123">
        <f t="shared" si="16"/>
        <v>2.0846696600385073E-3</v>
      </c>
    </row>
    <row r="1062" spans="1:3">
      <c r="A1062" s="122">
        <v>44378</v>
      </c>
      <c r="B1062" s="100">
        <v>62.36</v>
      </c>
      <c r="C1062" s="123">
        <f t="shared" si="16"/>
        <v>1.0696920583468383E-2</v>
      </c>
    </row>
    <row r="1063" spans="1:3">
      <c r="A1063" s="122">
        <v>44348</v>
      </c>
      <c r="B1063" s="100">
        <v>61.7</v>
      </c>
      <c r="C1063" s="123">
        <f t="shared" si="16"/>
        <v>2.4370430544273791E-3</v>
      </c>
    </row>
    <row r="1064" spans="1:3">
      <c r="A1064" s="122">
        <v>44317</v>
      </c>
      <c r="B1064" s="100">
        <v>61.55</v>
      </c>
      <c r="C1064" s="123">
        <f t="shared" si="16"/>
        <v>2.7696318018897159E-3</v>
      </c>
    </row>
    <row r="1065" spans="1:3">
      <c r="A1065" s="122">
        <v>44287</v>
      </c>
      <c r="B1065" s="100">
        <v>61.38</v>
      </c>
      <c r="C1065" s="123">
        <f t="shared" si="16"/>
        <v>-1.0478800580364322E-2</v>
      </c>
    </row>
    <row r="1066" spans="1:3">
      <c r="A1066" s="121" t="s">
        <v>829</v>
      </c>
      <c r="B1066" s="100">
        <v>62.03</v>
      </c>
      <c r="C1066" s="123">
        <f t="shared" si="16"/>
        <v>1.7764857881137353E-3</v>
      </c>
    </row>
    <row r="1067" spans="1:3">
      <c r="A1067" s="121" t="s">
        <v>830</v>
      </c>
      <c r="B1067" s="100">
        <v>61.92</v>
      </c>
      <c r="C1067" s="123">
        <f t="shared" si="16"/>
        <v>8.1406707912732301E-3</v>
      </c>
    </row>
    <row r="1068" spans="1:3">
      <c r="A1068" s="121" t="s">
        <v>831</v>
      </c>
      <c r="B1068" s="100">
        <v>61.42</v>
      </c>
      <c r="C1068" s="123">
        <f t="shared" si="16"/>
        <v>4.9083769633508911E-3</v>
      </c>
    </row>
    <row r="1069" spans="1:3">
      <c r="A1069" s="121" t="s">
        <v>832</v>
      </c>
      <c r="B1069" s="100">
        <v>61.12</v>
      </c>
      <c r="C1069" s="123">
        <f t="shared" si="16"/>
        <v>-4.9059689288633024E-4</v>
      </c>
    </row>
    <row r="1070" spans="1:3">
      <c r="A1070" s="121" t="s">
        <v>833</v>
      </c>
      <c r="B1070" s="100">
        <v>61.15</v>
      </c>
      <c r="C1070" s="123">
        <f t="shared" si="16"/>
        <v>2.4590163934425924E-3</v>
      </c>
    </row>
    <row r="1071" spans="1:3">
      <c r="A1071" s="121" t="s">
        <v>834</v>
      </c>
      <c r="B1071" s="100">
        <v>61</v>
      </c>
      <c r="C1071" s="123">
        <f t="shared" si="16"/>
        <v>-6.999837213088056E-3</v>
      </c>
    </row>
    <row r="1072" spans="1:3">
      <c r="A1072" s="121" t="s">
        <v>835</v>
      </c>
      <c r="B1072" s="100">
        <v>61.43</v>
      </c>
      <c r="C1072" s="123">
        <f t="shared" si="16"/>
        <v>-9.3533301080470643E-3</v>
      </c>
    </row>
    <row r="1073" spans="1:3">
      <c r="A1073" s="121" t="s">
        <v>836</v>
      </c>
      <c r="B1073" s="100">
        <v>62.01</v>
      </c>
      <c r="C1073" s="123">
        <f t="shared" si="16"/>
        <v>-1.7585551330798421E-2</v>
      </c>
    </row>
    <row r="1074" spans="1:3">
      <c r="A1074" s="121" t="s">
        <v>837</v>
      </c>
      <c r="B1074" s="100">
        <v>63.12</v>
      </c>
      <c r="C1074" s="123">
        <f t="shared" si="16"/>
        <v>9.2740645986568726E-3</v>
      </c>
    </row>
    <row r="1075" spans="1:3">
      <c r="A1075" s="121" t="s">
        <v>838</v>
      </c>
      <c r="B1075" s="100">
        <v>62.54</v>
      </c>
      <c r="C1075" s="123">
        <f t="shared" si="16"/>
        <v>3.2082130253447971E-3</v>
      </c>
    </row>
    <row r="1076" spans="1:3">
      <c r="A1076" s="121" t="s">
        <v>839</v>
      </c>
      <c r="B1076" s="100">
        <v>62.34</v>
      </c>
      <c r="C1076" s="123">
        <f t="shared" si="16"/>
        <v>-3.6758830110276142E-3</v>
      </c>
    </row>
    <row r="1077" spans="1:3">
      <c r="A1077" s="121" t="s">
        <v>840</v>
      </c>
      <c r="B1077" s="100">
        <v>62.57</v>
      </c>
      <c r="C1077" s="123">
        <f t="shared" si="16"/>
        <v>4.3355010838752817E-2</v>
      </c>
    </row>
    <row r="1078" spans="1:3">
      <c r="A1078" s="121" t="s">
        <v>841</v>
      </c>
      <c r="B1078" s="100">
        <v>59.97</v>
      </c>
      <c r="C1078" s="123">
        <f t="shared" si="16"/>
        <v>-1.2351778656126466E-2</v>
      </c>
    </row>
    <row r="1079" spans="1:3">
      <c r="A1079" s="122">
        <v>44147</v>
      </c>
      <c r="B1079" s="100">
        <v>60.72</v>
      </c>
      <c r="C1079" s="123">
        <f t="shared" si="16"/>
        <v>8.6378737541528139E-3</v>
      </c>
    </row>
    <row r="1080" spans="1:3">
      <c r="A1080" s="122">
        <v>44116</v>
      </c>
      <c r="B1080" s="100">
        <v>60.2</v>
      </c>
      <c r="C1080" s="123">
        <f t="shared" si="16"/>
        <v>-1.1818778726198298E-2</v>
      </c>
    </row>
    <row r="1081" spans="1:3">
      <c r="A1081" s="122">
        <v>44086</v>
      </c>
      <c r="B1081" s="100">
        <v>60.92</v>
      </c>
      <c r="C1081" s="123">
        <f t="shared" si="16"/>
        <v>-3.2722513089004091E-3</v>
      </c>
    </row>
    <row r="1082" spans="1:3">
      <c r="A1082" s="122">
        <v>44055</v>
      </c>
      <c r="B1082" s="100">
        <v>61.12</v>
      </c>
      <c r="C1082" s="123">
        <f t="shared" si="16"/>
        <v>-1.3071895424837665E-3</v>
      </c>
    </row>
    <row r="1083" spans="1:3">
      <c r="A1083" s="122">
        <v>44024</v>
      </c>
      <c r="B1083" s="100">
        <v>61.2</v>
      </c>
      <c r="C1083" s="123">
        <f t="shared" si="16"/>
        <v>-1.7814155031295131E-2</v>
      </c>
    </row>
    <row r="1084" spans="1:3">
      <c r="A1084" s="122">
        <v>43933</v>
      </c>
      <c r="B1084" s="100">
        <v>62.31</v>
      </c>
      <c r="C1084" s="123">
        <f t="shared" si="16"/>
        <v>8.5788280997085575E-3</v>
      </c>
    </row>
    <row r="1085" spans="1:3">
      <c r="A1085" s="122">
        <v>43902</v>
      </c>
      <c r="B1085" s="100">
        <v>61.78</v>
      </c>
      <c r="C1085" s="123">
        <f t="shared" si="16"/>
        <v>-6.4329366355740936E-3</v>
      </c>
    </row>
    <row r="1086" spans="1:3">
      <c r="A1086" s="122">
        <v>43873</v>
      </c>
      <c r="B1086" s="100">
        <v>62.18</v>
      </c>
      <c r="C1086" s="123">
        <f t="shared" si="16"/>
        <v>-3.6853068418521984E-3</v>
      </c>
    </row>
    <row r="1087" spans="1:3">
      <c r="A1087" s="122">
        <v>43842</v>
      </c>
      <c r="B1087" s="100">
        <v>62.41</v>
      </c>
      <c r="C1087" s="123">
        <f t="shared" si="16"/>
        <v>1.6025641025629866E-4</v>
      </c>
    </row>
    <row r="1088" spans="1:3">
      <c r="A1088" s="121" t="s">
        <v>842</v>
      </c>
      <c r="B1088" s="100">
        <v>62.4</v>
      </c>
      <c r="C1088" s="123">
        <f t="shared" si="16"/>
        <v>-1.0309278350515427E-2</v>
      </c>
    </row>
    <row r="1089" spans="1:3">
      <c r="A1089" s="121" t="s">
        <v>843</v>
      </c>
      <c r="B1089" s="100">
        <v>63.05</v>
      </c>
      <c r="C1089" s="123">
        <f t="shared" si="16"/>
        <v>3.3418204964990039E-3</v>
      </c>
    </row>
    <row r="1090" spans="1:3">
      <c r="A1090" s="121" t="s">
        <v>844</v>
      </c>
      <c r="B1090" s="100">
        <v>62.84</v>
      </c>
      <c r="C1090" s="123">
        <f t="shared" si="16"/>
        <v>-6.0107560898449153E-3</v>
      </c>
    </row>
    <row r="1091" spans="1:3">
      <c r="A1091" s="121" t="s">
        <v>845</v>
      </c>
      <c r="B1091" s="100">
        <v>63.22</v>
      </c>
      <c r="C1091" s="123">
        <f t="shared" ref="C1091:C1154" si="17">B1091/B1092-1</f>
        <v>2.0994832041343559E-2</v>
      </c>
    </row>
    <row r="1092" spans="1:3">
      <c r="A1092" s="121" t="s">
        <v>846</v>
      </c>
      <c r="B1092" s="100">
        <v>61.92</v>
      </c>
      <c r="C1092" s="123">
        <f t="shared" si="17"/>
        <v>5.0316507060541582E-3</v>
      </c>
    </row>
    <row r="1093" spans="1:3">
      <c r="A1093" s="121" t="s">
        <v>847</v>
      </c>
      <c r="B1093" s="100">
        <v>61.61</v>
      </c>
      <c r="C1093" s="123">
        <f t="shared" si="17"/>
        <v>-7.7307134804317501E-3</v>
      </c>
    </row>
    <row r="1094" spans="1:3">
      <c r="A1094" s="121" t="s">
        <v>848</v>
      </c>
      <c r="B1094" s="100">
        <v>62.09</v>
      </c>
      <c r="C1094" s="123">
        <f t="shared" si="17"/>
        <v>1.2901144976618095E-3</v>
      </c>
    </row>
    <row r="1095" spans="1:3">
      <c r="A1095" s="121" t="s">
        <v>849</v>
      </c>
      <c r="B1095" s="100">
        <v>62.01</v>
      </c>
      <c r="C1095" s="123">
        <f t="shared" si="17"/>
        <v>-3.5914179104477584E-2</v>
      </c>
    </row>
    <row r="1096" spans="1:3">
      <c r="A1096" s="121" t="s">
        <v>850</v>
      </c>
      <c r="B1096" s="100">
        <v>64.319999999999993</v>
      </c>
      <c r="C1096" s="123">
        <f t="shared" si="17"/>
        <v>-2.7906976744187517E-3</v>
      </c>
    </row>
    <row r="1097" spans="1:3">
      <c r="A1097" s="121" t="s">
        <v>851</v>
      </c>
      <c r="B1097" s="100">
        <v>64.5</v>
      </c>
      <c r="C1097" s="123">
        <f t="shared" si="17"/>
        <v>1.3832128261553001E-2</v>
      </c>
    </row>
    <row r="1098" spans="1:3">
      <c r="A1098" s="121" t="s">
        <v>852</v>
      </c>
      <c r="B1098" s="100">
        <v>63.62</v>
      </c>
      <c r="C1098" s="123">
        <f t="shared" si="17"/>
        <v>1.3864541832669275E-2</v>
      </c>
    </row>
    <row r="1099" spans="1:3">
      <c r="A1099" s="122">
        <v>44176</v>
      </c>
      <c r="B1099" s="100">
        <v>62.75</v>
      </c>
      <c r="C1099" s="123">
        <f t="shared" si="17"/>
        <v>-1.0564490696941098E-2</v>
      </c>
    </row>
    <row r="1100" spans="1:3">
      <c r="A1100" s="122">
        <v>44146</v>
      </c>
      <c r="B1100" s="100">
        <v>63.42</v>
      </c>
      <c r="C1100" s="123">
        <f t="shared" si="17"/>
        <v>-1.7048977061376203E-2</v>
      </c>
    </row>
    <row r="1101" spans="1:3">
      <c r="A1101" s="122">
        <v>44115</v>
      </c>
      <c r="B1101" s="100">
        <v>64.52</v>
      </c>
      <c r="C1101" s="123">
        <f t="shared" si="17"/>
        <v>6.8664169787764351E-3</v>
      </c>
    </row>
    <row r="1102" spans="1:3">
      <c r="A1102" s="122">
        <v>44085</v>
      </c>
      <c r="B1102" s="100">
        <v>64.08</v>
      </c>
      <c r="C1102" s="123">
        <f t="shared" si="17"/>
        <v>4.3887147335424093E-3</v>
      </c>
    </row>
    <row r="1103" spans="1:3">
      <c r="A1103" s="122">
        <v>43993</v>
      </c>
      <c r="B1103" s="100">
        <v>63.8</v>
      </c>
      <c r="C1103" s="123">
        <f t="shared" si="17"/>
        <v>7.8431372549014888E-4</v>
      </c>
    </row>
    <row r="1104" spans="1:3">
      <c r="A1104" s="122">
        <v>43962</v>
      </c>
      <c r="B1104" s="100">
        <v>63.75</v>
      </c>
      <c r="C1104" s="123">
        <f t="shared" si="17"/>
        <v>-2.5676295277395789E-2</v>
      </c>
    </row>
    <row r="1105" spans="1:3">
      <c r="A1105" s="122">
        <v>43932</v>
      </c>
      <c r="B1105" s="100">
        <v>65.430000000000007</v>
      </c>
      <c r="C1105" s="123">
        <f t="shared" si="17"/>
        <v>6.8419333768778623E-2</v>
      </c>
    </row>
    <row r="1106" spans="1:3">
      <c r="A1106" s="122">
        <v>43901</v>
      </c>
      <c r="B1106" s="100">
        <v>61.24</v>
      </c>
      <c r="C1106" s="123">
        <f t="shared" si="17"/>
        <v>2.9416708690536142E-2</v>
      </c>
    </row>
    <row r="1107" spans="1:3">
      <c r="A1107" s="122">
        <v>43872</v>
      </c>
      <c r="B1107" s="100">
        <v>59.49</v>
      </c>
      <c r="C1107" s="123">
        <f t="shared" si="17"/>
        <v>1.7792985457656174E-2</v>
      </c>
    </row>
    <row r="1108" spans="1:3">
      <c r="A1108" s="121" t="s">
        <v>853</v>
      </c>
      <c r="B1108" s="100">
        <v>58.45</v>
      </c>
      <c r="C1108" s="123">
        <f t="shared" si="17"/>
        <v>9.1505524861879017E-3</v>
      </c>
    </row>
    <row r="1109" spans="1:3">
      <c r="A1109" s="121" t="s">
        <v>854</v>
      </c>
      <c r="B1109" s="100">
        <v>57.92</v>
      </c>
      <c r="C1109" s="123">
        <f t="shared" si="17"/>
        <v>2.7700831024930483E-3</v>
      </c>
    </row>
    <row r="1110" spans="1:3">
      <c r="A1110" s="121" t="s">
        <v>855</v>
      </c>
      <c r="B1110" s="100">
        <v>57.76</v>
      </c>
      <c r="C1110" s="123">
        <f t="shared" si="17"/>
        <v>-1.6683690840994303E-2</v>
      </c>
    </row>
    <row r="1111" spans="1:3">
      <c r="A1111" s="121" t="s">
        <v>856</v>
      </c>
      <c r="B1111" s="100">
        <v>58.74</v>
      </c>
      <c r="C1111" s="123">
        <f t="shared" si="17"/>
        <v>-1.5585721468074354E-2</v>
      </c>
    </row>
    <row r="1112" spans="1:3">
      <c r="A1112" s="121" t="s">
        <v>857</v>
      </c>
      <c r="B1112" s="100">
        <v>59.67</v>
      </c>
      <c r="C1112" s="123">
        <f t="shared" si="17"/>
        <v>-7.650091468484943E-3</v>
      </c>
    </row>
    <row r="1113" spans="1:3">
      <c r="A1113" s="121" t="s">
        <v>858</v>
      </c>
      <c r="B1113" s="100">
        <v>60.13</v>
      </c>
      <c r="C1113" s="123">
        <f t="shared" si="17"/>
        <v>-1.0368663594469973E-2</v>
      </c>
    </row>
    <row r="1114" spans="1:3">
      <c r="A1114" s="121" t="s">
        <v>859</v>
      </c>
      <c r="B1114" s="100">
        <v>60.76</v>
      </c>
      <c r="C1114" s="123">
        <f t="shared" si="17"/>
        <v>1.2160586373479942E-2</v>
      </c>
    </row>
    <row r="1115" spans="1:3">
      <c r="A1115" s="121" t="s">
        <v>860</v>
      </c>
      <c r="B1115" s="100">
        <v>60.03</v>
      </c>
      <c r="C1115" s="123">
        <f t="shared" si="17"/>
        <v>-1.0059366754617383E-2</v>
      </c>
    </row>
    <row r="1116" spans="1:3">
      <c r="A1116" s="121" t="s">
        <v>861</v>
      </c>
      <c r="B1116" s="100">
        <v>60.64</v>
      </c>
      <c r="C1116" s="123">
        <f t="shared" si="17"/>
        <v>-2.1392134276781993E-3</v>
      </c>
    </row>
    <row r="1117" spans="1:3">
      <c r="A1117" s="121" t="s">
        <v>862</v>
      </c>
      <c r="B1117" s="100">
        <v>60.77</v>
      </c>
      <c r="C1117" s="123">
        <f t="shared" si="17"/>
        <v>-7.6747224036577411E-3</v>
      </c>
    </row>
    <row r="1118" spans="1:3">
      <c r="A1118" s="121" t="s">
        <v>863</v>
      </c>
      <c r="B1118" s="100">
        <v>61.24</v>
      </c>
      <c r="C1118" s="123">
        <f t="shared" si="17"/>
        <v>1.3571665011585576E-2</v>
      </c>
    </row>
    <row r="1119" spans="1:3">
      <c r="A1119" s="121" t="s">
        <v>864</v>
      </c>
      <c r="B1119" s="100">
        <v>60.42</v>
      </c>
      <c r="C1119" s="123">
        <f t="shared" si="17"/>
        <v>-9.5081967213114238E-3</v>
      </c>
    </row>
    <row r="1120" spans="1:3">
      <c r="A1120" s="121" t="s">
        <v>865</v>
      </c>
      <c r="B1120" s="100">
        <v>61</v>
      </c>
      <c r="C1120" s="123">
        <f t="shared" si="17"/>
        <v>-2.1266154097824286E-3</v>
      </c>
    </row>
    <row r="1121" spans="1:3">
      <c r="A1121" s="121" t="s">
        <v>866</v>
      </c>
      <c r="B1121" s="100">
        <v>61.13</v>
      </c>
      <c r="C1121" s="123">
        <f t="shared" si="17"/>
        <v>-1.1321365033155395E-2</v>
      </c>
    </row>
    <row r="1122" spans="1:3">
      <c r="A1122" s="122">
        <v>44175</v>
      </c>
      <c r="B1122" s="100">
        <v>61.83</v>
      </c>
      <c r="C1122" s="123">
        <f t="shared" si="17"/>
        <v>1.6175994823686146E-4</v>
      </c>
    </row>
    <row r="1123" spans="1:3">
      <c r="A1123" s="122">
        <v>44084</v>
      </c>
      <c r="B1123" s="100">
        <v>61.82</v>
      </c>
      <c r="C1123" s="123">
        <f t="shared" si="17"/>
        <v>3.2456994482310542E-3</v>
      </c>
    </row>
    <row r="1124" spans="1:3">
      <c r="A1124" s="122">
        <v>44053</v>
      </c>
      <c r="B1124" s="100">
        <v>61.62</v>
      </c>
      <c r="C1124" s="123">
        <f t="shared" si="17"/>
        <v>1.9860973187686204E-2</v>
      </c>
    </row>
    <row r="1125" spans="1:3">
      <c r="A1125" s="122">
        <v>44022</v>
      </c>
      <c r="B1125" s="100">
        <v>60.42</v>
      </c>
      <c r="C1125" s="123">
        <f t="shared" si="17"/>
        <v>4.6414963630065698E-2</v>
      </c>
    </row>
    <row r="1126" spans="1:3">
      <c r="A1126" s="122">
        <v>43992</v>
      </c>
      <c r="B1126" s="100">
        <v>57.74</v>
      </c>
      <c r="C1126" s="123">
        <f t="shared" si="17"/>
        <v>-2.4662162162162216E-2</v>
      </c>
    </row>
    <row r="1127" spans="1:3">
      <c r="A1127" s="122">
        <v>43961</v>
      </c>
      <c r="B1127" s="100">
        <v>59.2</v>
      </c>
      <c r="C1127" s="123">
        <f t="shared" si="17"/>
        <v>8.1743869209809361E-3</v>
      </c>
    </row>
    <row r="1128" spans="1:3">
      <c r="A1128" s="122">
        <v>43871</v>
      </c>
      <c r="B1128" s="100">
        <v>58.72</v>
      </c>
      <c r="C1128" s="123">
        <f t="shared" si="17"/>
        <v>-1.8388498829822852E-2</v>
      </c>
    </row>
    <row r="1129" spans="1:3">
      <c r="A1129" s="122">
        <v>43840</v>
      </c>
      <c r="B1129" s="100">
        <v>59.82</v>
      </c>
      <c r="C1129" s="123">
        <f t="shared" si="17"/>
        <v>-7.7956543373693954E-3</v>
      </c>
    </row>
    <row r="1130" spans="1:3">
      <c r="A1130" s="121" t="s">
        <v>867</v>
      </c>
      <c r="B1130" s="100">
        <v>60.29</v>
      </c>
      <c r="C1130" s="123">
        <f t="shared" si="17"/>
        <v>6.5108514190317379E-3</v>
      </c>
    </row>
    <row r="1131" spans="1:3">
      <c r="A1131" s="121" t="s">
        <v>868</v>
      </c>
      <c r="B1131" s="100">
        <v>59.9</v>
      </c>
      <c r="C1131" s="123">
        <f t="shared" si="17"/>
        <v>3.1820465583654034E-3</v>
      </c>
    </row>
    <row r="1132" spans="1:3">
      <c r="A1132" s="121" t="s">
        <v>869</v>
      </c>
      <c r="B1132" s="100">
        <v>59.71</v>
      </c>
      <c r="C1132" s="123">
        <f t="shared" si="17"/>
        <v>3.6981005210958706E-3</v>
      </c>
    </row>
    <row r="1133" spans="1:3">
      <c r="A1133" s="121" t="s">
        <v>870</v>
      </c>
      <c r="B1133" s="100">
        <v>59.49</v>
      </c>
      <c r="C1133" s="123">
        <f t="shared" si="17"/>
        <v>2.128755364806878E-2</v>
      </c>
    </row>
    <row r="1134" spans="1:3">
      <c r="A1134" s="121" t="s">
        <v>871</v>
      </c>
      <c r="B1134" s="100">
        <v>58.25</v>
      </c>
      <c r="C1134" s="123">
        <f t="shared" si="17"/>
        <v>-1.2544499067638659E-2</v>
      </c>
    </row>
    <row r="1135" spans="1:3">
      <c r="A1135" s="121" t="s">
        <v>872</v>
      </c>
      <c r="B1135" s="100">
        <v>58.99</v>
      </c>
      <c r="C1135" s="123">
        <f t="shared" si="17"/>
        <v>3.914227365554801E-3</v>
      </c>
    </row>
    <row r="1136" spans="1:3">
      <c r="A1136" s="121" t="s">
        <v>873</v>
      </c>
      <c r="B1136" s="100">
        <v>58.76</v>
      </c>
      <c r="C1136" s="123">
        <f t="shared" si="17"/>
        <v>1.7136922277998901E-2</v>
      </c>
    </row>
    <row r="1137" spans="1:3">
      <c r="A1137" s="121" t="s">
        <v>874</v>
      </c>
      <c r="B1137" s="100">
        <v>57.77</v>
      </c>
      <c r="C1137" s="123">
        <f t="shared" si="17"/>
        <v>-2.5307912940779498E-2</v>
      </c>
    </row>
    <row r="1138" spans="1:3">
      <c r="A1138" s="121" t="s">
        <v>875</v>
      </c>
      <c r="B1138" s="100">
        <v>59.27</v>
      </c>
      <c r="C1138" s="123">
        <f t="shared" si="17"/>
        <v>-2.1885521885520731E-3</v>
      </c>
    </row>
    <row r="1139" spans="1:3">
      <c r="A1139" s="121" t="s">
        <v>876</v>
      </c>
      <c r="B1139" s="100">
        <v>59.4</v>
      </c>
      <c r="C1139" s="123">
        <f t="shared" si="17"/>
        <v>-8.4104289318764902E-4</v>
      </c>
    </row>
    <row r="1140" spans="1:3">
      <c r="A1140" s="121" t="s">
        <v>877</v>
      </c>
      <c r="B1140" s="100">
        <v>59.45</v>
      </c>
      <c r="C1140" s="123">
        <f t="shared" si="17"/>
        <v>-1.3438602385351661E-3</v>
      </c>
    </row>
    <row r="1141" spans="1:3">
      <c r="A1141" s="121" t="s">
        <v>878</v>
      </c>
      <c r="B1141" s="100">
        <v>59.53</v>
      </c>
      <c r="C1141" s="123">
        <f t="shared" si="17"/>
        <v>-2.8475711892798072E-3</v>
      </c>
    </row>
    <row r="1142" spans="1:3">
      <c r="A1142" s="121" t="s">
        <v>879</v>
      </c>
      <c r="B1142" s="100">
        <v>59.7</v>
      </c>
      <c r="C1142" s="123">
        <f t="shared" si="17"/>
        <v>1.2035938294626236E-2</v>
      </c>
    </row>
    <row r="1143" spans="1:3">
      <c r="A1143" s="122">
        <v>44144</v>
      </c>
      <c r="B1143" s="100">
        <v>58.99</v>
      </c>
      <c r="C1143" s="123">
        <f t="shared" si="17"/>
        <v>1.2008920912678134E-2</v>
      </c>
    </row>
    <row r="1144" spans="1:3">
      <c r="A1144" s="122">
        <v>44113</v>
      </c>
      <c r="B1144" s="100">
        <v>58.29</v>
      </c>
      <c r="C1144" s="123">
        <f t="shared" si="17"/>
        <v>-1.3371699390656744E-2</v>
      </c>
    </row>
    <row r="1145" spans="1:3">
      <c r="A1145" s="122">
        <v>44083</v>
      </c>
      <c r="B1145" s="100">
        <v>59.08</v>
      </c>
      <c r="C1145" s="123">
        <f t="shared" si="17"/>
        <v>9.3968904835126654E-3</v>
      </c>
    </row>
    <row r="1146" spans="1:3">
      <c r="A1146" s="122">
        <v>44052</v>
      </c>
      <c r="B1146" s="100">
        <v>58.53</v>
      </c>
      <c r="C1146" s="123">
        <f t="shared" si="17"/>
        <v>-2.3686405337781546E-2</v>
      </c>
    </row>
    <row r="1147" spans="1:3">
      <c r="A1147" s="122">
        <v>43930</v>
      </c>
      <c r="B1147" s="100">
        <v>59.95</v>
      </c>
      <c r="C1147" s="123">
        <f t="shared" si="17"/>
        <v>-1.6652789342214147E-3</v>
      </c>
    </row>
    <row r="1148" spans="1:3">
      <c r="A1148" s="122">
        <v>43899</v>
      </c>
      <c r="B1148" s="100">
        <v>60.05</v>
      </c>
      <c r="C1148" s="123">
        <f t="shared" si="17"/>
        <v>-2.5162337662337775E-2</v>
      </c>
    </row>
    <row r="1149" spans="1:3">
      <c r="A1149" s="122">
        <v>43870</v>
      </c>
      <c r="B1149" s="100">
        <v>61.6</v>
      </c>
      <c r="C1149" s="123">
        <f t="shared" si="17"/>
        <v>1.0332950631458226E-2</v>
      </c>
    </row>
    <row r="1150" spans="1:3">
      <c r="A1150" s="122">
        <v>43839</v>
      </c>
      <c r="B1150" s="100">
        <v>60.97</v>
      </c>
      <c r="C1150" s="123">
        <f t="shared" si="17"/>
        <v>-1.9774919614148012E-2</v>
      </c>
    </row>
    <row r="1151" spans="1:3">
      <c r="A1151" s="121" t="s">
        <v>880</v>
      </c>
      <c r="B1151" s="100">
        <v>62.2</v>
      </c>
      <c r="C1151" s="123">
        <f t="shared" si="17"/>
        <v>-2.7256693923359832E-3</v>
      </c>
    </row>
    <row r="1152" spans="1:3">
      <c r="A1152" s="121" t="s">
        <v>881</v>
      </c>
      <c r="B1152" s="100">
        <v>62.37</v>
      </c>
      <c r="C1152" s="123">
        <f t="shared" si="17"/>
        <v>-2.2396416573348121E-3</v>
      </c>
    </row>
    <row r="1153" spans="1:3">
      <c r="A1153" s="121" t="s">
        <v>882</v>
      </c>
      <c r="B1153" s="100">
        <v>62.51</v>
      </c>
      <c r="C1153" s="123">
        <f t="shared" si="17"/>
        <v>3.6929993577392572E-3</v>
      </c>
    </row>
    <row r="1154" spans="1:3">
      <c r="A1154" s="121" t="s">
        <v>883</v>
      </c>
      <c r="B1154" s="100">
        <v>62.28</v>
      </c>
      <c r="C1154" s="123">
        <f t="shared" si="17"/>
        <v>-6.8569606123425331E-3</v>
      </c>
    </row>
    <row r="1155" spans="1:3">
      <c r="A1155" s="121" t="s">
        <v>884</v>
      </c>
      <c r="B1155" s="100">
        <v>62.71</v>
      </c>
      <c r="C1155" s="123">
        <f t="shared" ref="C1155:C1218" si="18">B1155/B1156-1</f>
        <v>4.8069219676334374E-3</v>
      </c>
    </row>
    <row r="1156" spans="1:3">
      <c r="A1156" s="121" t="s">
        <v>885</v>
      </c>
      <c r="B1156" s="100">
        <v>62.41</v>
      </c>
      <c r="C1156" s="123">
        <f t="shared" si="18"/>
        <v>3.5375462292972504E-3</v>
      </c>
    </row>
    <row r="1157" spans="1:3">
      <c r="A1157" s="121" t="s">
        <v>886</v>
      </c>
      <c r="B1157" s="100">
        <v>62.19</v>
      </c>
      <c r="C1157" s="123">
        <f t="shared" si="18"/>
        <v>-4.8216007714563247E-4</v>
      </c>
    </row>
    <row r="1158" spans="1:3">
      <c r="A1158" s="121" t="s">
        <v>887</v>
      </c>
      <c r="B1158" s="100">
        <v>62.22</v>
      </c>
      <c r="C1158" s="123">
        <f t="shared" si="18"/>
        <v>-1.3789824060865485E-2</v>
      </c>
    </row>
    <row r="1159" spans="1:3">
      <c r="A1159" s="121" t="s">
        <v>888</v>
      </c>
      <c r="B1159" s="100">
        <v>63.09</v>
      </c>
      <c r="C1159" s="123">
        <f t="shared" si="18"/>
        <v>9.519276534983856E-4</v>
      </c>
    </row>
    <row r="1160" spans="1:3">
      <c r="A1160" s="121" t="s">
        <v>889</v>
      </c>
      <c r="B1160" s="100">
        <v>63.03</v>
      </c>
      <c r="C1160" s="123">
        <f t="shared" si="18"/>
        <v>-9.2738132662684158E-3</v>
      </c>
    </row>
    <row r="1161" spans="1:3">
      <c r="A1161" s="121" t="s">
        <v>890</v>
      </c>
      <c r="B1161" s="100">
        <v>63.62</v>
      </c>
      <c r="C1161" s="123">
        <f t="shared" si="18"/>
        <v>7.2830905636478427E-3</v>
      </c>
    </row>
    <row r="1162" spans="1:3">
      <c r="A1162" s="121" t="s">
        <v>891</v>
      </c>
      <c r="B1162" s="100">
        <v>63.16</v>
      </c>
      <c r="C1162" s="123">
        <f t="shared" si="18"/>
        <v>-1.2650221378874837E-3</v>
      </c>
    </row>
    <row r="1163" spans="1:3">
      <c r="A1163" s="121" t="s">
        <v>892</v>
      </c>
      <c r="B1163" s="100">
        <v>63.24</v>
      </c>
      <c r="C1163" s="123">
        <f t="shared" si="18"/>
        <v>-6.2853551225644511E-3</v>
      </c>
    </row>
    <row r="1164" spans="1:3">
      <c r="A1164" s="122">
        <v>44173</v>
      </c>
      <c r="B1164" s="100">
        <v>63.64</v>
      </c>
      <c r="C1164" s="123">
        <f t="shared" si="18"/>
        <v>8.0785680342150279E-3</v>
      </c>
    </row>
    <row r="1165" spans="1:3">
      <c r="A1165" s="122">
        <v>44143</v>
      </c>
      <c r="B1165" s="100">
        <v>63.13</v>
      </c>
      <c r="C1165" s="123">
        <f t="shared" si="18"/>
        <v>2.1190553219023078E-2</v>
      </c>
    </row>
    <row r="1166" spans="1:3">
      <c r="A1166" s="122">
        <v>44112</v>
      </c>
      <c r="B1166" s="100">
        <v>61.82</v>
      </c>
      <c r="C1166" s="123">
        <f t="shared" si="18"/>
        <v>1.3110455588331682E-2</v>
      </c>
    </row>
    <row r="1167" spans="1:3">
      <c r="A1167" s="122">
        <v>44020</v>
      </c>
      <c r="B1167" s="100">
        <v>61.02</v>
      </c>
      <c r="C1167" s="123">
        <f t="shared" si="18"/>
        <v>-5.054622533833264E-3</v>
      </c>
    </row>
    <row r="1168" spans="1:3">
      <c r="A1168" s="122">
        <v>43990</v>
      </c>
      <c r="B1168" s="100">
        <v>61.33</v>
      </c>
      <c r="C1168" s="123">
        <f t="shared" si="18"/>
        <v>2.7475288993131119E-2</v>
      </c>
    </row>
    <row r="1169" spans="1:3">
      <c r="A1169" s="122">
        <v>43959</v>
      </c>
      <c r="B1169" s="100">
        <v>59.69</v>
      </c>
      <c r="C1169" s="123">
        <f t="shared" si="18"/>
        <v>3.6993442071633353E-3</v>
      </c>
    </row>
    <row r="1170" spans="1:3">
      <c r="A1170" s="122">
        <v>43929</v>
      </c>
      <c r="B1170" s="100">
        <v>59.47</v>
      </c>
      <c r="C1170" s="123">
        <f t="shared" si="18"/>
        <v>6.2605752961082395E-3</v>
      </c>
    </row>
    <row r="1171" spans="1:3">
      <c r="A1171" s="122">
        <v>43898</v>
      </c>
      <c r="B1171" s="100">
        <v>59.1</v>
      </c>
      <c r="C1171" s="123">
        <f t="shared" si="18"/>
        <v>7.5008523695876406E-3</v>
      </c>
    </row>
    <row r="1172" spans="1:3">
      <c r="A1172" s="121" t="s">
        <v>893</v>
      </c>
      <c r="B1172" s="100">
        <v>58.66</v>
      </c>
      <c r="C1172" s="123">
        <f t="shared" si="18"/>
        <v>-3.5671819262782511E-3</v>
      </c>
    </row>
    <row r="1173" spans="1:3">
      <c r="A1173" s="121" t="s">
        <v>894</v>
      </c>
      <c r="B1173" s="100">
        <v>58.87</v>
      </c>
      <c r="C1173" s="123">
        <f t="shared" si="18"/>
        <v>-4.7337278106509562E-3</v>
      </c>
    </row>
    <row r="1174" spans="1:3">
      <c r="A1174" s="121" t="s">
        <v>895</v>
      </c>
      <c r="B1174" s="100">
        <v>59.15</v>
      </c>
      <c r="C1174" s="123">
        <f t="shared" si="18"/>
        <v>-4.7114252061248862E-3</v>
      </c>
    </row>
    <row r="1175" spans="1:3">
      <c r="A1175" s="121" t="s">
        <v>896</v>
      </c>
      <c r="B1175" s="100">
        <v>59.43</v>
      </c>
      <c r="C1175" s="123">
        <f t="shared" si="18"/>
        <v>2.3772609819121548E-2</v>
      </c>
    </row>
    <row r="1176" spans="1:3">
      <c r="A1176" s="121" t="s">
        <v>897</v>
      </c>
      <c r="B1176" s="100">
        <v>58.05</v>
      </c>
      <c r="C1176" s="123">
        <f t="shared" si="18"/>
        <v>3.4572169403628283E-3</v>
      </c>
    </row>
    <row r="1177" spans="1:3">
      <c r="A1177" s="121" t="s">
        <v>898</v>
      </c>
      <c r="B1177" s="100">
        <v>57.85</v>
      </c>
      <c r="C1177" s="123">
        <f t="shared" si="18"/>
        <v>-3.3739769500584549E-2</v>
      </c>
    </row>
    <row r="1178" spans="1:3">
      <c r="A1178" s="121" t="s">
        <v>899</v>
      </c>
      <c r="B1178" s="100">
        <v>59.87</v>
      </c>
      <c r="C1178" s="123">
        <f t="shared" si="18"/>
        <v>3.3416875522140899E-4</v>
      </c>
    </row>
    <row r="1179" spans="1:3">
      <c r="A1179" s="121" t="s">
        <v>900</v>
      </c>
      <c r="B1179" s="100">
        <v>59.85</v>
      </c>
      <c r="C1179" s="123">
        <f t="shared" si="18"/>
        <v>8.361204013378476E-4</v>
      </c>
    </row>
    <row r="1180" spans="1:3">
      <c r="A1180" s="121" t="s">
        <v>901</v>
      </c>
      <c r="B1180" s="100">
        <v>59.8</v>
      </c>
      <c r="C1180" s="123">
        <f t="shared" si="18"/>
        <v>5.7181298351831611E-3</v>
      </c>
    </row>
    <row r="1181" spans="1:3">
      <c r="A1181" s="121" t="s">
        <v>902</v>
      </c>
      <c r="B1181" s="100">
        <v>59.46</v>
      </c>
      <c r="C1181" s="123">
        <f t="shared" si="18"/>
        <v>-1.5399900645802322E-2</v>
      </c>
    </row>
    <row r="1182" spans="1:3">
      <c r="A1182" s="121" t="s">
        <v>903</v>
      </c>
      <c r="B1182" s="100">
        <v>60.39</v>
      </c>
      <c r="C1182" s="123">
        <f t="shared" si="18"/>
        <v>1.8037761294672938E-2</v>
      </c>
    </row>
    <row r="1183" spans="1:3">
      <c r="A1183" s="121" t="s">
        <v>904</v>
      </c>
      <c r="B1183" s="100">
        <v>59.32</v>
      </c>
      <c r="C1183" s="123">
        <f t="shared" si="18"/>
        <v>8.4359709802583893E-4</v>
      </c>
    </row>
    <row r="1184" spans="1:3">
      <c r="A1184" s="121" t="s">
        <v>905</v>
      </c>
      <c r="B1184" s="100">
        <v>59.27</v>
      </c>
      <c r="C1184" s="123">
        <f t="shared" si="18"/>
        <v>2.3838314043876263E-2</v>
      </c>
    </row>
    <row r="1185" spans="1:3">
      <c r="A1185" s="121" t="s">
        <v>906</v>
      </c>
      <c r="B1185" s="100">
        <v>57.89</v>
      </c>
      <c r="C1185" s="123">
        <f t="shared" si="18"/>
        <v>2.4242424242424399E-3</v>
      </c>
    </row>
    <row r="1186" spans="1:3">
      <c r="A1186" s="121" t="s">
        <v>907</v>
      </c>
      <c r="B1186" s="100">
        <v>57.75</v>
      </c>
      <c r="C1186" s="123">
        <f t="shared" si="18"/>
        <v>5.5720006965001012E-3</v>
      </c>
    </row>
    <row r="1187" spans="1:3">
      <c r="A1187" s="122">
        <v>44111</v>
      </c>
      <c r="B1187" s="100">
        <v>57.43</v>
      </c>
      <c r="C1187" s="123">
        <f t="shared" si="18"/>
        <v>-1.1701944587850677E-2</v>
      </c>
    </row>
    <row r="1188" spans="1:3">
      <c r="A1188" s="122">
        <v>44081</v>
      </c>
      <c r="B1188" s="100">
        <v>58.11</v>
      </c>
      <c r="C1188" s="123">
        <f t="shared" si="18"/>
        <v>-2.4345198119543388E-2</v>
      </c>
    </row>
    <row r="1189" spans="1:3">
      <c r="A1189" s="122">
        <v>44050</v>
      </c>
      <c r="B1189" s="100">
        <v>59.56</v>
      </c>
      <c r="C1189" s="123">
        <f t="shared" si="18"/>
        <v>-1.2108143970807728E-2</v>
      </c>
    </row>
    <row r="1190" spans="1:3">
      <c r="A1190" s="122">
        <v>44019</v>
      </c>
      <c r="B1190" s="100">
        <v>60.29</v>
      </c>
      <c r="C1190" s="123">
        <f t="shared" si="18"/>
        <v>1.6614055490946633E-3</v>
      </c>
    </row>
    <row r="1191" spans="1:3">
      <c r="A1191" s="122">
        <v>43989</v>
      </c>
      <c r="B1191" s="100">
        <v>60.19</v>
      </c>
      <c r="C1191" s="123">
        <f t="shared" si="18"/>
        <v>1.7754480892796742E-2</v>
      </c>
    </row>
    <row r="1192" spans="1:3">
      <c r="A1192" s="122">
        <v>43868</v>
      </c>
      <c r="B1192" s="100">
        <v>59.14</v>
      </c>
      <c r="C1192" s="123">
        <f t="shared" si="18"/>
        <v>-4.8796903920578227E-3</v>
      </c>
    </row>
    <row r="1193" spans="1:3">
      <c r="A1193" s="122">
        <v>43837</v>
      </c>
      <c r="B1193" s="100">
        <v>59.43</v>
      </c>
      <c r="C1193" s="123">
        <f t="shared" si="18"/>
        <v>1.0714285714285676E-2</v>
      </c>
    </row>
    <row r="1194" spans="1:3">
      <c r="A1194" s="121" t="s">
        <v>908</v>
      </c>
      <c r="B1194" s="100">
        <v>58.8</v>
      </c>
      <c r="C1194" s="123">
        <f t="shared" si="18"/>
        <v>1.730103806228378E-2</v>
      </c>
    </row>
    <row r="1195" spans="1:3">
      <c r="A1195" s="121" t="s">
        <v>909</v>
      </c>
      <c r="B1195" s="100">
        <v>57.8</v>
      </c>
      <c r="C1195" s="123">
        <f t="shared" si="18"/>
        <v>4.5185957594715553E-3</v>
      </c>
    </row>
    <row r="1196" spans="1:3">
      <c r="A1196" s="121" t="s">
        <v>910</v>
      </c>
      <c r="B1196" s="100">
        <v>57.54</v>
      </c>
      <c r="C1196" s="123">
        <f t="shared" si="18"/>
        <v>-1.1000343760742548E-2</v>
      </c>
    </row>
    <row r="1197" spans="1:3">
      <c r="A1197" s="121" t="s">
        <v>911</v>
      </c>
      <c r="B1197" s="100">
        <v>58.18</v>
      </c>
      <c r="C1197" s="123">
        <f t="shared" si="18"/>
        <v>7.2714681440444462E-3</v>
      </c>
    </row>
    <row r="1198" spans="1:3">
      <c r="A1198" s="121" t="s">
        <v>912</v>
      </c>
      <c r="B1198" s="100">
        <v>57.76</v>
      </c>
      <c r="C1198" s="123">
        <f t="shared" si="18"/>
        <v>-1.0620075368276916E-2</v>
      </c>
    </row>
    <row r="1199" spans="1:3">
      <c r="A1199" s="121" t="s">
        <v>913</v>
      </c>
      <c r="B1199" s="100">
        <v>58.38</v>
      </c>
      <c r="C1199" s="123">
        <f t="shared" si="18"/>
        <v>1.4246004169562232E-2</v>
      </c>
    </row>
    <row r="1200" spans="1:3">
      <c r="A1200" s="121" t="s">
        <v>914</v>
      </c>
      <c r="B1200" s="100">
        <v>57.56</v>
      </c>
      <c r="C1200" s="123">
        <f t="shared" si="18"/>
        <v>2.0386456302074141E-2</v>
      </c>
    </row>
    <row r="1201" spans="1:3">
      <c r="A1201" s="121" t="s">
        <v>915</v>
      </c>
      <c r="B1201" s="100">
        <v>56.41</v>
      </c>
      <c r="C1201" s="123">
        <f t="shared" si="18"/>
        <v>7.8613542969447892E-3</v>
      </c>
    </row>
    <row r="1202" spans="1:3">
      <c r="A1202" s="121" t="s">
        <v>916</v>
      </c>
      <c r="B1202" s="100">
        <v>55.97</v>
      </c>
      <c r="C1202" s="123">
        <f t="shared" si="18"/>
        <v>-1.7208077260755128E-2</v>
      </c>
    </row>
    <row r="1203" spans="1:3">
      <c r="A1203" s="121" t="s">
        <v>917</v>
      </c>
      <c r="B1203" s="100">
        <v>56.95</v>
      </c>
      <c r="C1203" s="123">
        <f t="shared" si="18"/>
        <v>-1.92779530318965E-3</v>
      </c>
    </row>
    <row r="1204" spans="1:3">
      <c r="A1204" s="121" t="s">
        <v>918</v>
      </c>
      <c r="B1204" s="100">
        <v>57.06</v>
      </c>
      <c r="C1204" s="123">
        <f t="shared" si="18"/>
        <v>3.55716878402903E-2</v>
      </c>
    </row>
    <row r="1205" spans="1:3">
      <c r="A1205" s="121" t="s">
        <v>919</v>
      </c>
      <c r="B1205" s="100">
        <v>55.1</v>
      </c>
      <c r="C1205" s="123">
        <f t="shared" si="18"/>
        <v>-1.9049314580736998E-2</v>
      </c>
    </row>
    <row r="1206" spans="1:3">
      <c r="A1206" s="122">
        <v>44171</v>
      </c>
      <c r="B1206" s="100">
        <v>56.17</v>
      </c>
      <c r="C1206" s="123">
        <f t="shared" si="18"/>
        <v>-9.5221301357785171E-3</v>
      </c>
    </row>
    <row r="1207" spans="1:3">
      <c r="A1207" s="122">
        <v>44141</v>
      </c>
      <c r="B1207" s="100">
        <v>56.71</v>
      </c>
      <c r="C1207" s="123">
        <f t="shared" si="18"/>
        <v>-5.7347074468085069E-2</v>
      </c>
    </row>
    <row r="1208" spans="1:3">
      <c r="A1208" s="122">
        <v>44110</v>
      </c>
      <c r="B1208" s="100">
        <v>60.16</v>
      </c>
      <c r="C1208" s="123">
        <f t="shared" si="18"/>
        <v>-1.2637452814705408E-2</v>
      </c>
    </row>
    <row r="1209" spans="1:3">
      <c r="A1209" s="122">
        <v>44080</v>
      </c>
      <c r="B1209" s="100">
        <v>60.93</v>
      </c>
      <c r="C1209" s="123">
        <f t="shared" si="18"/>
        <v>-8.1393455966140005E-3</v>
      </c>
    </row>
    <row r="1210" spans="1:3">
      <c r="A1210" s="122">
        <v>44049</v>
      </c>
      <c r="B1210" s="100">
        <v>61.43</v>
      </c>
      <c r="C1210" s="123">
        <f t="shared" si="18"/>
        <v>1.6305233980107303E-3</v>
      </c>
    </row>
    <row r="1211" spans="1:3">
      <c r="A1211" s="122">
        <v>43957</v>
      </c>
      <c r="B1211" s="100">
        <v>61.33</v>
      </c>
      <c r="C1211" s="123">
        <f t="shared" si="18"/>
        <v>7.226145508293591E-3</v>
      </c>
    </row>
    <row r="1212" spans="1:3">
      <c r="A1212" s="122">
        <v>43927</v>
      </c>
      <c r="B1212" s="100">
        <v>60.89</v>
      </c>
      <c r="C1212" s="123">
        <f t="shared" si="18"/>
        <v>1.1293805015778036E-2</v>
      </c>
    </row>
    <row r="1213" spans="1:3">
      <c r="A1213" s="122">
        <v>43896</v>
      </c>
      <c r="B1213" s="100">
        <v>60.21</v>
      </c>
      <c r="C1213" s="123">
        <f t="shared" si="18"/>
        <v>-7.2547403132728894E-3</v>
      </c>
    </row>
    <row r="1214" spans="1:3">
      <c r="A1214" s="122">
        <v>43867</v>
      </c>
      <c r="B1214" s="100">
        <v>60.65</v>
      </c>
      <c r="C1214" s="123">
        <f t="shared" si="18"/>
        <v>5.9711394924530925E-3</v>
      </c>
    </row>
    <row r="1215" spans="1:3">
      <c r="A1215" s="122">
        <v>43836</v>
      </c>
      <c r="B1215" s="100">
        <v>60.29</v>
      </c>
      <c r="C1215" s="123">
        <f t="shared" si="18"/>
        <v>9.5445411922303602E-3</v>
      </c>
    </row>
    <row r="1216" spans="1:3">
      <c r="A1216" s="121" t="s">
        <v>920</v>
      </c>
      <c r="B1216" s="100">
        <v>59.72</v>
      </c>
      <c r="C1216" s="123">
        <f t="shared" si="18"/>
        <v>-1.5047650894499665E-3</v>
      </c>
    </row>
    <row r="1217" spans="1:3">
      <c r="A1217" s="121" t="s">
        <v>921</v>
      </c>
      <c r="B1217" s="100">
        <v>59.81</v>
      </c>
      <c r="C1217" s="123">
        <f t="shared" si="18"/>
        <v>-9.7682119205297901E-3</v>
      </c>
    </row>
    <row r="1218" spans="1:3">
      <c r="A1218" s="121" t="s">
        <v>922</v>
      </c>
      <c r="B1218" s="100">
        <v>60.4</v>
      </c>
      <c r="C1218" s="123">
        <f t="shared" si="18"/>
        <v>1.3262599469496816E-3</v>
      </c>
    </row>
    <row r="1219" spans="1:3">
      <c r="A1219" s="121" t="s">
        <v>923</v>
      </c>
      <c r="B1219" s="100">
        <v>60.32</v>
      </c>
      <c r="C1219" s="123">
        <f t="shared" ref="C1219:C1258" si="19">B1219/B1220-1</f>
        <v>-7.7315347919065802E-3</v>
      </c>
    </row>
    <row r="1220" spans="1:3">
      <c r="A1220" s="121" t="s">
        <v>924</v>
      </c>
      <c r="B1220" s="100">
        <v>60.79</v>
      </c>
      <c r="C1220" s="123">
        <f t="shared" si="19"/>
        <v>-5.7245665685312641E-3</v>
      </c>
    </row>
    <row r="1221" spans="1:3">
      <c r="A1221" s="121" t="s">
        <v>925</v>
      </c>
      <c r="B1221" s="100">
        <v>61.14</v>
      </c>
      <c r="C1221" s="123">
        <f t="shared" si="19"/>
        <v>-8.7548638132295409E-3</v>
      </c>
    </row>
    <row r="1222" spans="1:3">
      <c r="A1222" s="121" t="s">
        <v>926</v>
      </c>
      <c r="B1222" s="100">
        <v>61.68</v>
      </c>
      <c r="C1222" s="123">
        <f t="shared" si="19"/>
        <v>-1.6424812629564634E-2</v>
      </c>
    </row>
    <row r="1223" spans="1:3">
      <c r="A1223" s="121" t="s">
        <v>927</v>
      </c>
      <c r="B1223" s="100">
        <v>62.71</v>
      </c>
      <c r="C1223" s="123">
        <f t="shared" si="19"/>
        <v>-1.3993710691823869E-2</v>
      </c>
    </row>
    <row r="1224" spans="1:3">
      <c r="A1224" s="121" t="s">
        <v>928</v>
      </c>
      <c r="B1224" s="100">
        <v>63.6</v>
      </c>
      <c r="C1224" s="123">
        <f t="shared" si="19"/>
        <v>-7.6454985177094592E-3</v>
      </c>
    </row>
    <row r="1225" spans="1:3">
      <c r="A1225" s="121" t="s">
        <v>929</v>
      </c>
      <c r="B1225" s="100">
        <v>64.09</v>
      </c>
      <c r="C1225" s="123">
        <f t="shared" si="19"/>
        <v>5.0180335580993773E-3</v>
      </c>
    </row>
    <row r="1226" spans="1:3">
      <c r="A1226" s="121" t="s">
        <v>930</v>
      </c>
      <c r="B1226" s="100">
        <v>63.77</v>
      </c>
      <c r="C1226" s="123">
        <f t="shared" si="19"/>
        <v>7.9026394815868706E-3</v>
      </c>
    </row>
    <row r="1227" spans="1:3">
      <c r="A1227" s="121" t="s">
        <v>931</v>
      </c>
      <c r="B1227" s="100">
        <v>63.27</v>
      </c>
      <c r="C1227" s="123">
        <f t="shared" si="19"/>
        <v>-1.2628255722177961E-3</v>
      </c>
    </row>
    <row r="1228" spans="1:3">
      <c r="A1228" s="122">
        <v>44170</v>
      </c>
      <c r="B1228" s="100">
        <v>63.35</v>
      </c>
      <c r="C1228" s="123">
        <f t="shared" si="19"/>
        <v>1.1011809766996672E-2</v>
      </c>
    </row>
    <row r="1229" spans="1:3">
      <c r="A1229" s="122">
        <v>44140</v>
      </c>
      <c r="B1229" s="100">
        <v>62.66</v>
      </c>
      <c r="C1229" s="123">
        <f t="shared" si="19"/>
        <v>2.6371826371826446E-2</v>
      </c>
    </row>
    <row r="1230" spans="1:3">
      <c r="A1230" s="122">
        <v>44048</v>
      </c>
      <c r="B1230" s="100">
        <v>61.05</v>
      </c>
      <c r="C1230" s="123">
        <f t="shared" si="19"/>
        <v>1.638269986894425E-4</v>
      </c>
    </row>
    <row r="1231" spans="1:3">
      <c r="A1231" s="122">
        <v>44017</v>
      </c>
      <c r="B1231" s="100">
        <v>61.04</v>
      </c>
      <c r="C1231" s="123">
        <f t="shared" si="19"/>
        <v>-1.4722722067724847E-3</v>
      </c>
    </row>
    <row r="1232" spans="1:3">
      <c r="A1232" s="122">
        <v>43987</v>
      </c>
      <c r="B1232" s="100">
        <v>61.13</v>
      </c>
      <c r="C1232" s="123">
        <f t="shared" si="19"/>
        <v>-3.7483702737939328E-3</v>
      </c>
    </row>
    <row r="1233" spans="1:3">
      <c r="A1233" s="122">
        <v>43956</v>
      </c>
      <c r="B1233" s="100">
        <v>61.36</v>
      </c>
      <c r="C1233" s="123">
        <f t="shared" si="19"/>
        <v>1.9777297656639492E-2</v>
      </c>
    </row>
    <row r="1234" spans="1:3">
      <c r="A1234" s="122">
        <v>43926</v>
      </c>
      <c r="B1234" s="100">
        <v>60.17</v>
      </c>
      <c r="C1234" s="123">
        <f t="shared" si="19"/>
        <v>-1.4935280451376931E-3</v>
      </c>
    </row>
    <row r="1235" spans="1:3">
      <c r="A1235" s="122">
        <v>43835</v>
      </c>
      <c r="B1235" s="100">
        <v>60.26</v>
      </c>
      <c r="C1235" s="123">
        <f t="shared" si="19"/>
        <v>-9.044565038645036E-3</v>
      </c>
    </row>
    <row r="1236" spans="1:3">
      <c r="A1236" s="121" t="s">
        <v>932</v>
      </c>
      <c r="B1236" s="100">
        <v>60.81</v>
      </c>
      <c r="C1236" s="123">
        <f t="shared" si="19"/>
        <v>-1.3305208502352728E-2</v>
      </c>
    </row>
    <row r="1237" spans="1:3">
      <c r="A1237" s="121" t="s">
        <v>933</v>
      </c>
      <c r="B1237" s="100">
        <v>61.63</v>
      </c>
      <c r="C1237" s="123">
        <f t="shared" si="19"/>
        <v>-8.2072738976504134E-3</v>
      </c>
    </row>
    <row r="1238" spans="1:3">
      <c r="A1238" s="121" t="s">
        <v>934</v>
      </c>
      <c r="B1238" s="100">
        <v>62.14</v>
      </c>
      <c r="C1238" s="123">
        <f t="shared" si="19"/>
        <v>-6.7135549872122668E-3</v>
      </c>
    </row>
    <row r="1239" spans="1:3">
      <c r="A1239" s="121" t="s">
        <v>935</v>
      </c>
      <c r="B1239" s="100">
        <v>62.56</v>
      </c>
      <c r="C1239" s="123">
        <f t="shared" si="19"/>
        <v>4.9799196787148059E-3</v>
      </c>
    </row>
    <row r="1240" spans="1:3">
      <c r="A1240" s="121" t="s">
        <v>936</v>
      </c>
      <c r="B1240" s="100">
        <v>62.25</v>
      </c>
      <c r="C1240" s="123">
        <f t="shared" si="19"/>
        <v>2.132895816242808E-2</v>
      </c>
    </row>
    <row r="1241" spans="1:3">
      <c r="A1241" s="121" t="s">
        <v>937</v>
      </c>
      <c r="B1241" s="100">
        <v>60.95</v>
      </c>
      <c r="C1241" s="123">
        <f t="shared" si="19"/>
        <v>3.2824552765475801E-4</v>
      </c>
    </row>
    <row r="1242" spans="1:3">
      <c r="A1242" s="121" t="s">
        <v>938</v>
      </c>
      <c r="B1242" s="100">
        <v>60.93</v>
      </c>
      <c r="C1242" s="123">
        <f t="shared" si="19"/>
        <v>5.6114870440666653E-3</v>
      </c>
    </row>
    <row r="1243" spans="1:3">
      <c r="A1243" s="121" t="s">
        <v>939</v>
      </c>
      <c r="B1243" s="100">
        <v>60.59</v>
      </c>
      <c r="C1243" s="123">
        <f t="shared" si="19"/>
        <v>-1.7671854734111481E-2</v>
      </c>
    </row>
    <row r="1244" spans="1:3">
      <c r="A1244" s="121" t="s">
        <v>940</v>
      </c>
      <c r="B1244" s="100">
        <v>61.68</v>
      </c>
      <c r="C1244" s="123">
        <f t="shared" si="19"/>
        <v>1.7821782178217838E-2</v>
      </c>
    </row>
    <row r="1245" spans="1:3">
      <c r="A1245" s="121" t="s">
        <v>941</v>
      </c>
      <c r="B1245" s="100">
        <v>60.6</v>
      </c>
      <c r="C1245" s="123">
        <f t="shared" si="19"/>
        <v>1.746138347884485E-2</v>
      </c>
    </row>
    <row r="1246" spans="1:3">
      <c r="A1246" s="121" t="s">
        <v>942</v>
      </c>
      <c r="B1246" s="100">
        <v>59.56</v>
      </c>
      <c r="C1246" s="123">
        <f t="shared" si="19"/>
        <v>1.6818028927010342E-3</v>
      </c>
    </row>
    <row r="1247" spans="1:3">
      <c r="A1247" s="121" t="s">
        <v>943</v>
      </c>
      <c r="B1247" s="100">
        <v>59.46</v>
      </c>
      <c r="C1247" s="123">
        <f t="shared" si="19"/>
        <v>-9.6602265156562339E-3</v>
      </c>
    </row>
    <row r="1248" spans="1:3">
      <c r="A1248" s="121" t="s">
        <v>944</v>
      </c>
      <c r="B1248" s="100">
        <v>60.04</v>
      </c>
      <c r="C1248" s="123">
        <f t="shared" si="19"/>
        <v>1.9008825526137141E-2</v>
      </c>
    </row>
    <row r="1249" spans="1:3">
      <c r="A1249" s="121" t="s">
        <v>945</v>
      </c>
      <c r="B1249" s="100">
        <v>58.92</v>
      </c>
      <c r="C1249" s="123">
        <f t="shared" si="19"/>
        <v>1.6975046681388939E-4</v>
      </c>
    </row>
    <row r="1250" spans="1:3">
      <c r="A1250" s="122">
        <v>44078</v>
      </c>
      <c r="B1250" s="100">
        <v>58.91</v>
      </c>
      <c r="C1250" s="123">
        <f t="shared" si="19"/>
        <v>1.1330472103004308E-2</v>
      </c>
    </row>
    <row r="1251" spans="1:3">
      <c r="A1251" s="122">
        <v>44047</v>
      </c>
      <c r="B1251" s="100">
        <v>58.25</v>
      </c>
      <c r="C1251" s="123">
        <f t="shared" si="19"/>
        <v>2.3725834797891032E-2</v>
      </c>
    </row>
    <row r="1252" spans="1:3">
      <c r="A1252" s="122">
        <v>44016</v>
      </c>
      <c r="B1252" s="100">
        <v>56.9</v>
      </c>
      <c r="C1252" s="123">
        <f t="shared" si="19"/>
        <v>-1.6761707274926541E-2</v>
      </c>
    </row>
    <row r="1253" spans="1:3">
      <c r="A1253" s="122">
        <v>43986</v>
      </c>
      <c r="B1253" s="100">
        <v>57.87</v>
      </c>
      <c r="C1253" s="123">
        <f t="shared" si="19"/>
        <v>4.2139384116693712E-2</v>
      </c>
    </row>
    <row r="1254" spans="1:3">
      <c r="A1254" s="122">
        <v>43894</v>
      </c>
      <c r="B1254" s="100">
        <v>55.53</v>
      </c>
      <c r="C1254" s="123">
        <f t="shared" si="19"/>
        <v>5.7960514399564289E-3</v>
      </c>
    </row>
    <row r="1255" spans="1:3">
      <c r="A1255" s="122">
        <v>43865</v>
      </c>
      <c r="B1255" s="100">
        <v>55.21</v>
      </c>
      <c r="C1255" s="123">
        <f t="shared" si="19"/>
        <v>7.1141919007662313E-3</v>
      </c>
    </row>
    <row r="1256" spans="1:3">
      <c r="A1256" s="122">
        <v>43834</v>
      </c>
      <c r="B1256" s="100">
        <v>54.82</v>
      </c>
      <c r="C1256" s="123">
        <f t="shared" si="19"/>
        <v>-1.6505202726946555E-2</v>
      </c>
    </row>
    <row r="1257" spans="1:3">
      <c r="A1257" s="121" t="s">
        <v>946</v>
      </c>
      <c r="B1257" s="100">
        <v>55.74</v>
      </c>
      <c r="C1257" s="123">
        <f t="shared" si="19"/>
        <v>2.4820739106453438E-2</v>
      </c>
    </row>
    <row r="1258" spans="1:3">
      <c r="A1258" s="121" t="s">
        <v>947</v>
      </c>
      <c r="B1258" s="100">
        <v>54.39</v>
      </c>
      <c r="C1258" s="123" t="e">
        <f t="shared" si="19"/>
        <v>#DIV/0!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E211E-21C2-4176-B7B7-736BFEC83DF8}">
  <dimension ref="A1:D7"/>
  <sheetViews>
    <sheetView zoomScale="130" zoomScaleNormal="130" workbookViewId="0">
      <selection activeCell="C28" sqref="C28"/>
    </sheetView>
  </sheetViews>
  <sheetFormatPr defaultRowHeight="15"/>
  <cols>
    <col min="1" max="5" width="22.28515625" style="100" customWidth="1"/>
    <col min="6" max="16384" width="9.140625" style="100"/>
  </cols>
  <sheetData>
    <row r="1" spans="1:4">
      <c r="A1" s="131" t="s">
        <v>974</v>
      </c>
      <c r="B1" s="131" t="s">
        <v>975</v>
      </c>
      <c r="C1" s="131" t="s">
        <v>976</v>
      </c>
      <c r="D1" s="131" t="s">
        <v>977</v>
      </c>
    </row>
    <row r="2" spans="1:4">
      <c r="A2" s="100" t="s">
        <v>978</v>
      </c>
      <c r="B2" s="100" t="s">
        <v>979</v>
      </c>
      <c r="C2" s="141">
        <v>0.79690000000000005</v>
      </c>
      <c r="D2" s="100" t="s">
        <v>980</v>
      </c>
    </row>
    <row r="3" spans="1:4">
      <c r="A3" s="100" t="s">
        <v>981</v>
      </c>
      <c r="B3" s="100" t="s">
        <v>982</v>
      </c>
      <c r="C3" s="141">
        <v>1E-4</v>
      </c>
      <c r="D3" s="100" t="s">
        <v>983</v>
      </c>
    </row>
    <row r="4" spans="1:4">
      <c r="A4" s="100" t="s">
        <v>984</v>
      </c>
      <c r="B4" s="100" t="s">
        <v>985</v>
      </c>
      <c r="C4" s="141">
        <v>8.0000000000000004E-4</v>
      </c>
      <c r="D4" s="100" t="s">
        <v>986</v>
      </c>
    </row>
    <row r="5" spans="1:4">
      <c r="A5" s="100" t="s">
        <v>987</v>
      </c>
      <c r="B5" s="100" t="s">
        <v>988</v>
      </c>
      <c r="C5" s="141">
        <v>1.1000000000000001E-3</v>
      </c>
      <c r="D5" s="100" t="s">
        <v>989</v>
      </c>
    </row>
    <row r="6" spans="1:4">
      <c r="A6" s="100" t="s">
        <v>990</v>
      </c>
      <c r="B6" s="100" t="s">
        <v>991</v>
      </c>
      <c r="C6" s="141">
        <v>0.20119999999999999</v>
      </c>
      <c r="D6" s="100" t="s">
        <v>992</v>
      </c>
    </row>
    <row r="7" spans="1:4">
      <c r="A7" s="100" t="s">
        <v>971</v>
      </c>
      <c r="B7" s="100" t="s">
        <v>993</v>
      </c>
      <c r="C7" s="141">
        <v>1</v>
      </c>
      <c r="D7" s="100" t="s">
        <v>994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Revenue</vt:lpstr>
      <vt:lpstr>Balance Sheet</vt:lpstr>
      <vt:lpstr>Income Statement</vt:lpstr>
      <vt:lpstr>Cash Flow</vt:lpstr>
      <vt:lpstr>DCF</vt:lpstr>
      <vt:lpstr>Beta</vt:lpstr>
      <vt:lpstr>Shareholding Pattern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Gala, Bhavya</dc:creator>
  <cp:lastModifiedBy>BHAVYA</cp:lastModifiedBy>
  <cp:lastPrinted>2025-03-30T11:37:41Z</cp:lastPrinted>
  <dcterms:created xsi:type="dcterms:W3CDTF">2015-06-05T18:17:20Z</dcterms:created>
  <dcterms:modified xsi:type="dcterms:W3CDTF">2025-04-10T18:04:25Z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{9DBDA06F-5FCF-4A63-AA4B-1F6C02009A96}</vt:lpwstr>
  </property>
  <property fmtid="{D5CDD505-2E9C-101B-9397-08002B2CF9AE}" pid="3" name="MSIP_Label_6267e522-0091-4d88-9989-f382df9eb3cc_Enabled">
    <vt:lpwstr>true</vt:lpwstr>
  </property>
  <property fmtid="{D5CDD505-2E9C-101B-9397-08002B2CF9AE}" pid="4" name="MSIP_Label_6267e522-0091-4d88-9989-f382df9eb3cc_SetDate">
    <vt:lpwstr>2025-03-29T16:18:14Z</vt:lpwstr>
  </property>
  <property fmtid="{D5CDD505-2E9C-101B-9397-08002B2CF9AE}" pid="5" name="MSIP_Label_6267e522-0091-4d88-9989-f382df9eb3cc_Method">
    <vt:lpwstr>Privileged</vt:lpwstr>
  </property>
  <property fmtid="{D5CDD505-2E9C-101B-9397-08002B2CF9AE}" pid="6" name="MSIP_Label_6267e522-0091-4d88-9989-f382df9eb3cc_Name">
    <vt:lpwstr>General</vt:lpwstr>
  </property>
  <property fmtid="{D5CDD505-2E9C-101B-9397-08002B2CF9AE}" pid="7" name="MSIP_Label_6267e522-0091-4d88-9989-f382df9eb3cc_SiteId">
    <vt:lpwstr>8f3e36ea-8039-4b40-81a7-7dc0599e8645</vt:lpwstr>
  </property>
  <property fmtid="{D5CDD505-2E9C-101B-9397-08002B2CF9AE}" pid="8" name="MSIP_Label_6267e522-0091-4d88-9989-f382df9eb3cc_ActionId">
    <vt:lpwstr>3badbc52-9d47-42a7-b6af-066f2435749e</vt:lpwstr>
  </property>
  <property fmtid="{D5CDD505-2E9C-101B-9397-08002B2CF9AE}" pid="9" name="MSIP_Label_6267e522-0091-4d88-9989-f382df9eb3cc_ContentBits">
    <vt:lpwstr>0</vt:lpwstr>
  </property>
</Properties>
</file>