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Bhavya\Financial Models\YUM Brands\"/>
    </mc:Choice>
  </mc:AlternateContent>
  <xr:revisionPtr revIDLastSave="0" documentId="13_ncr:1_{E07DBE02-11C0-4699-8B02-CBB8768F916A}" xr6:coauthVersionLast="47" xr6:coauthVersionMax="47" xr10:uidLastSave="{00000000-0000-0000-0000-000000000000}"/>
  <bookViews>
    <workbookView xWindow="28680" yWindow="0" windowWidth="29040" windowHeight="16440" tabRatio="933" activeTab="3" xr2:uid="{F901E4D1-FBA6-4AAC-87DB-A9B6F235CFB8}"/>
  </bookViews>
  <sheets>
    <sheet name="Cover" sheetId="9" r:id="rId1"/>
    <sheet name="Revenue" sheetId="15" r:id="rId2"/>
    <sheet name="Income Statement" sheetId="1" r:id="rId3"/>
    <sheet name="Balance Sheet" sheetId="10" r:id="rId4"/>
    <sheet name="Cash Flow" sheetId="11" r:id="rId5"/>
    <sheet name="KFC" sheetId="17" r:id="rId6"/>
    <sheet name="Tacobell" sheetId="18" r:id="rId7"/>
    <sheet name="Pizza Hut" sheetId="19" r:id="rId8"/>
    <sheet name="Habit" sheetId="20" r:id="rId9"/>
    <sheet name="NASDAQ 100" sheetId="14" r:id="rId10"/>
    <sheet name="YUM" sheetId="13" r:id="rId11"/>
    <sheet name="DCF" sheetId="22" r:id="rId12"/>
  </sheets>
  <externalReferences>
    <externalReference r:id="rId13"/>
    <externalReference r:id="rId14"/>
  </externalReferences>
  <definedNames>
    <definedName name="CASE">'[1]Operating Model'!#REF!</definedName>
    <definedName name="CIRC">'[1]Operating Model'!#REF!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IK">[2]LBO!$E$8</definedName>
    <definedName name="tgr">'[1]Operating Model'!$L$11</definedName>
    <definedName name="wacc">'[1]Operating Model'!$L$10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2" l="1"/>
  <c r="L21" i="22"/>
  <c r="K21" i="22"/>
  <c r="J21" i="22"/>
  <c r="I21" i="22"/>
  <c r="H21" i="22"/>
  <c r="G21" i="22"/>
  <c r="F21" i="22"/>
  <c r="L19" i="22"/>
  <c r="K19" i="22"/>
  <c r="J19" i="22"/>
  <c r="I19" i="22"/>
  <c r="H19" i="22"/>
  <c r="G19" i="22"/>
  <c r="F19" i="22"/>
  <c r="F18" i="22"/>
  <c r="L18" i="22"/>
  <c r="K18" i="22"/>
  <c r="J18" i="22"/>
  <c r="I18" i="22"/>
  <c r="H18" i="22"/>
  <c r="G18" i="22"/>
  <c r="E10" i="22"/>
  <c r="L16" i="22"/>
  <c r="L15" i="22"/>
  <c r="K15" i="22"/>
  <c r="J15" i="22"/>
  <c r="J16" i="22" s="1"/>
  <c r="H16" i="22"/>
  <c r="I15" i="22"/>
  <c r="H15" i="22"/>
  <c r="G15" i="22"/>
  <c r="F15" i="22"/>
  <c r="E15" i="22"/>
  <c r="D15" i="22"/>
  <c r="C15" i="22"/>
  <c r="C16" i="22" s="1"/>
  <c r="L13" i="22"/>
  <c r="C12" i="22"/>
  <c r="D12" i="22"/>
  <c r="E12" i="22"/>
  <c r="F12" i="22"/>
  <c r="G12" i="22"/>
  <c r="G16" i="22" s="1"/>
  <c r="H12" i="22"/>
  <c r="H27" i="22" s="1"/>
  <c r="I12" i="22"/>
  <c r="I30" i="22" s="1"/>
  <c r="J12" i="22"/>
  <c r="K12" i="22"/>
  <c r="L12" i="22"/>
  <c r="L10" i="22"/>
  <c r="K46" i="22"/>
  <c r="K43" i="22"/>
  <c r="K42" i="22"/>
  <c r="K36" i="22"/>
  <c r="J36" i="22"/>
  <c r="I36" i="22"/>
  <c r="H36" i="22"/>
  <c r="G36" i="22"/>
  <c r="F36" i="22"/>
  <c r="F35" i="22"/>
  <c r="K33" i="22"/>
  <c r="J33" i="22"/>
  <c r="I33" i="22"/>
  <c r="H33" i="22"/>
  <c r="G33" i="22"/>
  <c r="F33" i="22"/>
  <c r="K32" i="22"/>
  <c r="K38" i="22" s="1"/>
  <c r="K39" i="22" s="1"/>
  <c r="J32" i="22"/>
  <c r="I32" i="22"/>
  <c r="H32" i="22"/>
  <c r="G32" i="22"/>
  <c r="F32" i="22"/>
  <c r="K29" i="22"/>
  <c r="J29" i="22"/>
  <c r="I29" i="22"/>
  <c r="H29" i="22"/>
  <c r="G29" i="22"/>
  <c r="F29" i="22"/>
  <c r="J27" i="22"/>
  <c r="K26" i="22"/>
  <c r="J26" i="22"/>
  <c r="I26" i="22"/>
  <c r="H26" i="22"/>
  <c r="G26" i="22"/>
  <c r="F26" i="22"/>
  <c r="F27" i="22" s="1"/>
  <c r="K23" i="22"/>
  <c r="K24" i="22" s="1"/>
  <c r="J23" i="22"/>
  <c r="J24" i="22" s="1"/>
  <c r="I23" i="22"/>
  <c r="H23" i="22"/>
  <c r="G23" i="22"/>
  <c r="F16" i="22"/>
  <c r="F10" i="22"/>
  <c r="G10" i="22" s="1"/>
  <c r="H10" i="22" s="1"/>
  <c r="I10" i="22" s="1"/>
  <c r="J10" i="22" s="1"/>
  <c r="K10" i="22" s="1"/>
  <c r="D10" i="22"/>
  <c r="D13" i="22" l="1"/>
  <c r="D16" i="22"/>
  <c r="E13" i="22"/>
  <c r="E16" i="22"/>
  <c r="G13" i="22"/>
  <c r="G30" i="22"/>
  <c r="G27" i="22"/>
  <c r="G24" i="22"/>
  <c r="H30" i="22"/>
  <c r="I27" i="22"/>
  <c r="J13" i="22"/>
  <c r="I16" i="22"/>
  <c r="J30" i="22"/>
  <c r="K13" i="22"/>
  <c r="K16" i="22"/>
  <c r="K27" i="22"/>
  <c r="K30" i="22"/>
  <c r="K41" i="22"/>
  <c r="K44" i="22" s="1"/>
  <c r="K47" i="22" s="1"/>
  <c r="F24" i="22"/>
  <c r="F13" i="22"/>
  <c r="F30" i="22"/>
  <c r="H13" i="22"/>
  <c r="H24" i="22"/>
  <c r="I13" i="22"/>
  <c r="I24" i="22"/>
  <c r="AG26" i="1" l="1"/>
  <c r="AD41" i="10"/>
  <c r="AE41" i="10"/>
  <c r="AE37" i="10"/>
  <c r="AD37" i="10"/>
  <c r="AE116" i="10"/>
  <c r="AE115" i="10"/>
  <c r="AE114" i="10"/>
  <c r="AE113" i="10"/>
  <c r="AH117" i="10"/>
  <c r="AG117" i="10"/>
  <c r="AF117" i="10"/>
  <c r="AD117" i="10"/>
  <c r="AD116" i="10"/>
  <c r="AD115" i="10"/>
  <c r="BF112" i="10"/>
  <c r="BE112" i="10"/>
  <c r="BD112" i="10"/>
  <c r="BC112" i="10"/>
  <c r="BB112" i="10"/>
  <c r="BA112" i="10"/>
  <c r="AZ112" i="10"/>
  <c r="AY112" i="10"/>
  <c r="AX112" i="10"/>
  <c r="AW112" i="10"/>
  <c r="AV112" i="10"/>
  <c r="AU112" i="10"/>
  <c r="AT112" i="10"/>
  <c r="AS112" i="10"/>
  <c r="AR112" i="10"/>
  <c r="AQ112" i="10"/>
  <c r="AP112" i="10"/>
  <c r="AO112" i="10"/>
  <c r="AN112" i="10"/>
  <c r="AM112" i="10"/>
  <c r="AL112" i="10"/>
  <c r="AK112" i="10"/>
  <c r="AE117" i="10" l="1"/>
  <c r="AE38" i="10"/>
  <c r="AD38" i="10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D59" i="11"/>
  <c r="AE59" i="11" s="1"/>
  <c r="AF59" i="11" s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E58" i="11"/>
  <c r="AD25" i="10"/>
  <c r="AE25" i="10" s="1"/>
  <c r="AD58" i="11"/>
  <c r="AE19" i="10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AV19" i="10" s="1"/>
  <c r="AW19" i="10" s="1"/>
  <c r="AX19" i="10" s="1"/>
  <c r="AY19" i="10" s="1"/>
  <c r="AZ19" i="10" s="1"/>
  <c r="BA19" i="10" s="1"/>
  <c r="BB19" i="10" s="1"/>
  <c r="BC19" i="10" s="1"/>
  <c r="BD19" i="10" s="1"/>
  <c r="BE19" i="10" s="1"/>
  <c r="BF19" i="10" s="1"/>
  <c r="AD19" i="10"/>
  <c r="Z117" i="10"/>
  <c r="W117" i="10"/>
  <c r="O117" i="10"/>
  <c r="H117" i="10"/>
  <c r="G117" i="10"/>
  <c r="F117" i="10"/>
  <c r="Q112" i="10"/>
  <c r="P112" i="10"/>
  <c r="P117" i="10" s="1"/>
  <c r="S112" i="10"/>
  <c r="AB119" i="10"/>
  <c r="Z119" i="10"/>
  <c r="AA112" i="10" s="1"/>
  <c r="Y119" i="10"/>
  <c r="Z112" i="10" s="1"/>
  <c r="X119" i="10"/>
  <c r="Y112" i="10" s="1"/>
  <c r="Y117" i="10" s="1"/>
  <c r="W119" i="10"/>
  <c r="AB112" i="10" s="1"/>
  <c r="AB117" i="10" s="1"/>
  <c r="U119" i="10"/>
  <c r="V112" i="10" s="1"/>
  <c r="T119" i="10"/>
  <c r="U112" i="10" s="1"/>
  <c r="S119" i="10"/>
  <c r="T112" i="10" s="1"/>
  <c r="R119" i="10"/>
  <c r="W112" i="10" s="1"/>
  <c r="P119" i="10"/>
  <c r="O119" i="10"/>
  <c r="N119" i="10"/>
  <c r="O112" i="10" s="1"/>
  <c r="M119" i="10"/>
  <c r="M117" i="10" s="1"/>
  <c r="K119" i="10"/>
  <c r="L112" i="10" s="1"/>
  <c r="J119" i="10"/>
  <c r="K112" i="10" s="1"/>
  <c r="I119" i="10"/>
  <c r="N112" i="10" s="1"/>
  <c r="N117" i="10" s="1"/>
  <c r="H119" i="10"/>
  <c r="M112" i="10" s="1"/>
  <c r="G119" i="10"/>
  <c r="F119" i="10"/>
  <c r="E119" i="10"/>
  <c r="E117" i="10" s="1"/>
  <c r="D119" i="10"/>
  <c r="I112" i="10" s="1"/>
  <c r="C119" i="10"/>
  <c r="C117" i="10" s="1"/>
  <c r="AC119" i="10"/>
  <c r="AD112" i="10" s="1"/>
  <c r="BF110" i="10"/>
  <c r="BE110" i="10"/>
  <c r="BD110" i="10"/>
  <c r="BC110" i="10"/>
  <c r="BB110" i="10"/>
  <c r="BA110" i="10"/>
  <c r="AZ110" i="10"/>
  <c r="AY110" i="10"/>
  <c r="AX110" i="10"/>
  <c r="AW110" i="10"/>
  <c r="AV110" i="10"/>
  <c r="AU110" i="10"/>
  <c r="AT110" i="10"/>
  <c r="AS110" i="10"/>
  <c r="AR110" i="10"/>
  <c r="AQ110" i="10"/>
  <c r="AP110" i="10"/>
  <c r="AO110" i="10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AD26" i="10"/>
  <c r="AE26" i="10" s="1"/>
  <c r="AD30" i="10"/>
  <c r="AE30" i="10" s="1"/>
  <c r="AD12" i="10"/>
  <c r="AD18" i="10"/>
  <c r="AD17" i="10"/>
  <c r="AD16" i="10"/>
  <c r="AQ44" i="1"/>
  <c r="AW44" i="1" s="1"/>
  <c r="BC44" i="1" s="1"/>
  <c r="AN44" i="1"/>
  <c r="AT44" i="1" s="1"/>
  <c r="AZ44" i="1" s="1"/>
  <c r="BF44" i="1" s="1"/>
  <c r="AM44" i="1"/>
  <c r="AS44" i="1" s="1"/>
  <c r="AY44" i="1" s="1"/>
  <c r="BE44" i="1" s="1"/>
  <c r="AL44" i="1"/>
  <c r="AR44" i="1" s="1"/>
  <c r="AX44" i="1" s="1"/>
  <c r="BD44" i="1" s="1"/>
  <c r="AK44" i="1"/>
  <c r="AJ44" i="1"/>
  <c r="AP44" i="1" s="1"/>
  <c r="AV44" i="1" s="1"/>
  <c r="BB44" i="1" s="1"/>
  <c r="AI44" i="1"/>
  <c r="AO44" i="1" s="1"/>
  <c r="AU44" i="1" s="1"/>
  <c r="BA44" i="1" s="1"/>
  <c r="AH44" i="1"/>
  <c r="AF44" i="1"/>
  <c r="AG44" i="1" s="1"/>
  <c r="AE44" i="1"/>
  <c r="AD44" i="1"/>
  <c r="R112" i="10" l="1"/>
  <c r="R117" i="10" s="1"/>
  <c r="I117" i="10"/>
  <c r="K117" i="10"/>
  <c r="S117" i="10"/>
  <c r="D117" i="10"/>
  <c r="T117" i="10"/>
  <c r="U117" i="10"/>
  <c r="J112" i="10"/>
  <c r="J117" i="10" s="1"/>
  <c r="AC44" i="10" l="1"/>
  <c r="BF94" i="10"/>
  <c r="BE94" i="10"/>
  <c r="BD94" i="10"/>
  <c r="BC94" i="10"/>
  <c r="BB94" i="10"/>
  <c r="BA94" i="10"/>
  <c r="AZ94" i="10"/>
  <c r="AY94" i="10"/>
  <c r="AX94" i="10"/>
  <c r="AW94" i="10"/>
  <c r="AV94" i="10"/>
  <c r="AU94" i="10"/>
  <c r="AT94" i="10"/>
  <c r="AS94" i="10"/>
  <c r="AR94" i="10"/>
  <c r="AQ94" i="10"/>
  <c r="AP94" i="10"/>
  <c r="AO94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AG84" i="10"/>
  <c r="AC88" i="10"/>
  <c r="AC91" i="10"/>
  <c r="AC87" i="10"/>
  <c r="AC57" i="1"/>
  <c r="AC56" i="1"/>
  <c r="AC54" i="1"/>
  <c r="AC44" i="1"/>
  <c r="AC94" i="11"/>
  <c r="AC89" i="11"/>
  <c r="AC86" i="11"/>
  <c r="AC85" i="11"/>
  <c r="AC84" i="11"/>
  <c r="AC83" i="11"/>
  <c r="AC81" i="11"/>
  <c r="AC82" i="11" s="1"/>
  <c r="AC80" i="11"/>
  <c r="AC76" i="11"/>
  <c r="AC75" i="11"/>
  <c r="AC74" i="11"/>
  <c r="AC73" i="11"/>
  <c r="AC72" i="11"/>
  <c r="AC71" i="11"/>
  <c r="AC70" i="11"/>
  <c r="AC66" i="11"/>
  <c r="AC65" i="11"/>
  <c r="AC63" i="11"/>
  <c r="AC62" i="11"/>
  <c r="AC61" i="11"/>
  <c r="AC59" i="11"/>
  <c r="AC58" i="11"/>
  <c r="AC56" i="11"/>
  <c r="AC55" i="11"/>
  <c r="AC54" i="11"/>
  <c r="AC53" i="11"/>
  <c r="AC52" i="11"/>
  <c r="AB52" i="11"/>
  <c r="AC41" i="11"/>
  <c r="AC32" i="11"/>
  <c r="AC22" i="11"/>
  <c r="AC39" i="10"/>
  <c r="AD83" i="10"/>
  <c r="AC44" i="11" l="1"/>
  <c r="Z87" i="10"/>
  <c r="Y87" i="10"/>
  <c r="X87" i="10"/>
  <c r="Y83" i="10" s="1"/>
  <c r="W87" i="10"/>
  <c r="AB83" i="10" s="1"/>
  <c r="U87" i="10"/>
  <c r="T87" i="10"/>
  <c r="S87" i="10"/>
  <c r="R87" i="10"/>
  <c r="P87" i="10"/>
  <c r="O87" i="10"/>
  <c r="P83" i="10" s="1"/>
  <c r="N87" i="10"/>
  <c r="M87" i="10"/>
  <c r="K87" i="10"/>
  <c r="J87" i="10"/>
  <c r="I87" i="10"/>
  <c r="H87" i="10"/>
  <c r="G87" i="10"/>
  <c r="F87" i="10"/>
  <c r="F86" i="10" s="1"/>
  <c r="E87" i="10"/>
  <c r="E86" i="10" s="1"/>
  <c r="D87" i="10"/>
  <c r="D86" i="10" s="1"/>
  <c r="C87" i="10"/>
  <c r="AB87" i="10"/>
  <c r="BF81" i="10"/>
  <c r="BE81" i="10"/>
  <c r="BD81" i="10"/>
  <c r="BC81" i="10"/>
  <c r="BB81" i="10"/>
  <c r="BA81" i="10"/>
  <c r="AZ81" i="10"/>
  <c r="AY81" i="10"/>
  <c r="AX81" i="10"/>
  <c r="AW81" i="10"/>
  <c r="AV81" i="10"/>
  <c r="AU81" i="10"/>
  <c r="AT81" i="10"/>
  <c r="AS81" i="10"/>
  <c r="AR81" i="10"/>
  <c r="AQ81" i="10"/>
  <c r="AP81" i="10"/>
  <c r="AO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AA83" i="10" l="1"/>
  <c r="T83" i="10"/>
  <c r="T86" i="10" s="1"/>
  <c r="I83" i="10"/>
  <c r="I86" i="10" s="1"/>
  <c r="G86" i="10"/>
  <c r="K83" i="10"/>
  <c r="K86" i="10" s="1"/>
  <c r="Q83" i="10"/>
  <c r="P86" i="10"/>
  <c r="H83" i="10"/>
  <c r="H86" i="10" s="1"/>
  <c r="C86" i="10"/>
  <c r="L83" i="10"/>
  <c r="V83" i="10"/>
  <c r="W83" i="10"/>
  <c r="J83" i="10"/>
  <c r="J86" i="10" s="1"/>
  <c r="R83" i="10"/>
  <c r="R86" i="10" s="1"/>
  <c r="W86" i="10"/>
  <c r="M83" i="10"/>
  <c r="M86" i="10" s="1"/>
  <c r="O83" i="10"/>
  <c r="O86" i="10" s="1"/>
  <c r="AG83" i="10"/>
  <c r="AB86" i="10"/>
  <c r="U83" i="10"/>
  <c r="U86" i="10" s="1"/>
  <c r="Z83" i="10"/>
  <c r="Z86" i="10" s="1"/>
  <c r="Y86" i="10"/>
  <c r="Z27" i="10"/>
  <c r="Y27" i="10"/>
  <c r="X27" i="10"/>
  <c r="W27" i="10"/>
  <c r="U27" i="10"/>
  <c r="T27" i="10"/>
  <c r="S27" i="10"/>
  <c r="R27" i="10"/>
  <c r="P27" i="10"/>
  <c r="O27" i="10"/>
  <c r="N27" i="10"/>
  <c r="M27" i="10"/>
  <c r="K27" i="10"/>
  <c r="J27" i="10"/>
  <c r="I27" i="10"/>
  <c r="H27" i="10"/>
  <c r="G27" i="10"/>
  <c r="F27" i="10"/>
  <c r="E27" i="10"/>
  <c r="D27" i="10"/>
  <c r="C27" i="10"/>
  <c r="AB27" i="10"/>
  <c r="AC20" i="10"/>
  <c r="AB13" i="10"/>
  <c r="Z13" i="10"/>
  <c r="Y13" i="10"/>
  <c r="X13" i="10"/>
  <c r="W13" i="10"/>
  <c r="U13" i="10"/>
  <c r="T13" i="10"/>
  <c r="S13" i="10"/>
  <c r="R13" i="10"/>
  <c r="P13" i="10"/>
  <c r="O13" i="10"/>
  <c r="N13" i="10"/>
  <c r="M13" i="10"/>
  <c r="K13" i="10"/>
  <c r="J13" i="10"/>
  <c r="I13" i="10"/>
  <c r="H13" i="10"/>
  <c r="C13" i="10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C77" i="11"/>
  <c r="F79" i="10" l="1"/>
  <c r="E79" i="10"/>
  <c r="D79" i="10"/>
  <c r="AB32" i="15" l="1"/>
  <c r="AB32" i="11" l="1"/>
  <c r="Z32" i="11"/>
  <c r="Y32" i="11"/>
  <c r="X32" i="11"/>
  <c r="W32" i="11"/>
  <c r="U32" i="11"/>
  <c r="T32" i="11"/>
  <c r="S32" i="11"/>
  <c r="R32" i="11"/>
  <c r="P32" i="11"/>
  <c r="O32" i="11"/>
  <c r="N32" i="11"/>
  <c r="M32" i="11"/>
  <c r="K32" i="11"/>
  <c r="J32" i="11"/>
  <c r="I32" i="11"/>
  <c r="H32" i="11"/>
  <c r="F32" i="11"/>
  <c r="E32" i="11"/>
  <c r="D32" i="11"/>
  <c r="C32" i="11"/>
  <c r="AB41" i="11"/>
  <c r="Z41" i="11"/>
  <c r="Y41" i="11"/>
  <c r="X41" i="11"/>
  <c r="W41" i="11"/>
  <c r="U41" i="11"/>
  <c r="T41" i="11"/>
  <c r="S41" i="11"/>
  <c r="R41" i="11"/>
  <c r="P41" i="11"/>
  <c r="O41" i="11"/>
  <c r="N41" i="11"/>
  <c r="M41" i="11"/>
  <c r="K41" i="11"/>
  <c r="J41" i="11"/>
  <c r="I41" i="11"/>
  <c r="H41" i="11"/>
  <c r="F41" i="11"/>
  <c r="E41" i="11"/>
  <c r="D41" i="11"/>
  <c r="C41" i="11"/>
  <c r="AB22" i="11"/>
  <c r="Z22" i="11"/>
  <c r="Y22" i="11"/>
  <c r="X22" i="11"/>
  <c r="W22" i="11"/>
  <c r="U22" i="11"/>
  <c r="T22" i="11"/>
  <c r="S22" i="11"/>
  <c r="R22" i="11"/>
  <c r="P22" i="11"/>
  <c r="O22" i="11"/>
  <c r="N22" i="11"/>
  <c r="M22" i="11"/>
  <c r="C22" i="11"/>
  <c r="Y44" i="11" l="1"/>
  <c r="R44" i="11"/>
  <c r="H44" i="11"/>
  <c r="T44" i="11"/>
  <c r="M44" i="11"/>
  <c r="Z44" i="11"/>
  <c r="O44" i="11"/>
  <c r="AB44" i="11"/>
  <c r="U44" i="11"/>
  <c r="S44" i="11"/>
  <c r="W44" i="11"/>
  <c r="X44" i="11"/>
  <c r="C44" i="11"/>
  <c r="N44" i="11"/>
  <c r="P44" i="11"/>
  <c r="Z75" i="10" l="1"/>
  <c r="Y75" i="10"/>
  <c r="X75" i="10"/>
  <c r="W75" i="10"/>
  <c r="U75" i="10"/>
  <c r="T75" i="10"/>
  <c r="S75" i="10"/>
  <c r="R75" i="10"/>
  <c r="P75" i="10"/>
  <c r="O75" i="10"/>
  <c r="N75" i="10"/>
  <c r="M75" i="10"/>
  <c r="K75" i="10"/>
  <c r="J75" i="10"/>
  <c r="I75" i="10"/>
  <c r="I76" i="10" s="1"/>
  <c r="H75" i="10"/>
  <c r="F75" i="10"/>
  <c r="F76" i="10" s="1"/>
  <c r="E75" i="10"/>
  <c r="E76" i="10" s="1"/>
  <c r="D75" i="10"/>
  <c r="D76" i="10" s="1"/>
  <c r="C75" i="10"/>
  <c r="C76" i="10" s="1"/>
  <c r="AB75" i="10"/>
  <c r="B75" i="10"/>
  <c r="Z39" i="10"/>
  <c r="Y39" i="10"/>
  <c r="X39" i="10"/>
  <c r="W39" i="10"/>
  <c r="U39" i="10"/>
  <c r="T39" i="10"/>
  <c r="S39" i="10"/>
  <c r="R39" i="10"/>
  <c r="P39" i="10"/>
  <c r="O39" i="10"/>
  <c r="N39" i="10"/>
  <c r="M39" i="10"/>
  <c r="K39" i="10"/>
  <c r="J39" i="10"/>
  <c r="I39" i="10"/>
  <c r="H39" i="10"/>
  <c r="AB39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C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Z20" i="1" l="1"/>
  <c r="Y20" i="1"/>
  <c r="X20" i="1"/>
  <c r="W20" i="1"/>
  <c r="U20" i="1"/>
  <c r="T20" i="1"/>
  <c r="S20" i="1"/>
  <c r="R20" i="1"/>
  <c r="P20" i="1"/>
  <c r="O20" i="1"/>
  <c r="N20" i="1"/>
  <c r="M20" i="1"/>
  <c r="K20" i="1"/>
  <c r="J20" i="1"/>
  <c r="I20" i="1"/>
  <c r="H20" i="1"/>
  <c r="F20" i="1"/>
  <c r="E20" i="1"/>
  <c r="D20" i="1"/>
  <c r="C20" i="1"/>
  <c r="C22" i="1" s="1"/>
  <c r="AB20" i="1"/>
  <c r="X24" i="15"/>
  <c r="AC24" i="15" s="1"/>
  <c r="Z26" i="15"/>
  <c r="AE26" i="15" s="1"/>
  <c r="AE15" i="15" s="1"/>
  <c r="Y26" i="15"/>
  <c r="AD26" i="15" s="1"/>
  <c r="AI26" i="15" s="1"/>
  <c r="AN26" i="15" s="1"/>
  <c r="AS26" i="15" s="1"/>
  <c r="AX26" i="15" s="1"/>
  <c r="BC26" i="15" s="1"/>
  <c r="X26" i="15"/>
  <c r="AC26" i="15" s="1"/>
  <c r="AC15" i="15" s="1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F26" i="15"/>
  <c r="E26" i="15"/>
  <c r="D26" i="15"/>
  <c r="C26" i="15"/>
  <c r="AB26" i="15"/>
  <c r="AG26" i="15" s="1"/>
  <c r="AB25" i="15"/>
  <c r="AG25" i="15" s="1"/>
  <c r="Z25" i="15"/>
  <c r="AE25" i="15" s="1"/>
  <c r="Y25" i="15"/>
  <c r="AD25" i="15" s="1"/>
  <c r="X25" i="15"/>
  <c r="AC25" i="15" s="1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F25" i="15"/>
  <c r="E25" i="15"/>
  <c r="D25" i="15"/>
  <c r="C25" i="15"/>
  <c r="Z24" i="15"/>
  <c r="AE24" i="15" s="1"/>
  <c r="AJ24" i="15" s="1"/>
  <c r="AO24" i="15" s="1"/>
  <c r="AT24" i="15" s="1"/>
  <c r="AY24" i="15" s="1"/>
  <c r="BD24" i="15" s="1"/>
  <c r="Y24" i="15"/>
  <c r="AD24" i="15" s="1"/>
  <c r="AD10" i="15" s="1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F24" i="15"/>
  <c r="E24" i="15"/>
  <c r="D24" i="15"/>
  <c r="C24" i="15"/>
  <c r="AB24" i="15"/>
  <c r="AG24" i="15" s="1"/>
  <c r="C19" i="15"/>
  <c r="C21" i="15"/>
  <c r="C20" i="15"/>
  <c r="X94" i="11"/>
  <c r="Y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AB44" i="17"/>
  <c r="AA44" i="17"/>
  <c r="Z44" i="17"/>
  <c r="X44" i="17"/>
  <c r="Z57" i="1"/>
  <c r="AE57" i="1" s="1"/>
  <c r="AJ57" i="1" s="1"/>
  <c r="AO57" i="1" s="1"/>
  <c r="AT57" i="1" s="1"/>
  <c r="AY57" i="1" s="1"/>
  <c r="BD57" i="1" s="1"/>
  <c r="Y57" i="1"/>
  <c r="AD57" i="1" s="1"/>
  <c r="AI57" i="1" s="1"/>
  <c r="AN57" i="1" s="1"/>
  <c r="AS57" i="1" s="1"/>
  <c r="AX57" i="1" s="1"/>
  <c r="X57" i="1"/>
  <c r="AH57" i="1" s="1"/>
  <c r="AM57" i="1" s="1"/>
  <c r="AR57" i="1" s="1"/>
  <c r="AW57" i="1" s="1"/>
  <c r="W57" i="1"/>
  <c r="U57" i="1"/>
  <c r="T57" i="1"/>
  <c r="S57" i="1"/>
  <c r="R57" i="1"/>
  <c r="P57" i="1"/>
  <c r="O57" i="1"/>
  <c r="N57" i="1"/>
  <c r="M57" i="1"/>
  <c r="K57" i="1"/>
  <c r="J57" i="1"/>
  <c r="I57" i="1"/>
  <c r="H57" i="1"/>
  <c r="F57" i="1"/>
  <c r="E57" i="1"/>
  <c r="D57" i="1"/>
  <c r="C57" i="1"/>
  <c r="AB57" i="1"/>
  <c r="AG57" i="1" s="1"/>
  <c r="AL57" i="1" s="1"/>
  <c r="Z56" i="1"/>
  <c r="AE56" i="1" s="1"/>
  <c r="Y56" i="1"/>
  <c r="AD56" i="1" s="1"/>
  <c r="AI56" i="1" s="1"/>
  <c r="AN56" i="1" s="1"/>
  <c r="AS56" i="1" s="1"/>
  <c r="AX56" i="1" s="1"/>
  <c r="X56" i="1"/>
  <c r="W56" i="1"/>
  <c r="U56" i="1"/>
  <c r="T56" i="1"/>
  <c r="S56" i="1"/>
  <c r="R56" i="1"/>
  <c r="P56" i="1"/>
  <c r="O56" i="1"/>
  <c r="N56" i="1"/>
  <c r="M56" i="1"/>
  <c r="K56" i="1"/>
  <c r="J56" i="1"/>
  <c r="I56" i="1"/>
  <c r="H56" i="1"/>
  <c r="F56" i="1"/>
  <c r="E56" i="1"/>
  <c r="D56" i="1"/>
  <c r="C56" i="1"/>
  <c r="AB56" i="1"/>
  <c r="AG56" i="1" s="1"/>
  <c r="AL56" i="1" s="1"/>
  <c r="C55" i="1"/>
  <c r="Z54" i="1"/>
  <c r="AE54" i="1" s="1"/>
  <c r="AJ54" i="1" s="1"/>
  <c r="AO54" i="1" s="1"/>
  <c r="AT54" i="1" s="1"/>
  <c r="AY54" i="1" s="1"/>
  <c r="BD54" i="1" s="1"/>
  <c r="Y54" i="1"/>
  <c r="AD54" i="1" s="1"/>
  <c r="AI54" i="1" s="1"/>
  <c r="AN54" i="1" s="1"/>
  <c r="X54" i="1"/>
  <c r="AH54" i="1" s="1"/>
  <c r="AM54" i="1" s="1"/>
  <c r="AR54" i="1" s="1"/>
  <c r="W54" i="1"/>
  <c r="U54" i="1"/>
  <c r="T54" i="1"/>
  <c r="S54" i="1"/>
  <c r="R54" i="1"/>
  <c r="P54" i="1"/>
  <c r="O54" i="1"/>
  <c r="N54" i="1"/>
  <c r="M54" i="1"/>
  <c r="K54" i="1"/>
  <c r="J54" i="1"/>
  <c r="I54" i="1"/>
  <c r="H54" i="1"/>
  <c r="F54" i="1"/>
  <c r="E54" i="1"/>
  <c r="D54" i="1"/>
  <c r="C54" i="1"/>
  <c r="AB54" i="1"/>
  <c r="AG54" i="1" s="1"/>
  <c r="C12" i="1"/>
  <c r="X14" i="18"/>
  <c r="AA16" i="18"/>
  <c r="AA17" i="18" s="1"/>
  <c r="Z16" i="18"/>
  <c r="Z17" i="18" s="1"/>
  <c r="Y16" i="18"/>
  <c r="Y17" i="18" s="1"/>
  <c r="X16" i="18"/>
  <c r="W16" i="18"/>
  <c r="W17" i="18" s="1"/>
  <c r="V16" i="18"/>
  <c r="V17" i="18" s="1"/>
  <c r="U16" i="18"/>
  <c r="U17" i="18" s="1"/>
  <c r="T16" i="18"/>
  <c r="T17" i="18" s="1"/>
  <c r="S16" i="18"/>
  <c r="S17" i="18" s="1"/>
  <c r="R16" i="18"/>
  <c r="R17" i="18" s="1"/>
  <c r="Q16" i="18"/>
  <c r="Q17" i="18" s="1"/>
  <c r="P16" i="18"/>
  <c r="P17" i="18" s="1"/>
  <c r="O16" i="18"/>
  <c r="O17" i="18" s="1"/>
  <c r="N16" i="18"/>
  <c r="N17" i="18" s="1"/>
  <c r="M16" i="18"/>
  <c r="M17" i="18" s="1"/>
  <c r="L16" i="18"/>
  <c r="L17" i="18" s="1"/>
  <c r="K16" i="18"/>
  <c r="K17" i="18" s="1"/>
  <c r="J16" i="18"/>
  <c r="J17" i="18" s="1"/>
  <c r="I16" i="18"/>
  <c r="I17" i="18" s="1"/>
  <c r="H16" i="18"/>
  <c r="H17" i="18" s="1"/>
  <c r="G16" i="18"/>
  <c r="G17" i="18" s="1"/>
  <c r="F16" i="18"/>
  <c r="F17" i="18" s="1"/>
  <c r="E16" i="18"/>
  <c r="E17" i="18" s="1"/>
  <c r="D16" i="18"/>
  <c r="D17" i="18" s="1"/>
  <c r="C16" i="18"/>
  <c r="C17" i="18" s="1"/>
  <c r="AB16" i="18"/>
  <c r="AB17" i="18" s="1"/>
  <c r="AB16" i="17"/>
  <c r="AB17" i="17" s="1"/>
  <c r="AA16" i="17"/>
  <c r="AA17" i="17" s="1"/>
  <c r="Z16" i="17"/>
  <c r="Z17" i="17" s="1"/>
  <c r="Y16" i="17"/>
  <c r="Y17" i="17" s="1"/>
  <c r="W16" i="17"/>
  <c r="W17" i="17" s="1"/>
  <c r="V16" i="17"/>
  <c r="V17" i="17" s="1"/>
  <c r="U16" i="17"/>
  <c r="U17" i="17" s="1"/>
  <c r="T16" i="17"/>
  <c r="T17" i="17" s="1"/>
  <c r="S16" i="17"/>
  <c r="S17" i="17" s="1"/>
  <c r="R16" i="17"/>
  <c r="R17" i="17" s="1"/>
  <c r="Q16" i="17"/>
  <c r="Q17" i="17" s="1"/>
  <c r="P16" i="17"/>
  <c r="P17" i="17" s="1"/>
  <c r="O16" i="17"/>
  <c r="O17" i="17" s="1"/>
  <c r="N16" i="17"/>
  <c r="N17" i="17" s="1"/>
  <c r="M16" i="17"/>
  <c r="M17" i="17" s="1"/>
  <c r="L16" i="17"/>
  <c r="L17" i="17" s="1"/>
  <c r="K16" i="17"/>
  <c r="K17" i="17" s="1"/>
  <c r="J16" i="17"/>
  <c r="J17" i="17" s="1"/>
  <c r="I16" i="17"/>
  <c r="I17" i="17" s="1"/>
  <c r="H16" i="17"/>
  <c r="H17" i="17" s="1"/>
  <c r="G16" i="17"/>
  <c r="G17" i="17" s="1"/>
  <c r="F16" i="17"/>
  <c r="F17" i="17" s="1"/>
  <c r="E16" i="17"/>
  <c r="E17" i="17" s="1"/>
  <c r="D16" i="17"/>
  <c r="D17" i="17" s="1"/>
  <c r="C16" i="17"/>
  <c r="C17" i="17" s="1"/>
  <c r="X16" i="17"/>
  <c r="X17" i="17" s="1"/>
  <c r="AL24" i="15" l="1"/>
  <c r="AQ24" i="15" s="1"/>
  <c r="AV24" i="15" s="1"/>
  <c r="BA24" i="15" s="1"/>
  <c r="BF24" i="15" s="1"/>
  <c r="AG10" i="15"/>
  <c r="AG8" i="1" s="1"/>
  <c r="AG14" i="1" s="1"/>
  <c r="X17" i="18"/>
  <c r="AJ26" i="15"/>
  <c r="AO26" i="15" s="1"/>
  <c r="AT26" i="15" s="1"/>
  <c r="AY26" i="15" s="1"/>
  <c r="BD26" i="15" s="1"/>
  <c r="AE10" i="1"/>
  <c r="AD8" i="1"/>
  <c r="AD14" i="1" s="1"/>
  <c r="AI25" i="15"/>
  <c r="AN25" i="15" s="1"/>
  <c r="AS25" i="15" s="1"/>
  <c r="AX25" i="15" s="1"/>
  <c r="BC25" i="15" s="1"/>
  <c r="AD14" i="15"/>
  <c r="AG15" i="15"/>
  <c r="AL26" i="15"/>
  <c r="AQ26" i="15" s="1"/>
  <c r="AV26" i="15" s="1"/>
  <c r="BA26" i="15" s="1"/>
  <c r="BF26" i="15" s="1"/>
  <c r="AC10" i="15"/>
  <c r="AH24" i="15"/>
  <c r="AM24" i="15" s="1"/>
  <c r="AR24" i="15" s="1"/>
  <c r="AW24" i="15" s="1"/>
  <c r="BB24" i="15" s="1"/>
  <c r="AL25" i="15"/>
  <c r="AQ25" i="15" s="1"/>
  <c r="AV25" i="15" s="1"/>
  <c r="BA25" i="15" s="1"/>
  <c r="BF25" i="15" s="1"/>
  <c r="AG14" i="15"/>
  <c r="AC14" i="15"/>
  <c r="AH25" i="15"/>
  <c r="AM25" i="15" s="1"/>
  <c r="AR25" i="15" s="1"/>
  <c r="AW25" i="15" s="1"/>
  <c r="BB25" i="15" s="1"/>
  <c r="AJ25" i="15"/>
  <c r="AO25" i="15" s="1"/>
  <c r="AT25" i="15" s="1"/>
  <c r="AY25" i="15" s="1"/>
  <c r="BD25" i="15" s="1"/>
  <c r="AE14" i="15"/>
  <c r="AI24" i="15"/>
  <c r="AN24" i="15" s="1"/>
  <c r="AS24" i="15" s="1"/>
  <c r="AX24" i="15" s="1"/>
  <c r="BC24" i="15" s="1"/>
  <c r="AD15" i="15"/>
  <c r="AE10" i="15"/>
  <c r="AH26" i="15"/>
  <c r="AW54" i="1"/>
  <c r="BB54" i="1" s="1"/>
  <c r="BC56" i="1"/>
  <c r="AS54" i="1"/>
  <c r="AH56" i="1"/>
  <c r="AM56" i="1" s="1"/>
  <c r="BC57" i="1"/>
  <c r="BB57" i="1"/>
  <c r="AJ56" i="1"/>
  <c r="AO56" i="1" s="1"/>
  <c r="AQ57" i="1"/>
  <c r="AV57" i="1" s="1"/>
  <c r="BA57" i="1" s="1"/>
  <c r="BF57" i="1" s="1"/>
  <c r="AQ56" i="1"/>
  <c r="AL54" i="1"/>
  <c r="AQ54" i="1" s="1"/>
  <c r="AV54" i="1" s="1"/>
  <c r="BA54" i="1" s="1"/>
  <c r="BF54" i="1" s="1"/>
  <c r="C48" i="1"/>
  <c r="C30" i="1"/>
  <c r="H30" i="1"/>
  <c r="F30" i="1"/>
  <c r="E30" i="1"/>
  <c r="D30" i="1"/>
  <c r="K30" i="1"/>
  <c r="J30" i="1"/>
  <c r="I30" i="1"/>
  <c r="M30" i="1"/>
  <c r="R30" i="1"/>
  <c r="P30" i="1"/>
  <c r="O30" i="1"/>
  <c r="N30" i="1"/>
  <c r="W30" i="1"/>
  <c r="U30" i="1"/>
  <c r="T30" i="1"/>
  <c r="S30" i="1"/>
  <c r="Z30" i="1"/>
  <c r="Y30" i="1"/>
  <c r="X30" i="1"/>
  <c r="AB30" i="1"/>
  <c r="C36" i="15"/>
  <c r="B36" i="15"/>
  <c r="S13" i="15"/>
  <c r="S11" i="15"/>
  <c r="Z16" i="15"/>
  <c r="Y16" i="15"/>
  <c r="X16" i="15"/>
  <c r="U16" i="15"/>
  <c r="T16" i="15"/>
  <c r="S16" i="15"/>
  <c r="P16" i="15"/>
  <c r="O16" i="15"/>
  <c r="N16" i="15"/>
  <c r="K16" i="15"/>
  <c r="J16" i="15"/>
  <c r="I16" i="15"/>
  <c r="F16" i="15"/>
  <c r="E16" i="15"/>
  <c r="D16" i="15"/>
  <c r="G10" i="15"/>
  <c r="G24" i="15" s="1"/>
  <c r="L10" i="15"/>
  <c r="Q10" i="15"/>
  <c r="V10" i="15"/>
  <c r="AA10" i="15"/>
  <c r="G14" i="15"/>
  <c r="G25" i="15" s="1"/>
  <c r="L14" i="15"/>
  <c r="Q14" i="15"/>
  <c r="V14" i="15"/>
  <c r="AA14" i="15"/>
  <c r="G15" i="15"/>
  <c r="G26" i="15" s="1"/>
  <c r="L15" i="15"/>
  <c r="Q15" i="15"/>
  <c r="V15" i="15"/>
  <c r="AA15" i="15"/>
  <c r="AB44" i="1"/>
  <c r="Z44" i="1"/>
  <c r="Y44" i="1"/>
  <c r="X44" i="1"/>
  <c r="W44" i="1"/>
  <c r="U44" i="1"/>
  <c r="T44" i="1"/>
  <c r="S44" i="1"/>
  <c r="R44" i="1"/>
  <c r="P44" i="1"/>
  <c r="O44" i="1"/>
  <c r="N44" i="1"/>
  <c r="M44" i="1"/>
  <c r="K44" i="1"/>
  <c r="J44" i="1"/>
  <c r="I44" i="1"/>
  <c r="H44" i="1"/>
  <c r="F44" i="1"/>
  <c r="E44" i="1"/>
  <c r="D44" i="1"/>
  <c r="C44" i="1"/>
  <c r="C64" i="10"/>
  <c r="C63" i="10"/>
  <c r="C62" i="10"/>
  <c r="Z53" i="10"/>
  <c r="Y53" i="10"/>
  <c r="X53" i="10"/>
  <c r="W53" i="10"/>
  <c r="U53" i="10"/>
  <c r="T53" i="10"/>
  <c r="S53" i="10"/>
  <c r="R53" i="10"/>
  <c r="P53" i="10"/>
  <c r="O53" i="10"/>
  <c r="N53" i="10"/>
  <c r="M53" i="10"/>
  <c r="K53" i="10"/>
  <c r="J53" i="10"/>
  <c r="I53" i="10"/>
  <c r="H53" i="10"/>
  <c r="G53" i="10"/>
  <c r="F53" i="10"/>
  <c r="E53" i="10"/>
  <c r="D53" i="10"/>
  <c r="C53" i="10"/>
  <c r="AB53" i="10"/>
  <c r="Z51" i="10"/>
  <c r="Y51" i="10"/>
  <c r="X51" i="10"/>
  <c r="W51" i="10"/>
  <c r="U51" i="10"/>
  <c r="T51" i="10"/>
  <c r="S51" i="10"/>
  <c r="R51" i="10"/>
  <c r="P51" i="10"/>
  <c r="O51" i="10"/>
  <c r="N51" i="10"/>
  <c r="M51" i="10"/>
  <c r="K51" i="10"/>
  <c r="J51" i="10"/>
  <c r="I51" i="10"/>
  <c r="H51" i="10"/>
  <c r="G51" i="10"/>
  <c r="F51" i="10"/>
  <c r="E51" i="10"/>
  <c r="D51" i="10"/>
  <c r="C51" i="10"/>
  <c r="AB51" i="10"/>
  <c r="AG66" i="10"/>
  <c r="AL66" i="10" s="1"/>
  <c r="AQ66" i="10" s="1"/>
  <c r="AV66" i="10" s="1"/>
  <c r="BA66" i="10" s="1"/>
  <c r="BF66" i="10" s="1"/>
  <c r="AF66" i="10"/>
  <c r="AK66" i="10" s="1"/>
  <c r="AP66" i="10" s="1"/>
  <c r="AU66" i="10" s="1"/>
  <c r="AZ66" i="10" s="1"/>
  <c r="BE66" i="10" s="1"/>
  <c r="AE66" i="10"/>
  <c r="AJ66" i="10" s="1"/>
  <c r="AO66" i="10" s="1"/>
  <c r="AT66" i="10" s="1"/>
  <c r="AY66" i="10" s="1"/>
  <c r="BD66" i="10" s="1"/>
  <c r="AD66" i="10"/>
  <c r="AI66" i="10" s="1"/>
  <c r="AN66" i="10" s="1"/>
  <c r="AS66" i="10" s="1"/>
  <c r="AX66" i="10" s="1"/>
  <c r="BC66" i="10" s="1"/>
  <c r="AC66" i="10"/>
  <c r="AH66" i="10" s="1"/>
  <c r="AM66" i="10" s="1"/>
  <c r="AR66" i="10" s="1"/>
  <c r="AW66" i="10" s="1"/>
  <c r="BB66" i="10" s="1"/>
  <c r="Q25" i="15" l="1"/>
  <c r="AL10" i="15"/>
  <c r="L25" i="15"/>
  <c r="Q26" i="15"/>
  <c r="V24" i="15"/>
  <c r="L26" i="15"/>
  <c r="AI10" i="15"/>
  <c r="V25" i="15"/>
  <c r="AJ15" i="15"/>
  <c r="AO15" i="15" s="1"/>
  <c r="V26" i="15"/>
  <c r="L24" i="15"/>
  <c r="AD10" i="1"/>
  <c r="AI15" i="15"/>
  <c r="AG9" i="1"/>
  <c r="AL14" i="15"/>
  <c r="AC16" i="15"/>
  <c r="AH10" i="15"/>
  <c r="AA26" i="15"/>
  <c r="AF26" i="15" s="1"/>
  <c r="AK26" i="15" s="1"/>
  <c r="AP26" i="15" s="1"/>
  <c r="AU26" i="15" s="1"/>
  <c r="AZ26" i="15" s="1"/>
  <c r="BE26" i="15" s="1"/>
  <c r="Q24" i="15"/>
  <c r="AA25" i="15"/>
  <c r="AF25" i="15" s="1"/>
  <c r="AK25" i="15" s="1"/>
  <c r="AP25" i="15" s="1"/>
  <c r="AU25" i="15" s="1"/>
  <c r="AZ25" i="15" s="1"/>
  <c r="BE25" i="15" s="1"/>
  <c r="AG16" i="15"/>
  <c r="AQ10" i="15"/>
  <c r="AL8" i="1"/>
  <c r="AD9" i="1"/>
  <c r="AI14" i="15"/>
  <c r="AN10" i="15"/>
  <c r="AI8" i="1"/>
  <c r="AM26" i="15"/>
  <c r="AR26" i="15" s="1"/>
  <c r="AW26" i="15" s="1"/>
  <c r="BB26" i="15" s="1"/>
  <c r="AH15" i="15"/>
  <c r="AH14" i="15"/>
  <c r="AL15" i="15"/>
  <c r="AG10" i="1"/>
  <c r="AE16" i="15"/>
  <c r="AE8" i="1"/>
  <c r="AJ10" i="15"/>
  <c r="AA24" i="15"/>
  <c r="AF24" i="15" s="1"/>
  <c r="AK24" i="15" s="1"/>
  <c r="AP24" i="15" s="1"/>
  <c r="AU24" i="15" s="1"/>
  <c r="AZ24" i="15" s="1"/>
  <c r="BE24" i="15" s="1"/>
  <c r="AE9" i="1"/>
  <c r="AJ14" i="15"/>
  <c r="AD16" i="15"/>
  <c r="AX54" i="1"/>
  <c r="AT56" i="1"/>
  <c r="AR56" i="1"/>
  <c r="AV56" i="1"/>
  <c r="E36" i="15"/>
  <c r="E20" i="15"/>
  <c r="E19" i="15"/>
  <c r="E21" i="15"/>
  <c r="Z36" i="15"/>
  <c r="Z19" i="15"/>
  <c r="Z21" i="15"/>
  <c r="Z20" i="15"/>
  <c r="I36" i="15"/>
  <c r="I21" i="15"/>
  <c r="I20" i="15"/>
  <c r="I19" i="15"/>
  <c r="J36" i="15"/>
  <c r="J21" i="15"/>
  <c r="J20" i="15"/>
  <c r="J19" i="15"/>
  <c r="N36" i="15"/>
  <c r="N21" i="15"/>
  <c r="N19" i="15"/>
  <c r="N20" i="15"/>
  <c r="X36" i="15"/>
  <c r="X19" i="15"/>
  <c r="X21" i="15"/>
  <c r="X20" i="15"/>
  <c r="O36" i="15"/>
  <c r="O19" i="15"/>
  <c r="O20" i="15"/>
  <c r="O21" i="15"/>
  <c r="U36" i="15"/>
  <c r="U21" i="15"/>
  <c r="U20" i="15"/>
  <c r="U19" i="15"/>
  <c r="Y36" i="15"/>
  <c r="Y20" i="15"/>
  <c r="Y19" i="15"/>
  <c r="Y21" i="15"/>
  <c r="F36" i="15"/>
  <c r="F20" i="15"/>
  <c r="F21" i="15"/>
  <c r="F19" i="15"/>
  <c r="P36" i="15"/>
  <c r="P20" i="15"/>
  <c r="P19" i="15"/>
  <c r="P21" i="15"/>
  <c r="S36" i="15"/>
  <c r="S20" i="15"/>
  <c r="S19" i="15"/>
  <c r="S21" i="15"/>
  <c r="D36" i="15"/>
  <c r="D20" i="15"/>
  <c r="D21" i="15"/>
  <c r="D19" i="15"/>
  <c r="K36" i="15"/>
  <c r="K19" i="15"/>
  <c r="K20" i="15"/>
  <c r="K21" i="15"/>
  <c r="T36" i="15"/>
  <c r="T20" i="15"/>
  <c r="T21" i="15"/>
  <c r="T19" i="15"/>
  <c r="L16" i="15"/>
  <c r="L36" i="15" s="1"/>
  <c r="V16" i="15"/>
  <c r="V36" i="15" s="1"/>
  <c r="Q16" i="15"/>
  <c r="Q36" i="15" s="1"/>
  <c r="AA16" i="15"/>
  <c r="AA36" i="15" s="1"/>
  <c r="G16" i="15"/>
  <c r="G36" i="15" s="1"/>
  <c r="AJ10" i="1" l="1"/>
  <c r="AE11" i="1"/>
  <c r="AE14" i="1"/>
  <c r="AH8" i="1"/>
  <c r="AM10" i="15"/>
  <c r="AF10" i="15"/>
  <c r="AN14" i="15"/>
  <c r="AI9" i="1"/>
  <c r="AC11" i="1"/>
  <c r="AV10" i="15"/>
  <c r="AQ8" i="1"/>
  <c r="AS10" i="15"/>
  <c r="AN8" i="1"/>
  <c r="AG16" i="1"/>
  <c r="AG17" i="1"/>
  <c r="AG11" i="1"/>
  <c r="AG92" i="10" s="1"/>
  <c r="AF15" i="15"/>
  <c r="AO10" i="1"/>
  <c r="AT15" i="15"/>
  <c r="AD17" i="1"/>
  <c r="AD16" i="1"/>
  <c r="AD11" i="1"/>
  <c r="AH16" i="15"/>
  <c r="AH10" i="1"/>
  <c r="AM15" i="15"/>
  <c r="L19" i="15"/>
  <c r="AQ14" i="15"/>
  <c r="AL9" i="1"/>
  <c r="AL10" i="1"/>
  <c r="AQ15" i="15"/>
  <c r="AI16" i="15"/>
  <c r="AI10" i="1"/>
  <c r="AN15" i="15"/>
  <c r="AI14" i="1"/>
  <c r="AL16" i="15"/>
  <c r="AO14" i="15"/>
  <c r="AJ9" i="1"/>
  <c r="AL14" i="1"/>
  <c r="AE16" i="1"/>
  <c r="AE17" i="1"/>
  <c r="AO10" i="15"/>
  <c r="AJ8" i="1"/>
  <c r="AJ16" i="15"/>
  <c r="AH9" i="1"/>
  <c r="AM14" i="15"/>
  <c r="AF14" i="15"/>
  <c r="BA56" i="1"/>
  <c r="AW56" i="1"/>
  <c r="BC54" i="1"/>
  <c r="AY56" i="1"/>
  <c r="AA19" i="15"/>
  <c r="V19" i="15"/>
  <c r="L20" i="15"/>
  <c r="G19" i="15"/>
  <c r="V21" i="15"/>
  <c r="AA21" i="15"/>
  <c r="G20" i="15"/>
  <c r="V20" i="15"/>
  <c r="Q21" i="15"/>
  <c r="L21" i="15"/>
  <c r="Q19" i="15"/>
  <c r="Q20" i="15"/>
  <c r="G21" i="15"/>
  <c r="AA20" i="15"/>
  <c r="M16" i="15"/>
  <c r="R16" i="15"/>
  <c r="H16" i="15"/>
  <c r="AB16" i="15"/>
  <c r="W16" i="15"/>
  <c r="AC62" i="10" l="1"/>
  <c r="AC92" i="10"/>
  <c r="AC63" i="10"/>
  <c r="AC55" i="1"/>
  <c r="AI11" i="1"/>
  <c r="AL11" i="1"/>
  <c r="AN16" i="15"/>
  <c r="AQ16" i="15"/>
  <c r="AT14" i="15"/>
  <c r="AO9" i="1"/>
  <c r="AK15" i="15"/>
  <c r="AF10" i="1"/>
  <c r="AJ11" i="1"/>
  <c r="AJ14" i="1"/>
  <c r="AK14" i="15"/>
  <c r="AF9" i="1"/>
  <c r="AN14" i="1"/>
  <c r="AH11" i="1"/>
  <c r="AH14" i="1"/>
  <c r="AX10" i="15"/>
  <c r="AS8" i="1"/>
  <c r="AV14" i="15"/>
  <c r="AQ9" i="1"/>
  <c r="AM10" i="1"/>
  <c r="AR15" i="15"/>
  <c r="AT10" i="1"/>
  <c r="AY15" i="15"/>
  <c r="AI17" i="1"/>
  <c r="AI16" i="1"/>
  <c r="AL16" i="1"/>
  <c r="AL17" i="1"/>
  <c r="AN10" i="1"/>
  <c r="AS15" i="15"/>
  <c r="AQ14" i="1"/>
  <c r="AS14" i="15"/>
  <c r="AN9" i="1"/>
  <c r="AK10" i="15"/>
  <c r="AF8" i="1"/>
  <c r="AF16" i="15"/>
  <c r="AT10" i="15"/>
  <c r="AO8" i="1"/>
  <c r="AO16" i="15"/>
  <c r="AQ10" i="1"/>
  <c r="AV15" i="15"/>
  <c r="AR14" i="15"/>
  <c r="AM9" i="1"/>
  <c r="BA10" i="15"/>
  <c r="AV8" i="1"/>
  <c r="AR10" i="15"/>
  <c r="AM8" i="1"/>
  <c r="AM16" i="15"/>
  <c r="AH17" i="1"/>
  <c r="AH16" i="1"/>
  <c r="AJ17" i="1"/>
  <c r="AJ16" i="1"/>
  <c r="BF56" i="1"/>
  <c r="BD56" i="1"/>
  <c r="BB56" i="1"/>
  <c r="M36" i="15"/>
  <c r="M19" i="15"/>
  <c r="M21" i="15"/>
  <c r="M20" i="15"/>
  <c r="AB36" i="15"/>
  <c r="AB19" i="15"/>
  <c r="AB21" i="15"/>
  <c r="AB20" i="15"/>
  <c r="H36" i="15"/>
  <c r="H21" i="15"/>
  <c r="H19" i="15"/>
  <c r="H20" i="15"/>
  <c r="R36" i="15"/>
  <c r="R20" i="15"/>
  <c r="R21" i="15"/>
  <c r="R19" i="15"/>
  <c r="W36" i="15"/>
  <c r="W21" i="15"/>
  <c r="W20" i="15"/>
  <c r="W19" i="15"/>
  <c r="AQ11" i="1" l="1"/>
  <c r="AY10" i="1"/>
  <c r="BD15" i="15"/>
  <c r="AS10" i="1"/>
  <c r="AX15" i="15"/>
  <c r="AV14" i="1"/>
  <c r="AM17" i="1"/>
  <c r="AM16" i="1"/>
  <c r="AW14" i="15"/>
  <c r="AR9" i="1"/>
  <c r="AO17" i="1"/>
  <c r="AO16" i="1"/>
  <c r="AY14" i="15"/>
  <c r="AT9" i="1"/>
  <c r="AY10" i="15"/>
  <c r="AT8" i="1"/>
  <c r="AT16" i="15"/>
  <c r="AN17" i="1"/>
  <c r="AN16" i="1"/>
  <c r="AV10" i="1"/>
  <c r="BA15" i="15"/>
  <c r="AX14" i="15"/>
  <c r="AS9" i="1"/>
  <c r="AP14" i="15"/>
  <c r="AK9" i="1"/>
  <c r="BF10" i="15"/>
  <c r="BF8" i="1" s="1"/>
  <c r="BA8" i="1"/>
  <c r="AK16" i="15"/>
  <c r="AK10" i="1"/>
  <c r="AP15" i="15"/>
  <c r="AR10" i="1"/>
  <c r="AW15" i="15"/>
  <c r="AQ17" i="1"/>
  <c r="AQ16" i="1"/>
  <c r="AS16" i="15"/>
  <c r="AS14" i="1"/>
  <c r="AM14" i="1"/>
  <c r="AM11" i="1"/>
  <c r="BA14" i="15"/>
  <c r="AV9" i="1"/>
  <c r="AV16" i="15"/>
  <c r="BC10" i="15"/>
  <c r="BC8" i="1" s="1"/>
  <c r="AX8" i="1"/>
  <c r="AW10" i="15"/>
  <c r="AR8" i="1"/>
  <c r="AR16" i="15"/>
  <c r="AF11" i="1"/>
  <c r="AN11" i="1"/>
  <c r="AO11" i="1"/>
  <c r="AO14" i="1"/>
  <c r="AP10" i="15"/>
  <c r="AK8" i="1"/>
  <c r="BA16" i="15" l="1"/>
  <c r="AK11" i="1"/>
  <c r="AS11" i="1"/>
  <c r="BC14" i="1"/>
  <c r="BD10" i="15"/>
  <c r="BD8" i="1" s="1"/>
  <c r="AY8" i="1"/>
  <c r="AY16" i="15"/>
  <c r="AV17" i="1"/>
  <c r="AV16" i="1"/>
  <c r="AX10" i="1"/>
  <c r="BC15" i="15"/>
  <c r="BA14" i="1"/>
  <c r="AR14" i="1"/>
  <c r="AR11" i="1"/>
  <c r="BF14" i="1"/>
  <c r="AV11" i="1"/>
  <c r="BB10" i="15"/>
  <c r="BB8" i="1" s="1"/>
  <c r="AW8" i="1"/>
  <c r="AW16" i="15"/>
  <c r="AT17" i="1"/>
  <c r="AT16" i="1"/>
  <c r="BF14" i="15"/>
  <c r="BF9" i="1" s="1"/>
  <c r="BA9" i="1"/>
  <c r="AW10" i="1"/>
  <c r="BB15" i="15"/>
  <c r="BD14" i="15"/>
  <c r="BD9" i="1" s="1"/>
  <c r="AY9" i="1"/>
  <c r="AU14" i="15"/>
  <c r="AP9" i="1"/>
  <c r="AP10" i="1"/>
  <c r="AU15" i="15"/>
  <c r="AS16" i="1"/>
  <c r="AS17" i="1"/>
  <c r="AR17" i="1"/>
  <c r="AR16" i="1"/>
  <c r="BD10" i="1"/>
  <c r="BC14" i="15"/>
  <c r="BC9" i="1" s="1"/>
  <c r="AX9" i="1"/>
  <c r="AX16" i="15"/>
  <c r="BB14" i="15"/>
  <c r="BB9" i="1" s="1"/>
  <c r="AW9" i="1"/>
  <c r="AU10" i="15"/>
  <c r="AP8" i="1"/>
  <c r="AP16" i="15"/>
  <c r="AX14" i="1"/>
  <c r="BA10" i="1"/>
  <c r="BF15" i="15"/>
  <c r="AT11" i="1"/>
  <c r="AT14" i="1"/>
  <c r="BA11" i="1" l="1"/>
  <c r="AX11" i="1"/>
  <c r="AP11" i="1"/>
  <c r="AW17" i="1"/>
  <c r="AW16" i="1"/>
  <c r="BD17" i="1"/>
  <c r="BD16" i="1"/>
  <c r="BB14" i="1"/>
  <c r="BB17" i="1"/>
  <c r="BB16" i="1"/>
  <c r="BD16" i="15"/>
  <c r="BB16" i="15"/>
  <c r="BB10" i="1"/>
  <c r="BB11" i="1" s="1"/>
  <c r="AX16" i="1"/>
  <c r="AX17" i="1"/>
  <c r="BA17" i="1"/>
  <c r="BA16" i="1"/>
  <c r="AY14" i="1"/>
  <c r="AY11" i="1"/>
  <c r="AZ10" i="15"/>
  <c r="AU8" i="1"/>
  <c r="AU16" i="15"/>
  <c r="BC16" i="15"/>
  <c r="BC10" i="1"/>
  <c r="BC11" i="1" s="1"/>
  <c r="BD14" i="1"/>
  <c r="BD11" i="1"/>
  <c r="AU10" i="1"/>
  <c r="AZ15" i="15"/>
  <c r="BF16" i="15"/>
  <c r="BF10" i="1"/>
  <c r="BF11" i="1" s="1"/>
  <c r="AZ14" i="15"/>
  <c r="AU9" i="1"/>
  <c r="BC17" i="1"/>
  <c r="BC16" i="1"/>
  <c r="AY17" i="1"/>
  <c r="AY16" i="1"/>
  <c r="BF17" i="1"/>
  <c r="BF16" i="1"/>
  <c r="AW11" i="1"/>
  <c r="AW14" i="1"/>
  <c r="AU11" i="1" l="1"/>
  <c r="BE10" i="15"/>
  <c r="BE8" i="1" s="1"/>
  <c r="AZ8" i="1"/>
  <c r="AZ16" i="15"/>
  <c r="BE14" i="15"/>
  <c r="BE9" i="1" s="1"/>
  <c r="AZ9" i="1"/>
  <c r="AZ10" i="1"/>
  <c r="BE15" i="15"/>
  <c r="AZ11" i="1" l="1"/>
  <c r="BE16" i="15"/>
  <c r="BE10" i="1"/>
  <c r="BE11" i="1" s="1"/>
  <c r="C94" i="11" l="1"/>
  <c r="H94" i="11"/>
  <c r="Z94" i="11"/>
  <c r="Y94" i="11"/>
  <c r="W94" i="11"/>
  <c r="U94" i="11"/>
  <c r="T94" i="11"/>
  <c r="S94" i="11"/>
  <c r="R94" i="11"/>
  <c r="P94" i="11"/>
  <c r="O94" i="11"/>
  <c r="N94" i="11"/>
  <c r="M94" i="11"/>
  <c r="K94" i="11"/>
  <c r="J94" i="11"/>
  <c r="I94" i="11"/>
  <c r="AB94" i="11"/>
  <c r="B94" i="11"/>
  <c r="U11" i="1"/>
  <c r="T11" i="1"/>
  <c r="S11" i="1"/>
  <c r="P11" i="1"/>
  <c r="O11" i="1"/>
  <c r="K11" i="1"/>
  <c r="F11" i="1"/>
  <c r="E11" i="1"/>
  <c r="D11" i="1"/>
  <c r="G42" i="1"/>
  <c r="D12" i="1" l="1"/>
  <c r="D55" i="1"/>
  <c r="D22" i="1"/>
  <c r="D32" i="1" s="1"/>
  <c r="E12" i="1"/>
  <c r="E55" i="1"/>
  <c r="E22" i="1"/>
  <c r="E32" i="1" s="1"/>
  <c r="F12" i="1"/>
  <c r="F55" i="1"/>
  <c r="F22" i="1"/>
  <c r="F32" i="1" s="1"/>
  <c r="K55" i="1"/>
  <c r="K22" i="1"/>
  <c r="K12" i="1"/>
  <c r="O55" i="1"/>
  <c r="O22" i="1"/>
  <c r="O32" i="1" s="1"/>
  <c r="P55" i="1"/>
  <c r="P12" i="1"/>
  <c r="P22" i="1"/>
  <c r="P32" i="1" s="1"/>
  <c r="S55" i="1"/>
  <c r="S22" i="1"/>
  <c r="S32" i="1" s="1"/>
  <c r="T12" i="1"/>
  <c r="T55" i="1"/>
  <c r="T22" i="1"/>
  <c r="U12" i="1"/>
  <c r="U55" i="1"/>
  <c r="U22" i="1"/>
  <c r="U32" i="1" s="1"/>
  <c r="C32" i="1"/>
  <c r="K62" i="10"/>
  <c r="K64" i="10"/>
  <c r="K63" i="10"/>
  <c r="O63" i="10"/>
  <c r="O64" i="10"/>
  <c r="O62" i="10"/>
  <c r="P64" i="10"/>
  <c r="P62" i="10"/>
  <c r="P63" i="10"/>
  <c r="T63" i="10"/>
  <c r="T62" i="10"/>
  <c r="T64" i="10"/>
  <c r="S64" i="10"/>
  <c r="S63" i="10"/>
  <c r="S62" i="10"/>
  <c r="D64" i="10"/>
  <c r="D62" i="10"/>
  <c r="D63" i="10"/>
  <c r="E64" i="10"/>
  <c r="E63" i="10"/>
  <c r="E62" i="10"/>
  <c r="F64" i="10"/>
  <c r="F63" i="10"/>
  <c r="F62" i="10"/>
  <c r="U63" i="10"/>
  <c r="U62" i="10"/>
  <c r="U64" i="10"/>
  <c r="K32" i="1"/>
  <c r="C58" i="10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AB31" i="10"/>
  <c r="AB33" i="10" s="1"/>
  <c r="Z31" i="10"/>
  <c r="Z33" i="10" s="1"/>
  <c r="Y31" i="10"/>
  <c r="Y33" i="10" s="1"/>
  <c r="X31" i="10"/>
  <c r="X33" i="10" s="1"/>
  <c r="W31" i="10"/>
  <c r="W33" i="10" s="1"/>
  <c r="U31" i="10"/>
  <c r="U33" i="10" s="1"/>
  <c r="T31" i="10"/>
  <c r="T33" i="10" s="1"/>
  <c r="S31" i="10"/>
  <c r="S33" i="10" s="1"/>
  <c r="R31" i="10"/>
  <c r="R33" i="10" s="1"/>
  <c r="P31" i="10"/>
  <c r="P33" i="10" s="1"/>
  <c r="O31" i="10"/>
  <c r="O33" i="10" s="1"/>
  <c r="N31" i="10"/>
  <c r="N33" i="10" s="1"/>
  <c r="M31" i="10"/>
  <c r="M33" i="10" s="1"/>
  <c r="K31" i="10"/>
  <c r="K33" i="10" s="1"/>
  <c r="J31" i="10"/>
  <c r="J33" i="10" s="1"/>
  <c r="I31" i="10"/>
  <c r="I33" i="10" s="1"/>
  <c r="H31" i="10"/>
  <c r="H33" i="10" s="1"/>
  <c r="G31" i="10"/>
  <c r="G33" i="10" s="1"/>
  <c r="F31" i="10"/>
  <c r="F33" i="10" s="1"/>
  <c r="E31" i="10"/>
  <c r="E33" i="10" s="1"/>
  <c r="D31" i="10"/>
  <c r="D33" i="10" s="1"/>
  <c r="C31" i="10"/>
  <c r="C33" i="10" s="1"/>
  <c r="AB20" i="10"/>
  <c r="AB22" i="10" s="1"/>
  <c r="Z20" i="10"/>
  <c r="Z22" i="10" s="1"/>
  <c r="Y20" i="10"/>
  <c r="Y22" i="10" s="1"/>
  <c r="X20" i="10"/>
  <c r="X22" i="10" s="1"/>
  <c r="W20" i="10"/>
  <c r="W22" i="10" s="1"/>
  <c r="U20" i="10"/>
  <c r="U22" i="10" s="1"/>
  <c r="U61" i="10" s="1"/>
  <c r="T20" i="10"/>
  <c r="T22" i="10" s="1"/>
  <c r="T61" i="10" s="1"/>
  <c r="S20" i="10"/>
  <c r="S22" i="10" s="1"/>
  <c r="S61" i="10" s="1"/>
  <c r="R20" i="10"/>
  <c r="R22" i="10" s="1"/>
  <c r="P20" i="10"/>
  <c r="P22" i="10" s="1"/>
  <c r="P61" i="10" s="1"/>
  <c r="O20" i="10"/>
  <c r="O22" i="10" s="1"/>
  <c r="O61" i="10" s="1"/>
  <c r="N20" i="10"/>
  <c r="N22" i="10" s="1"/>
  <c r="M20" i="10"/>
  <c r="M22" i="10" s="1"/>
  <c r="K20" i="10"/>
  <c r="K22" i="10" s="1"/>
  <c r="K61" i="10" s="1"/>
  <c r="J20" i="10"/>
  <c r="J22" i="10" s="1"/>
  <c r="I20" i="10"/>
  <c r="I22" i="10" s="1"/>
  <c r="H20" i="10"/>
  <c r="H22" i="10" s="1"/>
  <c r="G20" i="10"/>
  <c r="G22" i="10" s="1"/>
  <c r="F20" i="10"/>
  <c r="F22" i="10" s="1"/>
  <c r="F41" i="10" s="1"/>
  <c r="E20" i="10"/>
  <c r="E22" i="10" s="1"/>
  <c r="E41" i="10" s="1"/>
  <c r="D20" i="10"/>
  <c r="D22" i="10" s="1"/>
  <c r="D61" i="10" s="1"/>
  <c r="C20" i="10"/>
  <c r="C22" i="10" s="1"/>
  <c r="F89" i="11"/>
  <c r="F86" i="11"/>
  <c r="F85" i="11"/>
  <c r="F84" i="11"/>
  <c r="F83" i="11"/>
  <c r="F81" i="11"/>
  <c r="F80" i="11"/>
  <c r="F76" i="11"/>
  <c r="F75" i="11"/>
  <c r="F74" i="11"/>
  <c r="F73" i="11"/>
  <c r="F72" i="11"/>
  <c r="F71" i="11"/>
  <c r="F70" i="11"/>
  <c r="F91" i="10" s="1"/>
  <c r="F92" i="10" s="1"/>
  <c r="F66" i="11"/>
  <c r="F65" i="11"/>
  <c r="F63" i="11"/>
  <c r="F62" i="11"/>
  <c r="F61" i="11"/>
  <c r="F59" i="11"/>
  <c r="F58" i="11"/>
  <c r="F56" i="11"/>
  <c r="F55" i="11"/>
  <c r="F54" i="11"/>
  <c r="F53" i="11"/>
  <c r="F88" i="10" s="1"/>
  <c r="F89" i="10" s="1"/>
  <c r="F52" i="11"/>
  <c r="G46" i="11"/>
  <c r="G45" i="11"/>
  <c r="G43" i="11"/>
  <c r="G42" i="11"/>
  <c r="G40" i="11"/>
  <c r="G39" i="11"/>
  <c r="G38" i="11"/>
  <c r="G37" i="11"/>
  <c r="G36" i="11"/>
  <c r="G35" i="11"/>
  <c r="G34" i="11"/>
  <c r="G33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F22" i="11"/>
  <c r="F44" i="11" s="1"/>
  <c r="L38" i="10"/>
  <c r="L37" i="10"/>
  <c r="L119" i="10" s="1"/>
  <c r="L117" i="10" s="1"/>
  <c r="L36" i="10"/>
  <c r="L30" i="10"/>
  <c r="L29" i="10"/>
  <c r="L26" i="10"/>
  <c r="L25" i="10"/>
  <c r="L24" i="10"/>
  <c r="L19" i="10"/>
  <c r="L18" i="10"/>
  <c r="L17" i="10"/>
  <c r="L16" i="10"/>
  <c r="L15" i="10"/>
  <c r="L87" i="10" s="1"/>
  <c r="L12" i="10"/>
  <c r="L11" i="10"/>
  <c r="L10" i="10"/>
  <c r="G33" i="1"/>
  <c r="G29" i="1"/>
  <c r="G75" i="10" s="1"/>
  <c r="G76" i="10" s="1"/>
  <c r="G28" i="1"/>
  <c r="G27" i="1"/>
  <c r="G19" i="1"/>
  <c r="G18" i="1"/>
  <c r="G17" i="1"/>
  <c r="G16" i="1"/>
  <c r="G15" i="1"/>
  <c r="G14" i="1"/>
  <c r="G10" i="1"/>
  <c r="G9" i="1"/>
  <c r="G8" i="1"/>
  <c r="E89" i="11"/>
  <c r="E86" i="11"/>
  <c r="E85" i="11"/>
  <c r="E84" i="11"/>
  <c r="E83" i="11"/>
  <c r="E81" i="11"/>
  <c r="E80" i="11"/>
  <c r="E76" i="11"/>
  <c r="E74" i="11"/>
  <c r="E73" i="11"/>
  <c r="E72" i="11"/>
  <c r="E71" i="11"/>
  <c r="E70" i="11"/>
  <c r="E91" i="10" s="1"/>
  <c r="E92" i="10" s="1"/>
  <c r="E66" i="11"/>
  <c r="E65" i="11"/>
  <c r="E63" i="11"/>
  <c r="E62" i="11"/>
  <c r="E61" i="11"/>
  <c r="E59" i="11"/>
  <c r="E58" i="11"/>
  <c r="E56" i="11"/>
  <c r="E55" i="11"/>
  <c r="E54" i="11"/>
  <c r="E53" i="11"/>
  <c r="E88" i="10" s="1"/>
  <c r="E89" i="10" s="1"/>
  <c r="E52" i="11"/>
  <c r="E22" i="11"/>
  <c r="E44" i="11" s="1"/>
  <c r="D89" i="11"/>
  <c r="D86" i="11"/>
  <c r="D85" i="11"/>
  <c r="D84" i="11"/>
  <c r="D83" i="11"/>
  <c r="D81" i="11"/>
  <c r="D80" i="11"/>
  <c r="D76" i="11"/>
  <c r="D75" i="11"/>
  <c r="D74" i="11"/>
  <c r="D73" i="11"/>
  <c r="D72" i="11"/>
  <c r="D71" i="11"/>
  <c r="D70" i="11"/>
  <c r="D91" i="10" s="1"/>
  <c r="D92" i="10" s="1"/>
  <c r="D66" i="11"/>
  <c r="D65" i="11"/>
  <c r="D63" i="11"/>
  <c r="D62" i="11"/>
  <c r="D61" i="11"/>
  <c r="D59" i="11"/>
  <c r="D58" i="11"/>
  <c r="D56" i="11"/>
  <c r="D55" i="11"/>
  <c r="D54" i="11"/>
  <c r="D53" i="11"/>
  <c r="D88" i="10" s="1"/>
  <c r="D89" i="10" s="1"/>
  <c r="D52" i="11"/>
  <c r="D77" i="11"/>
  <c r="D22" i="11"/>
  <c r="Q38" i="10"/>
  <c r="Q37" i="10"/>
  <c r="Q119" i="10" s="1"/>
  <c r="Q117" i="10" s="1"/>
  <c r="Q36" i="10"/>
  <c r="Q30" i="10"/>
  <c r="Q29" i="10"/>
  <c r="Q26" i="10"/>
  <c r="Q25" i="10"/>
  <c r="Q24" i="10"/>
  <c r="Q19" i="10"/>
  <c r="Q18" i="10"/>
  <c r="Q17" i="10"/>
  <c r="Q16" i="10"/>
  <c r="Q15" i="10"/>
  <c r="Q87" i="10" s="1"/>
  <c r="Q12" i="10"/>
  <c r="Q11" i="10"/>
  <c r="Q10" i="10"/>
  <c r="K89" i="11"/>
  <c r="K86" i="11"/>
  <c r="K85" i="11"/>
  <c r="K84" i="11"/>
  <c r="K83" i="11"/>
  <c r="K81" i="11"/>
  <c r="K80" i="11"/>
  <c r="K76" i="11"/>
  <c r="K75" i="11"/>
  <c r="K74" i="11"/>
  <c r="K73" i="11"/>
  <c r="K72" i="11"/>
  <c r="K71" i="11"/>
  <c r="K70" i="11"/>
  <c r="K91" i="10" s="1"/>
  <c r="K92" i="10" s="1"/>
  <c r="K66" i="11"/>
  <c r="K65" i="11"/>
  <c r="K63" i="11"/>
  <c r="K62" i="11"/>
  <c r="K61" i="11"/>
  <c r="K59" i="11"/>
  <c r="K58" i="11"/>
  <c r="K56" i="11"/>
  <c r="K55" i="11"/>
  <c r="K54" i="11"/>
  <c r="K53" i="11"/>
  <c r="K88" i="10" s="1"/>
  <c r="K89" i="10" s="1"/>
  <c r="K52" i="11"/>
  <c r="L46" i="11"/>
  <c r="L45" i="11"/>
  <c r="L43" i="11"/>
  <c r="L40" i="11"/>
  <c r="L39" i="11"/>
  <c r="L38" i="11"/>
  <c r="L37" i="11"/>
  <c r="L36" i="11"/>
  <c r="L35" i="11"/>
  <c r="L31" i="11"/>
  <c r="L30" i="11"/>
  <c r="L29" i="11"/>
  <c r="L28" i="11"/>
  <c r="L27" i="11"/>
  <c r="L26" i="11"/>
  <c r="L25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K22" i="11"/>
  <c r="K44" i="11" s="1"/>
  <c r="J22" i="11"/>
  <c r="I22" i="11"/>
  <c r="Z45" i="10"/>
  <c r="Y45" i="10"/>
  <c r="X45" i="10"/>
  <c r="W45" i="10"/>
  <c r="U45" i="10"/>
  <c r="T45" i="10"/>
  <c r="S45" i="10"/>
  <c r="R45" i="10"/>
  <c r="P45" i="10"/>
  <c r="O45" i="10"/>
  <c r="N45" i="10"/>
  <c r="M45" i="10"/>
  <c r="K45" i="10"/>
  <c r="J45" i="10"/>
  <c r="I45" i="10"/>
  <c r="H45" i="10"/>
  <c r="G45" i="10"/>
  <c r="F45" i="10"/>
  <c r="E45" i="10"/>
  <c r="D45" i="10"/>
  <c r="C45" i="10"/>
  <c r="AB45" i="10"/>
  <c r="Z44" i="10"/>
  <c r="Z74" i="10" s="1"/>
  <c r="Y44" i="10"/>
  <c r="Y74" i="10" s="1"/>
  <c r="X44" i="10"/>
  <c r="X74" i="10" s="1"/>
  <c r="W44" i="10"/>
  <c r="W74" i="10" s="1"/>
  <c r="U44" i="10"/>
  <c r="U74" i="10" s="1"/>
  <c r="T44" i="10"/>
  <c r="T74" i="10" s="1"/>
  <c r="S44" i="10"/>
  <c r="S74" i="10" s="1"/>
  <c r="R44" i="10"/>
  <c r="R74" i="10" s="1"/>
  <c r="P44" i="10"/>
  <c r="P74" i="10" s="1"/>
  <c r="O44" i="10"/>
  <c r="O74" i="10" s="1"/>
  <c r="N44" i="10"/>
  <c r="N74" i="10" s="1"/>
  <c r="M44" i="10"/>
  <c r="M74" i="10" s="1"/>
  <c r="K44" i="10"/>
  <c r="K74" i="10" s="1"/>
  <c r="J44" i="10"/>
  <c r="J74" i="10" s="1"/>
  <c r="I44" i="10"/>
  <c r="I74" i="10" s="1"/>
  <c r="H44" i="10"/>
  <c r="H74" i="10" s="1"/>
  <c r="G44" i="10"/>
  <c r="G74" i="10" s="1"/>
  <c r="F44" i="10"/>
  <c r="F74" i="10" s="1"/>
  <c r="E44" i="10"/>
  <c r="E74" i="10" s="1"/>
  <c r="D44" i="10"/>
  <c r="D74" i="10" s="1"/>
  <c r="C44" i="10"/>
  <c r="C74" i="10" s="1"/>
  <c r="AB44" i="10"/>
  <c r="AB74" i="10" s="1"/>
  <c r="L42" i="1"/>
  <c r="L33" i="1"/>
  <c r="L29" i="1"/>
  <c r="L75" i="10" s="1"/>
  <c r="L28" i="1"/>
  <c r="L27" i="1"/>
  <c r="L19" i="1"/>
  <c r="L18" i="1"/>
  <c r="L17" i="1"/>
  <c r="L16" i="1"/>
  <c r="L15" i="1"/>
  <c r="L14" i="1"/>
  <c r="L10" i="1"/>
  <c r="L9" i="1"/>
  <c r="L8" i="1"/>
  <c r="Z11" i="1"/>
  <c r="Y11" i="1"/>
  <c r="X11" i="1"/>
  <c r="N11" i="1"/>
  <c r="S12" i="1" s="1"/>
  <c r="J11" i="1"/>
  <c r="O12" i="1" s="1"/>
  <c r="I11" i="1"/>
  <c r="J89" i="11"/>
  <c r="J86" i="11"/>
  <c r="J85" i="11"/>
  <c r="J84" i="11"/>
  <c r="J83" i="11"/>
  <c r="J81" i="11"/>
  <c r="J80" i="11"/>
  <c r="J76" i="11"/>
  <c r="J74" i="11"/>
  <c r="J73" i="11"/>
  <c r="J72" i="11"/>
  <c r="J71" i="11"/>
  <c r="J70" i="11"/>
  <c r="J91" i="10" s="1"/>
  <c r="J92" i="10" s="1"/>
  <c r="J66" i="11"/>
  <c r="J65" i="11"/>
  <c r="J63" i="11"/>
  <c r="J62" i="11"/>
  <c r="J61" i="11"/>
  <c r="J59" i="11"/>
  <c r="J58" i="11"/>
  <c r="J56" i="11"/>
  <c r="J55" i="11"/>
  <c r="J54" i="11"/>
  <c r="J53" i="11"/>
  <c r="J88" i="10" s="1"/>
  <c r="J89" i="10" s="1"/>
  <c r="J52" i="11"/>
  <c r="Y75" i="11"/>
  <c r="T75" i="11"/>
  <c r="O75" i="11"/>
  <c r="I77" i="11"/>
  <c r="I89" i="11"/>
  <c r="I86" i="11"/>
  <c r="I85" i="11"/>
  <c r="I84" i="11"/>
  <c r="I83" i="11"/>
  <c r="I81" i="11"/>
  <c r="I80" i="11"/>
  <c r="I76" i="11"/>
  <c r="I75" i="11"/>
  <c r="I74" i="11"/>
  <c r="I73" i="11"/>
  <c r="I72" i="11"/>
  <c r="I71" i="11"/>
  <c r="I70" i="11"/>
  <c r="I91" i="10" s="1"/>
  <c r="I92" i="10" s="1"/>
  <c r="I66" i="11"/>
  <c r="I65" i="11"/>
  <c r="I63" i="11"/>
  <c r="I62" i="11"/>
  <c r="I61" i="11"/>
  <c r="I59" i="11"/>
  <c r="I58" i="11"/>
  <c r="I56" i="11"/>
  <c r="I55" i="11"/>
  <c r="I54" i="11"/>
  <c r="I53" i="11"/>
  <c r="I88" i="10" s="1"/>
  <c r="I89" i="10" s="1"/>
  <c r="I52" i="11"/>
  <c r="Q42" i="1"/>
  <c r="V42" i="1"/>
  <c r="AA42" i="1"/>
  <c r="Q33" i="1"/>
  <c r="Q29" i="1"/>
  <c r="Q75" i="10" s="1"/>
  <c r="Q28" i="1"/>
  <c r="Q27" i="1"/>
  <c r="Q19" i="1"/>
  <c r="Q18" i="1"/>
  <c r="Q17" i="1"/>
  <c r="Q16" i="1"/>
  <c r="Q15" i="1"/>
  <c r="Q14" i="1"/>
  <c r="Q10" i="1"/>
  <c r="Q9" i="1"/>
  <c r="Q8" i="1"/>
  <c r="Q46" i="11"/>
  <c r="Q45" i="11"/>
  <c r="Q43" i="11"/>
  <c r="Q40" i="11"/>
  <c r="Q39" i="11"/>
  <c r="Q38" i="11"/>
  <c r="Q37" i="11"/>
  <c r="Q36" i="11"/>
  <c r="Q35" i="11"/>
  <c r="Q31" i="11"/>
  <c r="Q30" i="11"/>
  <c r="Q29" i="11"/>
  <c r="Q28" i="11"/>
  <c r="Q27" i="11"/>
  <c r="Q26" i="11"/>
  <c r="Q25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V36" i="10"/>
  <c r="V38" i="10"/>
  <c r="V37" i="10"/>
  <c r="V119" i="10" s="1"/>
  <c r="V30" i="10"/>
  <c r="V29" i="10"/>
  <c r="V26" i="10"/>
  <c r="V25" i="10"/>
  <c r="V24" i="10"/>
  <c r="V19" i="10"/>
  <c r="V18" i="10"/>
  <c r="V17" i="10"/>
  <c r="V16" i="10"/>
  <c r="V15" i="10"/>
  <c r="V87" i="10" s="1"/>
  <c r="V12" i="10"/>
  <c r="V11" i="10"/>
  <c r="V10" i="10"/>
  <c r="P89" i="11"/>
  <c r="P86" i="11"/>
  <c r="P85" i="11"/>
  <c r="P84" i="11"/>
  <c r="P83" i="11"/>
  <c r="P81" i="11"/>
  <c r="P80" i="11"/>
  <c r="P76" i="11"/>
  <c r="P75" i="11"/>
  <c r="P74" i="11"/>
  <c r="P73" i="11"/>
  <c r="P72" i="11"/>
  <c r="P71" i="11"/>
  <c r="P70" i="11"/>
  <c r="P91" i="10" s="1"/>
  <c r="P92" i="10" s="1"/>
  <c r="P67" i="11"/>
  <c r="P66" i="11"/>
  <c r="P65" i="11"/>
  <c r="P63" i="11"/>
  <c r="P62" i="11"/>
  <c r="P61" i="11"/>
  <c r="P59" i="11"/>
  <c r="P58" i="11"/>
  <c r="P56" i="11"/>
  <c r="P55" i="11"/>
  <c r="P54" i="11"/>
  <c r="P53" i="11"/>
  <c r="P88" i="10" s="1"/>
  <c r="P89" i="10" s="1"/>
  <c r="P52" i="11"/>
  <c r="T58" i="11"/>
  <c r="O89" i="11"/>
  <c r="O86" i="11"/>
  <c r="O85" i="11"/>
  <c r="O84" i="11"/>
  <c r="O83" i="11"/>
  <c r="O81" i="11"/>
  <c r="O80" i="11"/>
  <c r="O76" i="11"/>
  <c r="O74" i="11"/>
  <c r="O73" i="11"/>
  <c r="O72" i="11"/>
  <c r="O71" i="11"/>
  <c r="O70" i="11"/>
  <c r="O91" i="10" s="1"/>
  <c r="O92" i="10" s="1"/>
  <c r="O67" i="11"/>
  <c r="O66" i="11"/>
  <c r="O65" i="11"/>
  <c r="O63" i="11"/>
  <c r="O62" i="11"/>
  <c r="O61" i="11"/>
  <c r="O59" i="11"/>
  <c r="O58" i="11"/>
  <c r="O56" i="11"/>
  <c r="O55" i="11"/>
  <c r="O54" i="11"/>
  <c r="O53" i="11"/>
  <c r="O88" i="10" s="1"/>
  <c r="O89" i="10" s="1"/>
  <c r="O52" i="11"/>
  <c r="G41" i="10"/>
  <c r="D41" i="10"/>
  <c r="C41" i="10"/>
  <c r="N89" i="11"/>
  <c r="N86" i="11"/>
  <c r="N85" i="11"/>
  <c r="N84" i="11"/>
  <c r="N83" i="11"/>
  <c r="N81" i="11"/>
  <c r="N80" i="11"/>
  <c r="N76" i="11"/>
  <c r="N75" i="11"/>
  <c r="N74" i="11"/>
  <c r="N73" i="11"/>
  <c r="N72" i="11"/>
  <c r="N71" i="11"/>
  <c r="N70" i="11"/>
  <c r="N91" i="10" s="1"/>
  <c r="N92" i="10" s="1"/>
  <c r="N67" i="11"/>
  <c r="N66" i="11"/>
  <c r="N65" i="11"/>
  <c r="N63" i="11"/>
  <c r="N62" i="11"/>
  <c r="N61" i="11"/>
  <c r="N59" i="11"/>
  <c r="N58" i="11"/>
  <c r="N56" i="11"/>
  <c r="N55" i="11"/>
  <c r="N54" i="11"/>
  <c r="N53" i="11"/>
  <c r="N88" i="10" s="1"/>
  <c r="N52" i="11"/>
  <c r="N45" i="11"/>
  <c r="AA38" i="10"/>
  <c r="AA37" i="10"/>
  <c r="AA119" i="10" s="1"/>
  <c r="AA36" i="10"/>
  <c r="AA30" i="10"/>
  <c r="AA29" i="10"/>
  <c r="AA26" i="10"/>
  <c r="AA25" i="10"/>
  <c r="AA24" i="10"/>
  <c r="AA19" i="10"/>
  <c r="AA18" i="10"/>
  <c r="AA17" i="10"/>
  <c r="AA16" i="10"/>
  <c r="AA15" i="10"/>
  <c r="AA87" i="10" s="1"/>
  <c r="AA12" i="10"/>
  <c r="AA11" i="10"/>
  <c r="AA10" i="10"/>
  <c r="AA33" i="1"/>
  <c r="AA29" i="1"/>
  <c r="AA75" i="10" s="1"/>
  <c r="AA28" i="1"/>
  <c r="AA27" i="1"/>
  <c r="AA19" i="1"/>
  <c r="AA18" i="1"/>
  <c r="AA17" i="1"/>
  <c r="AA16" i="1"/>
  <c r="AA15" i="1"/>
  <c r="AA14" i="1"/>
  <c r="AA10" i="1"/>
  <c r="AA9" i="1"/>
  <c r="AA8" i="1"/>
  <c r="V33" i="1"/>
  <c r="V29" i="1"/>
  <c r="V75" i="10" s="1"/>
  <c r="V28" i="1"/>
  <c r="V27" i="1"/>
  <c r="V19" i="1"/>
  <c r="V18" i="1"/>
  <c r="V17" i="1"/>
  <c r="V16" i="1"/>
  <c r="V15" i="1"/>
  <c r="V14" i="1"/>
  <c r="V10" i="1"/>
  <c r="V9" i="1"/>
  <c r="V8" i="1"/>
  <c r="V46" i="11"/>
  <c r="V45" i="11"/>
  <c r="V43" i="11"/>
  <c r="V40" i="11"/>
  <c r="V39" i="11"/>
  <c r="V38" i="11"/>
  <c r="V37" i="11"/>
  <c r="V36" i="11"/>
  <c r="V35" i="11"/>
  <c r="V31" i="11"/>
  <c r="V30" i="11"/>
  <c r="V29" i="11"/>
  <c r="V28" i="11"/>
  <c r="V27" i="11"/>
  <c r="V26" i="11"/>
  <c r="V25" i="11"/>
  <c r="V21" i="11"/>
  <c r="V20" i="11"/>
  <c r="V19" i="11"/>
  <c r="V18" i="11"/>
  <c r="V17" i="11"/>
  <c r="V16" i="11"/>
  <c r="V15" i="11"/>
  <c r="V13" i="11"/>
  <c r="V12" i="11"/>
  <c r="V11" i="11"/>
  <c r="V10" i="11"/>
  <c r="V9" i="11"/>
  <c r="C92" i="11"/>
  <c r="D91" i="11" s="1"/>
  <c r="C91" i="11"/>
  <c r="C90" i="11"/>
  <c r="C89" i="11"/>
  <c r="C86" i="11"/>
  <c r="C85" i="11"/>
  <c r="C84" i="11"/>
  <c r="C83" i="11"/>
  <c r="C81" i="11"/>
  <c r="C80" i="11"/>
  <c r="C77" i="11"/>
  <c r="C76" i="11"/>
  <c r="C75" i="11"/>
  <c r="C74" i="11"/>
  <c r="C73" i="11"/>
  <c r="C72" i="11"/>
  <c r="C71" i="11"/>
  <c r="C70" i="11"/>
  <c r="C91" i="10" s="1"/>
  <c r="C92" i="10" s="1"/>
  <c r="C67" i="11"/>
  <c r="C66" i="11"/>
  <c r="C65" i="11"/>
  <c r="C63" i="11"/>
  <c r="C62" i="11"/>
  <c r="C61" i="11"/>
  <c r="C59" i="11"/>
  <c r="C58" i="11"/>
  <c r="C56" i="11"/>
  <c r="C55" i="11"/>
  <c r="C54" i="11"/>
  <c r="C53" i="11"/>
  <c r="C52" i="11"/>
  <c r="H92" i="11"/>
  <c r="H91" i="11"/>
  <c r="H90" i="11"/>
  <c r="H89" i="11"/>
  <c r="H86" i="11"/>
  <c r="H85" i="11"/>
  <c r="H84" i="11"/>
  <c r="H83" i="11"/>
  <c r="H81" i="11"/>
  <c r="H80" i="11"/>
  <c r="H77" i="11"/>
  <c r="H76" i="11"/>
  <c r="H75" i="11"/>
  <c r="H74" i="11"/>
  <c r="H73" i="11"/>
  <c r="H72" i="11"/>
  <c r="H71" i="11"/>
  <c r="H70" i="11"/>
  <c r="H91" i="10" s="1"/>
  <c r="H67" i="11"/>
  <c r="H66" i="11"/>
  <c r="H65" i="11"/>
  <c r="H63" i="11"/>
  <c r="H62" i="11"/>
  <c r="H61" i="11"/>
  <c r="H59" i="11"/>
  <c r="H58" i="11"/>
  <c r="H56" i="11"/>
  <c r="H55" i="11"/>
  <c r="H54" i="11"/>
  <c r="H53" i="11"/>
  <c r="H88" i="10" s="1"/>
  <c r="H89" i="10" s="1"/>
  <c r="H52" i="11"/>
  <c r="M92" i="11"/>
  <c r="N91" i="11" s="1"/>
  <c r="M91" i="11"/>
  <c r="M90" i="11"/>
  <c r="M89" i="11"/>
  <c r="M86" i="11"/>
  <c r="M85" i="11"/>
  <c r="M84" i="11"/>
  <c r="M83" i="11"/>
  <c r="M81" i="11"/>
  <c r="M80" i="11"/>
  <c r="M77" i="11"/>
  <c r="M76" i="11"/>
  <c r="M75" i="11"/>
  <c r="M74" i="11"/>
  <c r="M73" i="11"/>
  <c r="M72" i="11"/>
  <c r="M71" i="11"/>
  <c r="M70" i="11"/>
  <c r="M91" i="10" s="1"/>
  <c r="M67" i="11"/>
  <c r="M66" i="11"/>
  <c r="M65" i="11"/>
  <c r="M63" i="11"/>
  <c r="M62" i="11"/>
  <c r="M61" i="11"/>
  <c r="M59" i="11"/>
  <c r="M58" i="11"/>
  <c r="M56" i="11"/>
  <c r="M55" i="11"/>
  <c r="M54" i="11"/>
  <c r="M53" i="11"/>
  <c r="M88" i="10" s="1"/>
  <c r="M89" i="10" s="1"/>
  <c r="M52" i="11"/>
  <c r="R92" i="11"/>
  <c r="R91" i="11"/>
  <c r="R90" i="11"/>
  <c r="R89" i="11"/>
  <c r="R86" i="11"/>
  <c r="R85" i="11"/>
  <c r="R84" i="11"/>
  <c r="R83" i="11"/>
  <c r="R81" i="11"/>
  <c r="R80" i="11"/>
  <c r="R77" i="11"/>
  <c r="R76" i="11"/>
  <c r="R75" i="11"/>
  <c r="R74" i="11"/>
  <c r="R73" i="11"/>
  <c r="R72" i="11"/>
  <c r="R71" i="11"/>
  <c r="R70" i="11"/>
  <c r="R91" i="10" s="1"/>
  <c r="R67" i="11"/>
  <c r="R66" i="11"/>
  <c r="R65" i="11"/>
  <c r="R63" i="11"/>
  <c r="R62" i="11"/>
  <c r="R61" i="11"/>
  <c r="R59" i="11"/>
  <c r="R58" i="11"/>
  <c r="R56" i="11"/>
  <c r="R55" i="11"/>
  <c r="R54" i="11"/>
  <c r="R53" i="11"/>
  <c r="R88" i="10" s="1"/>
  <c r="R89" i="10" s="1"/>
  <c r="R52" i="11"/>
  <c r="U90" i="11"/>
  <c r="T90" i="11"/>
  <c r="S90" i="11"/>
  <c r="U80" i="11"/>
  <c r="U89" i="11"/>
  <c r="T89" i="11"/>
  <c r="S89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1" i="11"/>
  <c r="T81" i="11"/>
  <c r="S81" i="11"/>
  <c r="T80" i="11"/>
  <c r="S80" i="11"/>
  <c r="U76" i="11"/>
  <c r="T76" i="11"/>
  <c r="S76" i="11"/>
  <c r="U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U91" i="10" s="1"/>
  <c r="U92" i="10" s="1"/>
  <c r="T70" i="11"/>
  <c r="T91" i="10" s="1"/>
  <c r="T92" i="10" s="1"/>
  <c r="S70" i="11"/>
  <c r="S91" i="10" s="1"/>
  <c r="S92" i="10" s="1"/>
  <c r="U67" i="11"/>
  <c r="T67" i="11"/>
  <c r="S67" i="11"/>
  <c r="U66" i="11"/>
  <c r="T66" i="11"/>
  <c r="S66" i="11"/>
  <c r="U65" i="11"/>
  <c r="T65" i="11"/>
  <c r="S65" i="11"/>
  <c r="U63" i="11"/>
  <c r="T63" i="11"/>
  <c r="S63" i="11"/>
  <c r="U62" i="11"/>
  <c r="T62" i="11"/>
  <c r="S62" i="11"/>
  <c r="U61" i="11"/>
  <c r="T61" i="11"/>
  <c r="S61" i="11"/>
  <c r="U59" i="11"/>
  <c r="T59" i="11"/>
  <c r="S59" i="11"/>
  <c r="U58" i="11"/>
  <c r="S58" i="11"/>
  <c r="U56" i="11"/>
  <c r="T56" i="11"/>
  <c r="S56" i="11"/>
  <c r="U55" i="11"/>
  <c r="T55" i="11"/>
  <c r="S55" i="11"/>
  <c r="U54" i="11"/>
  <c r="T54" i="11"/>
  <c r="S54" i="11"/>
  <c r="U53" i="11"/>
  <c r="U88" i="10" s="1"/>
  <c r="U89" i="10" s="1"/>
  <c r="T53" i="11"/>
  <c r="T88" i="10" s="1"/>
  <c r="T89" i="10" s="1"/>
  <c r="S53" i="11"/>
  <c r="S88" i="10" s="1"/>
  <c r="U52" i="11"/>
  <c r="T52" i="11"/>
  <c r="S52" i="11"/>
  <c r="AA46" i="11"/>
  <c r="AA45" i="11"/>
  <c r="AA43" i="11"/>
  <c r="AA40" i="11"/>
  <c r="AA39" i="11"/>
  <c r="AA38" i="11"/>
  <c r="AA37" i="11"/>
  <c r="AA36" i="11"/>
  <c r="AA35" i="11"/>
  <c r="AA31" i="11"/>
  <c r="AA30" i="11"/>
  <c r="AA29" i="11"/>
  <c r="AA28" i="11"/>
  <c r="AA27" i="11"/>
  <c r="AA26" i="11"/>
  <c r="AA25" i="11"/>
  <c r="AA21" i="11"/>
  <c r="AA20" i="11"/>
  <c r="AA19" i="11"/>
  <c r="AA18" i="11"/>
  <c r="AA17" i="11"/>
  <c r="AA16" i="11"/>
  <c r="AA15" i="11"/>
  <c r="AA13" i="11"/>
  <c r="AA12" i="11"/>
  <c r="AA11" i="11"/>
  <c r="AA10" i="11"/>
  <c r="AA9" i="11"/>
  <c r="AB89" i="11"/>
  <c r="AB86" i="11"/>
  <c r="AB85" i="11"/>
  <c r="AB84" i="11"/>
  <c r="AB83" i="11"/>
  <c r="AB81" i="11"/>
  <c r="AB80" i="11"/>
  <c r="AB76" i="11"/>
  <c r="AB75" i="11"/>
  <c r="AB74" i="11"/>
  <c r="AB73" i="11"/>
  <c r="AB72" i="11"/>
  <c r="AB71" i="11"/>
  <c r="AB70" i="11"/>
  <c r="AB66" i="11"/>
  <c r="AB65" i="11"/>
  <c r="AB63" i="11"/>
  <c r="AB62" i="11"/>
  <c r="AB61" i="11"/>
  <c r="AB59" i="11"/>
  <c r="AB58" i="11"/>
  <c r="AB56" i="11"/>
  <c r="AB55" i="11"/>
  <c r="AB54" i="11"/>
  <c r="AB53" i="11"/>
  <c r="AB88" i="10" s="1"/>
  <c r="AB89" i="10" s="1"/>
  <c r="W91" i="11"/>
  <c r="W90" i="11"/>
  <c r="W89" i="11"/>
  <c r="W86" i="11"/>
  <c r="W85" i="11"/>
  <c r="W84" i="11"/>
  <c r="W83" i="11"/>
  <c r="W81" i="11"/>
  <c r="W80" i="11"/>
  <c r="W77" i="11"/>
  <c r="W76" i="11"/>
  <c r="W75" i="11"/>
  <c r="W74" i="11"/>
  <c r="W73" i="11"/>
  <c r="W72" i="11"/>
  <c r="W71" i="11"/>
  <c r="W70" i="11"/>
  <c r="W91" i="10" s="1"/>
  <c r="W67" i="11"/>
  <c r="W66" i="11"/>
  <c r="W65" i="11"/>
  <c r="W63" i="11"/>
  <c r="W62" i="11"/>
  <c r="W61" i="11"/>
  <c r="W59" i="11"/>
  <c r="W58" i="11"/>
  <c r="W56" i="11"/>
  <c r="W55" i="11"/>
  <c r="W54" i="11"/>
  <c r="W53" i="11"/>
  <c r="W88" i="10" s="1"/>
  <c r="W89" i="10" s="1"/>
  <c r="W52" i="11"/>
  <c r="X90" i="11"/>
  <c r="X89" i="11"/>
  <c r="X86" i="11"/>
  <c r="X85" i="11"/>
  <c r="X84" i="11"/>
  <c r="X83" i="11"/>
  <c r="X81" i="11"/>
  <c r="X80" i="11"/>
  <c r="X76" i="11"/>
  <c r="X75" i="11"/>
  <c r="X74" i="11"/>
  <c r="X73" i="11"/>
  <c r="X72" i="11"/>
  <c r="X71" i="11"/>
  <c r="Y76" i="11"/>
  <c r="Z90" i="11"/>
  <c r="Z89" i="11"/>
  <c r="Z86" i="11"/>
  <c r="Z85" i="11"/>
  <c r="Z84" i="11"/>
  <c r="Z83" i="11"/>
  <c r="Z81" i="11"/>
  <c r="Z80" i="11"/>
  <c r="Z76" i="11"/>
  <c r="Z75" i="11"/>
  <c r="Z74" i="11"/>
  <c r="Z73" i="11"/>
  <c r="Z72" i="11"/>
  <c r="Z71" i="11"/>
  <c r="Z70" i="11"/>
  <c r="Z91" i="10" s="1"/>
  <c r="Z67" i="11"/>
  <c r="Z66" i="11"/>
  <c r="Z65" i="11"/>
  <c r="Z63" i="11"/>
  <c r="Z62" i="11"/>
  <c r="Z61" i="11"/>
  <c r="Z59" i="11"/>
  <c r="Z58" i="11"/>
  <c r="Z56" i="11"/>
  <c r="Z55" i="11"/>
  <c r="Z54" i="11"/>
  <c r="Z53" i="11"/>
  <c r="Z88" i="10" s="1"/>
  <c r="Z89" i="10" s="1"/>
  <c r="Z52" i="11"/>
  <c r="Y90" i="11"/>
  <c r="Y89" i="11"/>
  <c r="Y86" i="11"/>
  <c r="Y85" i="11"/>
  <c r="Y84" i="11"/>
  <c r="Y83" i="11"/>
  <c r="Y81" i="11"/>
  <c r="Y80" i="11"/>
  <c r="Y74" i="11"/>
  <c r="Y73" i="11"/>
  <c r="Y72" i="11"/>
  <c r="Y71" i="11"/>
  <c r="Y70" i="11"/>
  <c r="Y91" i="10" s="1"/>
  <c r="Y92" i="10" s="1"/>
  <c r="Y67" i="11"/>
  <c r="Y66" i="11"/>
  <c r="Y65" i="11"/>
  <c r="Y63" i="11"/>
  <c r="Y62" i="11"/>
  <c r="Y61" i="11"/>
  <c r="Y59" i="11"/>
  <c r="Y58" i="11"/>
  <c r="Y56" i="11"/>
  <c r="Y55" i="11"/>
  <c r="Y54" i="11"/>
  <c r="Y53" i="11"/>
  <c r="Y88" i="10" s="1"/>
  <c r="Y89" i="10" s="1"/>
  <c r="Y52" i="11"/>
  <c r="X70" i="11"/>
  <c r="X91" i="10" s="1"/>
  <c r="X67" i="11"/>
  <c r="X66" i="11"/>
  <c r="X65" i="11"/>
  <c r="X63" i="11"/>
  <c r="X62" i="11"/>
  <c r="X61" i="11"/>
  <c r="X59" i="11"/>
  <c r="X58" i="11"/>
  <c r="X56" i="11"/>
  <c r="X55" i="11"/>
  <c r="X54" i="11"/>
  <c r="X53" i="11"/>
  <c r="X88" i="10" s="1"/>
  <c r="X52" i="11"/>
  <c r="AC112" i="10" l="1"/>
  <c r="AC117" i="10" s="1"/>
  <c r="AA117" i="10"/>
  <c r="X112" i="10"/>
  <c r="X117" i="10" s="1"/>
  <c r="V117" i="10"/>
  <c r="X83" i="10"/>
  <c r="X86" i="10" s="1"/>
  <c r="V86" i="10"/>
  <c r="N83" i="10"/>
  <c r="N86" i="10" s="1"/>
  <c r="L86" i="10"/>
  <c r="AA86" i="10"/>
  <c r="AC83" i="10"/>
  <c r="S83" i="10"/>
  <c r="S86" i="10" s="1"/>
  <c r="Q86" i="10"/>
  <c r="X92" i="10"/>
  <c r="Z92" i="10"/>
  <c r="T82" i="11"/>
  <c r="C82" i="11"/>
  <c r="M82" i="11"/>
  <c r="M87" i="11" s="1"/>
  <c r="J82" i="11"/>
  <c r="J87" i="11" s="1"/>
  <c r="P82" i="11"/>
  <c r="P87" i="11" s="1"/>
  <c r="X82" i="11"/>
  <c r="X87" i="11" s="1"/>
  <c r="S82" i="11"/>
  <c r="S87" i="11" s="1"/>
  <c r="T87" i="11"/>
  <c r="C87" i="11"/>
  <c r="D82" i="11"/>
  <c r="D87" i="11" s="1"/>
  <c r="H82" i="11"/>
  <c r="H87" i="11" s="1"/>
  <c r="AB77" i="11"/>
  <c r="AB91" i="10"/>
  <c r="U82" i="11"/>
  <c r="U87" i="11" s="1"/>
  <c r="E82" i="11"/>
  <c r="E87" i="11" s="1"/>
  <c r="R82" i="11"/>
  <c r="R87" i="11" s="1"/>
  <c r="C24" i="1"/>
  <c r="C25" i="1" s="1"/>
  <c r="C79" i="10" s="1"/>
  <c r="C88" i="10"/>
  <c r="C89" i="10" s="1"/>
  <c r="K82" i="11"/>
  <c r="K87" i="11" s="1"/>
  <c r="L13" i="10"/>
  <c r="L27" i="10"/>
  <c r="L53" i="10" s="1"/>
  <c r="G57" i="10"/>
  <c r="Q13" i="10"/>
  <c r="Q27" i="10"/>
  <c r="H70" i="10"/>
  <c r="AB70" i="10"/>
  <c r="AB76" i="10" s="1"/>
  <c r="AB40" i="10"/>
  <c r="AB41" i="10" s="1"/>
  <c r="AB57" i="10"/>
  <c r="Z40" i="10"/>
  <c r="Z41" i="10" s="1"/>
  <c r="Z57" i="10"/>
  <c r="O70" i="10"/>
  <c r="O76" i="10" s="1"/>
  <c r="Y70" i="10"/>
  <c r="I40" i="10"/>
  <c r="I41" i="10" s="1"/>
  <c r="I57" i="10"/>
  <c r="S40" i="10"/>
  <c r="S41" i="10" s="1"/>
  <c r="S57" i="10"/>
  <c r="V70" i="10"/>
  <c r="V76" i="10" s="1"/>
  <c r="P70" i="10"/>
  <c r="Z70" i="10"/>
  <c r="J40" i="10"/>
  <c r="J41" i="10" s="1"/>
  <c r="J57" i="10"/>
  <c r="T40" i="10"/>
  <c r="T41" i="10" s="1"/>
  <c r="T57" i="10"/>
  <c r="Q70" i="10"/>
  <c r="Q76" i="10" s="1"/>
  <c r="AA70" i="10"/>
  <c r="AA76" i="10" s="1"/>
  <c r="AC76" i="10" s="1"/>
  <c r="C57" i="10"/>
  <c r="K40" i="10"/>
  <c r="K41" i="10" s="1"/>
  <c r="K57" i="10"/>
  <c r="U40" i="10"/>
  <c r="U41" i="10" s="1"/>
  <c r="U57" i="10"/>
  <c r="E61" i="10"/>
  <c r="R40" i="10"/>
  <c r="R41" i="10" s="1"/>
  <c r="R57" i="10"/>
  <c r="M70" i="10"/>
  <c r="W70" i="10"/>
  <c r="D57" i="10"/>
  <c r="M40" i="10"/>
  <c r="M41" i="10" s="1"/>
  <c r="M57" i="10"/>
  <c r="W40" i="10"/>
  <c r="W41" i="10" s="1"/>
  <c r="W57" i="10"/>
  <c r="P40" i="10"/>
  <c r="P41" i="10" s="1"/>
  <c r="P57" i="10"/>
  <c r="R70" i="10"/>
  <c r="I73" i="10"/>
  <c r="J70" i="10"/>
  <c r="T70" i="10"/>
  <c r="C61" i="10"/>
  <c r="C51" i="1"/>
  <c r="E57" i="10"/>
  <c r="N40" i="10"/>
  <c r="N41" i="10" s="1"/>
  <c r="N57" i="10"/>
  <c r="X40" i="10"/>
  <c r="X41" i="10" s="1"/>
  <c r="X57" i="10"/>
  <c r="F61" i="10"/>
  <c r="L70" i="10"/>
  <c r="L76" i="10" s="1"/>
  <c r="H40" i="10"/>
  <c r="H41" i="10" s="1"/>
  <c r="H57" i="10"/>
  <c r="AA13" i="10"/>
  <c r="AA27" i="10"/>
  <c r="V13" i="10"/>
  <c r="V27" i="10"/>
  <c r="V53" i="10" s="1"/>
  <c r="AG70" i="10"/>
  <c r="K70" i="10"/>
  <c r="U70" i="10"/>
  <c r="F57" i="10"/>
  <c r="O40" i="10"/>
  <c r="O41" i="10" s="1"/>
  <c r="O57" i="10"/>
  <c r="Y40" i="10"/>
  <c r="Y41" i="10" s="1"/>
  <c r="Y57" i="10"/>
  <c r="Y82" i="11"/>
  <c r="Y87" i="11" s="1"/>
  <c r="W82" i="11"/>
  <c r="W87" i="11" s="1"/>
  <c r="I82" i="11"/>
  <c r="I87" i="11" s="1"/>
  <c r="Z82" i="11"/>
  <c r="Z87" i="11" s="1"/>
  <c r="AB82" i="11"/>
  <c r="AB87" i="11" s="1"/>
  <c r="N82" i="11"/>
  <c r="N87" i="11" s="1"/>
  <c r="O82" i="11"/>
  <c r="O87" i="11" s="1"/>
  <c r="F82" i="11"/>
  <c r="F87" i="11" s="1"/>
  <c r="AB67" i="11"/>
  <c r="Q41" i="11"/>
  <c r="AA32" i="11"/>
  <c r="AA56" i="1"/>
  <c r="AF56" i="1" s="1"/>
  <c r="AF16" i="1" s="1"/>
  <c r="V32" i="11"/>
  <c r="D34" i="1"/>
  <c r="D49" i="1" s="1"/>
  <c r="S34" i="1"/>
  <c r="S49" i="1" s="1"/>
  <c r="O34" i="1"/>
  <c r="P34" i="1"/>
  <c r="P49" i="1" s="1"/>
  <c r="V22" i="11"/>
  <c r="AA41" i="11"/>
  <c r="G32" i="11"/>
  <c r="F24" i="1"/>
  <c r="D67" i="11"/>
  <c r="D98" i="11" s="1"/>
  <c r="D44" i="11"/>
  <c r="L32" i="11"/>
  <c r="F34" i="1"/>
  <c r="F49" i="1" s="1"/>
  <c r="AA22" i="11"/>
  <c r="L41" i="11"/>
  <c r="E34" i="1"/>
  <c r="E40" i="1" s="1"/>
  <c r="E43" i="1" s="1"/>
  <c r="K34" i="1"/>
  <c r="K50" i="1" s="1"/>
  <c r="U34" i="1"/>
  <c r="U50" i="1" s="1"/>
  <c r="Q22" i="11"/>
  <c r="V41" i="11"/>
  <c r="Q32" i="11"/>
  <c r="C34" i="1"/>
  <c r="C49" i="1" s="1"/>
  <c r="I67" i="11"/>
  <c r="I98" i="11" s="1"/>
  <c r="I44" i="11"/>
  <c r="I90" i="11" s="1"/>
  <c r="G41" i="11"/>
  <c r="K24" i="1"/>
  <c r="S24" i="1"/>
  <c r="E24" i="1"/>
  <c r="P24" i="1"/>
  <c r="D24" i="1"/>
  <c r="O24" i="1"/>
  <c r="U24" i="1"/>
  <c r="AA53" i="10"/>
  <c r="Q39" i="10"/>
  <c r="AA39" i="10"/>
  <c r="L39" i="10"/>
  <c r="H56" i="10"/>
  <c r="W56" i="10"/>
  <c r="V31" i="10"/>
  <c r="I56" i="10"/>
  <c r="X56" i="10"/>
  <c r="J56" i="10"/>
  <c r="Y56" i="10"/>
  <c r="F56" i="10"/>
  <c r="T56" i="10"/>
  <c r="U56" i="10"/>
  <c r="K56" i="10"/>
  <c r="M56" i="10"/>
  <c r="V39" i="10"/>
  <c r="AB56" i="10"/>
  <c r="O56" i="10"/>
  <c r="C56" i="10"/>
  <c r="P56" i="10"/>
  <c r="G56" i="10"/>
  <c r="Z56" i="10"/>
  <c r="N56" i="10"/>
  <c r="D56" i="10"/>
  <c r="R56" i="10"/>
  <c r="E56" i="10"/>
  <c r="S56" i="10"/>
  <c r="T32" i="1"/>
  <c r="T24" i="1"/>
  <c r="AA57" i="1"/>
  <c r="AF57" i="1" s="1"/>
  <c r="AF17" i="1" s="1"/>
  <c r="L30" i="1"/>
  <c r="V56" i="1"/>
  <c r="Q56" i="1"/>
  <c r="V57" i="1"/>
  <c r="Q57" i="1"/>
  <c r="L56" i="1"/>
  <c r="L57" i="1"/>
  <c r="G56" i="1"/>
  <c r="G57" i="1"/>
  <c r="V54" i="1"/>
  <c r="V20" i="1"/>
  <c r="AA20" i="1"/>
  <c r="AA54" i="1"/>
  <c r="AF54" i="1" s="1"/>
  <c r="Q20" i="1"/>
  <c r="Q54" i="1"/>
  <c r="I12" i="1"/>
  <c r="I55" i="1"/>
  <c r="I22" i="1"/>
  <c r="I24" i="1" s="1"/>
  <c r="J55" i="1"/>
  <c r="J22" i="1"/>
  <c r="J24" i="1" s="1"/>
  <c r="J12" i="1"/>
  <c r="N12" i="1"/>
  <c r="N55" i="1"/>
  <c r="N22" i="1"/>
  <c r="N24" i="1" s="1"/>
  <c r="X55" i="1"/>
  <c r="X22" i="1"/>
  <c r="X24" i="1" s="1"/>
  <c r="X12" i="1"/>
  <c r="Y12" i="1"/>
  <c r="Y22" i="1"/>
  <c r="Y24" i="1" s="1"/>
  <c r="Y55" i="1"/>
  <c r="AD55" i="1" s="1"/>
  <c r="Z22" i="1"/>
  <c r="Z24" i="1" s="1"/>
  <c r="Z12" i="1"/>
  <c r="Z55" i="1"/>
  <c r="AE55" i="1" s="1"/>
  <c r="L20" i="1"/>
  <c r="L54" i="1"/>
  <c r="G54" i="1"/>
  <c r="G20" i="1"/>
  <c r="U51" i="1"/>
  <c r="U48" i="1"/>
  <c r="T51" i="1"/>
  <c r="T48" i="1"/>
  <c r="S51" i="1"/>
  <c r="S48" i="1"/>
  <c r="P51" i="1"/>
  <c r="P48" i="1"/>
  <c r="O48" i="1"/>
  <c r="O51" i="1"/>
  <c r="K51" i="1"/>
  <c r="K48" i="1"/>
  <c r="F51" i="1"/>
  <c r="F48" i="1"/>
  <c r="E51" i="1"/>
  <c r="E48" i="1"/>
  <c r="D51" i="1"/>
  <c r="D48" i="1"/>
  <c r="Q53" i="10"/>
  <c r="AA30" i="1"/>
  <c r="Q30" i="1"/>
  <c r="G30" i="1"/>
  <c r="V30" i="1"/>
  <c r="Y61" i="10"/>
  <c r="Y62" i="10"/>
  <c r="Y64" i="10"/>
  <c r="Y63" i="10"/>
  <c r="Z62" i="10"/>
  <c r="Z61" i="10"/>
  <c r="Z64" i="10"/>
  <c r="Z63" i="10"/>
  <c r="I63" i="10"/>
  <c r="I62" i="10"/>
  <c r="I61" i="10"/>
  <c r="I64" i="10"/>
  <c r="J62" i="10"/>
  <c r="J63" i="10"/>
  <c r="J61" i="10"/>
  <c r="J64" i="10"/>
  <c r="N62" i="10"/>
  <c r="N64" i="10"/>
  <c r="N63" i="10"/>
  <c r="N61" i="10"/>
  <c r="X61" i="10"/>
  <c r="X62" i="10"/>
  <c r="X63" i="10"/>
  <c r="X64" i="10"/>
  <c r="L31" i="10"/>
  <c r="F58" i="10"/>
  <c r="O98" i="11"/>
  <c r="S58" i="10"/>
  <c r="U58" i="10"/>
  <c r="I91" i="11"/>
  <c r="H95" i="11"/>
  <c r="D58" i="10"/>
  <c r="K58" i="10"/>
  <c r="C95" i="11"/>
  <c r="E58" i="10"/>
  <c r="T58" i="10"/>
  <c r="O58" i="10"/>
  <c r="M95" i="11"/>
  <c r="S91" i="11"/>
  <c r="S92" i="11" s="1"/>
  <c r="R95" i="11"/>
  <c r="M98" i="11"/>
  <c r="F67" i="11"/>
  <c r="F98" i="11" s="1"/>
  <c r="P58" i="10"/>
  <c r="Q45" i="10"/>
  <c r="Q94" i="11"/>
  <c r="V45" i="10"/>
  <c r="V94" i="11"/>
  <c r="AA45" i="10"/>
  <c r="AA94" i="11"/>
  <c r="L45" i="10"/>
  <c r="L94" i="11"/>
  <c r="Q11" i="1"/>
  <c r="G70" i="11"/>
  <c r="G91" i="10" s="1"/>
  <c r="G92" i="10" s="1"/>
  <c r="G86" i="11"/>
  <c r="L80" i="11"/>
  <c r="X98" i="11"/>
  <c r="R98" i="11"/>
  <c r="C98" i="11"/>
  <c r="S98" i="11"/>
  <c r="P98" i="11"/>
  <c r="Y98" i="11"/>
  <c r="T98" i="11"/>
  <c r="U98" i="11"/>
  <c r="K77" i="11"/>
  <c r="L85" i="11"/>
  <c r="N98" i="11"/>
  <c r="L56" i="11"/>
  <c r="AB98" i="11"/>
  <c r="L74" i="11"/>
  <c r="G80" i="11"/>
  <c r="Z98" i="11"/>
  <c r="G52" i="11"/>
  <c r="H98" i="11"/>
  <c r="G85" i="11"/>
  <c r="W98" i="11"/>
  <c r="G54" i="11"/>
  <c r="L11" i="1"/>
  <c r="L55" i="1" s="1"/>
  <c r="V11" i="1"/>
  <c r="V55" i="1" s="1"/>
  <c r="J67" i="11"/>
  <c r="J98" i="11" s="1"/>
  <c r="K67" i="11"/>
  <c r="K98" i="11" s="1"/>
  <c r="E67" i="11"/>
  <c r="E98" i="11" s="1"/>
  <c r="L81" i="11"/>
  <c r="L53" i="11"/>
  <c r="L88" i="10" s="1"/>
  <c r="L89" i="10" s="1"/>
  <c r="G74" i="11"/>
  <c r="L54" i="11"/>
  <c r="L71" i="11"/>
  <c r="G59" i="11"/>
  <c r="L70" i="11"/>
  <c r="L91" i="10" s="1"/>
  <c r="G58" i="11"/>
  <c r="L55" i="11"/>
  <c r="G61" i="11"/>
  <c r="G76" i="11"/>
  <c r="L52" i="11"/>
  <c r="L73" i="11"/>
  <c r="L89" i="11"/>
  <c r="G62" i="11"/>
  <c r="X46" i="10"/>
  <c r="L58" i="11"/>
  <c r="G63" i="11"/>
  <c r="L59" i="11"/>
  <c r="G65" i="11"/>
  <c r="G81" i="11"/>
  <c r="L72" i="11"/>
  <c r="L61" i="11"/>
  <c r="L76" i="11"/>
  <c r="G66" i="11"/>
  <c r="G83" i="11"/>
  <c r="E77" i="11"/>
  <c r="L62" i="11"/>
  <c r="G84" i="11"/>
  <c r="AA31" i="10"/>
  <c r="AA33" i="10" s="1"/>
  <c r="AA57" i="10" s="1"/>
  <c r="Q31" i="10"/>
  <c r="Q33" i="10" s="1"/>
  <c r="L63" i="11"/>
  <c r="G53" i="11"/>
  <c r="G88" i="10" s="1"/>
  <c r="G89" i="10" s="1"/>
  <c r="L22" i="11"/>
  <c r="G71" i="11"/>
  <c r="AA20" i="10"/>
  <c r="AA22" i="10" s="1"/>
  <c r="L84" i="11"/>
  <c r="L65" i="11"/>
  <c r="L83" i="11"/>
  <c r="E75" i="11"/>
  <c r="G75" i="11" s="1"/>
  <c r="L66" i="11"/>
  <c r="G55" i="11"/>
  <c r="G72" i="11"/>
  <c r="G56" i="11"/>
  <c r="G73" i="11"/>
  <c r="G89" i="11"/>
  <c r="L86" i="11"/>
  <c r="Y77" i="11"/>
  <c r="F77" i="11"/>
  <c r="X77" i="11"/>
  <c r="R46" i="10"/>
  <c r="L20" i="10"/>
  <c r="J77" i="11"/>
  <c r="G11" i="1"/>
  <c r="G12" i="1" s="1"/>
  <c r="Q20" i="10"/>
  <c r="Q22" i="10" s="1"/>
  <c r="V20" i="10"/>
  <c r="S46" i="10"/>
  <c r="U46" i="10"/>
  <c r="AA44" i="10"/>
  <c r="AA74" i="10" s="1"/>
  <c r="AC70" i="10" s="1"/>
  <c r="O46" i="10"/>
  <c r="AB46" i="10"/>
  <c r="F46" i="10"/>
  <c r="T46" i="10"/>
  <c r="V44" i="10"/>
  <c r="V74" i="10" s="1"/>
  <c r="Y46" i="10"/>
  <c r="K46" i="10"/>
  <c r="G46" i="10"/>
  <c r="W46" i="10"/>
  <c r="Z46" i="10"/>
  <c r="M46" i="10"/>
  <c r="N46" i="10"/>
  <c r="D46" i="10"/>
  <c r="H46" i="10"/>
  <c r="C46" i="10"/>
  <c r="E46" i="10"/>
  <c r="Q44" i="10"/>
  <c r="Q74" i="10" s="1"/>
  <c r="S70" i="10" s="1"/>
  <c r="L44" i="10"/>
  <c r="L74" i="10" s="1"/>
  <c r="I46" i="10"/>
  <c r="J46" i="10"/>
  <c r="P46" i="10"/>
  <c r="Z77" i="11"/>
  <c r="AA11" i="1"/>
  <c r="AA55" i="1" s="1"/>
  <c r="AF55" i="1" s="1"/>
  <c r="U77" i="11"/>
  <c r="J44" i="11"/>
  <c r="J75" i="11"/>
  <c r="L75" i="11" s="1"/>
  <c r="O77" i="11"/>
  <c r="N90" i="11"/>
  <c r="N92" i="11" s="1"/>
  <c r="N77" i="11"/>
  <c r="P77" i="11"/>
  <c r="S77" i="11"/>
  <c r="T77" i="11"/>
  <c r="Q75" i="11"/>
  <c r="Q59" i="11"/>
  <c r="Q62" i="11"/>
  <c r="Q63" i="11"/>
  <c r="Q80" i="11"/>
  <c r="Q71" i="11"/>
  <c r="Q86" i="11"/>
  <c r="Q55" i="11"/>
  <c r="Q72" i="11"/>
  <c r="Q56" i="11"/>
  <c r="Q73" i="11"/>
  <c r="Q89" i="11"/>
  <c r="Q58" i="11"/>
  <c r="Q74" i="11"/>
  <c r="Q61" i="11"/>
  <c r="Q76" i="11"/>
  <c r="Q54" i="11"/>
  <c r="Q81" i="11"/>
  <c r="Q66" i="11"/>
  <c r="Q83" i="11"/>
  <c r="Q65" i="11"/>
  <c r="Q52" i="11"/>
  <c r="Q67" i="11"/>
  <c r="Q84" i="11"/>
  <c r="Q53" i="11"/>
  <c r="Q88" i="10" s="1"/>
  <c r="Q89" i="10" s="1"/>
  <c r="Q70" i="11"/>
  <c r="Q91" i="10" s="1"/>
  <c r="Q85" i="11"/>
  <c r="W92" i="11"/>
  <c r="V55" i="11"/>
  <c r="V72" i="11"/>
  <c r="V85" i="11"/>
  <c r="V61" i="11"/>
  <c r="V76" i="11"/>
  <c r="V56" i="11"/>
  <c r="V73" i="11"/>
  <c r="V89" i="11"/>
  <c r="V90" i="11"/>
  <c r="V62" i="11"/>
  <c r="V52" i="11"/>
  <c r="V67" i="11"/>
  <c r="V84" i="11"/>
  <c r="V53" i="11"/>
  <c r="V88" i="10" s="1"/>
  <c r="V89" i="10" s="1"/>
  <c r="V70" i="11"/>
  <c r="V91" i="10" s="1"/>
  <c r="V92" i="10" s="1"/>
  <c r="V54" i="11"/>
  <c r="V71" i="11"/>
  <c r="V86" i="11"/>
  <c r="V63" i="11"/>
  <c r="V80" i="11"/>
  <c r="V65" i="11"/>
  <c r="V81" i="11"/>
  <c r="V58" i="11"/>
  <c r="V59" i="11"/>
  <c r="V66" i="11"/>
  <c r="V83" i="11"/>
  <c r="V74" i="11"/>
  <c r="V75" i="11"/>
  <c r="AA89" i="11"/>
  <c r="AA67" i="11"/>
  <c r="AA53" i="11"/>
  <c r="AA88" i="10" s="1"/>
  <c r="AA89" i="10" s="1"/>
  <c r="AA83" i="11"/>
  <c r="AA62" i="11"/>
  <c r="AA76" i="11"/>
  <c r="AA54" i="11"/>
  <c r="AA70" i="11"/>
  <c r="AA91" i="10" s="1"/>
  <c r="AA84" i="11"/>
  <c r="AA59" i="11"/>
  <c r="AA85" i="11"/>
  <c r="AA74" i="11"/>
  <c r="AA81" i="11"/>
  <c r="AA61" i="11"/>
  <c r="AA71" i="11"/>
  <c r="AA65" i="11"/>
  <c r="AA56" i="11"/>
  <c r="AA72" i="11"/>
  <c r="AA86" i="11"/>
  <c r="AA75" i="11"/>
  <c r="AA63" i="11"/>
  <c r="AA55" i="11"/>
  <c r="AA66" i="11"/>
  <c r="AA80" i="11"/>
  <c r="AA58" i="11"/>
  <c r="AA73" i="11"/>
  <c r="AA52" i="11"/>
  <c r="N89" i="10" l="1"/>
  <c r="O73" i="10"/>
  <c r="L22" i="10"/>
  <c r="S89" i="10"/>
  <c r="L51" i="10"/>
  <c r="AC75" i="10"/>
  <c r="AD76" i="10"/>
  <c r="AE76" i="10" s="1"/>
  <c r="AF76" i="10" s="1"/>
  <c r="AH76" i="10" s="1"/>
  <c r="AI76" i="10" s="1"/>
  <c r="AJ76" i="10" s="1"/>
  <c r="AK76" i="10" s="1"/>
  <c r="AM76" i="10" s="1"/>
  <c r="AN76" i="10" s="1"/>
  <c r="AO76" i="10" s="1"/>
  <c r="AP76" i="10" s="1"/>
  <c r="S73" i="10"/>
  <c r="S76" i="10"/>
  <c r="AB73" i="10"/>
  <c r="K73" i="10"/>
  <c r="K76" i="10"/>
  <c r="T73" i="10"/>
  <c r="T76" i="10"/>
  <c r="H73" i="10"/>
  <c r="H76" i="10"/>
  <c r="L33" i="10"/>
  <c r="L40" i="10" s="1"/>
  <c r="V51" i="10"/>
  <c r="R73" i="10"/>
  <c r="R76" i="10"/>
  <c r="W73" i="10"/>
  <c r="W76" i="10"/>
  <c r="Z73" i="10"/>
  <c r="Z76" i="10"/>
  <c r="Y73" i="10"/>
  <c r="Y76" i="10"/>
  <c r="X89" i="10"/>
  <c r="J73" i="10"/>
  <c r="J76" i="10"/>
  <c r="AA51" i="10"/>
  <c r="M73" i="10"/>
  <c r="M76" i="10"/>
  <c r="P73" i="10"/>
  <c r="P76" i="10"/>
  <c r="Q51" i="10"/>
  <c r="AC86" i="10"/>
  <c r="AC89" i="10"/>
  <c r="U73" i="10"/>
  <c r="U76" i="10"/>
  <c r="AA92" i="10"/>
  <c r="AD92" i="10" s="1"/>
  <c r="L92" i="10"/>
  <c r="Q92" i="10"/>
  <c r="L82" i="11"/>
  <c r="L87" i="11" s="1"/>
  <c r="G82" i="11"/>
  <c r="G87" i="11" s="1"/>
  <c r="Q57" i="10"/>
  <c r="V22" i="10"/>
  <c r="AA40" i="10"/>
  <c r="AA41" i="10" s="1"/>
  <c r="Q73" i="10"/>
  <c r="V33" i="10"/>
  <c r="L73" i="10"/>
  <c r="N70" i="10"/>
  <c r="X70" i="10"/>
  <c r="V73" i="10"/>
  <c r="Q40" i="10"/>
  <c r="Q41" i="10" s="1"/>
  <c r="AA73" i="10"/>
  <c r="V82" i="11"/>
  <c r="V87" i="11" s="1"/>
  <c r="AA82" i="11"/>
  <c r="AA87" i="11" s="1"/>
  <c r="Q82" i="11"/>
  <c r="Q87" i="11" s="1"/>
  <c r="AB90" i="11"/>
  <c r="AA90" i="11" s="1"/>
  <c r="F50" i="1"/>
  <c r="K40" i="1"/>
  <c r="K43" i="1" s="1"/>
  <c r="G44" i="11"/>
  <c r="Z32" i="1"/>
  <c r="Z34" i="1" s="1"/>
  <c r="Z40" i="1" s="1"/>
  <c r="Z43" i="1" s="1"/>
  <c r="D50" i="1"/>
  <c r="S39" i="1"/>
  <c r="E50" i="1"/>
  <c r="J32" i="1"/>
  <c r="E99" i="11"/>
  <c r="I32" i="1"/>
  <c r="I34" i="1" s="1"/>
  <c r="AA44" i="11"/>
  <c r="E39" i="1"/>
  <c r="Y32" i="1"/>
  <c r="S50" i="1"/>
  <c r="S40" i="1"/>
  <c r="S43" i="1" s="1"/>
  <c r="C50" i="1"/>
  <c r="E49" i="1"/>
  <c r="AK57" i="1"/>
  <c r="AP57" i="1" s="1"/>
  <c r="AK56" i="1"/>
  <c r="AK16" i="1" s="1"/>
  <c r="L44" i="11"/>
  <c r="P50" i="1"/>
  <c r="Q44" i="11"/>
  <c r="U40" i="1"/>
  <c r="U43" i="1" s="1"/>
  <c r="U39" i="1"/>
  <c r="U49" i="1"/>
  <c r="P40" i="1"/>
  <c r="P43" i="1" s="1"/>
  <c r="O40" i="1"/>
  <c r="O43" i="1" s="1"/>
  <c r="O39" i="1"/>
  <c r="O49" i="1"/>
  <c r="F40" i="1"/>
  <c r="F43" i="1" s="1"/>
  <c r="F39" i="1"/>
  <c r="D90" i="11"/>
  <c r="D92" i="11" s="1"/>
  <c r="E91" i="11" s="1"/>
  <c r="N32" i="1"/>
  <c r="O50" i="1"/>
  <c r="P39" i="1"/>
  <c r="K39" i="1"/>
  <c r="C40" i="1"/>
  <c r="C43" i="1" s="1"/>
  <c r="C39" i="1"/>
  <c r="D40" i="1"/>
  <c r="D43" i="1" s="1"/>
  <c r="D39" i="1"/>
  <c r="K49" i="1"/>
  <c r="T34" i="1"/>
  <c r="V44" i="11"/>
  <c r="X32" i="1"/>
  <c r="Q12" i="1"/>
  <c r="Q56" i="10"/>
  <c r="V56" i="10"/>
  <c r="L56" i="10"/>
  <c r="AA56" i="10"/>
  <c r="AK55" i="1"/>
  <c r="AP55" i="1" s="1"/>
  <c r="AF15" i="1"/>
  <c r="G55" i="1"/>
  <c r="Q55" i="1"/>
  <c r="Q22" i="1"/>
  <c r="Q24" i="1" s="1"/>
  <c r="U25" i="1" s="1"/>
  <c r="U79" i="10" s="1"/>
  <c r="G22" i="1"/>
  <c r="G32" i="1" s="1"/>
  <c r="AA22" i="1"/>
  <c r="AA24" i="1" s="1"/>
  <c r="AA12" i="1"/>
  <c r="V22" i="1"/>
  <c r="V24" i="1" s="1"/>
  <c r="Z25" i="1" s="1"/>
  <c r="Z79" i="10" s="1"/>
  <c r="V12" i="1"/>
  <c r="L22" i="1"/>
  <c r="L24" i="1" s="1"/>
  <c r="P25" i="1" s="1"/>
  <c r="P79" i="10" s="1"/>
  <c r="L12" i="1"/>
  <c r="AJ55" i="1"/>
  <c r="AE15" i="1"/>
  <c r="AE20" i="1" s="1"/>
  <c r="AE22" i="1" s="1"/>
  <c r="Z51" i="1"/>
  <c r="Z48" i="1"/>
  <c r="AI55" i="1"/>
  <c r="AD15" i="1"/>
  <c r="AD20" i="1" s="1"/>
  <c r="AD22" i="1" s="1"/>
  <c r="Y51" i="1"/>
  <c r="Y48" i="1"/>
  <c r="X51" i="1"/>
  <c r="X48" i="1"/>
  <c r="AH55" i="1"/>
  <c r="AC20" i="1"/>
  <c r="AC22" i="1" s="1"/>
  <c r="AC58" i="10" s="1"/>
  <c r="N51" i="1"/>
  <c r="N48" i="1"/>
  <c r="J51" i="1"/>
  <c r="J48" i="1"/>
  <c r="I51" i="1"/>
  <c r="I48" i="1"/>
  <c r="AK54" i="1"/>
  <c r="AF14" i="1"/>
  <c r="G64" i="10"/>
  <c r="G63" i="10"/>
  <c r="G62" i="10"/>
  <c r="G61" i="10"/>
  <c r="M11" i="1"/>
  <c r="M92" i="10" s="1"/>
  <c r="L62" i="10"/>
  <c r="L61" i="10"/>
  <c r="L63" i="10"/>
  <c r="L64" i="10"/>
  <c r="AA62" i="10"/>
  <c r="AA61" i="10"/>
  <c r="AA64" i="10"/>
  <c r="AA63" i="10"/>
  <c r="V62" i="10"/>
  <c r="V64" i="10"/>
  <c r="V61" i="10"/>
  <c r="V63" i="10"/>
  <c r="Q64" i="10"/>
  <c r="Q63" i="10"/>
  <c r="Q61" i="10"/>
  <c r="Q62" i="10"/>
  <c r="AB91" i="11"/>
  <c r="AB92" i="11" s="1"/>
  <c r="W95" i="11"/>
  <c r="X58" i="10"/>
  <c r="I92" i="11"/>
  <c r="J58" i="10"/>
  <c r="O91" i="11"/>
  <c r="N95" i="11"/>
  <c r="Z58" i="10"/>
  <c r="I58" i="10"/>
  <c r="Y58" i="10"/>
  <c r="T91" i="11"/>
  <c r="T92" i="11" s="1"/>
  <c r="S95" i="11"/>
  <c r="N58" i="10"/>
  <c r="Q46" i="10"/>
  <c r="V46" i="10"/>
  <c r="AA46" i="10"/>
  <c r="L46" i="10"/>
  <c r="H11" i="1"/>
  <c r="H92" i="10" s="1"/>
  <c r="L77" i="11"/>
  <c r="Q98" i="11"/>
  <c r="V98" i="11"/>
  <c r="AA98" i="11"/>
  <c r="L67" i="11"/>
  <c r="L98" i="11" s="1"/>
  <c r="G67" i="11"/>
  <c r="G98" i="11" s="1"/>
  <c r="G77" i="11"/>
  <c r="R11" i="1"/>
  <c r="R92" i="10" s="1"/>
  <c r="AA77" i="11"/>
  <c r="O90" i="11"/>
  <c r="AB11" i="1"/>
  <c r="F90" i="11"/>
  <c r="E90" i="11"/>
  <c r="W11" i="1"/>
  <c r="W92" i="10" s="1"/>
  <c r="K90" i="11"/>
  <c r="P90" i="11"/>
  <c r="J90" i="11"/>
  <c r="Q77" i="11"/>
  <c r="V77" i="11"/>
  <c r="L41" i="10" l="1"/>
  <c r="L57" i="10"/>
  <c r="X73" i="10"/>
  <c r="X76" i="10"/>
  <c r="N73" i="10"/>
  <c r="N76" i="10"/>
  <c r="V57" i="10"/>
  <c r="AD89" i="10"/>
  <c r="AB63" i="10"/>
  <c r="AG63" i="10" s="1"/>
  <c r="AL63" i="10" s="1"/>
  <c r="AQ63" i="10" s="1"/>
  <c r="AV63" i="10" s="1"/>
  <c r="BA63" i="10" s="1"/>
  <c r="BF63" i="10" s="1"/>
  <c r="AB62" i="10"/>
  <c r="AG62" i="10" s="1"/>
  <c r="AL62" i="10" s="1"/>
  <c r="AQ62" i="10" s="1"/>
  <c r="AV62" i="10" s="1"/>
  <c r="BA62" i="10" s="1"/>
  <c r="BF62" i="10" s="1"/>
  <c r="AB92" i="10"/>
  <c r="AD91" i="10"/>
  <c r="AD84" i="10" s="1"/>
  <c r="AE92" i="10"/>
  <c r="AC24" i="1"/>
  <c r="AC48" i="1"/>
  <c r="AR76" i="10"/>
  <c r="AS76" i="10" s="1"/>
  <c r="AT76" i="10" s="1"/>
  <c r="AU76" i="10" s="1"/>
  <c r="AC27" i="10"/>
  <c r="AC53" i="10" s="1"/>
  <c r="AD63" i="10"/>
  <c r="AE63" i="10" s="1"/>
  <c r="AF63" i="10" s="1"/>
  <c r="AH63" i="10" s="1"/>
  <c r="AI63" i="10" s="1"/>
  <c r="AJ63" i="10" s="1"/>
  <c r="AK63" i="10" s="1"/>
  <c r="AM63" i="10" s="1"/>
  <c r="AN63" i="10" s="1"/>
  <c r="AO63" i="10" s="1"/>
  <c r="AP63" i="10" s="1"/>
  <c r="AR63" i="10" s="1"/>
  <c r="AS63" i="10" s="1"/>
  <c r="AT63" i="10" s="1"/>
  <c r="AU63" i="10" s="1"/>
  <c r="AW63" i="10" s="1"/>
  <c r="AX63" i="10" s="1"/>
  <c r="AY63" i="10" s="1"/>
  <c r="AZ63" i="10" s="1"/>
  <c r="BB63" i="10" s="1"/>
  <c r="BC63" i="10" s="1"/>
  <c r="BD63" i="10" s="1"/>
  <c r="BE63" i="10" s="1"/>
  <c r="AD62" i="10"/>
  <c r="AD11" i="10" s="1"/>
  <c r="V40" i="10"/>
  <c r="V41" i="10" s="1"/>
  <c r="AA25" i="1"/>
  <c r="AB25" i="1" s="1"/>
  <c r="AB79" i="10" s="1"/>
  <c r="AB95" i="11"/>
  <c r="AG91" i="11"/>
  <c r="AA79" i="10"/>
  <c r="K99" i="11"/>
  <c r="U99" i="11"/>
  <c r="J34" i="1"/>
  <c r="J40" i="1" s="1"/>
  <c r="J43" i="1" s="1"/>
  <c r="S99" i="11"/>
  <c r="D95" i="11"/>
  <c r="Y34" i="1"/>
  <c r="P99" i="11"/>
  <c r="I50" i="1"/>
  <c r="I40" i="1"/>
  <c r="I43" i="1" s="1"/>
  <c r="Z49" i="1"/>
  <c r="AP56" i="1"/>
  <c r="AU56" i="1" s="1"/>
  <c r="V32" i="1"/>
  <c r="V34" i="1" s="1"/>
  <c r="AK17" i="1"/>
  <c r="V25" i="1"/>
  <c r="AF20" i="1"/>
  <c r="AF22" i="1" s="1"/>
  <c r="AF24" i="1" s="1"/>
  <c r="I39" i="1"/>
  <c r="X25" i="1"/>
  <c r="X79" i="10" s="1"/>
  <c r="I49" i="1"/>
  <c r="F99" i="11"/>
  <c r="L25" i="1"/>
  <c r="Z39" i="1"/>
  <c r="Z50" i="1"/>
  <c r="T49" i="1"/>
  <c r="T50" i="1"/>
  <c r="AK15" i="1"/>
  <c r="C99" i="11"/>
  <c r="T39" i="1"/>
  <c r="T40" i="1"/>
  <c r="T43" i="1" s="1"/>
  <c r="O99" i="11"/>
  <c r="G34" i="1"/>
  <c r="G49" i="1" s="1"/>
  <c r="N34" i="1"/>
  <c r="X34" i="1"/>
  <c r="X50" i="1" s="1"/>
  <c r="D99" i="11"/>
  <c r="N25" i="1"/>
  <c r="N79" i="10" s="1"/>
  <c r="Y25" i="1"/>
  <c r="Y79" i="10" s="1"/>
  <c r="T25" i="1"/>
  <c r="T79" i="10" s="1"/>
  <c r="S25" i="1"/>
  <c r="S79" i="10" s="1"/>
  <c r="E92" i="11"/>
  <c r="E95" i="11" s="1"/>
  <c r="Q25" i="1"/>
  <c r="O25" i="1"/>
  <c r="O79" i="10" s="1"/>
  <c r="G51" i="1"/>
  <c r="G24" i="1"/>
  <c r="Q32" i="1"/>
  <c r="V48" i="1"/>
  <c r="V51" i="1"/>
  <c r="L48" i="1"/>
  <c r="L51" i="1"/>
  <c r="L32" i="1"/>
  <c r="Q48" i="1"/>
  <c r="Q51" i="1"/>
  <c r="G48" i="1"/>
  <c r="W55" i="1"/>
  <c r="W22" i="1"/>
  <c r="W24" i="1" s="1"/>
  <c r="W12" i="1"/>
  <c r="AB22" i="1"/>
  <c r="AB24" i="1" s="1"/>
  <c r="AB12" i="1"/>
  <c r="AB55" i="1"/>
  <c r="AG55" i="1" s="1"/>
  <c r="R12" i="1"/>
  <c r="R55" i="1"/>
  <c r="R22" i="1"/>
  <c r="R24" i="1" s="1"/>
  <c r="H12" i="1"/>
  <c r="H55" i="1"/>
  <c r="H22" i="1"/>
  <c r="M22" i="1"/>
  <c r="M12" i="1"/>
  <c r="M55" i="1"/>
  <c r="AP54" i="1"/>
  <c r="AK14" i="1"/>
  <c r="AU55" i="1"/>
  <c r="AP15" i="1"/>
  <c r="AU57" i="1"/>
  <c r="AP17" i="1"/>
  <c r="AM55" i="1"/>
  <c r="AH15" i="1"/>
  <c r="AH20" i="1" s="1"/>
  <c r="AH22" i="1" s="1"/>
  <c r="AH24" i="1" s="1"/>
  <c r="AD48" i="1"/>
  <c r="AN55" i="1"/>
  <c r="AI15" i="1"/>
  <c r="AI20" i="1" s="1"/>
  <c r="AI22" i="1" s="1"/>
  <c r="AI24" i="1" s="1"/>
  <c r="AE48" i="1"/>
  <c r="AO55" i="1"/>
  <c r="AJ15" i="1"/>
  <c r="AJ20" i="1" s="1"/>
  <c r="AJ22" i="1" s="1"/>
  <c r="AJ24" i="1" s="1"/>
  <c r="AA32" i="1"/>
  <c r="AA51" i="1"/>
  <c r="AA48" i="1"/>
  <c r="Z99" i="11"/>
  <c r="R64" i="10"/>
  <c r="R61" i="10"/>
  <c r="R63" i="10"/>
  <c r="R62" i="10"/>
  <c r="H63" i="10"/>
  <c r="H62" i="10"/>
  <c r="H64" i="10"/>
  <c r="H61" i="10"/>
  <c r="M61" i="10"/>
  <c r="M62" i="10"/>
  <c r="M64" i="10"/>
  <c r="M63" i="10"/>
  <c r="W62" i="10"/>
  <c r="W61" i="10"/>
  <c r="W63" i="10"/>
  <c r="W64" i="10"/>
  <c r="AB61" i="10"/>
  <c r="AB64" i="10"/>
  <c r="O92" i="11"/>
  <c r="O95" i="11" s="1"/>
  <c r="G58" i="10"/>
  <c r="U91" i="11"/>
  <c r="U92" i="11" s="1"/>
  <c r="T95" i="11"/>
  <c r="L58" i="10"/>
  <c r="Q58" i="10"/>
  <c r="AA58" i="10"/>
  <c r="J91" i="11"/>
  <c r="J92" i="11" s="1"/>
  <c r="I95" i="11"/>
  <c r="V58" i="10"/>
  <c r="Q90" i="11"/>
  <c r="L90" i="11"/>
  <c r="G90" i="11"/>
  <c r="AD61" i="11" l="1"/>
  <c r="AE89" i="10"/>
  <c r="AF89" i="10" s="1"/>
  <c r="AH89" i="10" s="1"/>
  <c r="AI89" i="10" s="1"/>
  <c r="AJ89" i="10" s="1"/>
  <c r="AK89" i="10" s="1"/>
  <c r="AM89" i="10" s="1"/>
  <c r="AN89" i="10" s="1"/>
  <c r="AO89" i="10" s="1"/>
  <c r="AP89" i="10" s="1"/>
  <c r="AR89" i="10" s="1"/>
  <c r="AS89" i="10" s="1"/>
  <c r="AT89" i="10" s="1"/>
  <c r="AU89" i="10" s="1"/>
  <c r="AW89" i="10" s="1"/>
  <c r="AX89" i="10" s="1"/>
  <c r="AY89" i="10" s="1"/>
  <c r="AZ89" i="10" s="1"/>
  <c r="BB89" i="10" s="1"/>
  <c r="BC89" i="10" s="1"/>
  <c r="BD89" i="10" s="1"/>
  <c r="BE89" i="10" s="1"/>
  <c r="AD88" i="10"/>
  <c r="AD85" i="10" s="1"/>
  <c r="AD53" i="11" s="1"/>
  <c r="AD24" i="1" s="1"/>
  <c r="AD25" i="1" s="1"/>
  <c r="AD70" i="11"/>
  <c r="AD77" i="11" s="1"/>
  <c r="AE91" i="10"/>
  <c r="AE84" i="10" s="1"/>
  <c r="AE70" i="11" s="1"/>
  <c r="AE77" i="11" s="1"/>
  <c r="AH92" i="10"/>
  <c r="AE62" i="10"/>
  <c r="AF62" i="10" s="1"/>
  <c r="AH62" i="10" s="1"/>
  <c r="AI62" i="10" s="1"/>
  <c r="AJ62" i="10" s="1"/>
  <c r="AK62" i="10" s="1"/>
  <c r="AM62" i="10" s="1"/>
  <c r="AN62" i="10" s="1"/>
  <c r="AO62" i="10" s="1"/>
  <c r="AP62" i="10" s="1"/>
  <c r="AR62" i="10" s="1"/>
  <c r="AS62" i="10" s="1"/>
  <c r="AT62" i="10" s="1"/>
  <c r="AU62" i="10" s="1"/>
  <c r="AW62" i="10" s="1"/>
  <c r="AX62" i="10" s="1"/>
  <c r="AY62" i="10" s="1"/>
  <c r="AZ62" i="10" s="1"/>
  <c r="BB62" i="10" s="1"/>
  <c r="BC62" i="10" s="1"/>
  <c r="BD62" i="10" s="1"/>
  <c r="BE62" i="10" s="1"/>
  <c r="AC25" i="1"/>
  <c r="AC79" i="10" s="1"/>
  <c r="AC30" i="1"/>
  <c r="AC32" i="1" s="1"/>
  <c r="AE59" i="1" s="1"/>
  <c r="AF59" i="1" s="1"/>
  <c r="AH59" i="1" s="1"/>
  <c r="AI59" i="1" s="1"/>
  <c r="AJ59" i="1" s="1"/>
  <c r="AK59" i="1" s="1"/>
  <c r="AM59" i="1" s="1"/>
  <c r="AN59" i="1" s="1"/>
  <c r="AO59" i="1" s="1"/>
  <c r="AP59" i="1" s="1"/>
  <c r="AR59" i="1" s="1"/>
  <c r="AS59" i="1" s="1"/>
  <c r="AT59" i="1" s="1"/>
  <c r="AU59" i="1" s="1"/>
  <c r="AW59" i="1" s="1"/>
  <c r="AX59" i="1" s="1"/>
  <c r="AY59" i="1" s="1"/>
  <c r="AZ59" i="1" s="1"/>
  <c r="BB59" i="1" s="1"/>
  <c r="BC59" i="1" s="1"/>
  <c r="BD59" i="1" s="1"/>
  <c r="BE59" i="1" s="1"/>
  <c r="AW76" i="10"/>
  <c r="AX76" i="10" s="1"/>
  <c r="AY76" i="10" s="1"/>
  <c r="AZ76" i="10" s="1"/>
  <c r="AE24" i="10"/>
  <c r="AD24" i="10"/>
  <c r="AJ25" i="1"/>
  <c r="R25" i="1"/>
  <c r="R79" i="10" s="1"/>
  <c r="Q79" i="10"/>
  <c r="M25" i="1"/>
  <c r="M79" i="10" s="1"/>
  <c r="L79" i="10"/>
  <c r="W25" i="1"/>
  <c r="W79" i="10" s="1"/>
  <c r="V79" i="10"/>
  <c r="J49" i="1"/>
  <c r="J50" i="1"/>
  <c r="J99" i="11"/>
  <c r="J39" i="1"/>
  <c r="I99" i="11"/>
  <c r="Y39" i="1"/>
  <c r="Y49" i="1"/>
  <c r="Y40" i="1"/>
  <c r="Y50" i="1"/>
  <c r="P91" i="11"/>
  <c r="P92" i="11" s="1"/>
  <c r="Q91" i="11" s="1"/>
  <c r="Q92" i="11" s="1"/>
  <c r="Q95" i="11" s="1"/>
  <c r="G50" i="1"/>
  <c r="V49" i="1"/>
  <c r="V50" i="1"/>
  <c r="AP16" i="1"/>
  <c r="X49" i="1"/>
  <c r="R32" i="1"/>
  <c r="R34" i="1" s="1"/>
  <c r="AF48" i="1"/>
  <c r="T99" i="11"/>
  <c r="AK20" i="1"/>
  <c r="AK22" i="1" s="1"/>
  <c r="AK24" i="1" s="1"/>
  <c r="AK25" i="1" s="1"/>
  <c r="AA34" i="1"/>
  <c r="AA49" i="1" s="1"/>
  <c r="Q34" i="1"/>
  <c r="Q50" i="1" s="1"/>
  <c r="N49" i="1"/>
  <c r="N50" i="1"/>
  <c r="N40" i="1"/>
  <c r="N39" i="1"/>
  <c r="W32" i="1"/>
  <c r="L34" i="1"/>
  <c r="L50" i="1" s="1"/>
  <c r="X39" i="1"/>
  <c r="X40" i="1"/>
  <c r="F91" i="11"/>
  <c r="F92" i="11" s="1"/>
  <c r="F95" i="11" s="1"/>
  <c r="K25" i="1"/>
  <c r="K79" i="10" s="1"/>
  <c r="J25" i="1"/>
  <c r="J79" i="10" s="1"/>
  <c r="G25" i="1"/>
  <c r="I25" i="1"/>
  <c r="I79" i="10" s="1"/>
  <c r="M32" i="1"/>
  <c r="M24" i="1"/>
  <c r="H32" i="1"/>
  <c r="H24" i="1"/>
  <c r="M58" i="10"/>
  <c r="AJ48" i="1"/>
  <c r="AT55" i="1"/>
  <c r="AO15" i="1"/>
  <c r="AO20" i="1" s="1"/>
  <c r="AO22" i="1" s="1"/>
  <c r="AO24" i="1" s="1"/>
  <c r="AI48" i="1"/>
  <c r="AS55" i="1"/>
  <c r="AN15" i="1"/>
  <c r="AN20" i="1" s="1"/>
  <c r="AN22" i="1" s="1"/>
  <c r="AN24" i="1" s="1"/>
  <c r="AH48" i="1"/>
  <c r="AR55" i="1"/>
  <c r="AM15" i="1"/>
  <c r="AM20" i="1" s="1"/>
  <c r="AM22" i="1" s="1"/>
  <c r="AM24" i="1" s="1"/>
  <c r="AZ57" i="1"/>
  <c r="AU17" i="1"/>
  <c r="AZ56" i="1"/>
  <c r="AU16" i="1"/>
  <c r="AZ55" i="1"/>
  <c r="AU15" i="1"/>
  <c r="AU54" i="1"/>
  <c r="AP14" i="1"/>
  <c r="M51" i="1"/>
  <c r="M48" i="1"/>
  <c r="H51" i="1"/>
  <c r="H48" i="1"/>
  <c r="R51" i="1"/>
  <c r="R48" i="1"/>
  <c r="AL55" i="1"/>
  <c r="AG15" i="1"/>
  <c r="AG20" i="1" s="1"/>
  <c r="AG22" i="1" s="1"/>
  <c r="AG24" i="1" s="1"/>
  <c r="W51" i="1"/>
  <c r="W48" i="1"/>
  <c r="AB32" i="1"/>
  <c r="AB48" i="1"/>
  <c r="AB51" i="1"/>
  <c r="K91" i="11"/>
  <c r="K92" i="11" s="1"/>
  <c r="J95" i="11"/>
  <c r="W58" i="10"/>
  <c r="AB58" i="10"/>
  <c r="V91" i="11"/>
  <c r="V92" i="11" s="1"/>
  <c r="U95" i="11"/>
  <c r="H58" i="10"/>
  <c r="R58" i="10"/>
  <c r="AD27" i="10" l="1"/>
  <c r="AD63" i="11"/>
  <c r="AD74" i="10"/>
  <c r="AE70" i="10" s="1"/>
  <c r="AE75" i="10" s="1"/>
  <c r="AE29" i="1" s="1"/>
  <c r="AE27" i="10"/>
  <c r="AE63" i="11"/>
  <c r="AD79" i="10"/>
  <c r="AE79" i="10" s="1"/>
  <c r="AF79" i="10" s="1"/>
  <c r="AG79" i="10" s="1"/>
  <c r="AH79" i="10" s="1"/>
  <c r="AI79" i="10" s="1"/>
  <c r="AJ79" i="10" s="1"/>
  <c r="AK79" i="10" s="1"/>
  <c r="AL79" i="10" s="1"/>
  <c r="AM79" i="10" s="1"/>
  <c r="AN79" i="10" s="1"/>
  <c r="AO79" i="10" s="1"/>
  <c r="AP79" i="10" s="1"/>
  <c r="AQ79" i="10" s="1"/>
  <c r="AR79" i="10" s="1"/>
  <c r="AS79" i="10" s="1"/>
  <c r="AT79" i="10" s="1"/>
  <c r="AU79" i="10" s="1"/>
  <c r="AV79" i="10" s="1"/>
  <c r="AW79" i="10" s="1"/>
  <c r="AX79" i="10" s="1"/>
  <c r="AY79" i="10" s="1"/>
  <c r="AZ79" i="10" s="1"/>
  <c r="BA79" i="10" s="1"/>
  <c r="BB79" i="10" s="1"/>
  <c r="BC79" i="10" s="1"/>
  <c r="BD79" i="10" s="1"/>
  <c r="BE79" i="10" s="1"/>
  <c r="BF79" i="10" s="1"/>
  <c r="AD86" i="10"/>
  <c r="AD87" i="10" s="1"/>
  <c r="AD15" i="10" s="1"/>
  <c r="AD20" i="10" s="1"/>
  <c r="AD44" i="10"/>
  <c r="AD29" i="10" s="1"/>
  <c r="AD31" i="10" s="1"/>
  <c r="AD33" i="10" s="1"/>
  <c r="AE83" i="10"/>
  <c r="AE88" i="10" s="1"/>
  <c r="AE85" i="10" s="1"/>
  <c r="AF91" i="10"/>
  <c r="AF92" i="10" s="1"/>
  <c r="AM25" i="1"/>
  <c r="AM74" i="10" s="1"/>
  <c r="AM75" i="10" s="1"/>
  <c r="AM29" i="1" s="1"/>
  <c r="AM58" i="10" s="1"/>
  <c r="AE11" i="10"/>
  <c r="AE61" i="11" s="1"/>
  <c r="AI92" i="10"/>
  <c r="AH91" i="10"/>
  <c r="AF24" i="10"/>
  <c r="AF27" i="10" s="1"/>
  <c r="BB76" i="10"/>
  <c r="BC76" i="10" s="1"/>
  <c r="BD76" i="10" s="1"/>
  <c r="BE76" i="10" s="1"/>
  <c r="AC34" i="1"/>
  <c r="AG11" i="10"/>
  <c r="AF11" i="10" s="1"/>
  <c r="AG24" i="10"/>
  <c r="AG27" i="10" s="1"/>
  <c r="AC31" i="10"/>
  <c r="AC33" i="10" s="1"/>
  <c r="AL25" i="1"/>
  <c r="AL74" i="10" s="1"/>
  <c r="AK74" i="10"/>
  <c r="AK75" i="10" s="1"/>
  <c r="AK29" i="1" s="1"/>
  <c r="V95" i="11"/>
  <c r="X91" i="11"/>
  <c r="X92" i="11" s="1"/>
  <c r="AO25" i="1"/>
  <c r="AN25" i="1"/>
  <c r="AN74" i="10" s="1"/>
  <c r="AN75" i="10" s="1"/>
  <c r="AN29" i="1" s="1"/>
  <c r="H25" i="1"/>
  <c r="H79" i="10" s="1"/>
  <c r="G79" i="10"/>
  <c r="P95" i="11"/>
  <c r="AP20" i="1"/>
  <c r="AP22" i="1" s="1"/>
  <c r="AP24" i="1" s="1"/>
  <c r="AP25" i="1" s="1"/>
  <c r="Y43" i="1"/>
  <c r="Y99" i="11"/>
  <c r="G91" i="11"/>
  <c r="G92" i="11" s="1"/>
  <c r="G95" i="11" s="1"/>
  <c r="R50" i="1"/>
  <c r="R40" i="1"/>
  <c r="R43" i="1" s="1"/>
  <c r="AK48" i="1"/>
  <c r="Q49" i="1"/>
  <c r="R39" i="1"/>
  <c r="Q39" i="1" s="1"/>
  <c r="Q36" i="1" s="1"/>
  <c r="AA50" i="1"/>
  <c r="W34" i="1"/>
  <c r="X43" i="1"/>
  <c r="X99" i="11"/>
  <c r="AB34" i="1"/>
  <c r="AB40" i="1" s="1"/>
  <c r="AA40" i="1" s="1"/>
  <c r="M34" i="1"/>
  <c r="M50" i="1" s="1"/>
  <c r="N43" i="1"/>
  <c r="N99" i="11"/>
  <c r="R49" i="1"/>
  <c r="H34" i="1"/>
  <c r="H50" i="1" s="1"/>
  <c r="L49" i="1"/>
  <c r="AG48" i="1"/>
  <c r="AQ55" i="1"/>
  <c r="AL15" i="1"/>
  <c r="AL20" i="1" s="1"/>
  <c r="AL22" i="1" s="1"/>
  <c r="AL24" i="1" s="1"/>
  <c r="AZ54" i="1"/>
  <c r="AU14" i="1"/>
  <c r="AU20" i="1" s="1"/>
  <c r="AU22" i="1" s="1"/>
  <c r="AU24" i="1" s="1"/>
  <c r="BE55" i="1"/>
  <c r="BE15" i="1" s="1"/>
  <c r="AZ15" i="1"/>
  <c r="BE56" i="1"/>
  <c r="BE16" i="1" s="1"/>
  <c r="AZ16" i="1"/>
  <c r="BE57" i="1"/>
  <c r="BE17" i="1" s="1"/>
  <c r="AZ17" i="1"/>
  <c r="AM48" i="1"/>
  <c r="AW55" i="1"/>
  <c r="AR15" i="1"/>
  <c r="AR20" i="1" s="1"/>
  <c r="AR22" i="1" s="1"/>
  <c r="AR24" i="1" s="1"/>
  <c r="AN48" i="1"/>
  <c r="AX55" i="1"/>
  <c r="AS15" i="1"/>
  <c r="AS20" i="1" s="1"/>
  <c r="AS22" i="1" s="1"/>
  <c r="AS24" i="1" s="1"/>
  <c r="AO48" i="1"/>
  <c r="AY55" i="1"/>
  <c r="AT15" i="1"/>
  <c r="AT20" i="1" s="1"/>
  <c r="AT22" i="1" s="1"/>
  <c r="AT24" i="1" s="1"/>
  <c r="L91" i="11"/>
  <c r="L92" i="11" s="1"/>
  <c r="L95" i="11" s="1"/>
  <c r="K95" i="11"/>
  <c r="AE86" i="10" l="1"/>
  <c r="AE87" i="10" s="1"/>
  <c r="AE53" i="11"/>
  <c r="AE24" i="1" s="1"/>
  <c r="AO74" i="10"/>
  <c r="AO75" i="10" s="1"/>
  <c r="AO29" i="1" s="1"/>
  <c r="AJ74" i="10"/>
  <c r="AF84" i="10"/>
  <c r="AC40" i="10"/>
  <c r="AM30" i="1"/>
  <c r="AM32" i="1" s="1"/>
  <c r="AN70" i="10"/>
  <c r="AN73" i="10" s="1"/>
  <c r="AH84" i="10"/>
  <c r="AM44" i="10"/>
  <c r="AM29" i="10" s="1"/>
  <c r="AM31" i="10" s="1"/>
  <c r="AJ92" i="10"/>
  <c r="AI91" i="10"/>
  <c r="AI84" i="10" s="1"/>
  <c r="AO30" i="1"/>
  <c r="AO32" i="1" s="1"/>
  <c r="AO33" i="1" s="1"/>
  <c r="AO34" i="1" s="1"/>
  <c r="AO58" i="10"/>
  <c r="AN30" i="1"/>
  <c r="AN32" i="1" s="1"/>
  <c r="AN33" i="1" s="1"/>
  <c r="AN34" i="1" s="1"/>
  <c r="AN58" i="10"/>
  <c r="AK30" i="1"/>
  <c r="AK32" i="1" s="1"/>
  <c r="AK33" i="1" s="1"/>
  <c r="AK34" i="1" s="1"/>
  <c r="AK58" i="10"/>
  <c r="AE30" i="1"/>
  <c r="AE32" i="1" s="1"/>
  <c r="AE33" i="1" s="1"/>
  <c r="AE34" i="1" s="1"/>
  <c r="AE52" i="11" s="1"/>
  <c r="AE58" i="10"/>
  <c r="AF83" i="10"/>
  <c r="AF88" i="10" s="1"/>
  <c r="AE15" i="10"/>
  <c r="AE20" i="10" s="1"/>
  <c r="AS25" i="1"/>
  <c r="AS74" i="10" s="1"/>
  <c r="AS75" i="10" s="1"/>
  <c r="AS29" i="1" s="1"/>
  <c r="AC67" i="11"/>
  <c r="AC40" i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AC39" i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AC49" i="1"/>
  <c r="AL24" i="10"/>
  <c r="AI11" i="10"/>
  <c r="AH11" i="10"/>
  <c r="AL11" i="10"/>
  <c r="AK11" i="10" s="1"/>
  <c r="AT25" i="1"/>
  <c r="AT74" i="10" s="1"/>
  <c r="AT75" i="10" s="1"/>
  <c r="AT29" i="1" s="1"/>
  <c r="AK44" i="10"/>
  <c r="AM70" i="10"/>
  <c r="AM73" i="10" s="1"/>
  <c r="AL44" i="10"/>
  <c r="AQ70" i="10"/>
  <c r="AQ25" i="1"/>
  <c r="AQ74" i="10" s="1"/>
  <c r="AP74" i="10"/>
  <c r="AP75" i="10" s="1"/>
  <c r="AP29" i="1" s="1"/>
  <c r="AN44" i="10"/>
  <c r="AO70" i="10"/>
  <c r="AO73" i="10" s="1"/>
  <c r="X95" i="11"/>
  <c r="Y91" i="11"/>
  <c r="Y92" i="11" s="1"/>
  <c r="AO44" i="10"/>
  <c r="AP70" i="10"/>
  <c r="AU25" i="1"/>
  <c r="AR25" i="1"/>
  <c r="AR74" i="10" s="1"/>
  <c r="AR75" i="10" s="1"/>
  <c r="AR29" i="1" s="1"/>
  <c r="AP48" i="1"/>
  <c r="AB99" i="11"/>
  <c r="Q40" i="1"/>
  <c r="Q37" i="1" s="1"/>
  <c r="Q44" i="1" s="1"/>
  <c r="AB49" i="1"/>
  <c r="R99" i="11"/>
  <c r="M49" i="1"/>
  <c r="M40" i="1"/>
  <c r="M43" i="1" s="1"/>
  <c r="M39" i="1"/>
  <c r="L39" i="1" s="1"/>
  <c r="L36" i="1" s="1"/>
  <c r="AB43" i="1"/>
  <c r="H49" i="1"/>
  <c r="AB50" i="1"/>
  <c r="AB39" i="1"/>
  <c r="AA39" i="1" s="1"/>
  <c r="AA36" i="1" s="1"/>
  <c r="W50" i="1"/>
  <c r="W49" i="1"/>
  <c r="W39" i="1"/>
  <c r="V39" i="1" s="1"/>
  <c r="V36" i="1" s="1"/>
  <c r="W40" i="1"/>
  <c r="H39" i="1"/>
  <c r="G39" i="1" s="1"/>
  <c r="G36" i="1" s="1"/>
  <c r="H40" i="1"/>
  <c r="AM33" i="1"/>
  <c r="AT48" i="1"/>
  <c r="BD55" i="1"/>
  <c r="BD15" i="1" s="1"/>
  <c r="BD20" i="1" s="1"/>
  <c r="BD22" i="1" s="1"/>
  <c r="BD24" i="1" s="1"/>
  <c r="AY15" i="1"/>
  <c r="AY20" i="1" s="1"/>
  <c r="AY22" i="1" s="1"/>
  <c r="AY24" i="1" s="1"/>
  <c r="AS48" i="1"/>
  <c r="BC55" i="1"/>
  <c r="BC15" i="1" s="1"/>
  <c r="BC20" i="1" s="1"/>
  <c r="BC22" i="1" s="1"/>
  <c r="BC24" i="1" s="1"/>
  <c r="AX15" i="1"/>
  <c r="AX20" i="1" s="1"/>
  <c r="AX22" i="1" s="1"/>
  <c r="AX24" i="1" s="1"/>
  <c r="AR48" i="1"/>
  <c r="BB55" i="1"/>
  <c r="BB15" i="1" s="1"/>
  <c r="BB20" i="1" s="1"/>
  <c r="BB22" i="1" s="1"/>
  <c r="BB24" i="1" s="1"/>
  <c r="AW15" i="1"/>
  <c r="AW20" i="1" s="1"/>
  <c r="AW22" i="1" s="1"/>
  <c r="AW24" i="1" s="1"/>
  <c r="AW25" i="1" s="1"/>
  <c r="AW74" i="10" s="1"/>
  <c r="AW75" i="10" s="1"/>
  <c r="AW29" i="1" s="1"/>
  <c r="AU48" i="1"/>
  <c r="BE54" i="1"/>
  <c r="BE14" i="1" s="1"/>
  <c r="BE20" i="1" s="1"/>
  <c r="BE22" i="1" s="1"/>
  <c r="BE24" i="1" s="1"/>
  <c r="AZ14" i="1"/>
  <c r="AZ20" i="1" s="1"/>
  <c r="AZ22" i="1" s="1"/>
  <c r="AZ24" i="1" s="1"/>
  <c r="AL48" i="1"/>
  <c r="AV55" i="1"/>
  <c r="AQ15" i="1"/>
  <c r="AQ20" i="1" s="1"/>
  <c r="AQ22" i="1" s="1"/>
  <c r="AQ24" i="1" s="1"/>
  <c r="AA43" i="1"/>
  <c r="AA37" i="1"/>
  <c r="AA44" i="1" s="1"/>
  <c r="AA99" i="11"/>
  <c r="AJ75" i="10" l="1"/>
  <c r="AJ29" i="1" s="1"/>
  <c r="AK70" i="10"/>
  <c r="AK73" i="10" s="1"/>
  <c r="AJ44" i="10"/>
  <c r="AJ29" i="10" s="1"/>
  <c r="AJ31" i="10" s="1"/>
  <c r="AH25" i="1"/>
  <c r="AH74" i="10" s="1"/>
  <c r="AI25" i="1"/>
  <c r="AI74" i="10" s="1"/>
  <c r="AE25" i="1"/>
  <c r="AE74" i="10" s="1"/>
  <c r="AF25" i="1"/>
  <c r="AK92" i="10"/>
  <c r="AK91" i="10" s="1"/>
  <c r="AK84" i="10" s="1"/>
  <c r="AM92" i="10"/>
  <c r="AJ91" i="10"/>
  <c r="AJ84" i="10" s="1"/>
  <c r="AL91" i="10"/>
  <c r="AT70" i="10"/>
  <c r="AT73" i="10" s="1"/>
  <c r="AK37" i="1"/>
  <c r="AK42" i="1" s="1"/>
  <c r="AK87" i="11" s="1"/>
  <c r="AK36" i="1"/>
  <c r="AF67" i="11"/>
  <c r="AO36" i="1"/>
  <c r="AO37" i="1"/>
  <c r="AO42" i="1" s="1"/>
  <c r="AO87" i="11" s="1"/>
  <c r="AN36" i="1"/>
  <c r="AN37" i="1"/>
  <c r="AN42" i="1" s="1"/>
  <c r="AN87" i="11" s="1"/>
  <c r="AE67" i="11"/>
  <c r="AE36" i="1"/>
  <c r="AE37" i="1"/>
  <c r="AE42" i="1" s="1"/>
  <c r="AP30" i="1"/>
  <c r="AP32" i="1" s="1"/>
  <c r="AP33" i="1" s="1"/>
  <c r="AP34" i="1" s="1"/>
  <c r="AP58" i="10"/>
  <c r="AS30" i="1"/>
  <c r="AS32" i="1" s="1"/>
  <c r="AS33" i="1" s="1"/>
  <c r="AS34" i="1" s="1"/>
  <c r="AS58" i="10"/>
  <c r="AT30" i="1"/>
  <c r="AT32" i="1" s="1"/>
  <c r="AT33" i="1" s="1"/>
  <c r="AT34" i="1" s="1"/>
  <c r="AT58" i="10"/>
  <c r="AW30" i="1"/>
  <c r="AW32" i="1" s="1"/>
  <c r="AW58" i="10"/>
  <c r="AR30" i="1"/>
  <c r="AR32" i="1" s="1"/>
  <c r="AR33" i="1" s="1"/>
  <c r="AR58" i="10"/>
  <c r="AF85" i="10"/>
  <c r="AF86" i="10" s="1"/>
  <c r="AF87" i="10" s="1"/>
  <c r="AG88" i="10"/>
  <c r="AI67" i="11"/>
  <c r="AH24" i="10"/>
  <c r="AH27" i="10" s="1"/>
  <c r="AS44" i="10"/>
  <c r="AC98" i="11"/>
  <c r="AC99" i="11" s="1"/>
  <c r="AC90" i="11"/>
  <c r="AC43" i="1"/>
  <c r="AM34" i="1"/>
  <c r="BB25" i="1"/>
  <c r="BB74" i="10" s="1"/>
  <c r="BB75" i="10" s="1"/>
  <c r="BB29" i="1" s="1"/>
  <c r="BD25" i="1"/>
  <c r="BD74" i="10" s="1"/>
  <c r="BD75" i="10" s="1"/>
  <c r="BD29" i="1" s="1"/>
  <c r="AK24" i="10"/>
  <c r="AK27" i="10" s="1"/>
  <c r="AL27" i="10"/>
  <c r="AQ24" i="10"/>
  <c r="AQ11" i="10"/>
  <c r="AP11" i="10" s="1"/>
  <c r="AK29" i="10"/>
  <c r="AK31" i="10" s="1"/>
  <c r="AW44" i="10"/>
  <c r="AX70" i="10"/>
  <c r="AL29" i="10"/>
  <c r="AL31" i="10" s="1"/>
  <c r="AO29" i="10"/>
  <c r="AO31" i="10" s="1"/>
  <c r="AZ25" i="1"/>
  <c r="AP44" i="10"/>
  <c r="AR70" i="10"/>
  <c r="AR73" i="10" s="1"/>
  <c r="AP73" i="10"/>
  <c r="AR44" i="10"/>
  <c r="AS70" i="10"/>
  <c r="AS73" i="10" s="1"/>
  <c r="AY25" i="1"/>
  <c r="AY74" i="10" s="1"/>
  <c r="AY75" i="10" s="1"/>
  <c r="AY29" i="1" s="1"/>
  <c r="BC25" i="1"/>
  <c r="BC74" i="10" s="1"/>
  <c r="BC75" i="10" s="1"/>
  <c r="BC29" i="1" s="1"/>
  <c r="BE25" i="1"/>
  <c r="AQ44" i="10"/>
  <c r="AQ73" i="10"/>
  <c r="AV70" i="10"/>
  <c r="AT44" i="10"/>
  <c r="AU70" i="10"/>
  <c r="AV25" i="1"/>
  <c r="AV74" i="10" s="1"/>
  <c r="AU74" i="10"/>
  <c r="AU75" i="10" s="1"/>
  <c r="AU29" i="1" s="1"/>
  <c r="AX25" i="1"/>
  <c r="AX74" i="10" s="1"/>
  <c r="AX75" i="10" s="1"/>
  <c r="AX29" i="1" s="1"/>
  <c r="AN29" i="10"/>
  <c r="AN31" i="10" s="1"/>
  <c r="Z91" i="11"/>
  <c r="Z92" i="11" s="1"/>
  <c r="Y95" i="11"/>
  <c r="Q99" i="11"/>
  <c r="Q43" i="1"/>
  <c r="M99" i="11"/>
  <c r="L40" i="1"/>
  <c r="L43" i="1" s="1"/>
  <c r="G40" i="1"/>
  <c r="H43" i="1"/>
  <c r="H99" i="11"/>
  <c r="V40" i="1"/>
  <c r="W43" i="1"/>
  <c r="W99" i="11"/>
  <c r="BE48" i="1"/>
  <c r="AQ48" i="1"/>
  <c r="BA55" i="1"/>
  <c r="AV15" i="1"/>
  <c r="AV20" i="1" s="1"/>
  <c r="AV22" i="1" s="1"/>
  <c r="AV24" i="1" s="1"/>
  <c r="AZ48" i="1"/>
  <c r="AW48" i="1"/>
  <c r="BB48" i="1"/>
  <c r="AX48" i="1"/>
  <c r="BC48" i="1"/>
  <c r="AY48" i="1"/>
  <c r="BD48" i="1"/>
  <c r="AF74" i="10" l="1"/>
  <c r="AG25" i="1"/>
  <c r="AG74" i="10" s="1"/>
  <c r="AF70" i="10"/>
  <c r="AF75" i="10" s="1"/>
  <c r="AF29" i="1" s="1"/>
  <c r="AE44" i="10"/>
  <c r="AE29" i="10" s="1"/>
  <c r="AE31" i="10" s="1"/>
  <c r="AE33" i="10" s="1"/>
  <c r="AE73" i="10"/>
  <c r="AE82" i="11" s="1"/>
  <c r="AI75" i="10"/>
  <c r="AI29" i="1" s="1"/>
  <c r="AJ70" i="10"/>
  <c r="AJ73" i="10" s="1"/>
  <c r="AI44" i="10"/>
  <c r="AI29" i="10" s="1"/>
  <c r="AI31" i="10" s="1"/>
  <c r="AH75" i="10"/>
  <c r="AI70" i="10"/>
  <c r="AI73" i="10" s="1"/>
  <c r="AH44" i="10"/>
  <c r="AH29" i="10" s="1"/>
  <c r="AH31" i="10" s="1"/>
  <c r="AJ30" i="1"/>
  <c r="AJ32" i="1" s="1"/>
  <c r="AJ33" i="1" s="1"/>
  <c r="AJ34" i="1" s="1"/>
  <c r="AJ58" i="10"/>
  <c r="AE85" i="11"/>
  <c r="AE87" i="11" s="1"/>
  <c r="AE90" i="11" s="1"/>
  <c r="AL92" i="10"/>
  <c r="AL84" i="10"/>
  <c r="AN92" i="10"/>
  <c r="AM91" i="10"/>
  <c r="AH33" i="10"/>
  <c r="AK33" i="10"/>
  <c r="AF90" i="11"/>
  <c r="AF98" i="11"/>
  <c r="AF99" i="11" s="1"/>
  <c r="AE98" i="11"/>
  <c r="AE99" i="11" s="1"/>
  <c r="AI90" i="11"/>
  <c r="AI98" i="11"/>
  <c r="AT36" i="1"/>
  <c r="AT37" i="1"/>
  <c r="AT42" i="1" s="1"/>
  <c r="AT87" i="11" s="1"/>
  <c r="AM36" i="1"/>
  <c r="AM37" i="1"/>
  <c r="AM42" i="1" s="1"/>
  <c r="AM87" i="11" s="1"/>
  <c r="AP37" i="1"/>
  <c r="AP42" i="1" s="1"/>
  <c r="AP87" i="11" s="1"/>
  <c r="AP36" i="1"/>
  <c r="AH67" i="11"/>
  <c r="AS37" i="1"/>
  <c r="AS42" i="1" s="1"/>
  <c r="AS87" i="11" s="1"/>
  <c r="AS36" i="1"/>
  <c r="BC30" i="1"/>
  <c r="BC32" i="1" s="1"/>
  <c r="BC33" i="1" s="1"/>
  <c r="BC34" i="1" s="1"/>
  <c r="BC58" i="10"/>
  <c r="AY30" i="1"/>
  <c r="AY32" i="1" s="1"/>
  <c r="AY33" i="1" s="1"/>
  <c r="AY34" i="1" s="1"/>
  <c r="AY58" i="10"/>
  <c r="AU30" i="1"/>
  <c r="AU32" i="1" s="1"/>
  <c r="AU33" i="1" s="1"/>
  <c r="AU34" i="1" s="1"/>
  <c r="AU58" i="10"/>
  <c r="BD30" i="1"/>
  <c r="BD32" i="1" s="1"/>
  <c r="BD33" i="1" s="1"/>
  <c r="BD34" i="1" s="1"/>
  <c r="BD58" i="10"/>
  <c r="AS29" i="10"/>
  <c r="AS31" i="10" s="1"/>
  <c r="AQ33" i="1"/>
  <c r="BB30" i="1"/>
  <c r="BB32" i="1" s="1"/>
  <c r="BB33" i="1" s="1"/>
  <c r="BB58" i="10"/>
  <c r="AX30" i="1"/>
  <c r="AX32" i="1" s="1"/>
  <c r="AX33" i="1" s="1"/>
  <c r="AX34" i="1" s="1"/>
  <c r="AX58" i="10"/>
  <c r="AG85" i="10"/>
  <c r="AG86" i="10" s="1"/>
  <c r="AG87" i="10" s="1"/>
  <c r="AG89" i="10"/>
  <c r="AF15" i="10"/>
  <c r="AF20" i="10" s="1"/>
  <c r="AH83" i="10"/>
  <c r="AI24" i="10"/>
  <c r="AI27" i="10" s="1"/>
  <c r="AJ24" i="10"/>
  <c r="AJ27" i="10" s="1"/>
  <c r="AR34" i="1"/>
  <c r="BC70" i="10"/>
  <c r="BC73" i="10" s="1"/>
  <c r="BE70" i="10"/>
  <c r="BB44" i="10"/>
  <c r="BD44" i="10"/>
  <c r="AL33" i="10"/>
  <c r="AV24" i="10"/>
  <c r="AV11" i="10"/>
  <c r="AU11" i="10" s="1"/>
  <c r="AJ11" i="10"/>
  <c r="AP24" i="10"/>
  <c r="AP27" i="10" s="1"/>
  <c r="AQ27" i="10"/>
  <c r="BF25" i="1"/>
  <c r="BF74" i="10" s="1"/>
  <c r="BE74" i="10"/>
  <c r="BE75" i="10" s="1"/>
  <c r="BE29" i="1" s="1"/>
  <c r="AY44" i="10"/>
  <c r="AZ70" i="10"/>
  <c r="AU44" i="10"/>
  <c r="AU73" i="10"/>
  <c r="AW70" i="10"/>
  <c r="AW73" i="10" s="1"/>
  <c r="AQ29" i="10"/>
  <c r="AQ31" i="10" s="1"/>
  <c r="AV44" i="10"/>
  <c r="AV73" i="10"/>
  <c r="BA70" i="10"/>
  <c r="AR29" i="10"/>
  <c r="AR31" i="10" s="1"/>
  <c r="Z95" i="11"/>
  <c r="AA91" i="11"/>
  <c r="AA92" i="11" s="1"/>
  <c r="AW29" i="10"/>
  <c r="AW31" i="10" s="1"/>
  <c r="BC44" i="10"/>
  <c r="BD70" i="10"/>
  <c r="BD73" i="10" s="1"/>
  <c r="AX44" i="10"/>
  <c r="AY70" i="10"/>
  <c r="AY73" i="10" s="1"/>
  <c r="AX73" i="10"/>
  <c r="AP29" i="10"/>
  <c r="AP31" i="10" s="1"/>
  <c r="AT29" i="10"/>
  <c r="AT31" i="10" s="1"/>
  <c r="BA25" i="1"/>
  <c r="BA74" i="10" s="1"/>
  <c r="AZ74" i="10"/>
  <c r="AZ75" i="10" s="1"/>
  <c r="AZ29" i="1" s="1"/>
  <c r="L37" i="1"/>
  <c r="L44" i="1" s="1"/>
  <c r="L99" i="11"/>
  <c r="V37" i="1"/>
  <c r="V44" i="1" s="1"/>
  <c r="V43" i="1"/>
  <c r="V99" i="11"/>
  <c r="G43" i="1"/>
  <c r="G99" i="11"/>
  <c r="G37" i="1"/>
  <c r="G44" i="1" s="1"/>
  <c r="AW33" i="1"/>
  <c r="AV48" i="1"/>
  <c r="BF55" i="1"/>
  <c r="BF15" i="1" s="1"/>
  <c r="BF20" i="1" s="1"/>
  <c r="BF22" i="1" s="1"/>
  <c r="BF24" i="1" s="1"/>
  <c r="BA15" i="1"/>
  <c r="BA20" i="1" s="1"/>
  <c r="BA22" i="1" s="1"/>
  <c r="BA24" i="1" s="1"/>
  <c r="AI30" i="1" l="1"/>
  <c r="AI32" i="1" s="1"/>
  <c r="AI33" i="1" s="1"/>
  <c r="AI34" i="1" s="1"/>
  <c r="AI58" i="10"/>
  <c r="AJ36" i="1"/>
  <c r="AJ37" i="1"/>
  <c r="AJ42" i="1" s="1"/>
  <c r="AJ87" i="11" s="1"/>
  <c r="AF30" i="1"/>
  <c r="AF32" i="1" s="1"/>
  <c r="AF33" i="1" s="1"/>
  <c r="AF34" i="1" s="1"/>
  <c r="AF58" i="10"/>
  <c r="AG44" i="10"/>
  <c r="AG29" i="10" s="1"/>
  <c r="AG31" i="10" s="1"/>
  <c r="AG33" i="10" s="1"/>
  <c r="AG73" i="10"/>
  <c r="AL70" i="10"/>
  <c r="AL73" i="10" s="1"/>
  <c r="AH29" i="1"/>
  <c r="AL75" i="10"/>
  <c r="AL29" i="1" s="1"/>
  <c r="AF44" i="10"/>
  <c r="AF29" i="10" s="1"/>
  <c r="AF31" i="10" s="1"/>
  <c r="AF33" i="10" s="1"/>
  <c r="AH70" i="10"/>
  <c r="AH73" i="10" s="1"/>
  <c r="AF73" i="10"/>
  <c r="AM84" i="10"/>
  <c r="AO92" i="10"/>
  <c r="AN91" i="10"/>
  <c r="AN84" i="10" s="1"/>
  <c r="AJ33" i="10"/>
  <c r="AI33" i="10"/>
  <c r="AP33" i="10"/>
  <c r="AH90" i="11"/>
  <c r="AH98" i="11"/>
  <c r="AV33" i="1"/>
  <c r="AX37" i="1"/>
  <c r="AX42" i="1" s="1"/>
  <c r="AX87" i="11" s="1"/>
  <c r="AX36" i="1"/>
  <c r="AR37" i="1"/>
  <c r="AR42" i="1" s="1"/>
  <c r="AR87" i="11" s="1"/>
  <c r="AR36" i="1"/>
  <c r="AU36" i="1"/>
  <c r="AU37" i="1"/>
  <c r="AU42" i="1" s="1"/>
  <c r="AU87" i="11" s="1"/>
  <c r="AY37" i="1"/>
  <c r="AY42" i="1" s="1"/>
  <c r="AY87" i="11" s="1"/>
  <c r="AY36" i="1"/>
  <c r="BD36" i="1"/>
  <c r="BD37" i="1"/>
  <c r="BD42" i="1" s="1"/>
  <c r="BD87" i="11" s="1"/>
  <c r="BC36" i="1"/>
  <c r="BC37" i="1"/>
  <c r="BC42" i="1" s="1"/>
  <c r="BC87" i="11" s="1"/>
  <c r="AZ30" i="1"/>
  <c r="AZ32" i="1" s="1"/>
  <c r="AZ33" i="1" s="1"/>
  <c r="AZ34" i="1" s="1"/>
  <c r="AZ58" i="10"/>
  <c r="BD29" i="10"/>
  <c r="BD31" i="10" s="1"/>
  <c r="BB29" i="10"/>
  <c r="BB31" i="10" s="1"/>
  <c r="BE30" i="1"/>
  <c r="BE32" i="1" s="1"/>
  <c r="BE33" i="1" s="1"/>
  <c r="BE34" i="1" s="1"/>
  <c r="BE58" i="10"/>
  <c r="AL83" i="10"/>
  <c r="AG15" i="10"/>
  <c r="AG20" i="10" s="1"/>
  <c r="AH88" i="10"/>
  <c r="AK67" i="11"/>
  <c r="BB34" i="1"/>
  <c r="AW34" i="1"/>
  <c r="AM11" i="10"/>
  <c r="AN11" i="10"/>
  <c r="AU24" i="10"/>
  <c r="AU27" i="10" s="1"/>
  <c r="AV27" i="10"/>
  <c r="BF24" i="10"/>
  <c r="BA24" i="10"/>
  <c r="AQ33" i="10"/>
  <c r="BF11" i="10"/>
  <c r="BE11" i="10" s="1"/>
  <c r="BA11" i="10"/>
  <c r="AZ11" i="10" s="1"/>
  <c r="AA95" i="11"/>
  <c r="AC91" i="11"/>
  <c r="AC92" i="11" s="1"/>
  <c r="AC95" i="11" s="1"/>
  <c r="AZ44" i="10"/>
  <c r="BB70" i="10"/>
  <c r="BB73" i="10" s="1"/>
  <c r="AZ73" i="10"/>
  <c r="BA44" i="10"/>
  <c r="BA73" i="10"/>
  <c r="BF70" i="10"/>
  <c r="BF73" i="10" s="1"/>
  <c r="AV29" i="10"/>
  <c r="AV31" i="10" s="1"/>
  <c r="BC29" i="10"/>
  <c r="BC31" i="10" s="1"/>
  <c r="AY29" i="10"/>
  <c r="AY31" i="10" s="1"/>
  <c r="BE44" i="10"/>
  <c r="BE73" i="10"/>
  <c r="AU29" i="10"/>
  <c r="AU31" i="10" s="1"/>
  <c r="AX29" i="10"/>
  <c r="AX31" i="10" s="1"/>
  <c r="BF44" i="10"/>
  <c r="BA48" i="1"/>
  <c r="BF48" i="1"/>
  <c r="AF37" i="1" l="1"/>
  <c r="AF42" i="1" s="1"/>
  <c r="AF87" i="11" s="1"/>
  <c r="AF36" i="1"/>
  <c r="AL30" i="1"/>
  <c r="AL32" i="1" s="1"/>
  <c r="AL58" i="10"/>
  <c r="AH30" i="1"/>
  <c r="AH32" i="1" s="1"/>
  <c r="AH58" i="10"/>
  <c r="AI36" i="1"/>
  <c r="AI37" i="1"/>
  <c r="AI42" i="1" s="1"/>
  <c r="AI87" i="11" s="1"/>
  <c r="BA33" i="1"/>
  <c r="BF33" i="1"/>
  <c r="AF39" i="10"/>
  <c r="AP92" i="10"/>
  <c r="AP91" i="10" s="1"/>
  <c r="AP84" i="10" s="1"/>
  <c r="AR92" i="10"/>
  <c r="AO91" i="10"/>
  <c r="AO84" i="10" s="1"/>
  <c r="AK90" i="11"/>
  <c r="AK98" i="11"/>
  <c r="AW36" i="1"/>
  <c r="AW37" i="1"/>
  <c r="AW42" i="1" s="1"/>
  <c r="AW87" i="11" s="1"/>
  <c r="AZ37" i="1"/>
  <c r="AZ42" i="1" s="1"/>
  <c r="AZ87" i="11" s="1"/>
  <c r="AZ36" i="1"/>
  <c r="BB37" i="1"/>
  <c r="BB42" i="1" s="1"/>
  <c r="BB87" i="11" s="1"/>
  <c r="BB36" i="1"/>
  <c r="BE36" i="1"/>
  <c r="BE37" i="1"/>
  <c r="BE42" i="1" s="1"/>
  <c r="BE87" i="11" s="1"/>
  <c r="AH85" i="10"/>
  <c r="AH86" i="10" s="1"/>
  <c r="AH87" i="10" s="1"/>
  <c r="AO11" i="10"/>
  <c r="AP67" i="11" s="1"/>
  <c r="AN67" i="11"/>
  <c r="AJ67" i="11"/>
  <c r="AN24" i="10"/>
  <c r="AN27" i="10" s="1"/>
  <c r="AM24" i="10"/>
  <c r="AM27" i="10" s="1"/>
  <c r="AV33" i="10"/>
  <c r="AU33" i="10"/>
  <c r="BE24" i="10"/>
  <c r="BE27" i="10" s="1"/>
  <c r="BF27" i="10"/>
  <c r="BA27" i="10"/>
  <c r="AZ24" i="10"/>
  <c r="AZ27" i="10" s="1"/>
  <c r="BE29" i="10"/>
  <c r="BE31" i="10" s="1"/>
  <c r="AZ29" i="10"/>
  <c r="AZ31" i="10" s="1"/>
  <c r="AD91" i="11"/>
  <c r="BF29" i="10"/>
  <c r="BF31" i="10" s="1"/>
  <c r="BA29" i="10"/>
  <c r="BA31" i="10" s="1"/>
  <c r="AH33" i="1" l="1"/>
  <c r="AL33" i="1" s="1"/>
  <c r="AH34" i="1"/>
  <c r="AF56" i="10"/>
  <c r="AF40" i="10"/>
  <c r="AG39" i="10"/>
  <c r="AS92" i="10"/>
  <c r="AR91" i="10"/>
  <c r="AQ91" i="10"/>
  <c r="AM33" i="10"/>
  <c r="AN33" i="10"/>
  <c r="BF33" i="10"/>
  <c r="AO24" i="10"/>
  <c r="AO27" i="10" s="1"/>
  <c r="AJ90" i="11"/>
  <c r="AJ98" i="11"/>
  <c r="AP90" i="11"/>
  <c r="AP98" i="11"/>
  <c r="AN90" i="11"/>
  <c r="AN98" i="11"/>
  <c r="AH15" i="10"/>
  <c r="AH20" i="10" s="1"/>
  <c r="AI83" i="10"/>
  <c r="AI88" i="10" s="1"/>
  <c r="AR11" i="10"/>
  <c r="AO67" i="11"/>
  <c r="AM67" i="11"/>
  <c r="AS11" i="10"/>
  <c r="BE33" i="10"/>
  <c r="AZ33" i="10"/>
  <c r="BA33" i="10"/>
  <c r="AC45" i="10"/>
  <c r="AC13" i="10"/>
  <c r="AH37" i="1" l="1"/>
  <c r="AH42" i="1" s="1"/>
  <c r="AH87" i="11" s="1"/>
  <c r="AH36" i="1"/>
  <c r="AC22" i="10"/>
  <c r="AC51" i="10"/>
  <c r="AC64" i="10"/>
  <c r="AG56" i="10"/>
  <c r="AG40" i="10"/>
  <c r="AH39" i="10"/>
  <c r="AT92" i="10"/>
  <c r="AS91" i="10"/>
  <c r="AS84" i="10" s="1"/>
  <c r="AR84" i="10"/>
  <c r="AQ92" i="10"/>
  <c r="AQ84" i="10"/>
  <c r="AO33" i="10"/>
  <c r="AR24" i="10"/>
  <c r="AR27" i="10" s="1"/>
  <c r="AM90" i="11"/>
  <c r="AM98" i="11"/>
  <c r="AO90" i="11"/>
  <c r="AO98" i="11"/>
  <c r="AI85" i="10"/>
  <c r="AI86" i="10" s="1"/>
  <c r="AI87" i="10" s="1"/>
  <c r="AT11" i="10"/>
  <c r="AU67" i="11" s="1"/>
  <c r="AR67" i="11"/>
  <c r="AW11" i="10"/>
  <c r="AS67" i="11"/>
  <c r="AC41" i="10" l="1"/>
  <c r="AC61" i="10"/>
  <c r="AC51" i="1"/>
  <c r="AC57" i="10"/>
  <c r="AC50" i="1"/>
  <c r="AH56" i="10"/>
  <c r="AH40" i="10"/>
  <c r="AI39" i="10"/>
  <c r="AU92" i="10"/>
  <c r="AU91" i="10" s="1"/>
  <c r="AU84" i="10" s="1"/>
  <c r="AW92" i="10"/>
  <c r="AT91" i="10"/>
  <c r="AT84" i="10" s="1"/>
  <c r="AR33" i="10"/>
  <c r="AR90" i="11"/>
  <c r="AR98" i="11"/>
  <c r="AU90" i="11"/>
  <c r="AU98" i="11"/>
  <c r="AS90" i="11"/>
  <c r="AS98" i="11"/>
  <c r="AI15" i="10"/>
  <c r="AI20" i="10" s="1"/>
  <c r="AJ83" i="10"/>
  <c r="AJ88" i="10" s="1"/>
  <c r="AX11" i="10"/>
  <c r="AT67" i="11"/>
  <c r="AI56" i="10" l="1"/>
  <c r="AI40" i="10"/>
  <c r="AJ39" i="10"/>
  <c r="AX92" i="10"/>
  <c r="AW91" i="10"/>
  <c r="AV91" i="10"/>
  <c r="AT24" i="10"/>
  <c r="AT27" i="10" s="1"/>
  <c r="AS24" i="10"/>
  <c r="AS27" i="10" s="1"/>
  <c r="AT90" i="11"/>
  <c r="AT98" i="11"/>
  <c r="AJ85" i="10"/>
  <c r="AJ86" i="10" s="1"/>
  <c r="AJ87" i="10" s="1"/>
  <c r="AY11" i="10"/>
  <c r="AZ67" i="11" s="1"/>
  <c r="AW67" i="11"/>
  <c r="AX67" i="11"/>
  <c r="AJ56" i="10" l="1"/>
  <c r="AJ40" i="10"/>
  <c r="AK39" i="10"/>
  <c r="AW84" i="10"/>
  <c r="AY92" i="10"/>
  <c r="AX91" i="10"/>
  <c r="AX84" i="10" s="1"/>
  <c r="AV92" i="10"/>
  <c r="AV84" i="10"/>
  <c r="AS33" i="10"/>
  <c r="AT33" i="10"/>
  <c r="AW24" i="10"/>
  <c r="AW27" i="10" s="1"/>
  <c r="AX90" i="11"/>
  <c r="AX98" i="11"/>
  <c r="AW90" i="11"/>
  <c r="AW98" i="11"/>
  <c r="AZ90" i="11"/>
  <c r="AZ98" i="11"/>
  <c r="AK83" i="10"/>
  <c r="AK88" i="10" s="1"/>
  <c r="AJ15" i="10"/>
  <c r="AJ20" i="10" s="1"/>
  <c r="AY67" i="11"/>
  <c r="AY24" i="10"/>
  <c r="AY27" i="10" s="1"/>
  <c r="AX24" i="10"/>
  <c r="AX27" i="10" s="1"/>
  <c r="AK56" i="10" l="1"/>
  <c r="AK40" i="10"/>
  <c r="AL39" i="10"/>
  <c r="AZ92" i="10"/>
  <c r="AZ91" i="10" s="1"/>
  <c r="AZ84" i="10" s="1"/>
  <c r="BB92" i="10"/>
  <c r="AY91" i="10"/>
  <c r="AW33" i="10"/>
  <c r="AX33" i="10"/>
  <c r="AY33" i="10"/>
  <c r="AY90" i="11"/>
  <c r="AY98" i="11"/>
  <c r="AK85" i="10"/>
  <c r="AK86" i="10" s="1"/>
  <c r="AK87" i="10" s="1"/>
  <c r="AL88" i="10"/>
  <c r="BB11" i="10"/>
  <c r="BC11" i="10"/>
  <c r="BB24" i="10"/>
  <c r="BB27" i="10" s="1"/>
  <c r="AL56" i="10" l="1"/>
  <c r="AL40" i="10"/>
  <c r="AM39" i="10"/>
  <c r="BC92" i="10"/>
  <c r="BB91" i="10"/>
  <c r="AL85" i="10"/>
  <c r="AL86" i="10" s="1"/>
  <c r="AL87" i="10" s="1"/>
  <c r="AL15" i="10" s="1"/>
  <c r="AL20" i="10" s="1"/>
  <c r="AL89" i="10"/>
  <c r="AY84" i="10"/>
  <c r="BA91" i="10"/>
  <c r="BB33" i="10"/>
  <c r="AM83" i="10"/>
  <c r="AK15" i="10"/>
  <c r="AK20" i="10" s="1"/>
  <c r="BD11" i="10"/>
  <c r="BE67" i="11" s="1"/>
  <c r="BC67" i="11"/>
  <c r="BD24" i="10"/>
  <c r="BD27" i="10" s="1"/>
  <c r="BC24" i="10"/>
  <c r="BC27" i="10" s="1"/>
  <c r="AQ83" i="10" l="1"/>
  <c r="AM56" i="10"/>
  <c r="AM40" i="10"/>
  <c r="AN39" i="10"/>
  <c r="BD92" i="10"/>
  <c r="BC91" i="10"/>
  <c r="BC84" i="10" s="1"/>
  <c r="BA84" i="10"/>
  <c r="BA92" i="10"/>
  <c r="BB84" i="10"/>
  <c r="BC33" i="10"/>
  <c r="BD33" i="10"/>
  <c r="BC90" i="11"/>
  <c r="BC98" i="11"/>
  <c r="BE90" i="11"/>
  <c r="BE98" i="11"/>
  <c r="AM88" i="10"/>
  <c r="BD67" i="11"/>
  <c r="BB67" i="11"/>
  <c r="AN56" i="10" l="1"/>
  <c r="AN40" i="10"/>
  <c r="AO39" i="10"/>
  <c r="BE92" i="10"/>
  <c r="BE91" i="10" s="1"/>
  <c r="BE84" i="10" s="1"/>
  <c r="BD91" i="10"/>
  <c r="BB90" i="11"/>
  <c r="BB98" i="11"/>
  <c r="BD90" i="11"/>
  <c r="BD98" i="11"/>
  <c r="AM85" i="10"/>
  <c r="AM86" i="10" s="1"/>
  <c r="AM87" i="10" s="1"/>
  <c r="AO56" i="10" l="1"/>
  <c r="AO40" i="10"/>
  <c r="AP39" i="10"/>
  <c r="BD84" i="10"/>
  <c r="BF91" i="10"/>
  <c r="AN83" i="10"/>
  <c r="AN88" i="10" s="1"/>
  <c r="AM15" i="10"/>
  <c r="AM20" i="10" s="1"/>
  <c r="AP56" i="10" l="1"/>
  <c r="AP40" i="10"/>
  <c r="AQ39" i="10"/>
  <c r="BF92" i="10"/>
  <c r="BF84" i="10"/>
  <c r="AN85" i="10"/>
  <c r="AN86" i="10" s="1"/>
  <c r="AN87" i="10" s="1"/>
  <c r="AQ56" i="10" l="1"/>
  <c r="AQ40" i="10"/>
  <c r="AR39" i="10"/>
  <c r="AN15" i="10"/>
  <c r="AN20" i="10" s="1"/>
  <c r="AO83" i="10"/>
  <c r="AO88" i="10" s="1"/>
  <c r="AR56" i="10" l="1"/>
  <c r="AR40" i="10"/>
  <c r="AS39" i="10"/>
  <c r="AO85" i="10"/>
  <c r="AO86" i="10" s="1"/>
  <c r="AO87" i="10" s="1"/>
  <c r="AS56" i="10" l="1"/>
  <c r="AS40" i="10"/>
  <c r="AT39" i="10"/>
  <c r="AO15" i="10"/>
  <c r="AO20" i="10" s="1"/>
  <c r="AP83" i="10"/>
  <c r="AP88" i="10" s="1"/>
  <c r="AT56" i="10" l="1"/>
  <c r="AT40" i="10"/>
  <c r="AU39" i="10"/>
  <c r="AP85" i="10"/>
  <c r="AP86" i="10" s="1"/>
  <c r="AP87" i="10" s="1"/>
  <c r="AQ88" i="10"/>
  <c r="AU56" i="10" l="1"/>
  <c r="AU40" i="10"/>
  <c r="AV39" i="10"/>
  <c r="AQ85" i="10"/>
  <c r="AQ86" i="10" s="1"/>
  <c r="AQ87" i="10" s="1"/>
  <c r="AV83" i="10" s="1"/>
  <c r="AQ89" i="10"/>
  <c r="AR83" i="10"/>
  <c r="AP15" i="10"/>
  <c r="AP20" i="10" s="1"/>
  <c r="AV56" i="10" l="1"/>
  <c r="AV40" i="10"/>
  <c r="AW39" i="10"/>
  <c r="AQ15" i="10"/>
  <c r="AQ20" i="10" s="1"/>
  <c r="AR88" i="10"/>
  <c r="AW56" i="10" l="1"/>
  <c r="AW40" i="10"/>
  <c r="AX39" i="10"/>
  <c r="AR85" i="10"/>
  <c r="AR86" i="10" s="1"/>
  <c r="AR87" i="10" s="1"/>
  <c r="AX56" i="10" l="1"/>
  <c r="AX40" i="10"/>
  <c r="AY39" i="10"/>
  <c r="AS83" i="10"/>
  <c r="AS88" i="10" s="1"/>
  <c r="AR15" i="10"/>
  <c r="AR20" i="10" s="1"/>
  <c r="AY56" i="10" l="1"/>
  <c r="AY40" i="10"/>
  <c r="AZ39" i="10"/>
  <c r="AS85" i="10"/>
  <c r="AS86" i="10" s="1"/>
  <c r="AS87" i="10" s="1"/>
  <c r="AZ56" i="10" l="1"/>
  <c r="AZ40" i="10"/>
  <c r="BA39" i="10"/>
  <c r="AS15" i="10"/>
  <c r="AS20" i="10" s="1"/>
  <c r="AT83" i="10"/>
  <c r="AT88" i="10" s="1"/>
  <c r="BA56" i="10" l="1"/>
  <c r="BA40" i="10"/>
  <c r="BB39" i="10"/>
  <c r="AT85" i="10"/>
  <c r="AT86" i="10" s="1"/>
  <c r="AT87" i="10" s="1"/>
  <c r="BB56" i="10" l="1"/>
  <c r="BB40" i="10"/>
  <c r="BC39" i="10"/>
  <c r="AU83" i="10"/>
  <c r="AU88" i="10" s="1"/>
  <c r="AT15" i="10"/>
  <c r="AT20" i="10" s="1"/>
  <c r="BC56" i="10" l="1"/>
  <c r="BC40" i="10"/>
  <c r="BD39" i="10"/>
  <c r="AU85" i="10"/>
  <c r="AU86" i="10" s="1"/>
  <c r="AU87" i="10" s="1"/>
  <c r="AV88" i="10"/>
  <c r="BD56" i="10" l="1"/>
  <c r="BD40" i="10"/>
  <c r="BF39" i="10"/>
  <c r="BE39" i="10"/>
  <c r="AV85" i="10"/>
  <c r="AV86" i="10" s="1"/>
  <c r="AV87" i="10" s="1"/>
  <c r="AV15" i="10" s="1"/>
  <c r="AV20" i="10" s="1"/>
  <c r="AV89" i="10"/>
  <c r="AW83" i="10"/>
  <c r="AU15" i="10"/>
  <c r="AU20" i="10" s="1"/>
  <c r="AL34" i="1"/>
  <c r="AL59" i="1"/>
  <c r="BA83" i="10" l="1"/>
  <c r="BF56" i="10"/>
  <c r="BF40" i="10"/>
  <c r="BE56" i="10"/>
  <c r="BE40" i="10"/>
  <c r="AL67" i="11"/>
  <c r="AL36" i="1"/>
  <c r="AL37" i="1"/>
  <c r="AL42" i="1" s="1"/>
  <c r="AL87" i="11" s="1"/>
  <c r="AW88" i="10"/>
  <c r="AL90" i="11" l="1"/>
  <c r="AL98" i="11"/>
  <c r="AW85" i="10"/>
  <c r="AW86" i="10" s="1"/>
  <c r="AW87" i="10" s="1"/>
  <c r="AW15" i="10" l="1"/>
  <c r="AW20" i="10" s="1"/>
  <c r="AX83" i="10"/>
  <c r="AX88" i="10" s="1"/>
  <c r="AX85" i="10" l="1"/>
  <c r="AX86" i="10" s="1"/>
  <c r="AX87" i="10" s="1"/>
  <c r="AX15" i="10" l="1"/>
  <c r="AX20" i="10" s="1"/>
  <c r="AY83" i="10"/>
  <c r="AY88" i="10" s="1"/>
  <c r="AY85" i="10" l="1"/>
  <c r="AY86" i="10" s="1"/>
  <c r="AY87" i="10" s="1"/>
  <c r="AZ83" i="10" l="1"/>
  <c r="AZ88" i="10" s="1"/>
  <c r="AY15" i="10"/>
  <c r="AY20" i="10" s="1"/>
  <c r="AZ85" i="10" l="1"/>
  <c r="AZ86" i="10" s="1"/>
  <c r="AZ87" i="10" s="1"/>
  <c r="BA88" i="10"/>
  <c r="BA85" i="10" l="1"/>
  <c r="BA86" i="10" s="1"/>
  <c r="BA87" i="10" s="1"/>
  <c r="BF83" i="10" s="1"/>
  <c r="BA89" i="10"/>
  <c r="BB83" i="10"/>
  <c r="AZ15" i="10"/>
  <c r="AZ20" i="10" s="1"/>
  <c r="BA15" i="10" l="1"/>
  <c r="BA20" i="10" s="1"/>
  <c r="BB88" i="10"/>
  <c r="BB85" i="10" l="1"/>
  <c r="BB86" i="10" s="1"/>
  <c r="BB87" i="10" s="1"/>
  <c r="BB15" i="10" l="1"/>
  <c r="BB20" i="10" s="1"/>
  <c r="BC83" i="10"/>
  <c r="BC88" i="10" s="1"/>
  <c r="BC85" i="10" l="1"/>
  <c r="BC86" i="10" s="1"/>
  <c r="BC87" i="10" s="1"/>
  <c r="BC15" i="10" l="1"/>
  <c r="BC20" i="10" s="1"/>
  <c r="BD83" i="10"/>
  <c r="BD88" i="10" s="1"/>
  <c r="BD85" i="10" l="1"/>
  <c r="BD86" i="10" s="1"/>
  <c r="BD87" i="10" s="1"/>
  <c r="BE83" i="10" l="1"/>
  <c r="BE88" i="10" s="1"/>
  <c r="BD15" i="10"/>
  <c r="BD20" i="10" s="1"/>
  <c r="BE85" i="10" l="1"/>
  <c r="BE86" i="10" s="1"/>
  <c r="BE87" i="10" s="1"/>
  <c r="BE15" i="10" s="1"/>
  <c r="BE20" i="10" s="1"/>
  <c r="BF88" i="10"/>
  <c r="BF85" i="10" l="1"/>
  <c r="BF86" i="10" s="1"/>
  <c r="BF87" i="10" s="1"/>
  <c r="BF15" i="10" s="1"/>
  <c r="BF20" i="10" s="1"/>
  <c r="BF89" i="10"/>
  <c r="AC87" i="11"/>
  <c r="AC46" i="10"/>
  <c r="AC56" i="10"/>
  <c r="AC74" i="10"/>
  <c r="AD70" i="10" s="1"/>
  <c r="AC73" i="10" l="1"/>
  <c r="AD73" i="10"/>
  <c r="AD82" i="11" s="1"/>
  <c r="AD75" i="10"/>
  <c r="AD29" i="1" l="1"/>
  <c r="AG75" i="10"/>
  <c r="AG76" i="10" l="1"/>
  <c r="AL76" i="10" s="1"/>
  <c r="AQ76" i="10" s="1"/>
  <c r="AG29" i="1"/>
  <c r="AD58" i="10"/>
  <c r="AD30" i="1"/>
  <c r="AD32" i="1" s="1"/>
  <c r="AD33" i="1" s="1"/>
  <c r="AG58" i="10" l="1"/>
  <c r="AG30" i="1"/>
  <c r="AG32" i="1" s="1"/>
  <c r="AG33" i="1"/>
  <c r="AV76" i="10"/>
  <c r="AQ75" i="10"/>
  <c r="AQ29" i="1" s="1"/>
  <c r="AG59" i="1" l="1"/>
  <c r="AV75" i="10"/>
  <c r="AV29" i="1" s="1"/>
  <c r="BA76" i="10"/>
  <c r="AQ58" i="10"/>
  <c r="AQ30" i="1"/>
  <c r="AQ32" i="1" s="1"/>
  <c r="AG34" i="1"/>
  <c r="AD34" i="1"/>
  <c r="AD113" i="10" s="1"/>
  <c r="AD52" i="11" l="1"/>
  <c r="AD37" i="1"/>
  <c r="AD42" i="1" s="1"/>
  <c r="AD85" i="11" s="1"/>
  <c r="AD36" i="1"/>
  <c r="AG67" i="11"/>
  <c r="AG36" i="1"/>
  <c r="AG37" i="1"/>
  <c r="AG42" i="1" s="1"/>
  <c r="AG87" i="11" s="1"/>
  <c r="BA75" i="10"/>
  <c r="BA29" i="1" s="1"/>
  <c r="BF76" i="10"/>
  <c r="BF75" i="10" s="1"/>
  <c r="BF29" i="1" s="1"/>
  <c r="AQ59" i="1"/>
  <c r="AQ34" i="1"/>
  <c r="AV58" i="10"/>
  <c r="AV30" i="1"/>
  <c r="AV32" i="1" s="1"/>
  <c r="AD87" i="11" l="1"/>
  <c r="AD114" i="10"/>
  <c r="AD119" i="10" s="1"/>
  <c r="AE112" i="10" s="1"/>
  <c r="AE119" i="10" s="1"/>
  <c r="AF112" i="10" s="1"/>
  <c r="AF119" i="10" s="1"/>
  <c r="AG112" i="10" s="1"/>
  <c r="AG119" i="10" s="1"/>
  <c r="AH112" i="10" s="1"/>
  <c r="AH119" i="10" s="1"/>
  <c r="AI112" i="10" s="1"/>
  <c r="AI119" i="10" s="1"/>
  <c r="AJ112" i="10" s="1"/>
  <c r="AD67" i="11"/>
  <c r="AD98" i="11" s="1"/>
  <c r="AD99" i="11" s="1"/>
  <c r="AE39" i="10"/>
  <c r="AD90" i="11"/>
  <c r="AD92" i="11" s="1"/>
  <c r="AE91" i="11" s="1"/>
  <c r="AE92" i="11" s="1"/>
  <c r="AE10" i="10" s="1"/>
  <c r="AG90" i="11"/>
  <c r="AG92" i="11" s="1"/>
  <c r="AG98" i="11"/>
  <c r="AQ67" i="11"/>
  <c r="AQ37" i="1"/>
  <c r="AQ42" i="1" s="1"/>
  <c r="AQ87" i="11" s="1"/>
  <c r="AQ36" i="1"/>
  <c r="BA58" i="10"/>
  <c r="BA30" i="1"/>
  <c r="BA32" i="1" s="1"/>
  <c r="BF58" i="10"/>
  <c r="BF30" i="1"/>
  <c r="BF32" i="1" s="1"/>
  <c r="AV59" i="1"/>
  <c r="AV34" i="1"/>
  <c r="AD39" i="10" l="1"/>
  <c r="AD56" i="10" s="1"/>
  <c r="AE40" i="10"/>
  <c r="AE56" i="10"/>
  <c r="AF91" i="11"/>
  <c r="AF92" i="11" s="1"/>
  <c r="AH91" i="11" s="1"/>
  <c r="AH92" i="11" s="1"/>
  <c r="AD10" i="10"/>
  <c r="AD45" i="10" s="1"/>
  <c r="AD46" i="10" s="1"/>
  <c r="AE94" i="11"/>
  <c r="AE53" i="10"/>
  <c r="AQ90" i="11"/>
  <c r="AQ98" i="11"/>
  <c r="AL91" i="11"/>
  <c r="AL92" i="11" s="1"/>
  <c r="AG10" i="10"/>
  <c r="AG53" i="10" s="1"/>
  <c r="AV67" i="11"/>
  <c r="AV36" i="1"/>
  <c r="AV37" i="1"/>
  <c r="AV42" i="1" s="1"/>
  <c r="AV87" i="11" s="1"/>
  <c r="BA59" i="1"/>
  <c r="BA34" i="1"/>
  <c r="AE45" i="10"/>
  <c r="AE46" i="10" s="1"/>
  <c r="AE13" i="10"/>
  <c r="AE51" i="10" s="1"/>
  <c r="BF59" i="1"/>
  <c r="BF34" i="1"/>
  <c r="AD40" i="10" l="1"/>
  <c r="AF10" i="10"/>
  <c r="AF53" i="10" s="1"/>
  <c r="AD53" i="10"/>
  <c r="AD94" i="11"/>
  <c r="AD13" i="10"/>
  <c r="AD51" i="10" s="1"/>
  <c r="AG94" i="11"/>
  <c r="AG13" i="10"/>
  <c r="AG51" i="10" s="1"/>
  <c r="AG45" i="10"/>
  <c r="AG46" i="10" s="1"/>
  <c r="AL10" i="10"/>
  <c r="AL53" i="10" s="1"/>
  <c r="AQ91" i="11"/>
  <c r="AQ92" i="11" s="1"/>
  <c r="AV90" i="11"/>
  <c r="AV98" i="11"/>
  <c r="BF67" i="11"/>
  <c r="BF37" i="1"/>
  <c r="BF42" i="1" s="1"/>
  <c r="BF87" i="11" s="1"/>
  <c r="BF36" i="1"/>
  <c r="BA67" i="11"/>
  <c r="BA37" i="1"/>
  <c r="BA42" i="1" s="1"/>
  <c r="BA87" i="11" s="1"/>
  <c r="BA36" i="1"/>
  <c r="AE64" i="10"/>
  <c r="AE22" i="10"/>
  <c r="AH10" i="10"/>
  <c r="AI91" i="11"/>
  <c r="AI92" i="11" s="1"/>
  <c r="AF13" i="10" l="1"/>
  <c r="AF51" i="10" s="1"/>
  <c r="AF45" i="10"/>
  <c r="AF46" i="10" s="1"/>
  <c r="AF94" i="11"/>
  <c r="AD22" i="10"/>
  <c r="AD61" i="10" s="1"/>
  <c r="AD64" i="10"/>
  <c r="AH94" i="11"/>
  <c r="AH53" i="10"/>
  <c r="AV91" i="11"/>
  <c r="AQ10" i="10"/>
  <c r="AQ53" i="10" s="1"/>
  <c r="AL94" i="11"/>
  <c r="AL45" i="10"/>
  <c r="AL46" i="10" s="1"/>
  <c r="AL13" i="10"/>
  <c r="AL51" i="10" s="1"/>
  <c r="AV92" i="11"/>
  <c r="BF90" i="11"/>
  <c r="BF98" i="11"/>
  <c r="AG22" i="10"/>
  <c r="AG64" i="10"/>
  <c r="BA90" i="11"/>
  <c r="BA98" i="11"/>
  <c r="AH45" i="10"/>
  <c r="AH46" i="10" s="1"/>
  <c r="AH13" i="10"/>
  <c r="AH51" i="10" s="1"/>
  <c r="AE57" i="10"/>
  <c r="AE61" i="10"/>
  <c r="AF22" i="10"/>
  <c r="AI10" i="10"/>
  <c r="AJ91" i="11"/>
  <c r="AJ92" i="11" s="1"/>
  <c r="AF64" i="10" l="1"/>
  <c r="AE42" i="10"/>
  <c r="AE43" i="10"/>
  <c r="AD57" i="10"/>
  <c r="AI94" i="11"/>
  <c r="AI53" i="10"/>
  <c r="AV10" i="10"/>
  <c r="AV53" i="10" s="1"/>
  <c r="BA91" i="11"/>
  <c r="BA92" i="11" s="1"/>
  <c r="AL22" i="10"/>
  <c r="AL64" i="10"/>
  <c r="AQ94" i="11"/>
  <c r="AQ45" i="10"/>
  <c r="AQ46" i="10" s="1"/>
  <c r="AQ13" i="10"/>
  <c r="AQ51" i="10" s="1"/>
  <c r="AG61" i="10"/>
  <c r="AG41" i="10"/>
  <c r="AG57" i="10"/>
  <c r="AF61" i="10"/>
  <c r="AF41" i="10"/>
  <c r="AF57" i="10"/>
  <c r="AH22" i="10"/>
  <c r="AH64" i="10"/>
  <c r="AJ10" i="10"/>
  <c r="AK91" i="11"/>
  <c r="AK92" i="11" s="1"/>
  <c r="AI45" i="10"/>
  <c r="AI46" i="10" s="1"/>
  <c r="AI13" i="10"/>
  <c r="AI51" i="10" s="1"/>
  <c r="AD43" i="10" l="1"/>
  <c r="AD42" i="10"/>
  <c r="AJ94" i="11"/>
  <c r="AJ53" i="10"/>
  <c r="AQ22" i="10"/>
  <c r="AQ64" i="10"/>
  <c r="BF91" i="11"/>
  <c r="BF92" i="11" s="1"/>
  <c r="BF10" i="10" s="1"/>
  <c r="BF53" i="10" s="1"/>
  <c r="BA10" i="10"/>
  <c r="BA53" i="10" s="1"/>
  <c r="AL57" i="10"/>
  <c r="AL41" i="10"/>
  <c r="AL61" i="10"/>
  <c r="AV94" i="11"/>
  <c r="AV45" i="10"/>
  <c r="AV46" i="10" s="1"/>
  <c r="AV13" i="10"/>
  <c r="AV51" i="10" s="1"/>
  <c r="AI64" i="10"/>
  <c r="AI22" i="10"/>
  <c r="AH61" i="10"/>
  <c r="AH41" i="10"/>
  <c r="AH57" i="10"/>
  <c r="AK10" i="10"/>
  <c r="AM91" i="11"/>
  <c r="AM92" i="11" s="1"/>
  <c r="AJ45" i="10"/>
  <c r="AJ46" i="10" s="1"/>
  <c r="AJ13" i="10"/>
  <c r="AJ51" i="10" s="1"/>
  <c r="AK94" i="11" l="1"/>
  <c r="AK53" i="10"/>
  <c r="BA94" i="11"/>
  <c r="BA13" i="10"/>
  <c r="BA51" i="10" s="1"/>
  <c r="BA45" i="10"/>
  <c r="BA46" i="10" s="1"/>
  <c r="BF94" i="11"/>
  <c r="BF13" i="10"/>
  <c r="BF51" i="10" s="1"/>
  <c r="BF45" i="10"/>
  <c r="BF46" i="10" s="1"/>
  <c r="AV64" i="10"/>
  <c r="AV22" i="10"/>
  <c r="AQ41" i="10"/>
  <c r="AQ57" i="10"/>
  <c r="AQ61" i="10"/>
  <c r="AK13" i="10"/>
  <c r="AK51" i="10" s="1"/>
  <c r="AK45" i="10"/>
  <c r="AK46" i="10" s="1"/>
  <c r="AM10" i="10"/>
  <c r="AN91" i="11"/>
  <c r="AN92" i="11" s="1"/>
  <c r="AI57" i="10"/>
  <c r="AI41" i="10"/>
  <c r="AI61" i="10"/>
  <c r="AJ64" i="10"/>
  <c r="AJ22" i="10"/>
  <c r="AM94" i="11" l="1"/>
  <c r="AM53" i="10"/>
  <c r="AV61" i="10"/>
  <c r="AV41" i="10"/>
  <c r="AV57" i="10"/>
  <c r="BA64" i="10"/>
  <c r="BA22" i="10"/>
  <c r="BF22" i="10"/>
  <c r="BF64" i="10"/>
  <c r="AJ41" i="10"/>
  <c r="AJ57" i="10"/>
  <c r="AJ61" i="10"/>
  <c r="AN10" i="10"/>
  <c r="AO91" i="11"/>
  <c r="AO92" i="11" s="1"/>
  <c r="AM45" i="10"/>
  <c r="AM46" i="10" s="1"/>
  <c r="AM13" i="10"/>
  <c r="AM51" i="10" s="1"/>
  <c r="AK64" i="10"/>
  <c r="AK22" i="10"/>
  <c r="AN94" i="11" l="1"/>
  <c r="AN53" i="10"/>
  <c r="BF41" i="10"/>
  <c r="BF61" i="10"/>
  <c r="BF57" i="10"/>
  <c r="BA61" i="10"/>
  <c r="BA57" i="10"/>
  <c r="BA41" i="10"/>
  <c r="AM64" i="10"/>
  <c r="AM22" i="10"/>
  <c r="AN45" i="10"/>
  <c r="AN46" i="10" s="1"/>
  <c r="AN13" i="10"/>
  <c r="AN51" i="10" s="1"/>
  <c r="AP91" i="11"/>
  <c r="AP92" i="11" s="1"/>
  <c r="AO10" i="10"/>
  <c r="AK41" i="10"/>
  <c r="AK57" i="10"/>
  <c r="AK61" i="10"/>
  <c r="AO94" i="11" l="1"/>
  <c r="AO53" i="10"/>
  <c r="AO45" i="10"/>
  <c r="AO46" i="10" s="1"/>
  <c r="AO13" i="10"/>
  <c r="AO51" i="10" s="1"/>
  <c r="AM41" i="10"/>
  <c r="AM57" i="10"/>
  <c r="AM61" i="10"/>
  <c r="AR91" i="11"/>
  <c r="AR92" i="11" s="1"/>
  <c r="AP10" i="10"/>
  <c r="AN22" i="10"/>
  <c r="AN64" i="10"/>
  <c r="AP94" i="11" l="1"/>
  <c r="AP53" i="10"/>
  <c r="AR10" i="10"/>
  <c r="AS91" i="11"/>
  <c r="AS92" i="11" s="1"/>
  <c r="AN61" i="10"/>
  <c r="AN41" i="10"/>
  <c r="AN57" i="10"/>
  <c r="AP45" i="10"/>
  <c r="AP46" i="10" s="1"/>
  <c r="AP13" i="10"/>
  <c r="AP51" i="10" s="1"/>
  <c r="AO22" i="10"/>
  <c r="AO64" i="10"/>
  <c r="AR94" i="11" l="1"/>
  <c r="AR53" i="10"/>
  <c r="AO61" i="10"/>
  <c r="AO41" i="10"/>
  <c r="AO57" i="10"/>
  <c r="AP22" i="10"/>
  <c r="AP64" i="10"/>
  <c r="AS10" i="10"/>
  <c r="AT91" i="11"/>
  <c r="AT92" i="11" s="1"/>
  <c r="AR45" i="10"/>
  <c r="AR46" i="10" s="1"/>
  <c r="AR13" i="10"/>
  <c r="AR51" i="10" s="1"/>
  <c r="AS94" i="11" l="1"/>
  <c r="AS53" i="10"/>
  <c r="AT10" i="10"/>
  <c r="AU91" i="11"/>
  <c r="AU92" i="11" s="1"/>
  <c r="AS13" i="10"/>
  <c r="AS51" i="10" s="1"/>
  <c r="AS45" i="10"/>
  <c r="AS46" i="10" s="1"/>
  <c r="AP61" i="10"/>
  <c r="AP57" i="10"/>
  <c r="AP41" i="10"/>
  <c r="AR64" i="10"/>
  <c r="AR22" i="10"/>
  <c r="AT94" i="11" l="1"/>
  <c r="AT53" i="10"/>
  <c r="AS64" i="10"/>
  <c r="AS22" i="10"/>
  <c r="AU10" i="10"/>
  <c r="AW91" i="11"/>
  <c r="AW92" i="11" s="1"/>
  <c r="AR41" i="10"/>
  <c r="AR57" i="10"/>
  <c r="AR61" i="10"/>
  <c r="AT13" i="10"/>
  <c r="AT51" i="10" s="1"/>
  <c r="AT45" i="10"/>
  <c r="AT46" i="10" s="1"/>
  <c r="AU94" i="11" l="1"/>
  <c r="AU53" i="10"/>
  <c r="AX91" i="11"/>
  <c r="AX92" i="11" s="1"/>
  <c r="AW10" i="10"/>
  <c r="AT64" i="10"/>
  <c r="AT22" i="10"/>
  <c r="AU45" i="10"/>
  <c r="AU46" i="10" s="1"/>
  <c r="AU13" i="10"/>
  <c r="AU51" i="10" s="1"/>
  <c r="AS41" i="10"/>
  <c r="AS57" i="10"/>
  <c r="AS61" i="10"/>
  <c r="AW94" i="11" l="1"/>
  <c r="AW53" i="10"/>
  <c r="AW45" i="10"/>
  <c r="AW46" i="10" s="1"/>
  <c r="AW13" i="10"/>
  <c r="AW51" i="10" s="1"/>
  <c r="AU64" i="10"/>
  <c r="AU22" i="10"/>
  <c r="AT41" i="10"/>
  <c r="AT57" i="10"/>
  <c r="AT61" i="10"/>
  <c r="AY91" i="11"/>
  <c r="AY92" i="11" s="1"/>
  <c r="AX10" i="10"/>
  <c r="AX94" i="11" l="1"/>
  <c r="AX53" i="10"/>
  <c r="AY10" i="10"/>
  <c r="AZ91" i="11"/>
  <c r="AZ92" i="11" s="1"/>
  <c r="AW22" i="10"/>
  <c r="AW64" i="10"/>
  <c r="AU41" i="10"/>
  <c r="AU57" i="10"/>
  <c r="AU61" i="10"/>
  <c r="AX45" i="10"/>
  <c r="AX46" i="10" s="1"/>
  <c r="AX13" i="10"/>
  <c r="AX51" i="10" s="1"/>
  <c r="AY94" i="11" l="1"/>
  <c r="AY53" i="10"/>
  <c r="AW61" i="10"/>
  <c r="AW41" i="10"/>
  <c r="AW57" i="10"/>
  <c r="AZ10" i="10"/>
  <c r="BB91" i="11"/>
  <c r="BB92" i="11" s="1"/>
  <c r="AX22" i="10"/>
  <c r="AX64" i="10"/>
  <c r="AY45" i="10"/>
  <c r="AY46" i="10" s="1"/>
  <c r="AY13" i="10"/>
  <c r="AY51" i="10" s="1"/>
  <c r="AZ94" i="11" l="1"/>
  <c r="AZ53" i="10"/>
  <c r="AX61" i="10"/>
  <c r="AX57" i="10"/>
  <c r="AX41" i="10"/>
  <c r="BB10" i="10"/>
  <c r="BC91" i="11"/>
  <c r="BC92" i="11" s="1"/>
  <c r="AZ45" i="10"/>
  <c r="AZ46" i="10" s="1"/>
  <c r="AZ13" i="10"/>
  <c r="AZ51" i="10" s="1"/>
  <c r="AY64" i="10"/>
  <c r="AY22" i="10"/>
  <c r="BB94" i="11" l="1"/>
  <c r="BB53" i="10"/>
  <c r="AZ64" i="10"/>
  <c r="AZ22" i="10"/>
  <c r="BC10" i="10"/>
  <c r="BD91" i="11"/>
  <c r="BD92" i="11" s="1"/>
  <c r="BB13" i="10"/>
  <c r="BB51" i="10" s="1"/>
  <c r="BB45" i="10"/>
  <c r="BB46" i="10" s="1"/>
  <c r="AY57" i="10"/>
  <c r="AY61" i="10"/>
  <c r="AY41" i="10"/>
  <c r="BC94" i="11" l="1"/>
  <c r="BC53" i="10"/>
  <c r="BB64" i="10"/>
  <c r="BB22" i="10"/>
  <c r="BD10" i="10"/>
  <c r="BE91" i="11"/>
  <c r="BE92" i="11" s="1"/>
  <c r="BE10" i="10" s="1"/>
  <c r="BC45" i="10"/>
  <c r="BC46" i="10" s="1"/>
  <c r="BC13" i="10"/>
  <c r="BC51" i="10" s="1"/>
  <c r="AZ41" i="10"/>
  <c r="AZ57" i="10"/>
  <c r="AZ61" i="10"/>
  <c r="BE94" i="11" l="1"/>
  <c r="BE53" i="10"/>
  <c r="BD94" i="11"/>
  <c r="BD53" i="10"/>
  <c r="BC64" i="10"/>
  <c r="BC22" i="10"/>
  <c r="BB41" i="10"/>
  <c r="BB57" i="10"/>
  <c r="BB61" i="10"/>
  <c r="BE45" i="10"/>
  <c r="BE46" i="10" s="1"/>
  <c r="BE13" i="10"/>
  <c r="BE51" i="10" s="1"/>
  <c r="BD45" i="10"/>
  <c r="BD46" i="10" s="1"/>
  <c r="BD13" i="10"/>
  <c r="BD51" i="10" s="1"/>
  <c r="BC61" i="10" l="1"/>
  <c r="BC41" i="10"/>
  <c r="BC57" i="10"/>
  <c r="BE22" i="10"/>
  <c r="BE64" i="10"/>
  <c r="BD22" i="10"/>
  <c r="BD64" i="10"/>
  <c r="BE61" i="10" l="1"/>
  <c r="BE41" i="10"/>
  <c r="BE57" i="10"/>
  <c r="BD61" i="10"/>
  <c r="BD41" i="10"/>
  <c r="BD5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BHAVYA GALA</author>
  </authors>
  <commentList>
    <comment ref="AG91" authorId="0" shapeId="0" xr:uid="{43896CCD-BCCF-497B-89C1-4A4169326716}">
      <text>
        <r>
          <rPr>
            <b/>
            <sz val="9"/>
            <color indexed="81"/>
            <rFont val="Tahoma"/>
            <family val="2"/>
          </rPr>
          <t>BHAVYA GALA:</t>
        </r>
        <r>
          <rPr>
            <sz val="9"/>
            <color indexed="81"/>
            <rFont val="Tahoma"/>
            <family val="2"/>
          </rPr>
          <t xml:space="preserve">
as mention in 10K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Gala, Bhavya</author>
  </authors>
  <commentList>
    <comment ref="H31" authorId="0" shapeId="0" xr:uid="{F397E6A2-A679-44EE-8D37-AED4BEB52E1F}">
      <text>
        <r>
          <rPr>
            <b/>
            <sz val="9"/>
            <color indexed="81"/>
            <rFont val="Tahoma"/>
            <family val="2"/>
          </rPr>
          <t>Gala, Bhavya:</t>
        </r>
        <r>
          <rPr>
            <sz val="9"/>
            <color indexed="81"/>
            <rFont val="Tahoma"/>
            <family val="2"/>
          </rPr>
          <t xml:space="preserve">
Acquisition of The Habit Restaurants, Inc., net of cash acquired,Proceeds from sale of investment in Grubhub, Inc. common stock</t>
        </r>
      </text>
    </comment>
  </commentList>
</comments>
</file>

<file path=xl/sharedStrings.xml><?xml version="1.0" encoding="utf-8"?>
<sst xmlns="http://schemas.openxmlformats.org/spreadsheetml/2006/main" count="941" uniqueCount="260">
  <si>
    <t>Company sales</t>
  </si>
  <si>
    <t>Franchise and property revenues</t>
  </si>
  <si>
    <t>Franchise contributions for advertising and other services</t>
  </si>
  <si>
    <t>Total revenues</t>
  </si>
  <si>
    <t>Company restaurant expenses</t>
  </si>
  <si>
    <t>General and administrative expenses</t>
  </si>
  <si>
    <t>Franchise and property expenses</t>
  </si>
  <si>
    <t>Franchise advertising and other services expense</t>
  </si>
  <si>
    <t>Refranchising (gain) loss</t>
  </si>
  <si>
    <t>Other (income) expense</t>
  </si>
  <si>
    <t>Total costs and expenses, net</t>
  </si>
  <si>
    <t>Operating Profit</t>
  </si>
  <si>
    <t>Investment (income) expense, net</t>
  </si>
  <si>
    <t>Other pension (income) expense</t>
  </si>
  <si>
    <t>Interest expense, net</t>
  </si>
  <si>
    <t>Income before income taxes</t>
  </si>
  <si>
    <t>Income tax provision</t>
  </si>
  <si>
    <t>Net Income</t>
  </si>
  <si>
    <t>Cash Flows – Operating Activities</t>
  </si>
  <si>
    <t>Depreciation and amortization</t>
  </si>
  <si>
    <t>Impairment and closure expense</t>
  </si>
  <si>
    <t>Deferred income taxes</t>
  </si>
  <si>
    <t>Share-based compensation expense</t>
  </si>
  <si>
    <t>Changes in accounts and notes receivable</t>
  </si>
  <si>
    <t>Changes in prepaid expenses and other current assets</t>
  </si>
  <si>
    <t>Changes in accounts payable and other current liabilities</t>
  </si>
  <si>
    <t>Changes in income taxes payable</t>
  </si>
  <si>
    <t>Other, net</t>
  </si>
  <si>
    <t>Net Cash Provided by Operating Activities</t>
  </si>
  <si>
    <t>Cash Flows – Investing Activities</t>
  </si>
  <si>
    <t>Capital spending</t>
  </si>
  <si>
    <t>Proceeds from sale of Devyani Investment</t>
  </si>
  <si>
    <t>Proceeds from sale of KFC Russia</t>
  </si>
  <si>
    <t>Acquisition of KFC U.K. and Ireland restaurants</t>
  </si>
  <si>
    <t>Proceeds from refranchising of restaurants</t>
  </si>
  <si>
    <t>Maturities (purchases) of Short term investments, net</t>
  </si>
  <si>
    <t>Net Cash Used in Investing Activities</t>
  </si>
  <si>
    <t>Cash Flows – Financing Activities</t>
  </si>
  <si>
    <t>Proceeds from long-term debt</t>
  </si>
  <si>
    <t>Repayments of long-term debt</t>
  </si>
  <si>
    <t>Revolving credit facilities, three months or less, net</t>
  </si>
  <si>
    <t>Repurchase shares of Common Stock</t>
  </si>
  <si>
    <t>Dividends paid on Common Stock</t>
  </si>
  <si>
    <t>Net Cash Used in Financing Activities</t>
  </si>
  <si>
    <t>Effect of Exchange Rate on Cash and Cash Equivalents</t>
  </si>
  <si>
    <t>Net Increase (Decrease) in Cash, Cash Equivalents, Restricted Cash and Restricted Cash Equivalents</t>
  </si>
  <si>
    <t>Cash, Cash Equivalents, Restricted Cash and Restricted Cash Equivalents – Beginning of Year</t>
  </si>
  <si>
    <t>Cash, Cash Equivalents, Restricted Cash and Restricted Cash Equivalents – End of Year</t>
  </si>
  <si>
    <t>ASSETS</t>
  </si>
  <si>
    <t>Cash and cash equivalents</t>
  </si>
  <si>
    <t>Accounts and notes receivable, net</t>
  </si>
  <si>
    <t>Prepaid expenses and other current assets</t>
  </si>
  <si>
    <t>Total Current Assets</t>
  </si>
  <si>
    <t>Property, plant and equipment, net</t>
  </si>
  <si>
    <t>Goodwill</t>
  </si>
  <si>
    <t>Intangible assets, net</t>
  </si>
  <si>
    <t>Other assets</t>
  </si>
  <si>
    <t>Total Assets</t>
  </si>
  <si>
    <t>Accounts payable and other current liabilities</t>
  </si>
  <si>
    <t>Income taxes payable</t>
  </si>
  <si>
    <t>Short-term borrowings</t>
  </si>
  <si>
    <t>Total Current Liabilities</t>
  </si>
  <si>
    <t>Long-term debt</t>
  </si>
  <si>
    <t>Other liabilities and deferred credits</t>
  </si>
  <si>
    <t>Total Liabilities</t>
  </si>
  <si>
    <t>Shareholders’ Deficit</t>
  </si>
  <si>
    <t>Common Stock, no par value, 750 shares authorized; 279 shares and 281 shares issued in 2024 and 2023, respectively</t>
  </si>
  <si>
    <t>Accumulated deficit</t>
  </si>
  <si>
    <t>Accumulated other comprehensive loss</t>
  </si>
  <si>
    <t>Total Shareholders’ Deficit</t>
  </si>
  <si>
    <t>Total Liabilities and Shareholders’ Deficit</t>
  </si>
  <si>
    <t>($ in millions, except per share amounts)</t>
  </si>
  <si>
    <t>Fiscal Year Ends: December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</si>
  <si>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</si>
  <si>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</si>
  <si>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</si>
  <si>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</si>
  <si>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</si>
  <si>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</si>
  <si>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</si>
  <si>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</si>
  <si>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1Q22A</t>
  </si>
  <si>
    <t>2Q22A</t>
  </si>
  <si>
    <t>3Q22A</t>
  </si>
  <si>
    <t>4Q22A</t>
  </si>
  <si>
    <t>1Q23A</t>
  </si>
  <si>
    <t>2Q23A</t>
  </si>
  <si>
    <t>3Q23A</t>
  </si>
  <si>
    <t>4Q23A</t>
  </si>
  <si>
    <t>1Q24A</t>
  </si>
  <si>
    <t>4Q24A</t>
  </si>
  <si>
    <t>FY20A</t>
  </si>
  <si>
    <t>FY21A</t>
  </si>
  <si>
    <t>FY22A</t>
  </si>
  <si>
    <t>FY23A</t>
  </si>
  <si>
    <t>FY24A</t>
  </si>
  <si>
    <t>2Q24A</t>
  </si>
  <si>
    <t>3Q24A</t>
  </si>
  <si>
    <t>1Q25E</t>
  </si>
  <si>
    <t>2Q25E</t>
  </si>
  <si>
    <t>3Q25E</t>
  </si>
  <si>
    <t>4Q25E</t>
  </si>
  <si>
    <t>FY25E</t>
  </si>
  <si>
    <t>1Q26E</t>
  </si>
  <si>
    <t>2Q26E</t>
  </si>
  <si>
    <t>3Q26E</t>
  </si>
  <si>
    <t>4Q26E</t>
  </si>
  <si>
    <t>FY26E</t>
  </si>
  <si>
    <t>1Q27E</t>
  </si>
  <si>
    <t>2Q27E</t>
  </si>
  <si>
    <t>3Q27E</t>
  </si>
  <si>
    <t>4Q27E</t>
  </si>
  <si>
    <t>FY27E</t>
  </si>
  <si>
    <t>1Q28E</t>
  </si>
  <si>
    <t>2Q28E</t>
  </si>
  <si>
    <t>3Q28E</t>
  </si>
  <si>
    <t>4Q28E</t>
  </si>
  <si>
    <t>FY28E</t>
  </si>
  <si>
    <t>1Q29E</t>
  </si>
  <si>
    <t>2Q29E</t>
  </si>
  <si>
    <t>3Q29E</t>
  </si>
  <si>
    <t>4Q29E</t>
  </si>
  <si>
    <t>FY29E</t>
  </si>
  <si>
    <t>1Q30E</t>
  </si>
  <si>
    <t>2Q30E</t>
  </si>
  <si>
    <t>3Q30E</t>
  </si>
  <si>
    <t>4Q30E</t>
  </si>
  <si>
    <t>GAAP IS</t>
  </si>
  <si>
    <t>EPS - Basic</t>
  </si>
  <si>
    <t>EPS - Diluted</t>
  </si>
  <si>
    <t>Shares - Basic</t>
  </si>
  <si>
    <t>Shares - Diluted</t>
  </si>
  <si>
    <t>FY19A</t>
  </si>
  <si>
    <t>Dividend per share</t>
  </si>
  <si>
    <t>YTD</t>
  </si>
  <si>
    <t>Quarterly Cash Flows</t>
  </si>
  <si>
    <t xml:space="preserve">Check </t>
  </si>
  <si>
    <t>Total Debt</t>
  </si>
  <si>
    <t>Cash</t>
  </si>
  <si>
    <t>Net Debt/(Cash)</t>
  </si>
  <si>
    <t>Total Non Current Assets</t>
  </si>
  <si>
    <t>Total Non Current Liabilities</t>
  </si>
  <si>
    <t>FY30E</t>
  </si>
  <si>
    <t>Date</t>
  </si>
  <si>
    <t>Close/Last</t>
  </si>
  <si>
    <t>Volume</t>
  </si>
  <si>
    <t>Open</t>
  </si>
  <si>
    <t>High</t>
  </si>
  <si>
    <t>Low</t>
  </si>
  <si>
    <t>Calculated</t>
  </si>
  <si>
    <t>Free cash flow</t>
  </si>
  <si>
    <t>Free cash flow per share</t>
  </si>
  <si>
    <t>Liquidity Ratios</t>
  </si>
  <si>
    <t>Current Ratio</t>
  </si>
  <si>
    <t>Quick Ratio</t>
  </si>
  <si>
    <t>Cash Ratio</t>
  </si>
  <si>
    <t>Restricted cash</t>
  </si>
  <si>
    <t>Profitability ratio</t>
  </si>
  <si>
    <t>Net profit margin %</t>
  </si>
  <si>
    <t>Operating profit margin%</t>
  </si>
  <si>
    <t>Return on assets %</t>
  </si>
  <si>
    <t>Return on capital emplyed %</t>
  </si>
  <si>
    <t>Solvency Ratios</t>
  </si>
  <si>
    <t>Debt to equity</t>
  </si>
  <si>
    <t>Debt Ratio</t>
  </si>
  <si>
    <t>Interest coverage ratio</t>
  </si>
  <si>
    <t>Ratios</t>
  </si>
  <si>
    <t>Efficiency Ratios</t>
  </si>
  <si>
    <t>Asset Turnover Ratio</t>
  </si>
  <si>
    <t>Receivable Ratio</t>
  </si>
  <si>
    <t>Payable Turnover</t>
  </si>
  <si>
    <t>Working Capital Turnover</t>
  </si>
  <si>
    <t>Days</t>
  </si>
  <si>
    <t>Dividend Payout Ratio %</t>
  </si>
  <si>
    <t>US</t>
  </si>
  <si>
    <t>Other</t>
  </si>
  <si>
    <t>China</t>
  </si>
  <si>
    <t>Revenue by Divisions</t>
  </si>
  <si>
    <t>KFC</t>
  </si>
  <si>
    <t>Tacobell</t>
  </si>
  <si>
    <t>Pizza Hut</t>
  </si>
  <si>
    <t>Habit burger Grill</t>
  </si>
  <si>
    <t>Total NOI</t>
  </si>
  <si>
    <t>Bhavya Gala , MBA</t>
  </si>
  <si>
    <t>Hardcoded</t>
  </si>
  <si>
    <t xml:space="preserve">Computed </t>
  </si>
  <si>
    <t>yoy%</t>
  </si>
  <si>
    <t xml:space="preserve">US </t>
  </si>
  <si>
    <t>Check</t>
  </si>
  <si>
    <t>Margin analysis</t>
  </si>
  <si>
    <t>Company restaurant expenses ( % of Company Sales)</t>
  </si>
  <si>
    <t>Franchise and property expenses ( % of Franchise sales)</t>
  </si>
  <si>
    <t>Franchise advertising and other services expense ( % of Franchise sales)</t>
  </si>
  <si>
    <t>KFC - Company Sales</t>
  </si>
  <si>
    <t>% of Total revenue</t>
  </si>
  <si>
    <t>Year on Year %</t>
  </si>
  <si>
    <t xml:space="preserve">Opening Balance </t>
  </si>
  <si>
    <t>Ending Debt</t>
  </si>
  <si>
    <t>Interest Rate %</t>
  </si>
  <si>
    <t>EBITDA</t>
  </si>
  <si>
    <t>Debt to EBITDA</t>
  </si>
  <si>
    <t>TTM EBITDA</t>
  </si>
  <si>
    <t>Change in Debt - Proceed/(Repayment)</t>
  </si>
  <si>
    <t>Effective tax rate %</t>
  </si>
  <si>
    <t>Repayment of Debt</t>
  </si>
  <si>
    <t>Proceeds from Debt</t>
  </si>
  <si>
    <t>Updated Till</t>
  </si>
  <si>
    <t>Net change in debt</t>
  </si>
  <si>
    <t>PPE Schedules</t>
  </si>
  <si>
    <t>Debt Schedules</t>
  </si>
  <si>
    <t>PPE Ending</t>
  </si>
  <si>
    <t>Beginning</t>
  </si>
  <si>
    <t xml:space="preserve">Depreciation </t>
  </si>
  <si>
    <t>Depreciation % of PPE</t>
  </si>
  <si>
    <t>Additions</t>
  </si>
  <si>
    <t>Depreciation</t>
  </si>
  <si>
    <t>Change</t>
  </si>
  <si>
    <t>Doubts</t>
  </si>
  <si>
    <t xml:space="preserve">How to Estimate Quarter using Average </t>
  </si>
  <si>
    <t>For Income tax as well how to do</t>
  </si>
  <si>
    <t>Capex</t>
  </si>
  <si>
    <t>% of Total Revenue</t>
  </si>
  <si>
    <t>Share Repurchase Schedule</t>
  </si>
  <si>
    <t>Beginging Shares</t>
  </si>
  <si>
    <t>Ending Shares</t>
  </si>
  <si>
    <t>Price</t>
  </si>
  <si>
    <t>1Q25A</t>
  </si>
  <si>
    <t>YoY %</t>
  </si>
  <si>
    <t>Ending</t>
  </si>
  <si>
    <t>Net income</t>
  </si>
  <si>
    <t>Dividend paid</t>
  </si>
  <si>
    <t>Change in Deficit</t>
  </si>
  <si>
    <t>Consolidated DCF</t>
  </si>
  <si>
    <t>Assumptions</t>
  </si>
  <si>
    <t>WACC</t>
  </si>
  <si>
    <t>TGR</t>
  </si>
  <si>
    <t>x</t>
  </si>
  <si>
    <t>12/31 FYE</t>
  </si>
  <si>
    <t>Revenue</t>
  </si>
  <si>
    <t>% growth</t>
  </si>
  <si>
    <t>EBIT</t>
  </si>
  <si>
    <t>% of sales</t>
  </si>
  <si>
    <t>Taxes</t>
  </si>
  <si>
    <t>% tax rate</t>
  </si>
  <si>
    <t>EBIAT</t>
  </si>
  <si>
    <t>D&amp;A</t>
  </si>
  <si>
    <t>CapEx</t>
  </si>
  <si>
    <t>Change in NWC</t>
  </si>
  <si>
    <t>Unlevered FCF</t>
  </si>
  <si>
    <t>PV of UFCF</t>
  </si>
  <si>
    <t>Stub</t>
  </si>
  <si>
    <t>Discount Period</t>
  </si>
  <si>
    <t>Terminal Value</t>
  </si>
  <si>
    <t>PV of Terminal Value</t>
  </si>
  <si>
    <t>Enterprise Value</t>
  </si>
  <si>
    <t>(+) Cash</t>
  </si>
  <si>
    <t>(-) Debt</t>
  </si>
  <si>
    <t>Equity Value</t>
  </si>
  <si>
    <t>FDSO</t>
  </si>
  <si>
    <t>Implied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</si>
</sst>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&quot;$&quot;#,##0.00_);[Red]\(&quot;$&quot;#,##0.00\)"/>
    <numFmt numFmtId="165" formatCode="_(* #,##0.00_);_(* \(#,##0.00\);_(* &quot;-&quot;??_);_(@_)"/>
    <numFmt numFmtId="166" formatCode="_(* #,##0_);_(* \(#,##0\);_(* &quot;-&quot;??_);_(@_)"/>
    <numFmt numFmtId="167" formatCode="0.0%"/>
    <numFmt numFmtId="168" formatCode="_(* #,##0.0_);_(* \(#,##0.0\);_(* &quot;-&quot;?_);_(@_)"/>
    <numFmt numFmtId="169" formatCode="[$-F800]dddd\,\ mmmm\ dd\,\ yyyy"/>
    <numFmt numFmtId="170" formatCode="_ * #,##0_ ;_ * \-#,##0_ ;_ * &quot;-&quot;??_ ;_ @_ "/>
    <numFmt numFmtId="171" formatCode="0&quot;A&quot;"/>
    <numFmt numFmtId="172" formatCode="0&quot;E&quot;"/>
    <numFmt numFmtId="173" formatCode="0%_);\(0%\);@_)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30377"/>
      <name val="Arial"/>
      <family val="2"/>
    </font>
    <font>
      <sz val="10"/>
      <color theme="3" tint="0.499984740745262"/>
      <name val="Arial"/>
      <family val="2"/>
    </font>
    <font>
      <sz val="11"/>
      <color theme="3" tint="0.499984740745262"/>
      <name val="Aptos Narrow"/>
      <family val="2"/>
      <scheme val="minor"/>
    </font>
    <font>
      <i/>
      <sz val="10"/>
      <name val="Arial"/>
      <family val="2"/>
    </font>
    <font>
      <sz val="11"/>
      <color theme="3" tint="0.499984740745262"/>
      <name val="Arial"/>
      <family val="2"/>
    </font>
    <font>
      <sz val="11"/>
      <color rgb="FFFF0000"/>
      <name val="Arial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9" tint="-0.249977111117893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165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2" fillId="0" borderId="1" applyNumberFormat="0" applyAlignment="0" applyProtection="0"/>
    <xf numFmtId="0" fontId="2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7" fillId="3" borderId="0" xfId="3" applyFont="1" applyFill="1" applyBorder="1"/>
    <xf numFmtId="0" fontId="7" fillId="3" borderId="0" xfId="3" applyFont="1" applyFill="1" applyBorder="1" applyAlignment="1">
      <alignment horizontal="center"/>
    </xf>
    <xf numFmtId="0" fontId="7" fillId="3" borderId="0" xfId="0" applyFont="1" applyFill="1" applyBorder="1"/>
    <xf numFmtId="165" fontId="2" fillId="0" borderId="0" xfId="2" applyFont="1" applyAlignment="1">
      <alignment horizontal="right" vertical="top"/>
    </xf>
    <xf numFmtId="166" fontId="2" fillId="0" borderId="0" xfId="2" applyNumberFormat="1" applyFont="1" applyAlignment="1">
      <alignment horizontal="right" vertical="top"/>
    </xf>
    <xf numFmtId="166" fontId="6" fillId="0" borderId="0" xfId="2" applyNumberFormat="1" applyFont="1" applyAlignment="1">
      <alignment horizontal="right" vertical="top"/>
    </xf>
    <xf numFmtId="166" fontId="7" fillId="3" borderId="0" xfId="2" applyNumberFormat="1" applyFont="1" applyFill="1" applyBorder="1"/>
    <xf numFmtId="166" fontId="7" fillId="3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right" vertical="top"/>
    </xf>
    <xf numFmtId="166" fontId="7" fillId="3" borderId="0" xfId="2" applyNumberFormat="1" applyFont="1" applyFill="1" applyBorder="1" applyAlignment="1">
      <alignment horizontal="right"/>
    </xf>
    <xf numFmtId="165" fontId="2" fillId="0" borderId="0" xfId="2" applyNumberFormat="1" applyFont="1" applyAlignment="1">
      <alignment horizontal="right" vertical="top"/>
    </xf>
    <xf numFmtId="166" fontId="2" fillId="0" borderId="0" xfId="2" applyNumberFormat="1" applyFont="1" applyAlignment="1">
      <alignment horizontal="right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horizontal="right" vertical="top"/>
    </xf>
    <xf numFmtId="165" fontId="3" fillId="0" borderId="0" xfId="2" applyNumberFormat="1" applyFont="1" applyAlignment="1">
      <alignment horizontal="left" vertical="top"/>
    </xf>
    <xf numFmtId="0" fontId="9" fillId="0" borderId="0" xfId="0" applyFont="1"/>
    <xf numFmtId="166" fontId="9" fillId="0" borderId="0" xfId="2" applyNumberFormat="1" applyFont="1"/>
    <xf numFmtId="0" fontId="9" fillId="2" borderId="0" xfId="0" applyFont="1" applyFill="1"/>
    <xf numFmtId="166" fontId="9" fillId="0" borderId="0" xfId="2" applyNumberFormat="1" applyFont="1" applyAlignment="1">
      <alignment horizontal="right" vertical="top"/>
    </xf>
    <xf numFmtId="165" fontId="9" fillId="0" borderId="0" xfId="2" applyNumberFormat="1" applyFont="1"/>
    <xf numFmtId="165" fontId="9" fillId="0" borderId="0" xfId="2" applyNumberFormat="1" applyFont="1" applyAlignment="1">
      <alignment horizontal="right" vertical="top"/>
    </xf>
    <xf numFmtId="165" fontId="9" fillId="2" borderId="0" xfId="2" applyNumberFormat="1" applyFont="1" applyFill="1"/>
    <xf numFmtId="2" fontId="9" fillId="0" borderId="0" xfId="0" applyNumberFormat="1" applyFont="1" applyAlignment="1">
      <alignment horizontal="left" vertical="top"/>
    </xf>
    <xf numFmtId="166" fontId="9" fillId="0" borderId="0" xfId="2" applyNumberFormat="1" applyFont="1" applyAlignment="1"/>
    <xf numFmtId="166" fontId="7" fillId="3" borderId="0" xfId="2" applyNumberFormat="1" applyFont="1" applyFill="1" applyBorder="1" applyAlignment="1"/>
    <xf numFmtId="166" fontId="9" fillId="2" borderId="0" xfId="2" applyNumberFormat="1" applyFont="1" applyFill="1"/>
    <xf numFmtId="166" fontId="9" fillId="0" borderId="0" xfId="2" applyNumberFormat="1" applyFont="1" applyFill="1"/>
    <xf numFmtId="165" fontId="9" fillId="0" borderId="0" xfId="2" applyFont="1" applyFill="1"/>
    <xf numFmtId="165" fontId="9" fillId="0" borderId="0" xfId="2" applyFont="1"/>
    <xf numFmtId="165" fontId="9" fillId="0" borderId="0" xfId="2" applyFont="1" applyAlignment="1">
      <alignment horizontal="right" vertical="top"/>
    </xf>
    <xf numFmtId="165" fontId="9" fillId="2" borderId="0" xfId="2" applyFont="1" applyFill="1"/>
    <xf numFmtId="166" fontId="9" fillId="0" borderId="0" xfId="0" applyNumberFormat="1" applyFont="1"/>
    <xf numFmtId="166" fontId="9" fillId="0" borderId="0" xfId="2" applyNumberFormat="1" applyFont="1" applyAlignment="1">
      <alignment horizontal="right"/>
    </xf>
    <xf numFmtId="0" fontId="9" fillId="0" borderId="0" xfId="0" applyFont="1" applyFill="1"/>
    <xf numFmtId="166" fontId="9" fillId="2" borderId="0" xfId="0" applyNumberFormat="1" applyFont="1" applyFill="1"/>
    <xf numFmtId="0" fontId="11" fillId="0" borderId="0" xfId="0" applyFont="1"/>
    <xf numFmtId="166" fontId="11" fillId="0" borderId="0" xfId="2" applyNumberFormat="1" applyFont="1"/>
    <xf numFmtId="166" fontId="3" fillId="0" borderId="0" xfId="2" applyNumberFormat="1" applyFont="1" applyAlignment="1">
      <alignment horizontal="right" vertical="top"/>
    </xf>
    <xf numFmtId="166" fontId="11" fillId="0" borderId="0" xfId="2" applyNumberFormat="1" applyFont="1" applyAlignment="1">
      <alignment horizontal="right" vertical="top"/>
    </xf>
    <xf numFmtId="166" fontId="11" fillId="2" borderId="0" xfId="2" applyNumberFormat="1" applyFont="1" applyFill="1"/>
    <xf numFmtId="166" fontId="11" fillId="0" borderId="0" xfId="2" applyNumberFormat="1" applyFont="1" applyFill="1"/>
    <xf numFmtId="166" fontId="9" fillId="0" borderId="0" xfId="2" applyNumberFormat="1" applyFont="1" applyAlignment="1">
      <alignment horizontal="right" vertical="center"/>
    </xf>
    <xf numFmtId="166" fontId="9" fillId="2" borderId="0" xfId="2" applyNumberFormat="1" applyFont="1" applyFill="1" applyAlignment="1">
      <alignment horizontal="right" vertical="center"/>
    </xf>
    <xf numFmtId="0" fontId="11" fillId="2" borderId="0" xfId="0" applyFont="1" applyFill="1"/>
    <xf numFmtId="0" fontId="2" fillId="0" borderId="0" xfId="1" applyFont="1" applyAlignment="1">
      <alignment horizontal="left" vertical="top" indent="1"/>
    </xf>
    <xf numFmtId="0" fontId="2" fillId="0" borderId="0" xfId="1" applyFont="1" applyAlignment="1">
      <alignment horizontal="left" vertical="top" wrapText="1" indent="1"/>
    </xf>
    <xf numFmtId="166" fontId="2" fillId="2" borderId="0" xfId="2" applyNumberFormat="1" applyFont="1" applyFill="1" applyAlignment="1">
      <alignment horizontal="right" vertical="top"/>
    </xf>
    <xf numFmtId="14" fontId="0" fillId="0" borderId="0" xfId="0" applyNumberFormat="1"/>
    <xf numFmtId="164" fontId="0" fillId="0" borderId="0" xfId="0" applyNumberFormat="1"/>
    <xf numFmtId="10" fontId="0" fillId="0" borderId="0" xfId="4" applyNumberFormat="1" applyFont="1"/>
    <xf numFmtId="166" fontId="15" fillId="0" borderId="0" xfId="2" applyNumberFormat="1" applyFont="1" applyAlignment="1">
      <alignment horizontal="right" vertical="top"/>
    </xf>
    <xf numFmtId="165" fontId="15" fillId="0" borderId="0" xfId="2" applyNumberFormat="1" applyFont="1" applyAlignment="1">
      <alignment horizontal="right" vertical="top"/>
    </xf>
    <xf numFmtId="2" fontId="9" fillId="0" borderId="0" xfId="2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9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 indent="2"/>
    </xf>
    <xf numFmtId="0" fontId="9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3" fillId="0" borderId="0" xfId="1" applyFont="1" applyAlignment="1">
      <alignment horizontal="left" wrapText="1"/>
    </xf>
    <xf numFmtId="10" fontId="9" fillId="0" borderId="0" xfId="4" applyNumberFormat="1" applyFont="1"/>
    <xf numFmtId="0" fontId="9" fillId="3" borderId="0" xfId="0" applyFont="1" applyFill="1"/>
    <xf numFmtId="166" fontId="9" fillId="0" borderId="0" xfId="2" applyNumberFormat="1" applyFont="1" applyFill="1" applyAlignment="1"/>
    <xf numFmtId="0" fontId="7" fillId="3" borderId="0" xfId="0" applyFont="1" applyFill="1"/>
    <xf numFmtId="0" fontId="7" fillId="0" borderId="0" xfId="0" applyFont="1" applyFill="1" applyBorder="1"/>
    <xf numFmtId="166" fontId="9" fillId="0" borderId="0" xfId="2" applyNumberFormat="1" applyFont="1" applyFill="1" applyAlignment="1">
      <alignment horizontal="right" vertical="center"/>
    </xf>
    <xf numFmtId="0" fontId="11" fillId="0" borderId="0" xfId="0" applyFont="1" applyFill="1"/>
    <xf numFmtId="165" fontId="9" fillId="0" borderId="0" xfId="2" applyFont="1" applyAlignment="1">
      <alignment horizontal="right"/>
    </xf>
    <xf numFmtId="0" fontId="11" fillId="0" borderId="0" xfId="0" applyFont="1" applyAlignment="1">
      <alignment horizontal="right"/>
    </xf>
    <xf numFmtId="166" fontId="11" fillId="0" borderId="0" xfId="2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9" fillId="0" borderId="0" xfId="0" applyFont="1" applyAlignment="1">
      <alignment horizontal="left" indent="2"/>
    </xf>
    <xf numFmtId="0" fontId="14" fillId="0" borderId="0" xfId="8"/>
    <xf numFmtId="166" fontId="16" fillId="0" borderId="0" xfId="2" applyNumberFormat="1" applyFont="1" applyAlignment="1">
      <alignment horizontal="right" vertical="top"/>
    </xf>
    <xf numFmtId="166" fontId="17" fillId="0" borderId="0" xfId="2" applyNumberFormat="1" applyFont="1" applyAlignment="1">
      <alignment horizontal="right" vertical="top"/>
    </xf>
    <xf numFmtId="166" fontId="17" fillId="0" borderId="0" xfId="2" applyNumberFormat="1" applyFont="1"/>
    <xf numFmtId="165" fontId="17" fillId="0" borderId="0" xfId="2" applyNumberFormat="1" applyFont="1" applyAlignment="1">
      <alignment horizontal="right" vertical="top"/>
    </xf>
    <xf numFmtId="165" fontId="17" fillId="0" borderId="0" xfId="2" applyNumberFormat="1" applyFont="1"/>
    <xf numFmtId="0" fontId="18" fillId="0" borderId="0" xfId="0" applyFont="1"/>
    <xf numFmtId="0" fontId="18" fillId="4" borderId="0" xfId="0" applyFont="1" applyFill="1"/>
    <xf numFmtId="0" fontId="0" fillId="5" borderId="0" xfId="0" applyFill="1"/>
    <xf numFmtId="165" fontId="17" fillId="0" borderId="0" xfId="2" applyFont="1" applyAlignment="1">
      <alignment horizontal="right" vertical="top"/>
    </xf>
    <xf numFmtId="0" fontId="19" fillId="0" borderId="0" xfId="1" applyFont="1" applyAlignment="1">
      <alignment horizontal="left" vertical="top" indent="1"/>
    </xf>
    <xf numFmtId="167" fontId="2" fillId="0" borderId="0" xfId="4" applyNumberFormat="1" applyFont="1" applyAlignment="1">
      <alignment horizontal="right" vertical="top"/>
    </xf>
    <xf numFmtId="10" fontId="2" fillId="0" borderId="0" xfId="4" applyNumberFormat="1" applyFont="1" applyAlignment="1">
      <alignment horizontal="right" vertical="top"/>
    </xf>
    <xf numFmtId="0" fontId="2" fillId="0" borderId="0" xfId="1" applyFont="1" applyAlignment="1">
      <alignment horizontal="left" vertical="top" wrapText="1" indent="2"/>
    </xf>
    <xf numFmtId="165" fontId="9" fillId="0" borderId="0" xfId="2" applyNumberFormat="1" applyFont="1" applyFill="1"/>
    <xf numFmtId="2" fontId="9" fillId="0" borderId="0" xfId="0" applyNumberFormat="1" applyFont="1" applyFill="1" applyAlignment="1">
      <alignment horizontal="right"/>
    </xf>
    <xf numFmtId="0" fontId="13" fillId="0" borderId="0" xfId="7" applyAlignment="1">
      <alignment horizontal="left" vertical="top" indent="1"/>
    </xf>
    <xf numFmtId="166" fontId="9" fillId="0" borderId="0" xfId="4" applyNumberFormat="1" applyFont="1"/>
    <xf numFmtId="167" fontId="9" fillId="2" borderId="0" xfId="0" applyNumberFormat="1" applyFont="1" applyFill="1"/>
    <xf numFmtId="168" fontId="9" fillId="2" borderId="0" xfId="0" applyNumberFormat="1" applyFont="1" applyFill="1"/>
    <xf numFmtId="168" fontId="11" fillId="2" borderId="0" xfId="0" applyNumberFormat="1" applyFont="1" applyFill="1"/>
    <xf numFmtId="10" fontId="9" fillId="2" borderId="0" xfId="0" applyNumberFormat="1" applyFont="1" applyFill="1"/>
    <xf numFmtId="165" fontId="9" fillId="2" borderId="0" xfId="0" applyNumberFormat="1" applyFont="1" applyFill="1"/>
    <xf numFmtId="10" fontId="9" fillId="2" borderId="0" xfId="4" applyNumberFormat="1" applyFont="1" applyFill="1"/>
    <xf numFmtId="166" fontId="20" fillId="0" borderId="0" xfId="2" applyNumberFormat="1" applyFont="1" applyAlignment="1">
      <alignment horizontal="right" vertical="top"/>
    </xf>
    <xf numFmtId="166" fontId="18" fillId="0" borderId="0" xfId="2" applyNumberFormat="1" applyFont="1" applyAlignment="1">
      <alignment horizontal="right" vertical="top"/>
    </xf>
    <xf numFmtId="166" fontId="17" fillId="0" borderId="0" xfId="2" applyNumberFormat="1" applyFont="1" applyAlignment="1"/>
    <xf numFmtId="166" fontId="17" fillId="0" borderId="0" xfId="2" applyNumberFormat="1" applyFont="1" applyAlignment="1">
      <alignment horizontal="right" vertical="center"/>
    </xf>
    <xf numFmtId="165" fontId="0" fillId="0" borderId="0" xfId="2" applyNumberFormat="1" applyFont="1"/>
    <xf numFmtId="166" fontId="0" fillId="0" borderId="0" xfId="2" applyNumberFormat="1" applyFont="1"/>
    <xf numFmtId="166" fontId="21" fillId="2" borderId="0" xfId="2" applyNumberFormat="1" applyFont="1" applyFill="1"/>
    <xf numFmtId="166" fontId="21" fillId="0" borderId="0" xfId="2" applyNumberFormat="1" applyFont="1"/>
    <xf numFmtId="165" fontId="0" fillId="2" borderId="0" xfId="2" applyNumberFormat="1" applyFont="1" applyFill="1"/>
    <xf numFmtId="166" fontId="20" fillId="0" borderId="0" xfId="2" applyNumberFormat="1" applyFont="1" applyAlignment="1">
      <alignment horizontal="right"/>
    </xf>
    <xf numFmtId="166" fontId="18" fillId="0" borderId="0" xfId="2" applyNumberFormat="1" applyFont="1" applyAlignment="1">
      <alignment horizontal="right"/>
    </xf>
    <xf numFmtId="166" fontId="17" fillId="0" borderId="0" xfId="2" applyNumberFormat="1" applyFont="1" applyAlignment="1">
      <alignment horizontal="right"/>
    </xf>
    <xf numFmtId="166" fontId="17" fillId="0" borderId="0" xfId="2" applyNumberFormat="1" applyFont="1" applyFill="1" applyAlignment="1">
      <alignment horizontal="right"/>
    </xf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6" fontId="9" fillId="2" borderId="0" xfId="2" applyNumberFormat="1" applyFont="1" applyFill="1" applyAlignment="1">
      <alignment horizontal="right"/>
    </xf>
    <xf numFmtId="166" fontId="13" fillId="2" borderId="0" xfId="7" applyNumberFormat="1" applyFill="1"/>
    <xf numFmtId="169" fontId="0" fillId="0" borderId="0" xfId="0" applyNumberFormat="1"/>
    <xf numFmtId="166" fontId="2" fillId="2" borderId="0" xfId="2" applyNumberFormat="1" applyFont="1" applyFill="1"/>
    <xf numFmtId="43" fontId="9" fillId="2" borderId="0" xfId="0" applyNumberFormat="1" applyFont="1" applyFill="1"/>
    <xf numFmtId="0" fontId="9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6" fontId="9" fillId="0" borderId="0" xfId="0" applyNumberFormat="1" applyFont="1" applyFill="1"/>
    <xf numFmtId="10" fontId="9" fillId="0" borderId="0" xfId="0" applyNumberFormat="1" applyFont="1" applyFill="1"/>
    <xf numFmtId="166" fontId="9" fillId="0" borderId="0" xfId="2" applyNumberFormat="1" applyFont="1" applyFill="1" applyAlignment="1">
      <alignment horizontal="right"/>
    </xf>
    <xf numFmtId="166" fontId="2" fillId="0" borderId="0" xfId="2" applyNumberFormat="1" applyFont="1" applyFill="1" applyAlignment="1">
      <alignment horizontal="right" vertical="top"/>
    </xf>
    <xf numFmtId="166" fontId="17" fillId="0" borderId="0" xfId="2" applyNumberFormat="1" applyFont="1" applyFill="1" applyAlignment="1">
      <alignment horizontal="right" vertical="top"/>
    </xf>
    <xf numFmtId="166" fontId="20" fillId="0" borderId="0" xfId="2" applyNumberFormat="1" applyFont="1" applyFill="1" applyAlignment="1">
      <alignment horizontal="right"/>
    </xf>
    <xf numFmtId="166" fontId="18" fillId="0" borderId="0" xfId="2" applyNumberFormat="1" applyFont="1" applyFill="1" applyAlignment="1">
      <alignment horizontal="right"/>
    </xf>
    <xf numFmtId="0" fontId="17" fillId="0" borderId="0" xfId="0" applyFont="1" applyFill="1"/>
    <xf numFmtId="0" fontId="13" fillId="0" borderId="0" xfId="7" applyAlignment="1">
      <alignment horizontal="left" indent="2"/>
    </xf>
    <xf numFmtId="170" fontId="9" fillId="2" borderId="0" xfId="0" applyNumberFormat="1" applyFont="1" applyFill="1"/>
    <xf numFmtId="165" fontId="13" fillId="2" borderId="0" xfId="7" applyNumberFormat="1" applyFill="1"/>
    <xf numFmtId="166" fontId="17" fillId="0" borderId="0" xfId="2" applyNumberFormat="1" applyFont="1" applyAlignment="1">
      <alignment horizontal="center" vertical="center"/>
    </xf>
    <xf numFmtId="166" fontId="20" fillId="0" borderId="0" xfId="2" applyNumberFormat="1" applyFont="1" applyAlignment="1">
      <alignment horizontal="center" vertical="center"/>
    </xf>
    <xf numFmtId="166" fontId="18" fillId="0" borderId="0" xfId="2" applyNumberFormat="1" applyFont="1" applyAlignment="1">
      <alignment horizontal="center" vertical="center"/>
    </xf>
    <xf numFmtId="166" fontId="9" fillId="2" borderId="0" xfId="2" applyNumberFormat="1" applyFont="1" applyFill="1" applyAlignment="1">
      <alignment horizontal="center" vertical="center"/>
    </xf>
    <xf numFmtId="166" fontId="9" fillId="0" borderId="0" xfId="2" applyNumberFormat="1" applyFont="1" applyFill="1" applyAlignment="1">
      <alignment horizontal="center" vertical="center"/>
    </xf>
    <xf numFmtId="166" fontId="2" fillId="0" borderId="0" xfId="2" applyNumberFormat="1" applyFont="1" applyAlignment="1">
      <alignment horizontal="left" vertical="center" indent="1"/>
    </xf>
    <xf numFmtId="165" fontId="0" fillId="0" borderId="0" xfId="2" applyFont="1"/>
    <xf numFmtId="43" fontId="0" fillId="0" borderId="0" xfId="0" applyNumberFormat="1"/>
    <xf numFmtId="166" fontId="9" fillId="6" borderId="0" xfId="2" applyNumberFormat="1" applyFont="1" applyFill="1"/>
    <xf numFmtId="165" fontId="13" fillId="0" borderId="0" xfId="7" applyNumberFormat="1" applyFill="1"/>
    <xf numFmtId="10" fontId="17" fillId="2" borderId="0" xfId="0" applyNumberFormat="1" applyFont="1" applyFill="1"/>
    <xf numFmtId="165" fontId="9" fillId="0" borderId="0" xfId="0" applyNumberFormat="1" applyFont="1"/>
    <xf numFmtId="166" fontId="2" fillId="0" borderId="0" xfId="2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7" fillId="3" borderId="0" xfId="3" applyFont="1" applyFill="1" applyBorder="1" applyAlignment="1">
      <alignment horizontal="left" vertical="center"/>
    </xf>
    <xf numFmtId="166" fontId="2" fillId="0" borderId="0" xfId="2" applyNumberFormat="1" applyFont="1" applyAlignment="1">
      <alignment horizontal="left" vertical="center"/>
    </xf>
    <xf numFmtId="166" fontId="3" fillId="0" borderId="0" xfId="2" applyNumberFormat="1" applyFont="1" applyAlignment="1">
      <alignment horizontal="left" vertical="center"/>
    </xf>
    <xf numFmtId="165" fontId="2" fillId="0" borderId="0" xfId="2" applyFont="1" applyAlignment="1">
      <alignment horizontal="left" vertical="center"/>
    </xf>
    <xf numFmtId="0" fontId="13" fillId="0" borderId="0" xfId="7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165" fontId="0" fillId="0" borderId="0" xfId="2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2" xfId="0" applyBorder="1"/>
    <xf numFmtId="0" fontId="24" fillId="0" borderId="2" xfId="0" applyFont="1" applyBorder="1"/>
    <xf numFmtId="0" fontId="22" fillId="7" borderId="0" xfId="0" applyFont="1" applyFill="1"/>
    <xf numFmtId="0" fontId="0" fillId="7" borderId="0" xfId="0" applyFill="1"/>
    <xf numFmtId="10" fontId="25" fillId="8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7" fontId="25" fillId="0" borderId="0" xfId="0" applyNumberFormat="1" applyFont="1"/>
    <xf numFmtId="0" fontId="26" fillId="0" borderId="0" xfId="0" applyFont="1"/>
    <xf numFmtId="173" fontId="27" fillId="0" borderId="0" xfId="4" quotePrefix="1" applyNumberFormat="1" applyFont="1"/>
    <xf numFmtId="173" fontId="28" fillId="0" borderId="0" xfId="4" applyNumberFormat="1" applyFont="1"/>
    <xf numFmtId="173" fontId="27" fillId="0" borderId="0" xfId="4" applyNumberFormat="1" applyFont="1"/>
    <xf numFmtId="0" fontId="23" fillId="0" borderId="4" xfId="0" applyFont="1" applyBorder="1"/>
    <xf numFmtId="0" fontId="23" fillId="0" borderId="5" xfId="0" applyFont="1" applyBorder="1"/>
    <xf numFmtId="37" fontId="0" fillId="0" borderId="0" xfId="0" applyNumberFormat="1"/>
    <xf numFmtId="0" fontId="23" fillId="0" borderId="7" xfId="0" applyFont="1" applyBorder="1"/>
    <xf numFmtId="0" fontId="23" fillId="0" borderId="8" xfId="0" applyFont="1" applyBorder="1"/>
    <xf numFmtId="37" fontId="29" fillId="0" borderId="8" xfId="0" applyNumberFormat="1" applyFont="1" applyBorder="1"/>
    <xf numFmtId="37" fontId="29" fillId="0" borderId="9" xfId="0" applyNumberFormat="1" applyFont="1" applyBorder="1"/>
    <xf numFmtId="0" fontId="23" fillId="0" borderId="10" xfId="0" applyFont="1" applyBorder="1"/>
    <xf numFmtId="0" fontId="23" fillId="0" borderId="2" xfId="0" applyFont="1" applyBorder="1"/>
    <xf numFmtId="37" fontId="29" fillId="0" borderId="2" xfId="0" applyNumberFormat="1" applyFont="1" applyBorder="1"/>
    <xf numFmtId="37" fontId="29" fillId="0" borderId="11" xfId="0" applyNumberFormat="1" applyFont="1" applyBorder="1"/>
    <xf numFmtId="2" fontId="25" fillId="0" borderId="0" xfId="0" applyNumberFormat="1" applyFont="1"/>
    <xf numFmtId="0" fontId="25" fillId="0" borderId="0" xfId="0" applyFont="1"/>
    <xf numFmtId="37" fontId="30" fillId="0" borderId="0" xfId="0" applyNumberFormat="1" applyFont="1" applyAlignment="1">
      <alignment horizontal="right"/>
    </xf>
    <xf numFmtId="0" fontId="23" fillId="0" borderId="0" xfId="0" applyFont="1"/>
    <xf numFmtId="37" fontId="23" fillId="0" borderId="0" xfId="0" applyNumberFormat="1" applyFont="1"/>
    <xf numFmtId="39" fontId="0" fillId="0" borderId="0" xfId="0" applyNumberFormat="1"/>
    <xf numFmtId="37" fontId="25" fillId="0" borderId="0" xfId="0" applyNumberFormat="1" applyFont="1" applyAlignment="1">
      <alignment horizontal="right"/>
    </xf>
    <xf numFmtId="0" fontId="22" fillId="5" borderId="0" xfId="0" applyFont="1" applyFill="1"/>
    <xf numFmtId="171" fontId="22" fillId="5" borderId="0" xfId="0" applyNumberFormat="1" applyFont="1" applyFill="1"/>
    <xf numFmtId="172" fontId="22" fillId="5" borderId="0" xfId="0" applyNumberFormat="1" applyFont="1" applyFill="1"/>
    <xf numFmtId="167" fontId="25" fillId="0" borderId="0" xfId="4" applyNumberFormat="1" applyFont="1"/>
    <xf numFmtId="37" fontId="31" fillId="0" borderId="5" xfId="0" applyNumberFormat="1" applyFont="1" applyBorder="1"/>
    <xf numFmtId="37" fontId="31" fillId="0" borderId="6" xfId="0" applyNumberFormat="1" applyFont="1" applyBorder="1"/>
  </cellXfs>
  <cellStyles count="9">
    <cellStyle name="_x000a_386grabber=M" xfId="3" xr:uid="{20A090C4-AE42-45F7-B6F3-425921895F56}"/>
    <cellStyle name="Comma" xfId="2" builtinId="3"/>
    <cellStyle name="Explanatory Text" xfId="7" builtinId="53"/>
    <cellStyle name="Heading 3" xfId="5" builtinId="18" customBuiltin="1"/>
    <cellStyle name="Hyperlink" xfId="8" builtinId="8"/>
    <cellStyle name="Normal" xfId="0" builtinId="0"/>
    <cellStyle name="Normal 2" xfId="1" xr:uid="{DD7A32C3-10D7-4BA0-AE1E-01C8F72B1B62}"/>
    <cellStyle name="Percent" xfId="4" builtinId="5"/>
    <cellStyle name="Warning Text" xfId="6" builtinId="11" customBuiltin="1"/>
  </cellStyles>
  <dxfs count="0"/>
  <tableStyles count="0" defaultTableStyle="TableStyleMedium2" defaultPivotStyle="PivotStyleLight16"/>
  <colors>
    <mruColors>
      <color rgb="FF030377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havy\Downloads\2024.09.13-Advanced-DCF-Part-2.xlsx" TargetMode="External"/><Relationship Id="rId1" Type="http://schemas.openxmlformats.org/officeDocument/2006/relationships/externalLinkPath" Target="file:///C:\Users\bhavy\Downloads\2024.09.13-Advanced-DCF-Part-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fc5d5c8c4852779/Desktop/2024.08.13%20-%20Burger%20King%20LBO%20Stream%20-%20Part%202.xlsx" TargetMode="External"/><Relationship Id="rId1" Type="http://schemas.openxmlformats.org/officeDocument/2006/relationships/externalLinkPath" Target="https://d.docs.live.net/4fc5d5c8c4852779/Desktop/Models/DCF/Models/LBOs/2024.08.13%20-%20Burger%20King%20LBO%20Stream%20-%20Par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Operating Model"/>
      <sheetName val="DCF&gt;&gt;&gt;"/>
      <sheetName val="Consolidated"/>
      <sheetName val="North America"/>
      <sheetName val="International"/>
      <sheetName val="AWS"/>
      <sheetName val="WACC"/>
      <sheetName val="Shares"/>
      <sheetName val="FS&gt;&gt;&gt;"/>
      <sheetName val="Segments"/>
      <sheetName val="IS"/>
      <sheetName val="CFS"/>
      <sheetName val="CapEx"/>
    </sheetNames>
    <sheetDataSet>
      <sheetData sheetId="0"/>
      <sheetData sheetId="1">
        <row r="10">
          <cell r="L10">
            <v>8.4389860337395248E-2</v>
          </cell>
        </row>
        <row r="11">
          <cell r="L11">
            <v>2.5000000000000001E-2</v>
          </cell>
        </row>
        <row r="151">
          <cell r="L151">
            <v>0.3</v>
          </cell>
        </row>
        <row r="152">
          <cell r="L152">
            <v>0.15</v>
          </cell>
          <cell r="M152">
            <v>0.8</v>
          </cell>
          <cell r="N152">
            <v>1.8</v>
          </cell>
          <cell r="O152">
            <v>2.8</v>
          </cell>
          <cell r="P152">
            <v>3.8</v>
          </cell>
          <cell r="Q152">
            <v>4.8</v>
          </cell>
        </row>
        <row r="158">
          <cell r="Q158">
            <v>89092</v>
          </cell>
        </row>
        <row r="159">
          <cell r="Q159">
            <v>54889</v>
          </cell>
        </row>
        <row r="162">
          <cell r="Q162">
            <v>10876.066881000001</v>
          </cell>
        </row>
      </sheetData>
      <sheetData sheetId="2"/>
      <sheetData sheetId="3"/>
      <sheetData sheetId="4">
        <row r="23">
          <cell r="G23">
            <v>25660.826941858202</v>
          </cell>
          <cell r="H23">
            <v>27813.123509098012</v>
          </cell>
          <cell r="I23">
            <v>29623.91757187941</v>
          </cell>
          <cell r="J23">
            <v>32855.579912787827</v>
          </cell>
          <cell r="K23">
            <v>35444.42800582941</v>
          </cell>
        </row>
        <row r="26">
          <cell r="F26">
            <v>32920.679686744501</v>
          </cell>
          <cell r="G26">
            <v>31550.690155187796</v>
          </cell>
          <cell r="H26">
            <v>33220.984657202869</v>
          </cell>
          <cell r="I26">
            <v>38407.157688203937</v>
          </cell>
          <cell r="J26">
            <v>40737.928523863367</v>
          </cell>
          <cell r="K26">
            <v>44071.765249185657</v>
          </cell>
        </row>
        <row r="29">
          <cell r="F29">
            <v>-13204.734530250542</v>
          </cell>
          <cell r="G29">
            <v>-13390.727478095927</v>
          </cell>
          <cell r="H29">
            <v>-13206.196782237752</v>
          </cell>
          <cell r="I29">
            <v>-15650.634868677338</v>
          </cell>
          <cell r="J29">
            <v>-16699.40671425586</v>
          </cell>
          <cell r="K29">
            <v>-17853.298220315861</v>
          </cell>
        </row>
        <row r="32">
          <cell r="F32">
            <v>21741.74764248306</v>
          </cell>
          <cell r="G32">
            <v>33815.482168828574</v>
          </cell>
          <cell r="H32">
            <v>36471.806682039474</v>
          </cell>
          <cell r="I32">
            <v>37444.753715591331</v>
          </cell>
          <cell r="J32">
            <v>42399.80306066254</v>
          </cell>
          <cell r="K32">
            <v>45715.607479917831</v>
          </cell>
        </row>
        <row r="33">
          <cell r="F33">
            <v>6443.7382110039307</v>
          </cell>
          <cell r="G33">
            <v>31693.282802472746</v>
          </cell>
          <cell r="H33">
            <v>31522.704495731537</v>
          </cell>
          <cell r="I33">
            <v>29845.009672808268</v>
          </cell>
          <cell r="J33">
            <v>31164.426330152557</v>
          </cell>
          <cell r="K33">
            <v>30986.629871505727</v>
          </cell>
        </row>
      </sheetData>
      <sheetData sheetId="5">
        <row r="23">
          <cell r="G23">
            <v>7409.2751380164646</v>
          </cell>
          <cell r="H23">
            <v>8125.2405079920536</v>
          </cell>
          <cell r="I23">
            <v>8989.2443340027894</v>
          </cell>
          <cell r="J23">
            <v>9431.4536387874577</v>
          </cell>
          <cell r="K23">
            <v>10168.922194020122</v>
          </cell>
        </row>
        <row r="26">
          <cell r="F26">
            <v>7938.2601115820044</v>
          </cell>
          <cell r="G26">
            <v>7949.1476087912333</v>
          </cell>
          <cell r="H26">
            <v>8202.9989228117538</v>
          </cell>
          <cell r="I26">
            <v>9971.0036398586544</v>
          </cell>
          <cell r="J26">
            <v>10032.339505004129</v>
          </cell>
          <cell r="K26">
            <v>10785.233770555706</v>
          </cell>
        </row>
        <row r="29">
          <cell r="F29">
            <v>-4830.5831181846943</v>
          </cell>
          <cell r="G29">
            <v>-4891.3069357316917</v>
          </cell>
          <cell r="H29">
            <v>-4913.9010756499583</v>
          </cell>
          <cell r="I29">
            <v>-6060.9177135198397</v>
          </cell>
          <cell r="J29">
            <v>-6095.7208768163746</v>
          </cell>
          <cell r="K29">
            <v>-6524.637824534615</v>
          </cell>
        </row>
        <row r="32">
          <cell r="F32">
            <v>4677.5636740264308</v>
          </cell>
          <cell r="G32">
            <v>7655.5862491320768</v>
          </cell>
          <cell r="H32">
            <v>12992.860397359633</v>
          </cell>
          <cell r="I32">
            <v>14132.166729824035</v>
          </cell>
          <cell r="J32">
            <v>14866.715484520673</v>
          </cell>
          <cell r="K32">
            <v>16103.488120485697</v>
          </cell>
        </row>
        <row r="33">
          <cell r="F33">
            <v>1386.3189048258926</v>
          </cell>
          <cell r="G33">
            <v>7175.1353063989036</v>
          </cell>
          <cell r="H33">
            <v>11229.772696233153</v>
          </cell>
          <cell r="I33">
            <v>11263.918463795851</v>
          </cell>
          <cell r="J33">
            <v>10927.236120078409</v>
          </cell>
          <cell r="K33">
            <v>10915.152472793447</v>
          </cell>
        </row>
      </sheetData>
      <sheetData sheetId="6">
        <row r="23">
          <cell r="G23">
            <v>28009.277861442701</v>
          </cell>
          <cell r="H23">
            <v>33890.724153058196</v>
          </cell>
          <cell r="I23">
            <v>39532.605399858847</v>
          </cell>
          <cell r="J23">
            <v>46394.049540512453</v>
          </cell>
          <cell r="K23">
            <v>55610.999153529621</v>
          </cell>
        </row>
        <row r="26">
          <cell r="F26">
            <v>35852.698704949667</v>
          </cell>
          <cell r="G26">
            <v>43517.543011057955</v>
          </cell>
          <cell r="H26">
            <v>49770.901341347315</v>
          </cell>
          <cell r="I26">
            <v>59008.152378989944</v>
          </cell>
          <cell r="J26">
            <v>69807.494420239484</v>
          </cell>
          <cell r="K26">
            <v>82782.537092721395</v>
          </cell>
        </row>
        <row r="29">
          <cell r="F29">
            <v>-3673.2089539065269</v>
          </cell>
          <cell r="G29">
            <v>-4035.8657977344478</v>
          </cell>
          <cell r="H29">
            <v>-4339.7745978317344</v>
          </cell>
          <cell r="I29">
            <v>-5555.8910551953386</v>
          </cell>
          <cell r="J29">
            <v>-6380.2465413638874</v>
          </cell>
          <cell r="K29">
            <v>-7528.0958781398112</v>
          </cell>
        </row>
        <row r="32">
          <cell r="F32">
            <v>23074.308584853265</v>
          </cell>
          <cell r="G32">
            <v>24803.11049875684</v>
          </cell>
          <cell r="H32">
            <v>33668.830259106944</v>
          </cell>
          <cell r="I32">
            <v>44507.171397150683</v>
          </cell>
          <cell r="J32">
            <v>53548.02865648226</v>
          </cell>
          <cell r="K32">
            <v>65628.681331069805</v>
          </cell>
        </row>
        <row r="33">
          <cell r="F33">
            <v>6838.6776613204293</v>
          </cell>
          <cell r="G33">
            <v>23246.511508941556</v>
          </cell>
          <cell r="H33">
            <v>29100.08259879885</v>
          </cell>
          <cell r="I33">
            <v>35474.047204220493</v>
          </cell>
          <cell r="J33">
            <v>39358.522297904339</v>
          </cell>
          <cell r="K33">
            <v>44483.96881205598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LBO"/>
      <sheetName val="Shares"/>
    </sheetNames>
    <sheetDataSet>
      <sheetData sheetId="0"/>
      <sheetData sheetId="1">
        <row r="6">
          <cell r="E6" t="str">
            <v>OFF</v>
          </cell>
        </row>
        <row r="8">
          <cell r="E8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ED45-4BC5-4201-B8C0-802D74C16675}">
  <dimension ref="B5:G33"/>
  <sheetViews>
    <sheetView showGridLines="0" topLeftCell="A4" workbookViewId="0">
      <selection activeCell="B22" sqref="B22"/>
    </sheetView>
  </sheetViews>
  <sheetFormatPr defaultRowHeight="15" x14ac:dyDescent="0.25"/>
  <cols>
    <col min="2" max="2" width="31.42578125" customWidth="1"/>
    <col min="3" max="3" width="19.5703125" bestFit="1" customWidth="1"/>
    <col min="4" max="7" width="12.140625" bestFit="1" customWidth="1"/>
    <col min="8" max="8" width="9.28515625" customWidth="1"/>
  </cols>
  <sheetData>
    <row r="5" spans="2:3" x14ac:dyDescent="0.25">
      <c r="B5" t="s">
        <v>183</v>
      </c>
    </row>
    <row r="6" spans="2:3" x14ac:dyDescent="0.25">
      <c r="B6" s="115" t="s">
        <v>206</v>
      </c>
      <c r="C6" s="118">
        <v>45783</v>
      </c>
    </row>
    <row r="8" spans="2:3" x14ac:dyDescent="0.25">
      <c r="B8" s="76"/>
    </row>
    <row r="10" spans="2:3" x14ac:dyDescent="0.25">
      <c r="B10" s="82" t="s">
        <v>184</v>
      </c>
      <c r="C10" s="83"/>
    </row>
    <row r="11" spans="2:3" x14ac:dyDescent="0.25">
      <c r="B11" t="s">
        <v>185</v>
      </c>
      <c r="C11" s="84"/>
    </row>
    <row r="15" spans="2:3" x14ac:dyDescent="0.25">
      <c r="B15" t="s">
        <v>217</v>
      </c>
    </row>
    <row r="16" spans="2:3" x14ac:dyDescent="0.25">
      <c r="B16" t="s">
        <v>218</v>
      </c>
    </row>
    <row r="17" spans="2:7" x14ac:dyDescent="0.25">
      <c r="B17" t="s">
        <v>219</v>
      </c>
    </row>
    <row r="21" spans="2:7" x14ac:dyDescent="0.25">
      <c r="C21" s="141"/>
      <c r="D21" s="141"/>
      <c r="E21" s="141"/>
      <c r="F21" s="141"/>
      <c r="G21" s="141"/>
    </row>
    <row r="22" spans="2:7" x14ac:dyDescent="0.25">
      <c r="C22" s="141"/>
      <c r="D22" s="141"/>
      <c r="E22" s="141"/>
      <c r="F22" s="141"/>
      <c r="G22" s="141"/>
    </row>
    <row r="26" spans="2:7" x14ac:dyDescent="0.25">
      <c r="C26" s="141"/>
      <c r="D26" s="141"/>
      <c r="E26" s="141"/>
      <c r="F26" s="141"/>
      <c r="G26" s="141"/>
    </row>
    <row r="27" spans="2:7" x14ac:dyDescent="0.25">
      <c r="C27" s="141"/>
      <c r="D27" s="141"/>
      <c r="E27" s="141"/>
      <c r="F27" s="141"/>
      <c r="G27" s="141"/>
    </row>
    <row r="28" spans="2:7" x14ac:dyDescent="0.25">
      <c r="C28" s="141"/>
      <c r="D28" s="141"/>
      <c r="E28" s="141"/>
      <c r="F28" s="141"/>
      <c r="G28" s="141"/>
    </row>
    <row r="29" spans="2:7" x14ac:dyDescent="0.25">
      <c r="C29" s="141"/>
      <c r="D29" s="141"/>
      <c r="E29" s="141"/>
      <c r="F29" s="141"/>
      <c r="G29" s="141"/>
    </row>
    <row r="30" spans="2:7" x14ac:dyDescent="0.25">
      <c r="C30" s="141"/>
      <c r="D30" s="141"/>
      <c r="E30" s="141"/>
      <c r="F30" s="141"/>
      <c r="G30" s="141"/>
    </row>
    <row r="31" spans="2:7" x14ac:dyDescent="0.25">
      <c r="C31" s="142"/>
      <c r="D31" s="142"/>
      <c r="E31" s="142"/>
      <c r="F31" s="142"/>
      <c r="G31" s="142"/>
    </row>
    <row r="32" spans="2:7" x14ac:dyDescent="0.25">
      <c r="C32" s="142"/>
      <c r="D32" s="142"/>
      <c r="E32" s="142"/>
      <c r="F32" s="142"/>
      <c r="G32" s="142"/>
    </row>
    <row r="33" spans="3:7" x14ac:dyDescent="0.25">
      <c r="C33" s="141"/>
      <c r="D33" s="141"/>
      <c r="E33" s="141"/>
      <c r="F33" s="141"/>
      <c r="G33" s="1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3767-B576-463D-9342-160138750D6D}">
  <dimension ref="A1:F1257"/>
  <sheetViews>
    <sheetView workbookViewId="0">
      <selection activeCell="A11" sqref="A11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7.140625" bestFit="1" customWidth="1"/>
    <col min="4" max="6" width="9" bestFit="1" customWidth="1"/>
  </cols>
  <sheetData>
    <row r="1" spans="1:6" x14ac:dyDescent="0.25">
      <c r="A1" t="s">
        <v>143</v>
      </c>
      <c r="B1" t="s">
        <v>144</v>
      </c>
      <c r="D1" t="s">
        <v>146</v>
      </c>
      <c r="E1" t="s">
        <v>147</v>
      </c>
      <c r="F1" t="s">
        <v>148</v>
      </c>
    </row>
    <row r="2" spans="1:6" x14ac:dyDescent="0.25">
      <c r="A2" s="51">
        <v>45777</v>
      </c>
      <c r="B2">
        <v>19571.02</v>
      </c>
      <c r="C2" s="53">
        <f>B2/B3-1</f>
        <v>1.3338483853886363E-3</v>
      </c>
      <c r="D2">
        <v>19168.09</v>
      </c>
      <c r="E2">
        <v>19612.759999999998</v>
      </c>
      <c r="F2">
        <v>19011.98</v>
      </c>
    </row>
    <row r="3" spans="1:6" x14ac:dyDescent="0.25">
      <c r="A3" s="51">
        <v>45776</v>
      </c>
      <c r="B3">
        <v>19544.95</v>
      </c>
      <c r="C3" s="53">
        <f t="shared" ref="C3:C66" si="0">B3/B4-1</f>
        <v>6.056428868874697E-3</v>
      </c>
      <c r="D3">
        <v>19315.95</v>
      </c>
      <c r="E3">
        <v>19582.77</v>
      </c>
      <c r="F3">
        <v>19304.830000000002</v>
      </c>
    </row>
    <row r="4" spans="1:6" x14ac:dyDescent="0.25">
      <c r="A4" s="51">
        <v>45775</v>
      </c>
      <c r="B4">
        <v>19427.29</v>
      </c>
      <c r="C4" s="53">
        <f t="shared" si="0"/>
        <v>-2.7119432540023691E-4</v>
      </c>
      <c r="D4">
        <v>19432.72</v>
      </c>
      <c r="E4">
        <v>19519.330000000002</v>
      </c>
      <c r="F4">
        <v>19162.46</v>
      </c>
    </row>
    <row r="5" spans="1:6" x14ac:dyDescent="0.25">
      <c r="A5" s="51">
        <v>45772</v>
      </c>
      <c r="B5">
        <v>19432.560000000001</v>
      </c>
      <c r="C5" s="53">
        <f t="shared" si="0"/>
        <v>1.1353984511616177E-2</v>
      </c>
      <c r="D5">
        <v>19209.72</v>
      </c>
      <c r="E5">
        <v>19447.560000000001</v>
      </c>
      <c r="F5">
        <v>19133.23</v>
      </c>
    </row>
    <row r="6" spans="1:6" x14ac:dyDescent="0.25">
      <c r="A6" s="51">
        <v>45771</v>
      </c>
      <c r="B6">
        <v>19214.400000000001</v>
      </c>
      <c r="C6" s="53">
        <f t="shared" si="0"/>
        <v>2.7878497383549083E-2</v>
      </c>
      <c r="D6">
        <v>18756.53</v>
      </c>
      <c r="E6">
        <v>19224.8</v>
      </c>
      <c r="F6">
        <v>18744.47</v>
      </c>
    </row>
    <row r="7" spans="1:6" x14ac:dyDescent="0.25">
      <c r="A7" s="51">
        <v>45770</v>
      </c>
      <c r="B7">
        <v>18693.259999999998</v>
      </c>
      <c r="C7" s="53">
        <f t="shared" si="0"/>
        <v>2.2808089772553775E-2</v>
      </c>
      <c r="D7">
        <v>18870.62</v>
      </c>
      <c r="E7">
        <v>19043.009999999998</v>
      </c>
      <c r="F7">
        <v>18618.89</v>
      </c>
    </row>
    <row r="8" spans="1:6" x14ac:dyDescent="0.25">
      <c r="A8" s="51">
        <v>45769</v>
      </c>
      <c r="B8">
        <v>18276.41</v>
      </c>
      <c r="C8" s="53">
        <f t="shared" si="0"/>
        <v>2.6286057624815395E-2</v>
      </c>
      <c r="D8">
        <v>18033.900000000001</v>
      </c>
      <c r="E8">
        <v>18396.39</v>
      </c>
      <c r="F8">
        <v>17993.240000000002</v>
      </c>
    </row>
    <row r="9" spans="1:6" x14ac:dyDescent="0.25">
      <c r="A9" s="51">
        <v>45768</v>
      </c>
      <c r="B9">
        <v>17808.3</v>
      </c>
      <c r="C9" s="53">
        <f t="shared" si="0"/>
        <v>-2.4635106958066255E-2</v>
      </c>
      <c r="D9">
        <v>18023.009999999998</v>
      </c>
      <c r="E9">
        <v>18043.080000000002</v>
      </c>
      <c r="F9">
        <v>17592.919999999998</v>
      </c>
    </row>
    <row r="10" spans="1:6" x14ac:dyDescent="0.25">
      <c r="A10" s="51">
        <v>45764</v>
      </c>
      <c r="B10">
        <v>18258.09</v>
      </c>
      <c r="C10" s="53">
        <f t="shared" si="0"/>
        <v>2.4647216179118914E-5</v>
      </c>
      <c r="D10">
        <v>18369.900000000001</v>
      </c>
      <c r="E10">
        <v>18401.05</v>
      </c>
      <c r="F10">
        <v>18144.46</v>
      </c>
    </row>
    <row r="11" spans="1:6" x14ac:dyDescent="0.25">
      <c r="A11" s="51">
        <v>45763</v>
      </c>
      <c r="B11">
        <v>18257.64</v>
      </c>
      <c r="C11" s="53">
        <f t="shared" si="0"/>
        <v>-3.0408019445328116E-2</v>
      </c>
      <c r="D11">
        <v>18475.759999999998</v>
      </c>
      <c r="E11">
        <v>18597.32</v>
      </c>
      <c r="F11">
        <v>17995.96</v>
      </c>
    </row>
    <row r="12" spans="1:6" x14ac:dyDescent="0.25">
      <c r="A12" s="51">
        <v>45762</v>
      </c>
      <c r="B12">
        <v>18830.23</v>
      </c>
      <c r="C12" s="53">
        <f t="shared" si="0"/>
        <v>1.820066162943057E-3</v>
      </c>
      <c r="D12">
        <v>18831.98</v>
      </c>
      <c r="E12">
        <v>19004.169999999998</v>
      </c>
      <c r="F12">
        <v>18754.87</v>
      </c>
    </row>
    <row r="13" spans="1:6" x14ac:dyDescent="0.25">
      <c r="A13" s="51">
        <v>45761</v>
      </c>
      <c r="B13">
        <v>18796.02</v>
      </c>
      <c r="C13" s="53">
        <f t="shared" si="0"/>
        <v>5.6698617713704103E-3</v>
      </c>
      <c r="D13">
        <v>19095.490000000002</v>
      </c>
      <c r="E13">
        <v>19115.150000000001</v>
      </c>
      <c r="F13">
        <v>18614.75</v>
      </c>
    </row>
    <row r="14" spans="1:6" x14ac:dyDescent="0.25">
      <c r="A14" s="51">
        <v>45758</v>
      </c>
      <c r="B14">
        <v>18690.05</v>
      </c>
      <c r="C14" s="53">
        <f t="shared" si="0"/>
        <v>1.8888362516129575E-2</v>
      </c>
      <c r="D14">
        <v>18309.29</v>
      </c>
      <c r="E14">
        <v>18728.95</v>
      </c>
      <c r="F14">
        <v>18153.32</v>
      </c>
    </row>
    <row r="15" spans="1:6" x14ac:dyDescent="0.25">
      <c r="A15" s="51">
        <v>45757</v>
      </c>
      <c r="B15">
        <v>18343.57</v>
      </c>
      <c r="C15" s="53">
        <f t="shared" si="0"/>
        <v>-4.1864063105574001E-2</v>
      </c>
      <c r="D15">
        <v>18626.11</v>
      </c>
      <c r="E15">
        <v>18710.580000000002</v>
      </c>
      <c r="F15">
        <v>17794.5</v>
      </c>
    </row>
    <row r="16" spans="1:6" x14ac:dyDescent="0.25">
      <c r="A16" s="51">
        <v>45756</v>
      </c>
      <c r="B16">
        <v>19145.060000000001</v>
      </c>
      <c r="C16" s="53">
        <f t="shared" si="0"/>
        <v>0.12022304919721005</v>
      </c>
      <c r="D16">
        <v>17116.53</v>
      </c>
      <c r="E16">
        <v>19234.02</v>
      </c>
      <c r="F16">
        <v>17082.349999999999</v>
      </c>
    </row>
    <row r="17" spans="1:6" x14ac:dyDescent="0.25">
      <c r="A17" s="51">
        <v>45755</v>
      </c>
      <c r="B17">
        <v>17090.400000000001</v>
      </c>
      <c r="C17" s="53">
        <f t="shared" si="0"/>
        <v>-1.9521900465156783E-2</v>
      </c>
      <c r="D17">
        <v>18034.46</v>
      </c>
      <c r="E17">
        <v>18207.009999999998</v>
      </c>
      <c r="F17">
        <v>16850.18</v>
      </c>
    </row>
    <row r="18" spans="1:6" x14ac:dyDescent="0.25">
      <c r="A18" s="51">
        <v>45754</v>
      </c>
      <c r="B18">
        <v>17430.68</v>
      </c>
      <c r="C18" s="53">
        <f t="shared" si="0"/>
        <v>1.8962287522079624E-3</v>
      </c>
      <c r="D18">
        <v>16771.77</v>
      </c>
      <c r="E18">
        <v>18191.5</v>
      </c>
      <c r="F18">
        <v>16542.2</v>
      </c>
    </row>
    <row r="19" spans="1:6" x14ac:dyDescent="0.25">
      <c r="A19" s="51">
        <v>45751</v>
      </c>
      <c r="B19">
        <v>17397.689999999999</v>
      </c>
      <c r="C19" s="53">
        <f t="shared" si="0"/>
        <v>-6.0674956860898854E-2</v>
      </c>
      <c r="D19">
        <v>18022.16</v>
      </c>
      <c r="E19">
        <v>18089.25</v>
      </c>
      <c r="F19">
        <v>17387.830000000002</v>
      </c>
    </row>
    <row r="20" spans="1:6" x14ac:dyDescent="0.25">
      <c r="A20" s="51">
        <v>45750</v>
      </c>
      <c r="B20">
        <v>18521.48</v>
      </c>
      <c r="C20" s="53">
        <f t="shared" si="0"/>
        <v>-5.4147273639066462E-2</v>
      </c>
      <c r="D20">
        <v>18774.150000000001</v>
      </c>
      <c r="E20">
        <v>18902.07</v>
      </c>
      <c r="F20">
        <v>18502.97</v>
      </c>
    </row>
    <row r="21" spans="1:6" x14ac:dyDescent="0.25">
      <c r="A21" s="51">
        <v>45749</v>
      </c>
      <c r="B21">
        <v>19581.78</v>
      </c>
      <c r="C21" s="53">
        <f t="shared" si="0"/>
        <v>7.4787435134660019E-3</v>
      </c>
      <c r="D21">
        <v>19182.39</v>
      </c>
      <c r="E21">
        <v>19707.34</v>
      </c>
      <c r="F21">
        <v>19157.2</v>
      </c>
    </row>
    <row r="22" spans="1:6" x14ac:dyDescent="0.25">
      <c r="A22" s="51">
        <v>45748</v>
      </c>
      <c r="B22">
        <v>19436.419999999998</v>
      </c>
      <c r="C22" s="53">
        <f t="shared" si="0"/>
        <v>8.194123490218308E-3</v>
      </c>
      <c r="D22">
        <v>19192.77</v>
      </c>
      <c r="E22">
        <v>19468.62</v>
      </c>
      <c r="F22">
        <v>19095.169999999998</v>
      </c>
    </row>
    <row r="23" spans="1:6" x14ac:dyDescent="0.25">
      <c r="A23" s="51">
        <v>45747</v>
      </c>
      <c r="B23">
        <v>19278.45</v>
      </c>
      <c r="C23" s="53">
        <f t="shared" si="0"/>
        <v>-1.5299718900085857E-4</v>
      </c>
      <c r="D23">
        <v>18998.54</v>
      </c>
      <c r="E23">
        <v>19316.07</v>
      </c>
      <c r="F23">
        <v>18799.2</v>
      </c>
    </row>
    <row r="24" spans="1:6" x14ac:dyDescent="0.25">
      <c r="A24" s="51">
        <v>45744</v>
      </c>
      <c r="B24">
        <v>19281.400000000001</v>
      </c>
      <c r="C24" s="53">
        <f t="shared" si="0"/>
        <v>-2.6124042988854623E-2</v>
      </c>
      <c r="D24">
        <v>19718.46</v>
      </c>
      <c r="E24">
        <v>19752.45</v>
      </c>
      <c r="F24">
        <v>19241.54</v>
      </c>
    </row>
    <row r="25" spans="1:6" x14ac:dyDescent="0.25">
      <c r="A25" s="51">
        <v>45743</v>
      </c>
      <c r="B25">
        <v>19798.62</v>
      </c>
      <c r="C25" s="53">
        <f t="shared" si="0"/>
        <v>-5.9431671151114474E-3</v>
      </c>
      <c r="D25">
        <v>19814.61</v>
      </c>
      <c r="E25">
        <v>20003.36</v>
      </c>
      <c r="F25">
        <v>19740.22</v>
      </c>
    </row>
    <row r="26" spans="1:6" x14ac:dyDescent="0.25">
      <c r="A26" s="51">
        <v>45742</v>
      </c>
      <c r="B26">
        <v>19916.990000000002</v>
      </c>
      <c r="C26" s="53">
        <f t="shared" si="0"/>
        <v>-1.8278938654355814E-2</v>
      </c>
      <c r="D26">
        <v>20239.05</v>
      </c>
      <c r="E26">
        <v>20270.189999999999</v>
      </c>
      <c r="F26">
        <v>19848.490000000002</v>
      </c>
    </row>
    <row r="27" spans="1:6" x14ac:dyDescent="0.25">
      <c r="A27" s="51">
        <v>45741</v>
      </c>
      <c r="B27">
        <v>20287.830000000002</v>
      </c>
      <c r="C27" s="53">
        <f t="shared" si="0"/>
        <v>5.3214895215367708E-3</v>
      </c>
      <c r="D27">
        <v>20196.5</v>
      </c>
      <c r="E27">
        <v>20292.189999999999</v>
      </c>
      <c r="F27">
        <v>20164.07</v>
      </c>
    </row>
    <row r="28" spans="1:6" x14ac:dyDescent="0.25">
      <c r="A28" s="51">
        <v>45740</v>
      </c>
      <c r="B28">
        <v>20180.439999999999</v>
      </c>
      <c r="C28" s="53">
        <f t="shared" si="0"/>
        <v>2.158907804355259E-2</v>
      </c>
      <c r="D28">
        <v>20041.21</v>
      </c>
      <c r="E28">
        <v>20208.84</v>
      </c>
      <c r="F28">
        <v>20024.97</v>
      </c>
    </row>
    <row r="29" spans="1:6" x14ac:dyDescent="0.25">
      <c r="A29" s="51">
        <v>45737</v>
      </c>
      <c r="B29">
        <v>19753.97</v>
      </c>
      <c r="C29" s="53">
        <f t="shared" si="0"/>
        <v>3.8805525671055108E-3</v>
      </c>
      <c r="D29">
        <v>19466.439999999999</v>
      </c>
      <c r="E29">
        <v>19767.98</v>
      </c>
      <c r="F29">
        <v>19409.18</v>
      </c>
    </row>
    <row r="30" spans="1:6" x14ac:dyDescent="0.25">
      <c r="A30" s="51">
        <v>45736</v>
      </c>
      <c r="B30">
        <v>19677.61</v>
      </c>
      <c r="C30" s="53">
        <f t="shared" si="0"/>
        <v>-2.9918942718777375E-3</v>
      </c>
      <c r="D30">
        <v>19558.28</v>
      </c>
      <c r="E30">
        <v>19888.849999999999</v>
      </c>
      <c r="F30">
        <v>19549.310000000001</v>
      </c>
    </row>
    <row r="31" spans="1:6" x14ac:dyDescent="0.25">
      <c r="A31" s="51">
        <v>45735</v>
      </c>
      <c r="B31">
        <v>19736.66</v>
      </c>
      <c r="C31" s="53">
        <f t="shared" si="0"/>
        <v>1.3000837637861196E-2</v>
      </c>
      <c r="D31">
        <v>19576.32</v>
      </c>
      <c r="E31">
        <v>19921.62</v>
      </c>
      <c r="F31">
        <v>19497.79</v>
      </c>
    </row>
    <row r="32" spans="1:6" x14ac:dyDescent="0.25">
      <c r="A32" s="51">
        <v>45734</v>
      </c>
      <c r="B32">
        <v>19483.36</v>
      </c>
      <c r="C32" s="53">
        <f t="shared" si="0"/>
        <v>-1.6599839291266405E-2</v>
      </c>
      <c r="D32">
        <v>19657.099999999999</v>
      </c>
      <c r="E32">
        <v>19676.05</v>
      </c>
      <c r="F32">
        <v>19397.07</v>
      </c>
    </row>
    <row r="33" spans="1:6" x14ac:dyDescent="0.25">
      <c r="A33" s="51">
        <v>45733</v>
      </c>
      <c r="B33">
        <v>19812.240000000002</v>
      </c>
      <c r="C33" s="53">
        <f t="shared" si="0"/>
        <v>5.4606427724639417E-3</v>
      </c>
      <c r="D33">
        <v>19670.689999999999</v>
      </c>
      <c r="E33">
        <v>19943.810000000001</v>
      </c>
      <c r="F33">
        <v>19622.47</v>
      </c>
    </row>
    <row r="34" spans="1:6" x14ac:dyDescent="0.25">
      <c r="A34" s="51">
        <v>45730</v>
      </c>
      <c r="B34">
        <v>19704.64</v>
      </c>
      <c r="C34" s="53">
        <f t="shared" si="0"/>
        <v>2.4923174870016274E-2</v>
      </c>
      <c r="D34">
        <v>19458.89</v>
      </c>
      <c r="E34">
        <v>19729.21</v>
      </c>
      <c r="F34">
        <v>19436.04</v>
      </c>
    </row>
    <row r="35" spans="1:6" x14ac:dyDescent="0.25">
      <c r="A35" s="51">
        <v>45729</v>
      </c>
      <c r="B35">
        <v>19225.48</v>
      </c>
      <c r="C35" s="53">
        <f t="shared" si="0"/>
        <v>-1.8908941713674521E-2</v>
      </c>
      <c r="D35">
        <v>19534.37</v>
      </c>
      <c r="E35">
        <v>19558.560000000001</v>
      </c>
      <c r="F35">
        <v>19152.57</v>
      </c>
    </row>
    <row r="36" spans="1:6" x14ac:dyDescent="0.25">
      <c r="A36" s="51">
        <v>45728</v>
      </c>
      <c r="B36">
        <v>19596.02</v>
      </c>
      <c r="C36" s="53">
        <f t="shared" si="0"/>
        <v>1.1305178934156945E-2</v>
      </c>
      <c r="D36">
        <v>19663.39</v>
      </c>
      <c r="E36">
        <v>19756.09</v>
      </c>
      <c r="F36">
        <v>19375.25</v>
      </c>
    </row>
    <row r="37" spans="1:6" x14ac:dyDescent="0.25">
      <c r="A37" s="51">
        <v>45727</v>
      </c>
      <c r="B37">
        <v>19376.96</v>
      </c>
      <c r="C37" s="53">
        <f t="shared" si="0"/>
        <v>-2.7785568899102442E-3</v>
      </c>
      <c r="D37">
        <v>19405.52</v>
      </c>
      <c r="E37">
        <v>19659.43</v>
      </c>
      <c r="F37">
        <v>19180.560000000001</v>
      </c>
    </row>
    <row r="38" spans="1:6" x14ac:dyDescent="0.25">
      <c r="A38" s="51">
        <v>45726</v>
      </c>
      <c r="B38">
        <v>19430.95</v>
      </c>
      <c r="C38" s="53">
        <f t="shared" si="0"/>
        <v>-3.8137017439906273E-2</v>
      </c>
      <c r="D38">
        <v>19826.96</v>
      </c>
      <c r="E38">
        <v>19867.080000000002</v>
      </c>
      <c r="F38">
        <v>19243.310000000001</v>
      </c>
    </row>
    <row r="39" spans="1:6" x14ac:dyDescent="0.25">
      <c r="A39" s="51">
        <v>45723</v>
      </c>
      <c r="B39">
        <v>20201.37</v>
      </c>
      <c r="C39" s="53">
        <f t="shared" si="0"/>
        <v>7.4174808990141727E-3</v>
      </c>
      <c r="D39">
        <v>20015.62</v>
      </c>
      <c r="E39">
        <v>20253.22</v>
      </c>
      <c r="F39">
        <v>19736.810000000001</v>
      </c>
    </row>
    <row r="40" spans="1:6" x14ac:dyDescent="0.25">
      <c r="A40" s="51">
        <v>45722</v>
      </c>
      <c r="B40">
        <v>20052.63</v>
      </c>
      <c r="C40" s="53">
        <f t="shared" si="0"/>
        <v>-2.7914347459771505E-2</v>
      </c>
      <c r="D40">
        <v>20231.740000000002</v>
      </c>
      <c r="E40">
        <v>20473.400000000001</v>
      </c>
      <c r="F40">
        <v>19968.560000000001</v>
      </c>
    </row>
    <row r="41" spans="1:6" x14ac:dyDescent="0.25">
      <c r="A41" s="51">
        <v>45721</v>
      </c>
      <c r="B41">
        <v>20628.46</v>
      </c>
      <c r="C41" s="53">
        <f t="shared" si="0"/>
        <v>1.3557528228677285E-2</v>
      </c>
      <c r="D41">
        <v>20363.22</v>
      </c>
      <c r="E41">
        <v>20688.72</v>
      </c>
      <c r="F41">
        <v>20182.57</v>
      </c>
    </row>
    <row r="42" spans="1:6" x14ac:dyDescent="0.25">
      <c r="A42" s="51">
        <v>45720</v>
      </c>
      <c r="B42">
        <v>20352.53</v>
      </c>
      <c r="C42" s="53">
        <f t="shared" si="0"/>
        <v>-3.5763978305636268E-3</v>
      </c>
      <c r="D42">
        <v>20281.89</v>
      </c>
      <c r="E42">
        <v>20688.46</v>
      </c>
      <c r="F42">
        <v>20034.68</v>
      </c>
    </row>
    <row r="43" spans="1:6" x14ac:dyDescent="0.25">
      <c r="A43" s="51">
        <v>45719</v>
      </c>
      <c r="B43">
        <v>20425.580000000002</v>
      </c>
      <c r="C43" s="53">
        <f t="shared" si="0"/>
        <v>-2.1969976647652434E-2</v>
      </c>
      <c r="D43">
        <v>20989.58</v>
      </c>
      <c r="E43">
        <v>21073.8</v>
      </c>
      <c r="F43">
        <v>20279.5</v>
      </c>
    </row>
    <row r="44" spans="1:6" x14ac:dyDescent="0.25">
      <c r="A44" s="51">
        <v>45716</v>
      </c>
      <c r="B44">
        <v>20884.41</v>
      </c>
      <c r="C44" s="53">
        <f t="shared" si="0"/>
        <v>1.6226013882569834E-2</v>
      </c>
      <c r="D44">
        <v>20518.650000000001</v>
      </c>
      <c r="E44">
        <v>20900.77</v>
      </c>
      <c r="F44">
        <v>20407.45</v>
      </c>
    </row>
    <row r="45" spans="1:6" x14ac:dyDescent="0.25">
      <c r="A45" s="51">
        <v>45715</v>
      </c>
      <c r="B45">
        <v>20550.95</v>
      </c>
      <c r="C45" s="53">
        <f t="shared" si="0"/>
        <v>-2.7538551227184738E-2</v>
      </c>
      <c r="D45">
        <v>21281.360000000001</v>
      </c>
      <c r="E45">
        <v>21323.91</v>
      </c>
      <c r="F45">
        <v>20540.68</v>
      </c>
    </row>
    <row r="46" spans="1:6" x14ac:dyDescent="0.25">
      <c r="A46" s="51">
        <v>45714</v>
      </c>
      <c r="B46">
        <v>21132.92</v>
      </c>
      <c r="C46" s="53">
        <f t="shared" si="0"/>
        <v>2.1657636723610985E-3</v>
      </c>
      <c r="D46">
        <v>21170.51</v>
      </c>
      <c r="E46">
        <v>21350.52</v>
      </c>
      <c r="F46">
        <v>21012.62</v>
      </c>
    </row>
    <row r="47" spans="1:6" x14ac:dyDescent="0.25">
      <c r="A47" s="51">
        <v>45713</v>
      </c>
      <c r="B47">
        <v>21087.25</v>
      </c>
      <c r="C47" s="53">
        <f t="shared" si="0"/>
        <v>-1.2403007107504416E-2</v>
      </c>
      <c r="D47">
        <v>21318.77</v>
      </c>
      <c r="E47">
        <v>21326.81</v>
      </c>
      <c r="F47">
        <v>20930.580000000002</v>
      </c>
    </row>
    <row r="48" spans="1:6" x14ac:dyDescent="0.25">
      <c r="A48" s="51">
        <v>45712</v>
      </c>
      <c r="B48">
        <v>21352.080000000002</v>
      </c>
      <c r="C48" s="53">
        <f t="shared" si="0"/>
        <v>-1.2121728058746895E-2</v>
      </c>
      <c r="D48">
        <v>21669.360000000001</v>
      </c>
      <c r="E48">
        <v>21727.58</v>
      </c>
      <c r="F48">
        <v>21341.96</v>
      </c>
    </row>
    <row r="49" spans="1:6" x14ac:dyDescent="0.25">
      <c r="A49" s="51">
        <v>45709</v>
      </c>
      <c r="B49">
        <v>21614.080000000002</v>
      </c>
      <c r="C49" s="53">
        <f t="shared" si="0"/>
        <v>-2.0571812837195447E-2</v>
      </c>
      <c r="D49">
        <v>22110.54</v>
      </c>
      <c r="E49">
        <v>22115.21</v>
      </c>
      <c r="F49">
        <v>21597.16</v>
      </c>
    </row>
    <row r="50" spans="1:6" x14ac:dyDescent="0.25">
      <c r="A50" s="51">
        <v>45708</v>
      </c>
      <c r="B50">
        <v>22068.06</v>
      </c>
      <c r="C50" s="53">
        <f t="shared" si="0"/>
        <v>-4.849474196864878E-3</v>
      </c>
      <c r="D50">
        <v>22132.71</v>
      </c>
      <c r="E50">
        <v>22148.44</v>
      </c>
      <c r="F50">
        <v>21878.75</v>
      </c>
    </row>
    <row r="51" spans="1:6" x14ac:dyDescent="0.25">
      <c r="A51" s="51">
        <v>45707</v>
      </c>
      <c r="B51">
        <v>22175.599999999999</v>
      </c>
      <c r="C51" s="53">
        <f t="shared" si="0"/>
        <v>4.9583547826914653E-4</v>
      </c>
      <c r="D51">
        <v>22121.73</v>
      </c>
      <c r="E51">
        <v>22222.61</v>
      </c>
      <c r="F51">
        <v>22045.75</v>
      </c>
    </row>
    <row r="52" spans="1:6" x14ac:dyDescent="0.25">
      <c r="A52" s="51">
        <v>45706</v>
      </c>
      <c r="B52">
        <v>22164.61</v>
      </c>
      <c r="C52" s="53">
        <f t="shared" si="0"/>
        <v>2.2573230734865835E-3</v>
      </c>
      <c r="D52">
        <v>22176.01</v>
      </c>
      <c r="E52">
        <v>22191.37</v>
      </c>
      <c r="F52">
        <v>22029.58</v>
      </c>
    </row>
    <row r="53" spans="1:6" x14ac:dyDescent="0.25">
      <c r="A53" s="51">
        <v>45702</v>
      </c>
      <c r="B53">
        <v>22114.69</v>
      </c>
      <c r="C53" s="53">
        <f t="shared" si="0"/>
        <v>3.8119515893950684E-3</v>
      </c>
      <c r="D53">
        <v>22038.61</v>
      </c>
      <c r="E53">
        <v>22139.43</v>
      </c>
      <c r="F53">
        <v>22010.35</v>
      </c>
    </row>
    <row r="54" spans="1:6" x14ac:dyDescent="0.25">
      <c r="A54" s="51">
        <v>45701</v>
      </c>
      <c r="B54">
        <v>22030.71</v>
      </c>
      <c r="C54" s="53">
        <f t="shared" si="0"/>
        <v>1.4339807157334183E-2</v>
      </c>
      <c r="D54">
        <v>21786.16</v>
      </c>
      <c r="E54">
        <v>22038.15</v>
      </c>
      <c r="F54">
        <v>21758.04</v>
      </c>
    </row>
    <row r="55" spans="1:6" x14ac:dyDescent="0.25">
      <c r="A55" s="51">
        <v>45700</v>
      </c>
      <c r="B55">
        <v>21719.26</v>
      </c>
      <c r="C55" s="53">
        <f t="shared" si="0"/>
        <v>1.1865294336741439E-3</v>
      </c>
      <c r="D55">
        <v>21475.41</v>
      </c>
      <c r="E55">
        <v>21745.66</v>
      </c>
      <c r="F55">
        <v>21454.19</v>
      </c>
    </row>
    <row r="56" spans="1:6" x14ac:dyDescent="0.25">
      <c r="A56" s="51">
        <v>45699</v>
      </c>
      <c r="B56">
        <v>21693.52</v>
      </c>
      <c r="C56" s="53">
        <f t="shared" si="0"/>
        <v>-2.9053079208134491E-3</v>
      </c>
      <c r="D56">
        <v>21629.11</v>
      </c>
      <c r="E56">
        <v>21776.25</v>
      </c>
      <c r="F56">
        <v>21625.51</v>
      </c>
    </row>
    <row r="57" spans="1:6" x14ac:dyDescent="0.25">
      <c r="A57" s="51">
        <v>45698</v>
      </c>
      <c r="B57">
        <v>21756.73</v>
      </c>
      <c r="C57" s="53">
        <f t="shared" si="0"/>
        <v>1.2350108020404482E-2</v>
      </c>
      <c r="D57">
        <v>21670.06</v>
      </c>
      <c r="E57">
        <v>21793.13</v>
      </c>
      <c r="F57">
        <v>21645.17</v>
      </c>
    </row>
    <row r="58" spans="1:6" x14ac:dyDescent="0.25">
      <c r="A58" s="51">
        <v>45695</v>
      </c>
      <c r="B58">
        <v>21491.31</v>
      </c>
      <c r="C58" s="53">
        <f t="shared" si="0"/>
        <v>-1.2986088498842863E-2</v>
      </c>
      <c r="D58">
        <v>21776.28</v>
      </c>
      <c r="E58">
        <v>21869.32</v>
      </c>
      <c r="F58">
        <v>21465.46</v>
      </c>
    </row>
    <row r="59" spans="1:6" x14ac:dyDescent="0.25">
      <c r="A59" s="51">
        <v>45694</v>
      </c>
      <c r="B59">
        <v>21774.07</v>
      </c>
      <c r="C59" s="53">
        <f t="shared" si="0"/>
        <v>5.3517935041573761E-3</v>
      </c>
      <c r="D59">
        <v>21674.17</v>
      </c>
      <c r="E59">
        <v>21776.080000000002</v>
      </c>
      <c r="F59">
        <v>21618.25</v>
      </c>
    </row>
    <row r="60" spans="1:6" x14ac:dyDescent="0.25">
      <c r="A60" s="51">
        <v>45693</v>
      </c>
      <c r="B60">
        <v>21658.16</v>
      </c>
      <c r="C60" s="53">
        <f t="shared" si="0"/>
        <v>4.2305530877844166E-3</v>
      </c>
      <c r="D60">
        <v>21453.87</v>
      </c>
      <c r="E60">
        <v>21662.98</v>
      </c>
      <c r="F60">
        <v>21408.639999999999</v>
      </c>
    </row>
    <row r="61" spans="1:6" x14ac:dyDescent="0.25">
      <c r="A61" s="51">
        <v>45692</v>
      </c>
      <c r="B61">
        <v>21566.92</v>
      </c>
      <c r="C61" s="53">
        <f t="shared" si="0"/>
        <v>1.2646507255753781E-2</v>
      </c>
      <c r="D61">
        <v>21319.58</v>
      </c>
      <c r="E61">
        <v>21582.400000000001</v>
      </c>
      <c r="F61">
        <v>21308.240000000002</v>
      </c>
    </row>
    <row r="62" spans="1:6" x14ac:dyDescent="0.25">
      <c r="A62" s="51">
        <v>45691</v>
      </c>
      <c r="B62">
        <v>21297.58</v>
      </c>
      <c r="C62" s="53">
        <f t="shared" si="0"/>
        <v>-8.4025318872056332E-3</v>
      </c>
      <c r="D62">
        <v>21084.639999999999</v>
      </c>
      <c r="E62">
        <v>21406.58</v>
      </c>
      <c r="F62">
        <v>21004.35</v>
      </c>
    </row>
    <row r="63" spans="1:6" x14ac:dyDescent="0.25">
      <c r="A63" s="51">
        <v>45688</v>
      </c>
      <c r="B63">
        <v>21478.05</v>
      </c>
      <c r="C63" s="53">
        <f t="shared" si="0"/>
        <v>-1.3980766333830941E-3</v>
      </c>
      <c r="D63">
        <v>21661.56</v>
      </c>
      <c r="E63">
        <v>21846.01</v>
      </c>
      <c r="F63">
        <v>21425.79</v>
      </c>
    </row>
    <row r="64" spans="1:6" x14ac:dyDescent="0.25">
      <c r="A64" s="51">
        <v>45687</v>
      </c>
      <c r="B64">
        <v>21508.12</v>
      </c>
      <c r="C64" s="53">
        <f t="shared" si="0"/>
        <v>4.5144049027949773E-3</v>
      </c>
      <c r="D64">
        <v>21519.81</v>
      </c>
      <c r="E64">
        <v>21623.45</v>
      </c>
      <c r="F64">
        <v>21308.69</v>
      </c>
    </row>
    <row r="65" spans="1:6" x14ac:dyDescent="0.25">
      <c r="A65" s="51">
        <v>45686</v>
      </c>
      <c r="B65">
        <v>21411.46</v>
      </c>
      <c r="C65" s="53">
        <f t="shared" si="0"/>
        <v>-2.4032010376908719E-3</v>
      </c>
      <c r="D65">
        <v>21473.01</v>
      </c>
      <c r="E65">
        <v>21477.88</v>
      </c>
      <c r="F65">
        <v>21251.8</v>
      </c>
    </row>
    <row r="66" spans="1:6" x14ac:dyDescent="0.25">
      <c r="A66" s="51">
        <v>45685</v>
      </c>
      <c r="B66">
        <v>21463.040000000001</v>
      </c>
      <c r="C66" s="53">
        <f t="shared" si="0"/>
        <v>1.5892249262564828E-2</v>
      </c>
      <c r="D66">
        <v>21186.080000000002</v>
      </c>
      <c r="E66">
        <v>21500.73</v>
      </c>
      <c r="F66">
        <v>21043.13</v>
      </c>
    </row>
    <row r="67" spans="1:6" x14ac:dyDescent="0.25">
      <c r="A67" s="51">
        <v>45684</v>
      </c>
      <c r="B67">
        <v>21127.279999999999</v>
      </c>
      <c r="C67" s="53">
        <f t="shared" ref="C67:C130" si="1">B67/B68-1</f>
        <v>-2.9701924450296513E-2</v>
      </c>
      <c r="D67">
        <v>21000.17</v>
      </c>
      <c r="E67">
        <v>21292.54</v>
      </c>
      <c r="F67">
        <v>20974.9</v>
      </c>
    </row>
    <row r="68" spans="1:6" x14ac:dyDescent="0.25">
      <c r="A68" s="51">
        <v>45681</v>
      </c>
      <c r="B68">
        <v>21774.01</v>
      </c>
      <c r="C68" s="53">
        <f t="shared" si="1"/>
        <v>-5.7951876929428492E-3</v>
      </c>
      <c r="D68">
        <v>21915.48</v>
      </c>
      <c r="E68">
        <v>21945.48</v>
      </c>
      <c r="F68">
        <v>21709.06</v>
      </c>
    </row>
    <row r="69" spans="1:6" x14ac:dyDescent="0.25">
      <c r="A69" s="51">
        <v>45680</v>
      </c>
      <c r="B69">
        <v>21900.93</v>
      </c>
      <c r="C69" s="53">
        <f t="shared" si="1"/>
        <v>2.1932915389191177E-3</v>
      </c>
      <c r="D69">
        <v>21737.24</v>
      </c>
      <c r="E69">
        <v>21900.93</v>
      </c>
      <c r="F69">
        <v>21722.04</v>
      </c>
    </row>
    <row r="70" spans="1:6" x14ac:dyDescent="0.25">
      <c r="A70" s="51">
        <v>45679</v>
      </c>
      <c r="B70">
        <v>21853</v>
      </c>
      <c r="C70" s="53">
        <f t="shared" si="1"/>
        <v>1.3284022310517729E-2</v>
      </c>
      <c r="D70">
        <v>21756.23</v>
      </c>
      <c r="E70">
        <v>21943.040000000001</v>
      </c>
      <c r="F70">
        <v>21756.23</v>
      </c>
    </row>
    <row r="71" spans="1:6" x14ac:dyDescent="0.25">
      <c r="A71" s="51">
        <v>45678</v>
      </c>
      <c r="B71">
        <v>21566.51</v>
      </c>
      <c r="C71" s="53">
        <f t="shared" si="1"/>
        <v>5.8467013196585871E-3</v>
      </c>
      <c r="D71">
        <v>21557.82</v>
      </c>
      <c r="E71">
        <v>21620.23</v>
      </c>
      <c r="F71">
        <v>21379.06</v>
      </c>
    </row>
    <row r="72" spans="1:6" x14ac:dyDescent="0.25">
      <c r="A72" s="51">
        <v>45674</v>
      </c>
      <c r="B72">
        <v>21441.15</v>
      </c>
      <c r="C72" s="53">
        <f t="shared" si="1"/>
        <v>1.6589818052509919E-2</v>
      </c>
      <c r="D72">
        <v>21461.9</v>
      </c>
      <c r="E72">
        <v>21515.759999999998</v>
      </c>
      <c r="F72">
        <v>21334.63</v>
      </c>
    </row>
    <row r="73" spans="1:6" x14ac:dyDescent="0.25">
      <c r="A73" s="51">
        <v>45673</v>
      </c>
      <c r="B73">
        <v>21091.25</v>
      </c>
      <c r="C73" s="53">
        <f t="shared" si="1"/>
        <v>-6.9027702898362131E-3</v>
      </c>
      <c r="D73">
        <v>21324.97</v>
      </c>
      <c r="E73">
        <v>21330.59</v>
      </c>
      <c r="F73">
        <v>21087.85</v>
      </c>
    </row>
    <row r="74" spans="1:6" x14ac:dyDescent="0.25">
      <c r="A74" s="51">
        <v>45672</v>
      </c>
      <c r="B74">
        <v>21237.85</v>
      </c>
      <c r="C74" s="53">
        <f t="shared" si="1"/>
        <v>2.3145469497398707E-2</v>
      </c>
      <c r="D74">
        <v>21067.81</v>
      </c>
      <c r="E74">
        <v>21286.01</v>
      </c>
      <c r="F74">
        <v>21024.27</v>
      </c>
    </row>
    <row r="75" spans="1:6" x14ac:dyDescent="0.25">
      <c r="A75" s="51">
        <v>45671</v>
      </c>
      <c r="B75">
        <v>20757.41</v>
      </c>
      <c r="C75" s="53">
        <f t="shared" si="1"/>
        <v>-1.3139460141874393E-3</v>
      </c>
      <c r="D75">
        <v>20896.36</v>
      </c>
      <c r="E75">
        <v>20969.52</v>
      </c>
      <c r="F75">
        <v>20622.72</v>
      </c>
    </row>
    <row r="76" spans="1:6" x14ac:dyDescent="0.25">
      <c r="A76" s="51">
        <v>45670</v>
      </c>
      <c r="B76">
        <v>20784.72</v>
      </c>
      <c r="C76" s="53">
        <f t="shared" si="1"/>
        <v>-3.0152180732727629E-3</v>
      </c>
      <c r="D76">
        <v>20593.650000000001</v>
      </c>
      <c r="E76">
        <v>20797.099999999999</v>
      </c>
      <c r="F76">
        <v>20538.330000000002</v>
      </c>
    </row>
    <row r="77" spans="1:6" x14ac:dyDescent="0.25">
      <c r="A77" s="51">
        <v>45667</v>
      </c>
      <c r="B77">
        <v>20847.580000000002</v>
      </c>
      <c r="C77" s="53">
        <f t="shared" si="1"/>
        <v>-1.5739607647623055E-2</v>
      </c>
      <c r="D77">
        <v>21012.29</v>
      </c>
      <c r="E77">
        <v>21015.51</v>
      </c>
      <c r="F77">
        <v>20718.78</v>
      </c>
    </row>
    <row r="78" spans="1:6" x14ac:dyDescent="0.25">
      <c r="A78" s="51">
        <v>45665</v>
      </c>
      <c r="B78">
        <v>21180.959999999999</v>
      </c>
      <c r="C78" s="53">
        <f t="shared" si="1"/>
        <v>3.7406059781686096E-4</v>
      </c>
      <c r="D78">
        <v>21156.76</v>
      </c>
      <c r="E78">
        <v>21242.61</v>
      </c>
      <c r="F78">
        <v>20992.080000000002</v>
      </c>
    </row>
    <row r="79" spans="1:6" x14ac:dyDescent="0.25">
      <c r="A79" s="51">
        <v>45664</v>
      </c>
      <c r="B79">
        <v>21173.040000000001</v>
      </c>
      <c r="C79" s="53">
        <f t="shared" si="1"/>
        <v>-1.7925276560217029E-2</v>
      </c>
      <c r="D79">
        <v>21619.89</v>
      </c>
      <c r="E79">
        <v>21621.25</v>
      </c>
      <c r="F79">
        <v>21101.09</v>
      </c>
    </row>
    <row r="80" spans="1:6" x14ac:dyDescent="0.25">
      <c r="A80" s="51">
        <v>45663</v>
      </c>
      <c r="B80">
        <v>21559.5</v>
      </c>
      <c r="C80" s="53">
        <f t="shared" si="1"/>
        <v>1.0941491576542672E-2</v>
      </c>
      <c r="D80">
        <v>21551.18</v>
      </c>
      <c r="E80">
        <v>21703.49</v>
      </c>
      <c r="F80">
        <v>21462.52</v>
      </c>
    </row>
    <row r="81" spans="1:6" x14ac:dyDescent="0.25">
      <c r="A81" s="51">
        <v>45660</v>
      </c>
      <c r="B81">
        <v>21326.16</v>
      </c>
      <c r="C81" s="53">
        <f t="shared" si="1"/>
        <v>1.6711782536106279E-2</v>
      </c>
      <c r="D81">
        <v>21096.79</v>
      </c>
      <c r="E81">
        <v>21359.63</v>
      </c>
      <c r="F81">
        <v>21075.89</v>
      </c>
    </row>
    <row r="82" spans="1:6" x14ac:dyDescent="0.25">
      <c r="A82" s="51">
        <v>45659</v>
      </c>
      <c r="B82">
        <v>20975.62</v>
      </c>
      <c r="C82" s="53">
        <f t="shared" si="1"/>
        <v>-1.7394681272805412E-3</v>
      </c>
      <c r="D82">
        <v>21120.05</v>
      </c>
      <c r="E82">
        <v>21236.59</v>
      </c>
      <c r="F82">
        <v>20800.5</v>
      </c>
    </row>
    <row r="83" spans="1:6" x14ac:dyDescent="0.25">
      <c r="A83" s="51">
        <v>45657</v>
      </c>
      <c r="B83">
        <v>21012.17</v>
      </c>
      <c r="C83" s="53">
        <f t="shared" si="1"/>
        <v>-8.7238389797845706E-3</v>
      </c>
      <c r="D83">
        <v>21256.02</v>
      </c>
      <c r="E83">
        <v>21276.14</v>
      </c>
      <c r="F83">
        <v>20979.52</v>
      </c>
    </row>
    <row r="84" spans="1:6" x14ac:dyDescent="0.25">
      <c r="A84" s="51">
        <v>45656</v>
      </c>
      <c r="B84">
        <v>21197.09</v>
      </c>
      <c r="C84" s="53">
        <f t="shared" si="1"/>
        <v>-1.2849619126522049E-2</v>
      </c>
      <c r="D84">
        <v>21189.1</v>
      </c>
      <c r="E84">
        <v>21346.06</v>
      </c>
      <c r="F84">
        <v>21046.63</v>
      </c>
    </row>
    <row r="85" spans="1:6" x14ac:dyDescent="0.25">
      <c r="A85" s="51">
        <v>45653</v>
      </c>
      <c r="B85">
        <v>21473.01</v>
      </c>
      <c r="C85" s="53">
        <f t="shared" si="1"/>
        <v>-1.3565591449221537E-2</v>
      </c>
      <c r="D85">
        <v>21633.1</v>
      </c>
      <c r="E85">
        <v>21642.26</v>
      </c>
      <c r="F85">
        <v>21292.19</v>
      </c>
    </row>
    <row r="86" spans="1:6" x14ac:dyDescent="0.25">
      <c r="A86" s="51">
        <v>45652</v>
      </c>
      <c r="B86">
        <v>21768.31</v>
      </c>
      <c r="C86" s="53">
        <f t="shared" si="1"/>
        <v>-1.3460166577590194E-3</v>
      </c>
      <c r="D86">
        <v>21733.98</v>
      </c>
      <c r="E86">
        <v>21837.7</v>
      </c>
      <c r="F86">
        <v>21645.62</v>
      </c>
    </row>
    <row r="87" spans="1:6" x14ac:dyDescent="0.25">
      <c r="A87" s="51">
        <v>45650</v>
      </c>
      <c r="B87">
        <v>21797.65</v>
      </c>
      <c r="C87" s="53">
        <f t="shared" si="1"/>
        <v>1.3694725010312547E-2</v>
      </c>
      <c r="D87">
        <v>21564.37</v>
      </c>
      <c r="E87">
        <v>21797.65</v>
      </c>
      <c r="F87">
        <v>21558.97</v>
      </c>
    </row>
    <row r="88" spans="1:6" x14ac:dyDescent="0.25">
      <c r="A88" s="51">
        <v>45649</v>
      </c>
      <c r="B88">
        <v>21503.17</v>
      </c>
      <c r="C88" s="53">
        <f t="shared" si="1"/>
        <v>1.0053008222498105E-2</v>
      </c>
      <c r="D88">
        <v>21364.26</v>
      </c>
      <c r="E88">
        <v>21510.09</v>
      </c>
      <c r="F88">
        <v>21224.27</v>
      </c>
    </row>
    <row r="89" spans="1:6" x14ac:dyDescent="0.25">
      <c r="A89" s="51">
        <v>45646</v>
      </c>
      <c r="B89">
        <v>21289.15</v>
      </c>
      <c r="C89" s="53">
        <f t="shared" si="1"/>
        <v>8.4621356850214102E-3</v>
      </c>
      <c r="D89">
        <v>20939.64</v>
      </c>
      <c r="E89">
        <v>21540.32</v>
      </c>
      <c r="F89">
        <v>20913.72</v>
      </c>
    </row>
    <row r="90" spans="1:6" x14ac:dyDescent="0.25">
      <c r="A90" s="51">
        <v>45645</v>
      </c>
      <c r="B90">
        <v>21110.51</v>
      </c>
      <c r="C90" s="53">
        <f t="shared" si="1"/>
        <v>-4.6583316477529779E-3</v>
      </c>
      <c r="D90">
        <v>21358.79</v>
      </c>
      <c r="E90">
        <v>21413.74</v>
      </c>
      <c r="F90">
        <v>21093.45</v>
      </c>
    </row>
    <row r="91" spans="1:6" x14ac:dyDescent="0.25">
      <c r="A91" s="51">
        <v>45644</v>
      </c>
      <c r="B91">
        <v>21209.31</v>
      </c>
      <c r="C91" s="53">
        <f t="shared" si="1"/>
        <v>-3.5987778781768953E-2</v>
      </c>
      <c r="D91">
        <v>21979.53</v>
      </c>
      <c r="E91">
        <v>22038.080000000002</v>
      </c>
      <c r="F91">
        <v>21146.83</v>
      </c>
    </row>
    <row r="92" spans="1:6" x14ac:dyDescent="0.25">
      <c r="A92" s="51">
        <v>45643</v>
      </c>
      <c r="B92">
        <v>22001.08</v>
      </c>
      <c r="C92" s="53">
        <f t="shared" si="1"/>
        <v>-4.3255406020638043E-3</v>
      </c>
      <c r="D92">
        <v>22003.64</v>
      </c>
      <c r="E92">
        <v>22062</v>
      </c>
      <c r="F92">
        <v>21921.21</v>
      </c>
    </row>
    <row r="93" spans="1:6" x14ac:dyDescent="0.25">
      <c r="A93" s="51">
        <v>45642</v>
      </c>
      <c r="B93">
        <v>22096.66</v>
      </c>
      <c r="C93" s="53">
        <f t="shared" si="1"/>
        <v>1.4527381457972277E-2</v>
      </c>
      <c r="D93">
        <v>21891.360000000001</v>
      </c>
      <c r="E93">
        <v>22133.22</v>
      </c>
      <c r="F93">
        <v>21879.74</v>
      </c>
    </row>
    <row r="94" spans="1:6" x14ac:dyDescent="0.25">
      <c r="A94" s="51">
        <v>45639</v>
      </c>
      <c r="B94">
        <v>21780.25</v>
      </c>
      <c r="C94" s="53">
        <f t="shared" si="1"/>
        <v>7.6325671620109947E-3</v>
      </c>
      <c r="D94">
        <v>21789.65</v>
      </c>
      <c r="E94">
        <v>21886.74</v>
      </c>
      <c r="F94">
        <v>21646.09</v>
      </c>
    </row>
    <row r="95" spans="1:6" x14ac:dyDescent="0.25">
      <c r="A95" s="51">
        <v>45638</v>
      </c>
      <c r="B95">
        <v>21615.27</v>
      </c>
      <c r="C95" s="53">
        <f t="shared" si="1"/>
        <v>-6.8328495063861849E-3</v>
      </c>
      <c r="D95">
        <v>21652.85</v>
      </c>
      <c r="E95">
        <v>21715.83</v>
      </c>
      <c r="F95">
        <v>21596.66</v>
      </c>
    </row>
    <row r="96" spans="1:6" x14ac:dyDescent="0.25">
      <c r="A96" s="51">
        <v>45637</v>
      </c>
      <c r="B96">
        <v>21763.98</v>
      </c>
      <c r="C96" s="53">
        <f t="shared" si="1"/>
        <v>1.8522869051084356E-2</v>
      </c>
      <c r="D96">
        <v>21540.38</v>
      </c>
      <c r="E96">
        <v>21784.71</v>
      </c>
      <c r="F96">
        <v>21533.89</v>
      </c>
    </row>
    <row r="97" spans="1:6" x14ac:dyDescent="0.25">
      <c r="A97" s="51">
        <v>45636</v>
      </c>
      <c r="B97">
        <v>21368.18</v>
      </c>
      <c r="C97" s="53">
        <f t="shared" si="1"/>
        <v>-3.3879301258067374E-3</v>
      </c>
      <c r="D97">
        <v>21492.51</v>
      </c>
      <c r="E97">
        <v>21567.02</v>
      </c>
      <c r="F97">
        <v>21313.27</v>
      </c>
    </row>
    <row r="98" spans="1:6" x14ac:dyDescent="0.25">
      <c r="A98" s="51">
        <v>45635</v>
      </c>
      <c r="B98">
        <v>21440.82</v>
      </c>
      <c r="C98" s="53">
        <f t="shared" si="1"/>
        <v>-8.3908936396536182E-3</v>
      </c>
      <c r="D98">
        <v>21573.759999999998</v>
      </c>
      <c r="E98">
        <v>21609.99</v>
      </c>
      <c r="F98">
        <v>21400.77</v>
      </c>
    </row>
    <row r="99" spans="1:6" x14ac:dyDescent="0.25">
      <c r="A99" s="51">
        <v>45632</v>
      </c>
      <c r="B99">
        <v>21622.25</v>
      </c>
      <c r="C99" s="53">
        <f t="shared" si="1"/>
        <v>9.196171614573867E-3</v>
      </c>
      <c r="D99">
        <v>21458.58</v>
      </c>
      <c r="E99">
        <v>21626.31</v>
      </c>
      <c r="F99">
        <v>21449.62</v>
      </c>
    </row>
    <row r="100" spans="1:6" x14ac:dyDescent="0.25">
      <c r="A100" s="51">
        <v>45631</v>
      </c>
      <c r="B100">
        <v>21425.22</v>
      </c>
      <c r="C100" s="53">
        <f t="shared" si="1"/>
        <v>-3.1239007721813872E-3</v>
      </c>
      <c r="D100">
        <v>21488.52</v>
      </c>
      <c r="E100">
        <v>21517.49</v>
      </c>
      <c r="F100">
        <v>21411.53</v>
      </c>
    </row>
    <row r="101" spans="1:6" x14ac:dyDescent="0.25">
      <c r="A101" s="51">
        <v>45630</v>
      </c>
      <c r="B101">
        <v>21492.36</v>
      </c>
      <c r="C101" s="53">
        <f t="shared" si="1"/>
        <v>1.2390410997620283E-2</v>
      </c>
      <c r="D101">
        <v>21361.81</v>
      </c>
      <c r="E101">
        <v>21498.44</v>
      </c>
      <c r="F101">
        <v>21340.84</v>
      </c>
    </row>
    <row r="102" spans="1:6" x14ac:dyDescent="0.25">
      <c r="A102" s="51">
        <v>45629</v>
      </c>
      <c r="B102">
        <v>21229.32</v>
      </c>
      <c r="C102" s="53">
        <f t="shared" si="1"/>
        <v>3.0579363654403835E-3</v>
      </c>
      <c r="D102">
        <v>21106.51</v>
      </c>
      <c r="E102">
        <v>21235.79</v>
      </c>
      <c r="F102">
        <v>21081.81</v>
      </c>
    </row>
    <row r="103" spans="1:6" x14ac:dyDescent="0.25">
      <c r="A103" s="51">
        <v>45628</v>
      </c>
      <c r="B103">
        <v>21164.6</v>
      </c>
      <c r="C103" s="53">
        <f t="shared" si="1"/>
        <v>1.1190915401877666E-2</v>
      </c>
      <c r="D103">
        <v>20971.759999999998</v>
      </c>
      <c r="E103">
        <v>21201.03</v>
      </c>
      <c r="F103">
        <v>20971.759999999998</v>
      </c>
    </row>
    <row r="104" spans="1:6" x14ac:dyDescent="0.25">
      <c r="A104" s="51">
        <v>45625</v>
      </c>
      <c r="B104">
        <v>20930.37</v>
      </c>
      <c r="C104" s="53">
        <f t="shared" si="1"/>
        <v>8.960451666924385E-3</v>
      </c>
      <c r="D104">
        <v>20771.02</v>
      </c>
      <c r="E104">
        <v>20956.310000000001</v>
      </c>
      <c r="F104">
        <v>20751.96</v>
      </c>
    </row>
    <row r="105" spans="1:6" x14ac:dyDescent="0.25">
      <c r="A105" s="51">
        <v>45623</v>
      </c>
      <c r="B105">
        <v>20744.490000000002</v>
      </c>
      <c r="C105" s="53">
        <f t="shared" si="1"/>
        <v>-8.5270206328950104E-3</v>
      </c>
      <c r="D105">
        <v>20852.43</v>
      </c>
      <c r="E105">
        <v>20853.080000000002</v>
      </c>
      <c r="F105">
        <v>20615.419999999998</v>
      </c>
    </row>
    <row r="106" spans="1:6" x14ac:dyDescent="0.25">
      <c r="A106" s="51">
        <v>45622</v>
      </c>
      <c r="B106">
        <v>20922.900000000001</v>
      </c>
      <c r="C106" s="53">
        <f t="shared" si="1"/>
        <v>5.6722241742206414E-3</v>
      </c>
      <c r="D106">
        <v>20871.55</v>
      </c>
      <c r="E106">
        <v>20944.900000000001</v>
      </c>
      <c r="F106">
        <v>20832.400000000001</v>
      </c>
    </row>
    <row r="107" spans="1:6" x14ac:dyDescent="0.25">
      <c r="A107" s="51">
        <v>45621</v>
      </c>
      <c r="B107">
        <v>20804.89</v>
      </c>
      <c r="C107" s="53">
        <f t="shared" si="1"/>
        <v>1.3794610475528213E-3</v>
      </c>
      <c r="D107">
        <v>20918.759999999998</v>
      </c>
      <c r="E107">
        <v>20998.48</v>
      </c>
      <c r="F107">
        <v>20712.38</v>
      </c>
    </row>
    <row r="108" spans="1:6" x14ac:dyDescent="0.25">
      <c r="A108" s="51">
        <v>45618</v>
      </c>
      <c r="B108">
        <v>20776.23</v>
      </c>
      <c r="C108" s="53">
        <f t="shared" si="1"/>
        <v>1.7091931933128635E-3</v>
      </c>
      <c r="D108">
        <v>20737.490000000002</v>
      </c>
      <c r="E108">
        <v>20797.240000000002</v>
      </c>
      <c r="F108">
        <v>20655.72</v>
      </c>
    </row>
    <row r="109" spans="1:6" x14ac:dyDescent="0.25">
      <c r="A109" s="51">
        <v>45617</v>
      </c>
      <c r="B109">
        <v>20740.78</v>
      </c>
      <c r="C109" s="53">
        <f t="shared" si="1"/>
        <v>3.5650865385081776E-3</v>
      </c>
      <c r="D109">
        <v>20775.27</v>
      </c>
      <c r="E109">
        <v>20814.93</v>
      </c>
      <c r="F109">
        <v>20436.8</v>
      </c>
    </row>
    <row r="110" spans="1:6" x14ac:dyDescent="0.25">
      <c r="A110" s="51">
        <v>45616</v>
      </c>
      <c r="B110">
        <v>20667.099999999999</v>
      </c>
      <c r="C110" s="53">
        <f t="shared" si="1"/>
        <v>-8.4555700644783904E-4</v>
      </c>
      <c r="D110">
        <v>20660.84</v>
      </c>
      <c r="E110">
        <v>20676.57</v>
      </c>
      <c r="F110">
        <v>20402.55</v>
      </c>
    </row>
    <row r="111" spans="1:6" x14ac:dyDescent="0.25">
      <c r="A111" s="51">
        <v>45615</v>
      </c>
      <c r="B111">
        <v>20684.59</v>
      </c>
      <c r="C111" s="53">
        <f t="shared" si="1"/>
        <v>7.0791496646167573E-3</v>
      </c>
      <c r="D111">
        <v>20435.68</v>
      </c>
      <c r="E111">
        <v>20696.47</v>
      </c>
      <c r="F111">
        <v>20423.3</v>
      </c>
    </row>
    <row r="112" spans="1:6" x14ac:dyDescent="0.25">
      <c r="A112" s="51">
        <v>45614</v>
      </c>
      <c r="B112">
        <v>20539.189999999999</v>
      </c>
      <c r="C112" s="53">
        <f t="shared" si="1"/>
        <v>7.1128309959775926E-3</v>
      </c>
      <c r="D112">
        <v>20450.2</v>
      </c>
      <c r="E112">
        <v>20622.28</v>
      </c>
      <c r="F112">
        <v>20401.259999999998</v>
      </c>
    </row>
    <row r="113" spans="1:6" x14ac:dyDescent="0.25">
      <c r="A113" s="51">
        <v>45611</v>
      </c>
      <c r="B113">
        <v>20394.13</v>
      </c>
      <c r="C113" s="53">
        <f t="shared" si="1"/>
        <v>-2.4048807776549941E-2</v>
      </c>
      <c r="D113">
        <v>20679.98</v>
      </c>
      <c r="E113">
        <v>20684.57</v>
      </c>
      <c r="F113">
        <v>20315.080000000002</v>
      </c>
    </row>
    <row r="114" spans="1:6" x14ac:dyDescent="0.25">
      <c r="A114" s="51">
        <v>45610</v>
      </c>
      <c r="B114">
        <v>20896.669999999998</v>
      </c>
      <c r="C114" s="53">
        <f t="shared" si="1"/>
        <v>-6.630963065502482E-3</v>
      </c>
      <c r="D114">
        <v>21052.07</v>
      </c>
      <c r="E114">
        <v>21067.66</v>
      </c>
      <c r="F114">
        <v>20864.02</v>
      </c>
    </row>
    <row r="115" spans="1:6" x14ac:dyDescent="0.25">
      <c r="A115" s="51">
        <v>45609</v>
      </c>
      <c r="B115">
        <v>21036.16</v>
      </c>
      <c r="C115" s="53">
        <f t="shared" si="1"/>
        <v>-1.643507433750746E-3</v>
      </c>
      <c r="D115">
        <v>21049.66</v>
      </c>
      <c r="E115">
        <v>21154.94</v>
      </c>
      <c r="F115">
        <v>20955.240000000002</v>
      </c>
    </row>
    <row r="116" spans="1:6" x14ac:dyDescent="0.25">
      <c r="A116" s="51">
        <v>45608</v>
      </c>
      <c r="B116">
        <v>21070.79</v>
      </c>
      <c r="C116" s="53">
        <f t="shared" si="1"/>
        <v>-1.6961527181794667E-3</v>
      </c>
      <c r="D116">
        <v>21105.49</v>
      </c>
      <c r="E116">
        <v>21144.67</v>
      </c>
      <c r="F116">
        <v>20946.740000000002</v>
      </c>
    </row>
    <row r="117" spans="1:6" x14ac:dyDescent="0.25">
      <c r="A117" s="51">
        <v>45607</v>
      </c>
      <c r="B117">
        <v>21106.59</v>
      </c>
      <c r="C117" s="53">
        <f t="shared" si="1"/>
        <v>-5.0148741451272461E-4</v>
      </c>
      <c r="D117">
        <v>21171.24</v>
      </c>
      <c r="E117">
        <v>21182.02</v>
      </c>
      <c r="F117">
        <v>20993.48</v>
      </c>
    </row>
    <row r="118" spans="1:6" x14ac:dyDescent="0.25">
      <c r="A118" s="51">
        <v>45604</v>
      </c>
      <c r="B118">
        <v>21117.18</v>
      </c>
      <c r="C118" s="53">
        <f t="shared" si="1"/>
        <v>7.3975538313031386E-4</v>
      </c>
      <c r="D118">
        <v>21083.58</v>
      </c>
      <c r="E118">
        <v>21155</v>
      </c>
      <c r="F118">
        <v>21050.32</v>
      </c>
    </row>
    <row r="119" spans="1:6" x14ac:dyDescent="0.25">
      <c r="A119" s="51">
        <v>45603</v>
      </c>
      <c r="B119">
        <v>21101.57</v>
      </c>
      <c r="C119" s="53">
        <f t="shared" si="1"/>
        <v>1.5409985790129754E-2</v>
      </c>
      <c r="D119">
        <v>20896.41</v>
      </c>
      <c r="E119">
        <v>21132.799999999999</v>
      </c>
      <c r="F119">
        <v>20896.41</v>
      </c>
    </row>
    <row r="120" spans="1:6" x14ac:dyDescent="0.25">
      <c r="A120" s="51">
        <v>45602</v>
      </c>
      <c r="B120">
        <v>20781.330000000002</v>
      </c>
      <c r="C120" s="53">
        <f t="shared" si="1"/>
        <v>2.7382083563630921E-2</v>
      </c>
      <c r="D120">
        <v>20571.29</v>
      </c>
      <c r="E120">
        <v>20807.03</v>
      </c>
      <c r="F120">
        <v>20526.64</v>
      </c>
    </row>
    <row r="121" spans="1:6" x14ac:dyDescent="0.25">
      <c r="A121" s="51">
        <v>45601</v>
      </c>
      <c r="B121">
        <v>20227.46</v>
      </c>
      <c r="C121" s="53">
        <f t="shared" si="1"/>
        <v>1.321705504017312E-2</v>
      </c>
      <c r="D121">
        <v>20042.93</v>
      </c>
      <c r="E121">
        <v>20249.2</v>
      </c>
      <c r="F121">
        <v>20042.93</v>
      </c>
    </row>
    <row r="122" spans="1:6" x14ac:dyDescent="0.25">
      <c r="A122" s="51">
        <v>45600</v>
      </c>
      <c r="B122">
        <v>19963.599999999999</v>
      </c>
      <c r="C122" s="53">
        <f t="shared" si="1"/>
        <v>-3.4712481418290864E-3</v>
      </c>
      <c r="D122">
        <v>20011.55</v>
      </c>
      <c r="E122">
        <v>20106.990000000002</v>
      </c>
      <c r="F122">
        <v>19898.57</v>
      </c>
    </row>
    <row r="123" spans="1:6" x14ac:dyDescent="0.25">
      <c r="A123" s="51">
        <v>45597</v>
      </c>
      <c r="B123">
        <v>20033.14</v>
      </c>
      <c r="C123" s="53">
        <f t="shared" si="1"/>
        <v>7.1753135429015735E-3</v>
      </c>
      <c r="D123">
        <v>19955.830000000002</v>
      </c>
      <c r="E123">
        <v>20162.54</v>
      </c>
      <c r="F123">
        <v>19950.990000000002</v>
      </c>
    </row>
    <row r="124" spans="1:6" x14ac:dyDescent="0.25">
      <c r="A124" s="51">
        <v>45596</v>
      </c>
      <c r="B124">
        <v>19890.419999999998</v>
      </c>
      <c r="C124" s="53">
        <f t="shared" si="1"/>
        <v>-2.4391177033211364E-2</v>
      </c>
      <c r="D124">
        <v>20227.189999999999</v>
      </c>
      <c r="E124">
        <v>20227.189999999999</v>
      </c>
      <c r="F124">
        <v>19880.259999999998</v>
      </c>
    </row>
    <row r="125" spans="1:6" x14ac:dyDescent="0.25">
      <c r="A125" s="51">
        <v>45595</v>
      </c>
      <c r="B125">
        <v>20387.7</v>
      </c>
      <c r="C125" s="53">
        <f t="shared" si="1"/>
        <v>-7.9291895876772989E-3</v>
      </c>
      <c r="D125">
        <v>20510.919999999998</v>
      </c>
      <c r="E125">
        <v>20559.52</v>
      </c>
      <c r="F125">
        <v>20378.75</v>
      </c>
    </row>
    <row r="126" spans="1:6" x14ac:dyDescent="0.25">
      <c r="A126" s="51">
        <v>45594</v>
      </c>
      <c r="B126">
        <v>20550.650000000001</v>
      </c>
      <c r="C126" s="53">
        <f t="shared" si="1"/>
        <v>9.8068553643617662E-3</v>
      </c>
      <c r="D126">
        <v>20369.080000000002</v>
      </c>
      <c r="E126">
        <v>20600.099999999999</v>
      </c>
      <c r="F126">
        <v>20294.580000000002</v>
      </c>
    </row>
    <row r="127" spans="1:6" x14ac:dyDescent="0.25">
      <c r="A127" s="51">
        <v>45593</v>
      </c>
      <c r="B127">
        <v>20351.07</v>
      </c>
      <c r="C127" s="53">
        <f t="shared" si="1"/>
        <v>-4.6678413248457673E-5</v>
      </c>
      <c r="D127">
        <v>20455.009999999998</v>
      </c>
      <c r="E127">
        <v>20470.43</v>
      </c>
      <c r="F127">
        <v>20344.82</v>
      </c>
    </row>
    <row r="128" spans="1:6" x14ac:dyDescent="0.25">
      <c r="A128" s="51">
        <v>45590</v>
      </c>
      <c r="B128">
        <v>20352.02</v>
      </c>
      <c r="C128" s="53">
        <f t="shared" si="1"/>
        <v>5.8889322177229086E-3</v>
      </c>
      <c r="D128">
        <v>20354.91</v>
      </c>
      <c r="E128">
        <v>20552.82</v>
      </c>
      <c r="F128">
        <v>20322.25</v>
      </c>
    </row>
    <row r="129" spans="1:6" x14ac:dyDescent="0.25">
      <c r="A129" s="51">
        <v>45589</v>
      </c>
      <c r="B129">
        <v>20232.87</v>
      </c>
      <c r="C129" s="53">
        <f t="shared" si="1"/>
        <v>8.2678193408467493E-3</v>
      </c>
      <c r="D129">
        <v>20197.62</v>
      </c>
      <c r="E129">
        <v>20256.38</v>
      </c>
      <c r="F129">
        <v>20116.88</v>
      </c>
    </row>
    <row r="130" spans="1:6" x14ac:dyDescent="0.25">
      <c r="A130" s="51">
        <v>45588</v>
      </c>
      <c r="B130">
        <v>20066.96</v>
      </c>
      <c r="C130" s="53">
        <f t="shared" si="1"/>
        <v>-1.5536471632901949E-2</v>
      </c>
      <c r="D130">
        <v>20303.55</v>
      </c>
      <c r="E130">
        <v>20312.78</v>
      </c>
      <c r="F130">
        <v>19934.919999999998</v>
      </c>
    </row>
    <row r="131" spans="1:6" x14ac:dyDescent="0.25">
      <c r="A131" s="51">
        <v>45587</v>
      </c>
      <c r="B131">
        <v>20383.650000000001</v>
      </c>
      <c r="C131" s="53">
        <f t="shared" ref="C131:C194" si="2">B131/B132-1</f>
        <v>1.0893123138948635E-3</v>
      </c>
      <c r="D131">
        <v>20256.97</v>
      </c>
      <c r="E131">
        <v>20437.93</v>
      </c>
      <c r="F131">
        <v>20218.849999999999</v>
      </c>
    </row>
    <row r="132" spans="1:6" x14ac:dyDescent="0.25">
      <c r="A132" s="51">
        <v>45586</v>
      </c>
      <c r="B132">
        <v>20361.47</v>
      </c>
      <c r="C132" s="53">
        <f t="shared" si="2"/>
        <v>1.8416614019653998E-3</v>
      </c>
      <c r="D132">
        <v>20280.490000000002</v>
      </c>
      <c r="E132">
        <v>20386.68</v>
      </c>
      <c r="F132">
        <v>20193.03</v>
      </c>
    </row>
    <row r="133" spans="1:6" x14ac:dyDescent="0.25">
      <c r="A133" s="51">
        <v>45583</v>
      </c>
      <c r="B133">
        <v>20324.04</v>
      </c>
      <c r="C133" s="53">
        <f t="shared" si="2"/>
        <v>6.617990116104755E-3</v>
      </c>
      <c r="D133">
        <v>20288.48</v>
      </c>
      <c r="E133">
        <v>20360.29</v>
      </c>
      <c r="F133">
        <v>20273.55</v>
      </c>
    </row>
    <row r="134" spans="1:6" x14ac:dyDescent="0.25">
      <c r="A134" s="51">
        <v>45582</v>
      </c>
      <c r="B134">
        <v>20190.419999999998</v>
      </c>
      <c r="C134" s="53">
        <f t="shared" si="2"/>
        <v>8.114384568294053E-4</v>
      </c>
      <c r="D134">
        <v>20375.29</v>
      </c>
      <c r="E134">
        <v>20377.650000000001</v>
      </c>
      <c r="F134">
        <v>20186.43</v>
      </c>
    </row>
    <row r="135" spans="1:6" x14ac:dyDescent="0.25">
      <c r="A135" s="51">
        <v>45581</v>
      </c>
      <c r="B135">
        <v>20174.05</v>
      </c>
      <c r="C135" s="53">
        <f t="shared" si="2"/>
        <v>7.0536309085933446E-4</v>
      </c>
      <c r="D135">
        <v>20172.87</v>
      </c>
      <c r="E135">
        <v>20200.59</v>
      </c>
      <c r="F135">
        <v>20036.73</v>
      </c>
    </row>
    <row r="136" spans="1:6" x14ac:dyDescent="0.25">
      <c r="A136" s="51">
        <v>45580</v>
      </c>
      <c r="B136">
        <v>20159.830000000002</v>
      </c>
      <c r="C136" s="53">
        <f t="shared" si="2"/>
        <v>-1.3661104601241147E-2</v>
      </c>
      <c r="D136">
        <v>20442.77</v>
      </c>
      <c r="E136">
        <v>20484.310000000001</v>
      </c>
      <c r="F136">
        <v>20083.55</v>
      </c>
    </row>
    <row r="137" spans="1:6" x14ac:dyDescent="0.25">
      <c r="A137" s="51">
        <v>45579</v>
      </c>
      <c r="B137">
        <v>20439.05</v>
      </c>
      <c r="C137" s="53">
        <f t="shared" si="2"/>
        <v>8.2419222206819853E-3</v>
      </c>
      <c r="D137">
        <v>20366.060000000001</v>
      </c>
      <c r="E137">
        <v>20493.900000000001</v>
      </c>
      <c r="F137">
        <v>20355.060000000001</v>
      </c>
    </row>
    <row r="138" spans="1:6" x14ac:dyDescent="0.25">
      <c r="A138" s="51">
        <v>45576</v>
      </c>
      <c r="B138">
        <v>20271.97</v>
      </c>
      <c r="C138" s="53">
        <f t="shared" si="2"/>
        <v>1.4924591537495147E-3</v>
      </c>
      <c r="D138">
        <v>20154.830000000002</v>
      </c>
      <c r="E138">
        <v>20313.2</v>
      </c>
      <c r="F138">
        <v>20142.18</v>
      </c>
    </row>
    <row r="139" spans="1:6" x14ac:dyDescent="0.25">
      <c r="A139" s="51">
        <v>45575</v>
      </c>
      <c r="B139">
        <v>20241.759999999998</v>
      </c>
      <c r="C139" s="53">
        <f t="shared" si="2"/>
        <v>-1.3370263547136663E-3</v>
      </c>
      <c r="D139">
        <v>20165.25</v>
      </c>
      <c r="E139">
        <v>20314.240000000002</v>
      </c>
      <c r="F139">
        <v>20117.2</v>
      </c>
    </row>
    <row r="140" spans="1:6" x14ac:dyDescent="0.25">
      <c r="A140" s="51">
        <v>45574</v>
      </c>
      <c r="B140">
        <v>20268.86</v>
      </c>
      <c r="C140" s="53">
        <f t="shared" si="2"/>
        <v>8.0108296390750677E-3</v>
      </c>
      <c r="D140">
        <v>20097.560000000001</v>
      </c>
      <c r="E140">
        <v>20284.419999999998</v>
      </c>
      <c r="F140">
        <v>20047.86</v>
      </c>
    </row>
    <row r="141" spans="1:6" x14ac:dyDescent="0.25">
      <c r="A141" s="51">
        <v>45573</v>
      </c>
      <c r="B141">
        <v>20107.78</v>
      </c>
      <c r="C141" s="53">
        <f t="shared" si="2"/>
        <v>1.5506491171541903E-2</v>
      </c>
      <c r="D141">
        <v>19902.21</v>
      </c>
      <c r="E141">
        <v>20132.669999999998</v>
      </c>
      <c r="F141">
        <v>19881.080000000002</v>
      </c>
    </row>
    <row r="142" spans="1:6" x14ac:dyDescent="0.25">
      <c r="A142" s="51">
        <v>45572</v>
      </c>
      <c r="B142">
        <v>19800.740000000002</v>
      </c>
      <c r="C142" s="53">
        <f t="shared" si="2"/>
        <v>-1.1693524638358155E-2</v>
      </c>
      <c r="D142">
        <v>19954.66</v>
      </c>
      <c r="E142">
        <v>19990.12</v>
      </c>
      <c r="F142">
        <v>19763.04</v>
      </c>
    </row>
    <row r="143" spans="1:6" x14ac:dyDescent="0.25">
      <c r="A143" s="51">
        <v>45569</v>
      </c>
      <c r="B143">
        <v>20035.02</v>
      </c>
      <c r="C143" s="53">
        <f t="shared" si="2"/>
        <v>1.2210167662456195E-2</v>
      </c>
      <c r="D143">
        <v>20025.16</v>
      </c>
      <c r="E143">
        <v>20045.689999999999</v>
      </c>
      <c r="F143">
        <v>19829.490000000002</v>
      </c>
    </row>
    <row r="144" spans="1:6" x14ac:dyDescent="0.25">
      <c r="A144" s="51">
        <v>45568</v>
      </c>
      <c r="B144">
        <v>19793.34</v>
      </c>
      <c r="C144" s="53">
        <f t="shared" si="2"/>
        <v>-4.6660586650837388E-4</v>
      </c>
      <c r="D144">
        <v>19712.330000000002</v>
      </c>
      <c r="E144">
        <v>19902.7</v>
      </c>
      <c r="F144">
        <v>19688.22</v>
      </c>
    </row>
    <row r="145" spans="1:6" x14ac:dyDescent="0.25">
      <c r="A145" s="51">
        <v>45567</v>
      </c>
      <c r="B145">
        <v>19802.580000000002</v>
      </c>
      <c r="C145" s="53">
        <f t="shared" si="2"/>
        <v>1.4807846945124048E-3</v>
      </c>
      <c r="D145">
        <v>19725.95</v>
      </c>
      <c r="E145">
        <v>19876.7</v>
      </c>
      <c r="F145">
        <v>19630.91</v>
      </c>
    </row>
    <row r="146" spans="1:6" x14ac:dyDescent="0.25">
      <c r="A146" s="51">
        <v>45566</v>
      </c>
      <c r="B146">
        <v>19773.3</v>
      </c>
      <c r="C146" s="53">
        <f t="shared" si="2"/>
        <v>-1.4326027669038233E-2</v>
      </c>
      <c r="D146">
        <v>20046.060000000001</v>
      </c>
      <c r="E146">
        <v>20056.2</v>
      </c>
      <c r="F146">
        <v>19622.29</v>
      </c>
    </row>
    <row r="147" spans="1:6" x14ac:dyDescent="0.25">
      <c r="A147" s="51">
        <v>45565</v>
      </c>
      <c r="B147">
        <v>20060.689999999999</v>
      </c>
      <c r="C147" s="53">
        <f t="shared" si="2"/>
        <v>2.6023783749204998E-3</v>
      </c>
      <c r="D147">
        <v>19959.259999999998</v>
      </c>
      <c r="E147">
        <v>20072.419999999998</v>
      </c>
      <c r="F147">
        <v>19852.849999999999</v>
      </c>
    </row>
    <row r="148" spans="1:6" x14ac:dyDescent="0.25">
      <c r="A148" s="51">
        <v>45562</v>
      </c>
      <c r="B148">
        <v>20008.62</v>
      </c>
      <c r="C148" s="53">
        <f t="shared" si="2"/>
        <v>-5.3152935491665998E-3</v>
      </c>
      <c r="D148">
        <v>20147.27</v>
      </c>
      <c r="E148">
        <v>20152.53</v>
      </c>
      <c r="F148">
        <v>19964.13</v>
      </c>
    </row>
    <row r="149" spans="1:6" x14ac:dyDescent="0.25">
      <c r="A149" s="51">
        <v>45561</v>
      </c>
      <c r="B149">
        <v>20115.54</v>
      </c>
      <c r="C149" s="53">
        <f t="shared" si="2"/>
        <v>7.1563005536081636E-3</v>
      </c>
      <c r="D149">
        <v>20273.3</v>
      </c>
      <c r="E149">
        <v>20273.3</v>
      </c>
      <c r="F149">
        <v>19966.990000000002</v>
      </c>
    </row>
    <row r="150" spans="1:6" x14ac:dyDescent="0.25">
      <c r="A150" s="51">
        <v>45560</v>
      </c>
      <c r="B150">
        <v>19972.61</v>
      </c>
      <c r="C150" s="53">
        <f t="shared" si="2"/>
        <v>1.39234007392397E-3</v>
      </c>
      <c r="D150">
        <v>19922.28</v>
      </c>
      <c r="E150">
        <v>20043.43</v>
      </c>
      <c r="F150">
        <v>19921.22</v>
      </c>
    </row>
    <row r="151" spans="1:6" x14ac:dyDescent="0.25">
      <c r="A151" s="51">
        <v>45559</v>
      </c>
      <c r="B151">
        <v>19944.84</v>
      </c>
      <c r="C151" s="53">
        <f t="shared" si="2"/>
        <v>4.6664853265632189E-3</v>
      </c>
      <c r="D151">
        <v>19917.560000000001</v>
      </c>
      <c r="E151">
        <v>19984.47</v>
      </c>
      <c r="F151">
        <v>19739.669999999998</v>
      </c>
    </row>
    <row r="152" spans="1:6" x14ac:dyDescent="0.25">
      <c r="A152" s="51">
        <v>45558</v>
      </c>
      <c r="B152">
        <v>19852.2</v>
      </c>
      <c r="C152" s="53">
        <f t="shared" si="2"/>
        <v>3.0674800128742685E-3</v>
      </c>
      <c r="D152">
        <v>19848.71</v>
      </c>
      <c r="E152">
        <v>19892.78</v>
      </c>
      <c r="F152">
        <v>19797.82</v>
      </c>
    </row>
    <row r="153" spans="1:6" x14ac:dyDescent="0.25">
      <c r="A153" s="51">
        <v>45555</v>
      </c>
      <c r="B153">
        <v>19791.490000000002</v>
      </c>
      <c r="C153" s="53">
        <f t="shared" si="2"/>
        <v>-2.4365128128618352E-3</v>
      </c>
      <c r="D153">
        <v>19816.29</v>
      </c>
      <c r="E153">
        <v>19845.7</v>
      </c>
      <c r="F153">
        <v>19632.73</v>
      </c>
    </row>
    <row r="154" spans="1:6" x14ac:dyDescent="0.25">
      <c r="A154" s="51">
        <v>45554</v>
      </c>
      <c r="B154">
        <v>19839.830000000002</v>
      </c>
      <c r="C154" s="53">
        <f t="shared" si="2"/>
        <v>2.5606257905998131E-2</v>
      </c>
      <c r="D154">
        <v>19798.71</v>
      </c>
      <c r="E154">
        <v>19951.79</v>
      </c>
      <c r="F154">
        <v>19723.939999999999</v>
      </c>
    </row>
    <row r="155" spans="1:6" x14ac:dyDescent="0.25">
      <c r="A155" s="51">
        <v>45553</v>
      </c>
      <c r="B155">
        <v>19344.490000000002</v>
      </c>
      <c r="C155" s="53">
        <f t="shared" si="2"/>
        <v>-4.5238879397294651E-3</v>
      </c>
      <c r="D155">
        <v>19478.509999999998</v>
      </c>
      <c r="E155">
        <v>19643.509999999998</v>
      </c>
      <c r="F155">
        <v>19330.810000000001</v>
      </c>
    </row>
    <row r="156" spans="1:6" x14ac:dyDescent="0.25">
      <c r="A156" s="51">
        <v>45552</v>
      </c>
      <c r="B156">
        <v>19432.400000000001</v>
      </c>
      <c r="C156" s="53">
        <f t="shared" si="2"/>
        <v>4.8087170610600083E-4</v>
      </c>
      <c r="D156">
        <v>19539.75</v>
      </c>
      <c r="E156">
        <v>19596.34</v>
      </c>
      <c r="F156">
        <v>19337.12</v>
      </c>
    </row>
    <row r="157" spans="1:6" x14ac:dyDescent="0.25">
      <c r="A157" s="51">
        <v>45551</v>
      </c>
      <c r="B157">
        <v>19423.060000000001</v>
      </c>
      <c r="C157" s="53">
        <f t="shared" si="2"/>
        <v>-4.689826785921114E-3</v>
      </c>
      <c r="D157">
        <v>19412.79</v>
      </c>
      <c r="E157">
        <v>19446.060000000001</v>
      </c>
      <c r="F157">
        <v>19294.18</v>
      </c>
    </row>
    <row r="158" spans="1:6" x14ac:dyDescent="0.25">
      <c r="A158" s="51">
        <v>45548</v>
      </c>
      <c r="B158">
        <v>19514.580000000002</v>
      </c>
      <c r="C158" s="53">
        <f t="shared" si="2"/>
        <v>4.711407619907737E-3</v>
      </c>
      <c r="D158">
        <v>19396.099999999999</v>
      </c>
      <c r="E158">
        <v>19556.8</v>
      </c>
      <c r="F158">
        <v>19384.689999999999</v>
      </c>
    </row>
    <row r="159" spans="1:6" x14ac:dyDescent="0.25">
      <c r="A159" s="51">
        <v>45547</v>
      </c>
      <c r="B159">
        <v>19423.07</v>
      </c>
      <c r="C159" s="53">
        <f t="shared" si="2"/>
        <v>9.6567605641124654E-3</v>
      </c>
      <c r="D159">
        <v>19236.419999999998</v>
      </c>
      <c r="E159">
        <v>19456.41</v>
      </c>
      <c r="F159">
        <v>19166.8</v>
      </c>
    </row>
    <row r="160" spans="1:6" x14ac:dyDescent="0.25">
      <c r="A160" s="51">
        <v>45546</v>
      </c>
      <c r="B160">
        <v>19237.3</v>
      </c>
      <c r="C160" s="53">
        <f t="shared" si="2"/>
        <v>2.1677038887596645E-2</v>
      </c>
      <c r="D160">
        <v>18866</v>
      </c>
      <c r="E160">
        <v>19266.39</v>
      </c>
      <c r="F160">
        <v>18531.580000000002</v>
      </c>
    </row>
    <row r="161" spans="1:6" x14ac:dyDescent="0.25">
      <c r="A161" s="51">
        <v>45545</v>
      </c>
      <c r="B161">
        <v>18829.14</v>
      </c>
      <c r="C161" s="53">
        <f t="shared" si="2"/>
        <v>9.0221309077112011E-3</v>
      </c>
      <c r="D161">
        <v>18722.150000000001</v>
      </c>
      <c r="E161">
        <v>18845.740000000002</v>
      </c>
      <c r="F161">
        <v>18570.669999999998</v>
      </c>
    </row>
    <row r="162" spans="1:6" x14ac:dyDescent="0.25">
      <c r="A162" s="51">
        <v>45544</v>
      </c>
      <c r="B162">
        <v>18660.78</v>
      </c>
      <c r="C162" s="53">
        <f t="shared" si="2"/>
        <v>1.2999618376760225E-2</v>
      </c>
      <c r="D162">
        <v>18579.8</v>
      </c>
      <c r="E162">
        <v>18693.86</v>
      </c>
      <c r="F162">
        <v>18469.400000000001</v>
      </c>
    </row>
    <row r="163" spans="1:6" x14ac:dyDescent="0.25">
      <c r="A163" s="51">
        <v>45541</v>
      </c>
      <c r="B163">
        <v>18421.310000000001</v>
      </c>
      <c r="C163" s="53">
        <f t="shared" si="2"/>
        <v>-2.6889124489641758E-2</v>
      </c>
      <c r="D163">
        <v>18903.03</v>
      </c>
      <c r="E163">
        <v>18930.77</v>
      </c>
      <c r="F163">
        <v>18400.97</v>
      </c>
    </row>
    <row r="164" spans="1:6" x14ac:dyDescent="0.25">
      <c r="A164" s="51">
        <v>45540</v>
      </c>
      <c r="B164">
        <v>18930.330000000002</v>
      </c>
      <c r="C164" s="53">
        <f t="shared" si="2"/>
        <v>4.7195239252917354E-4</v>
      </c>
      <c r="D164">
        <v>18864.419999999998</v>
      </c>
      <c r="E164">
        <v>19102.349999999999</v>
      </c>
      <c r="F164">
        <v>18806.830000000002</v>
      </c>
    </row>
    <row r="165" spans="1:6" x14ac:dyDescent="0.25">
      <c r="A165" s="51">
        <v>45539</v>
      </c>
      <c r="B165">
        <v>18921.400000000001</v>
      </c>
      <c r="C165" s="53">
        <f t="shared" si="2"/>
        <v>-1.9690137472287983E-3</v>
      </c>
      <c r="D165">
        <v>18832.64</v>
      </c>
      <c r="E165">
        <v>19070.82</v>
      </c>
      <c r="F165">
        <v>18808.759999999998</v>
      </c>
    </row>
    <row r="166" spans="1:6" x14ac:dyDescent="0.25">
      <c r="A166" s="51">
        <v>45538</v>
      </c>
      <c r="B166">
        <v>18958.73</v>
      </c>
      <c r="C166" s="53">
        <f t="shared" si="2"/>
        <v>-3.1464691049235105E-2</v>
      </c>
      <c r="D166">
        <v>19438.099999999999</v>
      </c>
      <c r="E166">
        <v>19438.099999999999</v>
      </c>
      <c r="F166">
        <v>18869.8</v>
      </c>
    </row>
    <row r="167" spans="1:6" x14ac:dyDescent="0.25">
      <c r="A167" s="51">
        <v>45534</v>
      </c>
      <c r="B167">
        <v>19574.64</v>
      </c>
      <c r="C167" s="53">
        <f t="shared" si="2"/>
        <v>1.2894395732052644E-2</v>
      </c>
      <c r="D167">
        <v>19506.27</v>
      </c>
      <c r="E167">
        <v>19582.169999999998</v>
      </c>
      <c r="F167">
        <v>19326.61</v>
      </c>
    </row>
    <row r="168" spans="1:6" x14ac:dyDescent="0.25">
      <c r="A168" s="51">
        <v>45533</v>
      </c>
      <c r="B168">
        <v>19325.45</v>
      </c>
      <c r="C168" s="53">
        <f t="shared" si="2"/>
        <v>-1.3089911621132488E-3</v>
      </c>
      <c r="D168">
        <v>19425.28</v>
      </c>
      <c r="E168">
        <v>19622.73</v>
      </c>
      <c r="F168">
        <v>19281.650000000001</v>
      </c>
    </row>
    <row r="169" spans="1:6" x14ac:dyDescent="0.25">
      <c r="A169" s="51">
        <v>45532</v>
      </c>
      <c r="B169">
        <v>19350.78</v>
      </c>
      <c r="C169" s="53">
        <f t="shared" si="2"/>
        <v>-1.1783559192544923E-2</v>
      </c>
      <c r="D169">
        <v>19567.45</v>
      </c>
      <c r="E169">
        <v>19587.04</v>
      </c>
      <c r="F169">
        <v>19221.48</v>
      </c>
    </row>
    <row r="170" spans="1:6" x14ac:dyDescent="0.25">
      <c r="A170" s="51">
        <v>45531</v>
      </c>
      <c r="B170">
        <v>19581.52</v>
      </c>
      <c r="C170" s="53">
        <f t="shared" si="2"/>
        <v>3.3346245524286111E-3</v>
      </c>
      <c r="D170">
        <v>19450.57</v>
      </c>
      <c r="E170">
        <v>19617.919999999998</v>
      </c>
      <c r="F170">
        <v>19369.53</v>
      </c>
    </row>
    <row r="171" spans="1:6" x14ac:dyDescent="0.25">
      <c r="A171" s="51">
        <v>45530</v>
      </c>
      <c r="B171">
        <v>19516.439999999999</v>
      </c>
      <c r="C171" s="53">
        <f t="shared" si="2"/>
        <v>-1.0366175528767285E-2</v>
      </c>
      <c r="D171">
        <v>19679.240000000002</v>
      </c>
      <c r="E171">
        <v>19726.900000000001</v>
      </c>
      <c r="F171">
        <v>19437.34</v>
      </c>
    </row>
    <row r="172" spans="1:6" x14ac:dyDescent="0.25">
      <c r="A172" s="51">
        <v>45527</v>
      </c>
      <c r="B172">
        <v>19720.87</v>
      </c>
      <c r="C172" s="53">
        <f t="shared" si="2"/>
        <v>1.1750045147097321E-2</v>
      </c>
      <c r="D172">
        <v>19669.78</v>
      </c>
      <c r="E172">
        <v>19818.400000000001</v>
      </c>
      <c r="F172">
        <v>19526.63</v>
      </c>
    </row>
    <row r="173" spans="1:6" x14ac:dyDescent="0.25">
      <c r="A173" s="51">
        <v>45526</v>
      </c>
      <c r="B173">
        <v>19491.84</v>
      </c>
      <c r="C173" s="53">
        <f t="shared" si="2"/>
        <v>-1.679710908133436E-2</v>
      </c>
      <c r="D173">
        <v>19911.28</v>
      </c>
      <c r="E173">
        <v>19938.89</v>
      </c>
      <c r="F173">
        <v>19459.86</v>
      </c>
    </row>
    <row r="174" spans="1:6" x14ac:dyDescent="0.25">
      <c r="A174" s="51">
        <v>45525</v>
      </c>
      <c r="B174">
        <v>19824.84</v>
      </c>
      <c r="C174" s="53">
        <f t="shared" si="2"/>
        <v>5.3256064203426323E-3</v>
      </c>
      <c r="D174">
        <v>19758.47</v>
      </c>
      <c r="E174">
        <v>19885.34</v>
      </c>
      <c r="F174">
        <v>19690.64</v>
      </c>
    </row>
    <row r="175" spans="1:6" x14ac:dyDescent="0.25">
      <c r="A175" s="51">
        <v>45524</v>
      </c>
      <c r="B175">
        <v>19719.82</v>
      </c>
      <c r="C175" s="53">
        <f t="shared" si="2"/>
        <v>-2.3610666334792363E-3</v>
      </c>
      <c r="D175">
        <v>19736.349999999999</v>
      </c>
      <c r="E175">
        <v>19835.38</v>
      </c>
      <c r="F175">
        <v>19652.18</v>
      </c>
    </row>
    <row r="176" spans="1:6" x14ac:dyDescent="0.25">
      <c r="A176" s="51">
        <v>45523</v>
      </c>
      <c r="B176">
        <v>19766.490000000002</v>
      </c>
      <c r="C176" s="53">
        <f t="shared" si="2"/>
        <v>1.3223453137398478E-2</v>
      </c>
      <c r="D176">
        <v>19521.93</v>
      </c>
      <c r="E176">
        <v>19767.43</v>
      </c>
      <c r="F176">
        <v>19445.099999999999</v>
      </c>
    </row>
    <row r="177" spans="1:6" x14ac:dyDescent="0.25">
      <c r="A177" s="51">
        <v>45520</v>
      </c>
      <c r="B177">
        <v>19508.52</v>
      </c>
      <c r="C177" s="53">
        <f t="shared" si="2"/>
        <v>9.4252737921451946E-4</v>
      </c>
      <c r="D177">
        <v>19393.73</v>
      </c>
      <c r="E177">
        <v>19561.240000000002</v>
      </c>
      <c r="F177">
        <v>19376.72</v>
      </c>
    </row>
    <row r="178" spans="1:6" x14ac:dyDescent="0.25">
      <c r="A178" s="51">
        <v>45519</v>
      </c>
      <c r="B178">
        <v>19490.150000000001</v>
      </c>
      <c r="C178" s="53">
        <f t="shared" si="2"/>
        <v>2.4574350196712613E-2</v>
      </c>
      <c r="D178">
        <v>19251.86</v>
      </c>
      <c r="E178">
        <v>19502.919999999998</v>
      </c>
      <c r="F178">
        <v>19239.939999999999</v>
      </c>
    </row>
    <row r="179" spans="1:6" x14ac:dyDescent="0.25">
      <c r="A179" s="51">
        <v>45518</v>
      </c>
      <c r="B179">
        <v>19022.68</v>
      </c>
      <c r="C179" s="53">
        <f t="shared" si="2"/>
        <v>8.549738167555887E-4</v>
      </c>
      <c r="D179">
        <v>19043.759999999998</v>
      </c>
      <c r="E179">
        <v>19103</v>
      </c>
      <c r="F179">
        <v>18837.099999999999</v>
      </c>
    </row>
    <row r="180" spans="1:6" x14ac:dyDescent="0.25">
      <c r="A180" s="51">
        <v>45517</v>
      </c>
      <c r="B180">
        <v>19006.43</v>
      </c>
      <c r="C180" s="53">
        <f t="shared" si="2"/>
        <v>2.5045801349690588E-2</v>
      </c>
      <c r="D180">
        <v>18724.84</v>
      </c>
      <c r="E180">
        <v>19013.009999999998</v>
      </c>
      <c r="F180">
        <v>18723.740000000002</v>
      </c>
    </row>
    <row r="181" spans="1:6" x14ac:dyDescent="0.25">
      <c r="A181" s="51">
        <v>45516</v>
      </c>
      <c r="B181">
        <v>18542.03</v>
      </c>
      <c r="C181" s="53">
        <f t="shared" si="2"/>
        <v>1.5626772393602106E-3</v>
      </c>
      <c r="D181">
        <v>18548.23</v>
      </c>
      <c r="E181">
        <v>18665.75</v>
      </c>
      <c r="F181">
        <v>18433.61</v>
      </c>
    </row>
    <row r="182" spans="1:6" x14ac:dyDescent="0.25">
      <c r="A182" s="51">
        <v>45513</v>
      </c>
      <c r="B182">
        <v>18513.099999999999</v>
      </c>
      <c r="C182" s="53">
        <f t="shared" si="2"/>
        <v>5.3916026115166105E-3</v>
      </c>
      <c r="D182">
        <v>18373.89</v>
      </c>
      <c r="E182">
        <v>18567.63</v>
      </c>
      <c r="F182">
        <v>18313.78</v>
      </c>
    </row>
    <row r="183" spans="1:6" x14ac:dyDescent="0.25">
      <c r="A183" s="51">
        <v>45512</v>
      </c>
      <c r="B183">
        <v>18413.82</v>
      </c>
      <c r="C183" s="53">
        <f t="shared" si="2"/>
        <v>3.0583684112435172E-2</v>
      </c>
      <c r="D183">
        <v>18102.05</v>
      </c>
      <c r="E183">
        <v>18445.41</v>
      </c>
      <c r="F183">
        <v>17965.07</v>
      </c>
    </row>
    <row r="184" spans="1:6" x14ac:dyDescent="0.25">
      <c r="A184" s="51">
        <v>45511</v>
      </c>
      <c r="B184">
        <v>17867.37</v>
      </c>
      <c r="C184" s="53">
        <f t="shared" si="2"/>
        <v>-1.1646804499632624E-2</v>
      </c>
      <c r="D184">
        <v>18345.45</v>
      </c>
      <c r="E184">
        <v>18445.75</v>
      </c>
      <c r="F184">
        <v>17851.080000000002</v>
      </c>
    </row>
    <row r="185" spans="1:6" x14ac:dyDescent="0.25">
      <c r="A185" s="51">
        <v>45510</v>
      </c>
      <c r="B185">
        <v>18077.919999999998</v>
      </c>
      <c r="C185" s="53">
        <f t="shared" si="2"/>
        <v>1.0213381838095614E-2</v>
      </c>
      <c r="D185">
        <v>17961.45</v>
      </c>
      <c r="E185">
        <v>18368.68</v>
      </c>
      <c r="F185">
        <v>17858.82</v>
      </c>
    </row>
    <row r="186" spans="1:6" x14ac:dyDescent="0.25">
      <c r="A186" s="51">
        <v>45509</v>
      </c>
      <c r="B186">
        <v>17895.150000000001</v>
      </c>
      <c r="C186" s="53">
        <f t="shared" si="2"/>
        <v>-2.9591385208049048E-2</v>
      </c>
      <c r="D186">
        <v>17444.400000000001</v>
      </c>
      <c r="E186">
        <v>18169.490000000002</v>
      </c>
      <c r="F186">
        <v>17435.39</v>
      </c>
    </row>
    <row r="187" spans="1:6" x14ac:dyDescent="0.25">
      <c r="A187" s="51">
        <v>45506</v>
      </c>
      <c r="B187">
        <v>18440.84</v>
      </c>
      <c r="C187" s="53">
        <f t="shared" si="2"/>
        <v>-2.3797814656023486E-2</v>
      </c>
      <c r="D187">
        <v>18494.240000000002</v>
      </c>
      <c r="E187">
        <v>18628.78</v>
      </c>
      <c r="F187">
        <v>18263.5</v>
      </c>
    </row>
    <row r="188" spans="1:6" x14ac:dyDescent="0.25">
      <c r="A188" s="51">
        <v>45505</v>
      </c>
      <c r="B188">
        <v>18890.39</v>
      </c>
      <c r="C188" s="53">
        <f t="shared" si="2"/>
        <v>-2.4379171415984557E-2</v>
      </c>
      <c r="D188">
        <v>19375.97</v>
      </c>
      <c r="E188">
        <v>19538.97</v>
      </c>
      <c r="F188">
        <v>18737.09</v>
      </c>
    </row>
    <row r="189" spans="1:6" x14ac:dyDescent="0.25">
      <c r="A189" s="51">
        <v>45504</v>
      </c>
      <c r="B189">
        <v>19362.43</v>
      </c>
      <c r="C189" s="53">
        <f t="shared" si="2"/>
        <v>3.0120869725748678E-2</v>
      </c>
      <c r="D189">
        <v>19222.849999999999</v>
      </c>
      <c r="E189">
        <v>19426.62</v>
      </c>
      <c r="F189">
        <v>19162.91</v>
      </c>
    </row>
    <row r="190" spans="1:6" x14ac:dyDescent="0.25">
      <c r="A190" s="51">
        <v>45503</v>
      </c>
      <c r="B190">
        <v>18796.27</v>
      </c>
      <c r="C190" s="53">
        <f t="shared" si="2"/>
        <v>-1.3810442986669669E-2</v>
      </c>
      <c r="D190">
        <v>19129.560000000001</v>
      </c>
      <c r="E190">
        <v>19165.419999999998</v>
      </c>
      <c r="F190">
        <v>18667.22</v>
      </c>
    </row>
    <row r="191" spans="1:6" x14ac:dyDescent="0.25">
      <c r="A191" s="51">
        <v>45502</v>
      </c>
      <c r="B191">
        <v>19059.490000000002</v>
      </c>
      <c r="C191" s="53">
        <f t="shared" si="2"/>
        <v>1.8834440901489558E-3</v>
      </c>
      <c r="D191">
        <v>19122.43</v>
      </c>
      <c r="E191">
        <v>19224.59</v>
      </c>
      <c r="F191">
        <v>18974.509999999998</v>
      </c>
    </row>
    <row r="192" spans="1:6" x14ac:dyDescent="0.25">
      <c r="A192" s="51">
        <v>45499</v>
      </c>
      <c r="B192">
        <v>19023.66</v>
      </c>
      <c r="C192" s="53">
        <f t="shared" si="2"/>
        <v>1.025353441051724E-2</v>
      </c>
      <c r="D192">
        <v>18990.2</v>
      </c>
      <c r="E192">
        <v>19142.68</v>
      </c>
      <c r="F192">
        <v>18899.310000000001</v>
      </c>
    </row>
    <row r="193" spans="1:6" x14ac:dyDescent="0.25">
      <c r="A193" s="51">
        <v>45498</v>
      </c>
      <c r="B193">
        <v>18830.580000000002</v>
      </c>
      <c r="C193" s="53">
        <f t="shared" si="2"/>
        <v>-1.0603502765548556E-2</v>
      </c>
      <c r="D193">
        <v>19041.150000000001</v>
      </c>
      <c r="E193">
        <v>19227.2</v>
      </c>
      <c r="F193">
        <v>18721.71</v>
      </c>
    </row>
    <row r="194" spans="1:6" x14ac:dyDescent="0.25">
      <c r="A194" s="51">
        <v>45497</v>
      </c>
      <c r="B194">
        <v>19032.39</v>
      </c>
      <c r="C194" s="53">
        <f t="shared" si="2"/>
        <v>-3.654639942412663E-2</v>
      </c>
      <c r="D194">
        <v>19475.66</v>
      </c>
      <c r="E194">
        <v>19482.55</v>
      </c>
      <c r="F194">
        <v>19005.47</v>
      </c>
    </row>
    <row r="195" spans="1:6" x14ac:dyDescent="0.25">
      <c r="A195" s="51">
        <v>45496</v>
      </c>
      <c r="B195">
        <v>19754.34</v>
      </c>
      <c r="C195" s="53">
        <f t="shared" ref="C195:C258" si="3">B195/B196-1</f>
        <v>-3.457117965259271E-3</v>
      </c>
      <c r="D195">
        <v>19783.330000000002</v>
      </c>
      <c r="E195">
        <v>19904.599999999999</v>
      </c>
      <c r="F195">
        <v>19736.22</v>
      </c>
    </row>
    <row r="196" spans="1:6" x14ac:dyDescent="0.25">
      <c r="A196" s="51">
        <v>45495</v>
      </c>
      <c r="B196">
        <v>19822.87</v>
      </c>
      <c r="C196" s="53">
        <f t="shared" si="3"/>
        <v>1.5379595566578752E-2</v>
      </c>
      <c r="D196">
        <v>19751.02</v>
      </c>
      <c r="E196">
        <v>19861.72</v>
      </c>
      <c r="F196">
        <v>19638.37</v>
      </c>
    </row>
    <row r="197" spans="1:6" x14ac:dyDescent="0.25">
      <c r="A197" s="51">
        <v>45492</v>
      </c>
      <c r="B197">
        <v>19522.62</v>
      </c>
      <c r="C197" s="53">
        <f t="shared" si="3"/>
        <v>-9.2600439784847888E-3</v>
      </c>
      <c r="D197">
        <v>19687.8</v>
      </c>
      <c r="E197">
        <v>19784.48</v>
      </c>
      <c r="F197">
        <v>19479.38</v>
      </c>
    </row>
    <row r="198" spans="1:6" x14ac:dyDescent="0.25">
      <c r="A198" s="51">
        <v>45491</v>
      </c>
      <c r="B198">
        <v>19705.09</v>
      </c>
      <c r="C198" s="53">
        <f t="shared" si="3"/>
        <v>-4.7502063220927759E-3</v>
      </c>
      <c r="D198">
        <v>19936.240000000002</v>
      </c>
      <c r="E198">
        <v>19947.98</v>
      </c>
      <c r="F198">
        <v>19575.79</v>
      </c>
    </row>
    <row r="199" spans="1:6" x14ac:dyDescent="0.25">
      <c r="A199" s="51">
        <v>45490</v>
      </c>
      <c r="B199">
        <v>19799.14</v>
      </c>
      <c r="C199" s="53">
        <f t="shared" si="3"/>
        <v>-2.938826253932858E-2</v>
      </c>
      <c r="D199">
        <v>20041.310000000001</v>
      </c>
      <c r="E199">
        <v>20080.27</v>
      </c>
      <c r="F199">
        <v>19793.75</v>
      </c>
    </row>
    <row r="200" spans="1:6" x14ac:dyDescent="0.25">
      <c r="A200" s="51">
        <v>45489</v>
      </c>
      <c r="B200">
        <v>20398.62</v>
      </c>
      <c r="C200" s="53">
        <f t="shared" si="3"/>
        <v>5.7586055345382192E-4</v>
      </c>
      <c r="D200">
        <v>20441.53</v>
      </c>
      <c r="E200">
        <v>20477</v>
      </c>
      <c r="F200">
        <v>20266.509999999998</v>
      </c>
    </row>
    <row r="201" spans="1:6" x14ac:dyDescent="0.25">
      <c r="A201" s="51">
        <v>45488</v>
      </c>
      <c r="B201">
        <v>20386.88</v>
      </c>
      <c r="C201" s="53">
        <f t="shared" si="3"/>
        <v>2.7243453381922134E-3</v>
      </c>
      <c r="D201">
        <v>20401.02</v>
      </c>
      <c r="E201">
        <v>20585.169999999998</v>
      </c>
      <c r="F201">
        <v>20304.53</v>
      </c>
    </row>
    <row r="202" spans="1:6" x14ac:dyDescent="0.25">
      <c r="A202" s="51">
        <v>45485</v>
      </c>
      <c r="B202">
        <v>20331.490000000002</v>
      </c>
      <c r="C202" s="53">
        <f t="shared" si="3"/>
        <v>5.9436871145732706E-3</v>
      </c>
      <c r="D202">
        <v>20226.23</v>
      </c>
      <c r="E202">
        <v>20526.080000000002</v>
      </c>
      <c r="F202">
        <v>20217.990000000002</v>
      </c>
    </row>
    <row r="203" spans="1:6" x14ac:dyDescent="0.25">
      <c r="A203" s="51">
        <v>45484</v>
      </c>
      <c r="B203">
        <v>20211.36</v>
      </c>
      <c r="C203" s="53">
        <f t="shared" si="3"/>
        <v>-2.244311833688184E-2</v>
      </c>
      <c r="D203">
        <v>20661.41</v>
      </c>
      <c r="E203">
        <v>20672.099999999999</v>
      </c>
      <c r="F203">
        <v>20165</v>
      </c>
    </row>
    <row r="204" spans="1:6" x14ac:dyDescent="0.25">
      <c r="A204" s="51">
        <v>45483</v>
      </c>
      <c r="B204">
        <v>20675.38</v>
      </c>
      <c r="C204" s="53">
        <f t="shared" si="3"/>
        <v>1.0871744123850613E-2</v>
      </c>
      <c r="D204">
        <v>20533.27</v>
      </c>
      <c r="E204">
        <v>20690.97</v>
      </c>
      <c r="F204">
        <v>20479.939999999999</v>
      </c>
    </row>
    <row r="205" spans="1:6" x14ac:dyDescent="0.25">
      <c r="A205" s="51">
        <v>45482</v>
      </c>
      <c r="B205">
        <v>20453.02</v>
      </c>
      <c r="C205" s="53">
        <f t="shared" si="3"/>
        <v>6.5950603585007705E-4</v>
      </c>
      <c r="D205">
        <v>20504.169999999998</v>
      </c>
      <c r="E205">
        <v>20543.900000000001</v>
      </c>
      <c r="F205">
        <v>20395.57</v>
      </c>
    </row>
    <row r="206" spans="1:6" x14ac:dyDescent="0.25">
      <c r="A206" s="51">
        <v>45481</v>
      </c>
      <c r="B206">
        <v>20439.54</v>
      </c>
      <c r="C206" s="53">
        <f t="shared" si="3"/>
        <v>2.3327809917335074E-3</v>
      </c>
      <c r="D206">
        <v>20393.89</v>
      </c>
      <c r="E206">
        <v>20455.38</v>
      </c>
      <c r="F206">
        <v>20363.37</v>
      </c>
    </row>
    <row r="207" spans="1:6" x14ac:dyDescent="0.25">
      <c r="A207" s="51">
        <v>45478</v>
      </c>
      <c r="B207">
        <v>20391.97</v>
      </c>
      <c r="C207" s="53">
        <f t="shared" si="3"/>
        <v>1.0172079242548149E-2</v>
      </c>
      <c r="D207">
        <v>20224.13</v>
      </c>
      <c r="E207">
        <v>20406.990000000002</v>
      </c>
      <c r="F207">
        <v>20201.5</v>
      </c>
    </row>
    <row r="208" spans="1:6" x14ac:dyDescent="0.25">
      <c r="A208" s="51">
        <v>45476</v>
      </c>
      <c r="B208">
        <v>20186.63</v>
      </c>
      <c r="C208" s="53">
        <f t="shared" si="3"/>
        <v>8.7318089395855836E-3</v>
      </c>
      <c r="D208">
        <v>19995.28</v>
      </c>
      <c r="E208">
        <v>20186.63</v>
      </c>
      <c r="F208">
        <v>19995.28</v>
      </c>
    </row>
    <row r="209" spans="1:6" x14ac:dyDescent="0.25">
      <c r="A209" s="51">
        <v>45475</v>
      </c>
      <c r="B209">
        <v>20011.89</v>
      </c>
      <c r="C209" s="53">
        <f t="shared" si="3"/>
        <v>1.0078123501556124E-2</v>
      </c>
      <c r="D209">
        <v>19746.22</v>
      </c>
      <c r="E209">
        <v>20014.919999999998</v>
      </c>
      <c r="F209">
        <v>19741.810000000001</v>
      </c>
    </row>
    <row r="210" spans="1:6" x14ac:dyDescent="0.25">
      <c r="A210" s="51">
        <v>45474</v>
      </c>
      <c r="B210">
        <v>19812.22</v>
      </c>
      <c r="C210" s="53">
        <f t="shared" si="3"/>
        <v>6.5717042280928339E-3</v>
      </c>
      <c r="D210">
        <v>19720.11</v>
      </c>
      <c r="E210">
        <v>19827.75</v>
      </c>
      <c r="F210">
        <v>19577.54</v>
      </c>
    </row>
    <row r="211" spans="1:6" x14ac:dyDescent="0.25">
      <c r="A211" s="51">
        <v>45471</v>
      </c>
      <c r="B211">
        <v>19682.87</v>
      </c>
      <c r="C211" s="53">
        <f t="shared" si="3"/>
        <v>-5.3645883603188338E-3</v>
      </c>
      <c r="D211">
        <v>19817</v>
      </c>
      <c r="E211">
        <v>20017.71</v>
      </c>
      <c r="F211">
        <v>19665.849999999999</v>
      </c>
    </row>
    <row r="212" spans="1:6" x14ac:dyDescent="0.25">
      <c r="A212" s="51">
        <v>45470</v>
      </c>
      <c r="B212">
        <v>19789.03</v>
      </c>
      <c r="C212" s="53">
        <f t="shared" si="3"/>
        <v>1.9229357426566729E-3</v>
      </c>
      <c r="D212">
        <v>19740.509999999998</v>
      </c>
      <c r="E212">
        <v>19850.810000000001</v>
      </c>
      <c r="F212">
        <v>19701.34</v>
      </c>
    </row>
    <row r="213" spans="1:6" x14ac:dyDescent="0.25">
      <c r="A213" s="51">
        <v>45469</v>
      </c>
      <c r="B213">
        <v>19751.05</v>
      </c>
      <c r="C213" s="53">
        <f t="shared" si="3"/>
        <v>2.5338648087698257E-3</v>
      </c>
      <c r="D213">
        <v>19671.07</v>
      </c>
      <c r="E213">
        <v>19763.55</v>
      </c>
      <c r="F213">
        <v>19654.18</v>
      </c>
    </row>
    <row r="214" spans="1:6" x14ac:dyDescent="0.25">
      <c r="A214" s="51">
        <v>45468</v>
      </c>
      <c r="B214">
        <v>19701.13</v>
      </c>
      <c r="C214" s="53">
        <f t="shared" si="3"/>
        <v>1.1631035676177515E-2</v>
      </c>
      <c r="D214">
        <v>19555.84</v>
      </c>
      <c r="E214">
        <v>19712.419999999998</v>
      </c>
      <c r="F214">
        <v>19523.509999999998</v>
      </c>
    </row>
    <row r="215" spans="1:6" x14ac:dyDescent="0.25">
      <c r="A215" s="51">
        <v>45467</v>
      </c>
      <c r="B215">
        <v>19474.62</v>
      </c>
      <c r="C215" s="53">
        <f t="shared" si="3"/>
        <v>-1.1462186358368931E-2</v>
      </c>
      <c r="D215">
        <v>19648.23</v>
      </c>
      <c r="E215">
        <v>19723.2</v>
      </c>
      <c r="F215">
        <v>19472.53</v>
      </c>
    </row>
    <row r="216" spans="1:6" x14ac:dyDescent="0.25">
      <c r="A216" s="51">
        <v>45464</v>
      </c>
      <c r="B216">
        <v>19700.43</v>
      </c>
      <c r="C216" s="53">
        <f t="shared" si="3"/>
        <v>-2.6260232985525489E-3</v>
      </c>
      <c r="D216">
        <v>19722.37</v>
      </c>
      <c r="E216">
        <v>19801.97</v>
      </c>
      <c r="F216">
        <v>19643.52</v>
      </c>
    </row>
    <row r="217" spans="1:6" x14ac:dyDescent="0.25">
      <c r="A217" s="51">
        <v>45463</v>
      </c>
      <c r="B217">
        <v>19752.3</v>
      </c>
      <c r="C217" s="53">
        <f t="shared" si="3"/>
        <v>-7.8638354983661118E-3</v>
      </c>
      <c r="D217">
        <v>19962.97</v>
      </c>
      <c r="E217">
        <v>19979.93</v>
      </c>
      <c r="F217">
        <v>19685.03</v>
      </c>
    </row>
    <row r="218" spans="1:6" x14ac:dyDescent="0.25">
      <c r="A218" s="51">
        <v>45461</v>
      </c>
      <c r="B218">
        <v>19908.86</v>
      </c>
      <c r="C218" s="53">
        <f t="shared" si="3"/>
        <v>3.0699275225787304E-4</v>
      </c>
      <c r="D218">
        <v>19904.43</v>
      </c>
      <c r="E218">
        <v>19940.5</v>
      </c>
      <c r="F218">
        <v>19837.86</v>
      </c>
    </row>
    <row r="219" spans="1:6" x14ac:dyDescent="0.25">
      <c r="A219" s="51">
        <v>45460</v>
      </c>
      <c r="B219">
        <v>19902.75</v>
      </c>
      <c r="C219" s="53">
        <f t="shared" si="3"/>
        <v>1.2357704554471605E-2</v>
      </c>
      <c r="D219">
        <v>19681.86</v>
      </c>
      <c r="E219">
        <v>19977.84</v>
      </c>
      <c r="F219">
        <v>19623.71</v>
      </c>
    </row>
    <row r="220" spans="1:6" x14ac:dyDescent="0.25">
      <c r="A220" s="51">
        <v>45457</v>
      </c>
      <c r="B220">
        <v>19659.8</v>
      </c>
      <c r="C220" s="53">
        <f t="shared" si="3"/>
        <v>4.2335566575335548E-3</v>
      </c>
      <c r="D220">
        <v>19557.22</v>
      </c>
      <c r="E220">
        <v>19664.59</v>
      </c>
      <c r="F220">
        <v>19534.62</v>
      </c>
    </row>
    <row r="221" spans="1:6" x14ac:dyDescent="0.25">
      <c r="A221" s="51">
        <v>45456</v>
      </c>
      <c r="B221">
        <v>19576.919999999998</v>
      </c>
      <c r="C221" s="53">
        <f t="shared" si="3"/>
        <v>5.7405068948757076E-3</v>
      </c>
      <c r="D221">
        <v>19609.05</v>
      </c>
      <c r="E221">
        <v>19639.45</v>
      </c>
      <c r="F221">
        <v>19473.71</v>
      </c>
    </row>
    <row r="222" spans="1:6" x14ac:dyDescent="0.25">
      <c r="A222" s="51">
        <v>45455</v>
      </c>
      <c r="B222">
        <v>19465.18</v>
      </c>
      <c r="C222" s="53">
        <f t="shared" si="3"/>
        <v>1.3274211902231103E-2</v>
      </c>
      <c r="D222">
        <v>19358.259999999998</v>
      </c>
      <c r="E222">
        <v>19556.900000000001</v>
      </c>
      <c r="F222">
        <v>19347.28</v>
      </c>
    </row>
    <row r="223" spans="1:6" x14ac:dyDescent="0.25">
      <c r="A223" s="51">
        <v>45454</v>
      </c>
      <c r="B223">
        <v>19210.18</v>
      </c>
      <c r="C223" s="53">
        <f t="shared" si="3"/>
        <v>7.1041858129132773E-3</v>
      </c>
      <c r="D223">
        <v>19031.400000000001</v>
      </c>
      <c r="E223">
        <v>19212.63</v>
      </c>
      <c r="F223">
        <v>18966.560000000001</v>
      </c>
    </row>
    <row r="224" spans="1:6" x14ac:dyDescent="0.25">
      <c r="A224" s="51">
        <v>45453</v>
      </c>
      <c r="B224">
        <v>19074.669999999998</v>
      </c>
      <c r="C224" s="53">
        <f t="shared" si="3"/>
        <v>3.8798060096993936E-3</v>
      </c>
      <c r="D224">
        <v>18945.310000000001</v>
      </c>
      <c r="E224">
        <v>19089.830000000002</v>
      </c>
      <c r="F224">
        <v>18940.71</v>
      </c>
    </row>
    <row r="225" spans="1:6" x14ac:dyDescent="0.25">
      <c r="A225" s="51">
        <v>45450</v>
      </c>
      <c r="B225">
        <v>19000.95</v>
      </c>
      <c r="C225" s="53">
        <f t="shared" si="3"/>
        <v>-1.0640764326521612E-3</v>
      </c>
      <c r="D225">
        <v>18992.580000000002</v>
      </c>
      <c r="E225">
        <v>19113.88</v>
      </c>
      <c r="F225">
        <v>18958.68</v>
      </c>
    </row>
    <row r="226" spans="1:6" x14ac:dyDescent="0.25">
      <c r="A226" s="51">
        <v>45449</v>
      </c>
      <c r="B226">
        <v>19021.189999999999</v>
      </c>
      <c r="C226" s="53">
        <f t="shared" si="3"/>
        <v>-7.2813047509723283E-4</v>
      </c>
      <c r="D226">
        <v>19053.009999999998</v>
      </c>
      <c r="E226">
        <v>19071.79</v>
      </c>
      <c r="F226">
        <v>18978.86</v>
      </c>
    </row>
    <row r="227" spans="1:6" x14ac:dyDescent="0.25">
      <c r="A227" s="51">
        <v>45448</v>
      </c>
      <c r="B227">
        <v>19035.05</v>
      </c>
      <c r="C227" s="53">
        <f t="shared" si="3"/>
        <v>2.0381305870219135E-2</v>
      </c>
      <c r="D227">
        <v>18791.28</v>
      </c>
      <c r="E227">
        <v>19035.87</v>
      </c>
      <c r="F227">
        <v>18768.25</v>
      </c>
    </row>
    <row r="228" spans="1:6" x14ac:dyDescent="0.25">
      <c r="A228" s="51">
        <v>45447</v>
      </c>
      <c r="B228">
        <v>18654.84</v>
      </c>
      <c r="C228" s="53">
        <f t="shared" si="3"/>
        <v>2.8960855267223806E-3</v>
      </c>
      <c r="D228">
        <v>18598</v>
      </c>
      <c r="E228">
        <v>18697.95</v>
      </c>
      <c r="F228">
        <v>18521.849999999999</v>
      </c>
    </row>
    <row r="229" spans="1:6" x14ac:dyDescent="0.25">
      <c r="A229" s="51">
        <v>45446</v>
      </c>
      <c r="B229">
        <v>18600.97</v>
      </c>
      <c r="C229" s="53">
        <f t="shared" si="3"/>
        <v>3.4698826379091496E-3</v>
      </c>
      <c r="D229">
        <v>18666.72</v>
      </c>
      <c r="E229">
        <v>18707.22</v>
      </c>
      <c r="F229">
        <v>18392.57</v>
      </c>
    </row>
    <row r="230" spans="1:6" x14ac:dyDescent="0.25">
      <c r="A230" s="51">
        <v>45443</v>
      </c>
      <c r="B230">
        <v>18536.650000000001</v>
      </c>
      <c r="C230" s="53">
        <f t="shared" si="3"/>
        <v>-1.0842207581340801E-4</v>
      </c>
      <c r="D230">
        <v>18550.8</v>
      </c>
      <c r="E230">
        <v>18574.560000000001</v>
      </c>
      <c r="F230">
        <v>18189.78</v>
      </c>
    </row>
    <row r="231" spans="1:6" x14ac:dyDescent="0.25">
      <c r="A231" s="51">
        <v>45442</v>
      </c>
      <c r="B231">
        <v>18538.66</v>
      </c>
      <c r="C231" s="53">
        <f t="shared" si="3"/>
        <v>-1.0572271071557227E-2</v>
      </c>
      <c r="D231">
        <v>18683.25</v>
      </c>
      <c r="E231">
        <v>18705.259999999998</v>
      </c>
      <c r="F231">
        <v>18487.759999999998</v>
      </c>
    </row>
    <row r="232" spans="1:6" x14ac:dyDescent="0.25">
      <c r="A232" s="51">
        <v>45441</v>
      </c>
      <c r="B232">
        <v>18736.75</v>
      </c>
      <c r="C232" s="53">
        <f t="shared" si="3"/>
        <v>-7.0320051893431046E-3</v>
      </c>
      <c r="D232">
        <v>18708.07</v>
      </c>
      <c r="E232">
        <v>18814.82</v>
      </c>
      <c r="F232">
        <v>18706.62</v>
      </c>
    </row>
    <row r="233" spans="1:6" x14ac:dyDescent="0.25">
      <c r="A233" s="51">
        <v>45440</v>
      </c>
      <c r="B233">
        <v>18869.439999999999</v>
      </c>
      <c r="C233" s="53">
        <f t="shared" si="3"/>
        <v>3.2480254780455908E-3</v>
      </c>
      <c r="D233">
        <v>18855.150000000001</v>
      </c>
      <c r="E233">
        <v>18875.2</v>
      </c>
      <c r="F233">
        <v>18755.939999999999</v>
      </c>
    </row>
    <row r="234" spans="1:6" x14ac:dyDescent="0.25">
      <c r="A234" s="51">
        <v>45436</v>
      </c>
      <c r="B234">
        <v>18808.349999999999</v>
      </c>
      <c r="C234" s="53">
        <f t="shared" si="3"/>
        <v>9.9315967715867259E-3</v>
      </c>
      <c r="D234">
        <v>18669.36</v>
      </c>
      <c r="E234">
        <v>18851.990000000002</v>
      </c>
      <c r="F234">
        <v>18664.79</v>
      </c>
    </row>
    <row r="235" spans="1:6" x14ac:dyDescent="0.25">
      <c r="A235" s="51">
        <v>45435</v>
      </c>
      <c r="B235">
        <v>18623.39</v>
      </c>
      <c r="C235" s="53">
        <f t="shared" si="3"/>
        <v>-4.3736501079914003E-3</v>
      </c>
      <c r="D235">
        <v>18907.14</v>
      </c>
      <c r="E235">
        <v>18907.54</v>
      </c>
      <c r="F235">
        <v>18554.89</v>
      </c>
    </row>
    <row r="236" spans="1:6" x14ac:dyDescent="0.25">
      <c r="A236" s="51">
        <v>45434</v>
      </c>
      <c r="B236">
        <v>18705.2</v>
      </c>
      <c r="C236" s="53">
        <f t="shared" si="3"/>
        <v>-4.5955391208618579E-4</v>
      </c>
      <c r="D236">
        <v>18733.54</v>
      </c>
      <c r="E236">
        <v>18756.689999999999</v>
      </c>
      <c r="F236">
        <v>18606.16</v>
      </c>
    </row>
    <row r="237" spans="1:6" x14ac:dyDescent="0.25">
      <c r="A237" s="51">
        <v>45433</v>
      </c>
      <c r="B237">
        <v>18713.8</v>
      </c>
      <c r="C237" s="53">
        <f t="shared" si="3"/>
        <v>2.1211094028710242E-3</v>
      </c>
      <c r="D237">
        <v>18603.990000000002</v>
      </c>
      <c r="E237">
        <v>18721.18</v>
      </c>
      <c r="F237">
        <v>18589.91</v>
      </c>
    </row>
    <row r="238" spans="1:6" x14ac:dyDescent="0.25">
      <c r="A238" s="51">
        <v>45432</v>
      </c>
      <c r="B238">
        <v>18674.189999999999</v>
      </c>
      <c r="C238" s="53">
        <f t="shared" si="3"/>
        <v>6.8995154271245251E-3</v>
      </c>
      <c r="D238">
        <v>18559.22</v>
      </c>
      <c r="E238">
        <v>18703.830000000002</v>
      </c>
      <c r="F238">
        <v>18549.84</v>
      </c>
    </row>
    <row r="239" spans="1:6" x14ac:dyDescent="0.25">
      <c r="A239" s="51">
        <v>45429</v>
      </c>
      <c r="B239">
        <v>18546.23</v>
      </c>
      <c r="C239" s="53">
        <f t="shared" si="3"/>
        <v>-6.3207378397189817E-4</v>
      </c>
      <c r="D239">
        <v>18571.82</v>
      </c>
      <c r="E239">
        <v>18590.37</v>
      </c>
      <c r="F239">
        <v>18462.25</v>
      </c>
    </row>
    <row r="240" spans="1:6" x14ac:dyDescent="0.25">
      <c r="A240" s="51">
        <v>45428</v>
      </c>
      <c r="B240">
        <v>18557.96</v>
      </c>
      <c r="C240" s="53">
        <f t="shared" si="3"/>
        <v>-2.0804822373923226E-3</v>
      </c>
      <c r="D240">
        <v>18589.98</v>
      </c>
      <c r="E240">
        <v>18669.5</v>
      </c>
      <c r="F240">
        <v>18553.3</v>
      </c>
    </row>
    <row r="241" spans="1:6" x14ac:dyDescent="0.25">
      <c r="A241" s="51">
        <v>45427</v>
      </c>
      <c r="B241">
        <v>18596.650000000001</v>
      </c>
      <c r="C241" s="53">
        <f t="shared" si="3"/>
        <v>1.4947521581071044E-2</v>
      </c>
      <c r="D241">
        <v>18412.810000000001</v>
      </c>
      <c r="E241">
        <v>18607.53</v>
      </c>
      <c r="F241">
        <v>18359.32</v>
      </c>
    </row>
    <row r="242" spans="1:6" x14ac:dyDescent="0.25">
      <c r="A242" s="51">
        <v>45426</v>
      </c>
      <c r="B242">
        <v>18322.77</v>
      </c>
      <c r="C242" s="53">
        <f t="shared" si="3"/>
        <v>6.8224990809737651E-3</v>
      </c>
      <c r="D242">
        <v>18187.509999999998</v>
      </c>
      <c r="E242">
        <v>18339.580000000002</v>
      </c>
      <c r="F242">
        <v>18175.3</v>
      </c>
    </row>
    <row r="243" spans="1:6" x14ac:dyDescent="0.25">
      <c r="A243" s="51">
        <v>45425</v>
      </c>
      <c r="B243">
        <v>18198.61</v>
      </c>
      <c r="C243" s="53">
        <f t="shared" si="3"/>
        <v>2.0609894291010455E-3</v>
      </c>
      <c r="D243">
        <v>18228.400000000001</v>
      </c>
      <c r="E243">
        <v>18233.5</v>
      </c>
      <c r="F243">
        <v>18147.57</v>
      </c>
    </row>
    <row r="244" spans="1:6" x14ac:dyDescent="0.25">
      <c r="A244" s="51">
        <v>45422</v>
      </c>
      <c r="B244">
        <v>18161.18</v>
      </c>
      <c r="C244" s="53">
        <f t="shared" si="3"/>
        <v>2.6345049482541238E-3</v>
      </c>
      <c r="D244">
        <v>18171.150000000001</v>
      </c>
      <c r="E244">
        <v>18247.61</v>
      </c>
      <c r="F244">
        <v>18099.73</v>
      </c>
    </row>
    <row r="245" spans="1:6" x14ac:dyDescent="0.25">
      <c r="A245" s="51">
        <v>45421</v>
      </c>
      <c r="B245">
        <v>18113.46</v>
      </c>
      <c r="C245" s="53">
        <f t="shared" si="3"/>
        <v>1.5731260308953221E-3</v>
      </c>
      <c r="D245">
        <v>18095.8</v>
      </c>
      <c r="E245">
        <v>18138.02</v>
      </c>
      <c r="F245">
        <v>18012.62</v>
      </c>
    </row>
    <row r="246" spans="1:6" x14ac:dyDescent="0.25">
      <c r="A246" s="51">
        <v>45420</v>
      </c>
      <c r="B246">
        <v>18085.009999999998</v>
      </c>
      <c r="C246" s="53">
        <f t="shared" si="3"/>
        <v>-3.5596925619574282E-4</v>
      </c>
      <c r="D246">
        <v>17987.7</v>
      </c>
      <c r="E246">
        <v>18135.34</v>
      </c>
      <c r="F246">
        <v>17987.7</v>
      </c>
    </row>
    <row r="247" spans="1:6" x14ac:dyDescent="0.25">
      <c r="A247" s="51">
        <v>45419</v>
      </c>
      <c r="B247">
        <v>18091.45</v>
      </c>
      <c r="C247" s="53">
        <f t="shared" si="3"/>
        <v>-1.1716869584055267E-4</v>
      </c>
      <c r="D247">
        <v>18106.330000000002</v>
      </c>
      <c r="E247">
        <v>18156.32</v>
      </c>
      <c r="F247">
        <v>18061.61</v>
      </c>
    </row>
    <row r="248" spans="1:6" x14ac:dyDescent="0.25">
      <c r="A248" s="51">
        <v>45418</v>
      </c>
      <c r="B248">
        <v>18093.57</v>
      </c>
      <c r="C248" s="53">
        <f t="shared" si="3"/>
        <v>1.1333758132671568E-2</v>
      </c>
      <c r="D248">
        <v>17950.98</v>
      </c>
      <c r="E248">
        <v>18094.46</v>
      </c>
      <c r="F248">
        <v>17937.28</v>
      </c>
    </row>
    <row r="249" spans="1:6" x14ac:dyDescent="0.25">
      <c r="A249" s="51">
        <v>45415</v>
      </c>
      <c r="B249">
        <v>17890.8</v>
      </c>
      <c r="C249" s="53">
        <f t="shared" si="3"/>
        <v>1.9910452560037317E-2</v>
      </c>
      <c r="D249">
        <v>17848.66</v>
      </c>
      <c r="E249">
        <v>17926.98</v>
      </c>
      <c r="F249">
        <v>17784.78</v>
      </c>
    </row>
    <row r="250" spans="1:6" x14ac:dyDescent="0.25">
      <c r="A250" s="51">
        <v>45414</v>
      </c>
      <c r="B250">
        <v>17541.54</v>
      </c>
      <c r="C250" s="53">
        <f t="shared" si="3"/>
        <v>1.2875789254874093E-2</v>
      </c>
      <c r="D250">
        <v>17474.919999999998</v>
      </c>
      <c r="E250">
        <v>17575.8</v>
      </c>
      <c r="F250">
        <v>17290.64</v>
      </c>
    </row>
    <row r="251" spans="1:6" x14ac:dyDescent="0.25">
      <c r="A251" s="51">
        <v>45413</v>
      </c>
      <c r="B251">
        <v>17318.55</v>
      </c>
      <c r="C251" s="53">
        <f t="shared" si="3"/>
        <v>-7.003163292278014E-3</v>
      </c>
      <c r="D251">
        <v>17382.78</v>
      </c>
      <c r="E251">
        <v>17667.86</v>
      </c>
      <c r="F251">
        <v>17284.37</v>
      </c>
    </row>
    <row r="252" spans="1:6" x14ac:dyDescent="0.25">
      <c r="A252" s="51">
        <v>45412</v>
      </c>
      <c r="B252">
        <v>17440.689999999999</v>
      </c>
      <c r="C252" s="53">
        <f t="shared" si="3"/>
        <v>-1.9233840492343224E-2</v>
      </c>
      <c r="D252">
        <v>17720.349999999999</v>
      </c>
      <c r="E252">
        <v>17768.87</v>
      </c>
      <c r="F252">
        <v>17440.689999999999</v>
      </c>
    </row>
    <row r="253" spans="1:6" x14ac:dyDescent="0.25">
      <c r="A253" s="51">
        <v>45411</v>
      </c>
      <c r="B253">
        <v>17782.72</v>
      </c>
      <c r="C253" s="53">
        <f t="shared" si="3"/>
        <v>3.6357889865281656E-3</v>
      </c>
      <c r="D253">
        <v>17801.14</v>
      </c>
      <c r="E253">
        <v>17820</v>
      </c>
      <c r="F253">
        <v>17671.03</v>
      </c>
    </row>
    <row r="254" spans="1:6" x14ac:dyDescent="0.25">
      <c r="A254" s="51">
        <v>45408</v>
      </c>
      <c r="B254">
        <v>17718.3</v>
      </c>
      <c r="C254" s="53">
        <f t="shared" si="3"/>
        <v>1.6511287685379017E-2</v>
      </c>
      <c r="D254">
        <v>17566.22</v>
      </c>
      <c r="E254">
        <v>17772.78</v>
      </c>
      <c r="F254">
        <v>17533.080000000002</v>
      </c>
    </row>
    <row r="255" spans="1:6" x14ac:dyDescent="0.25">
      <c r="A255" s="51">
        <v>45407</v>
      </c>
      <c r="B255">
        <v>17430.5</v>
      </c>
      <c r="C255" s="53">
        <f t="shared" si="3"/>
        <v>-5.4944427961749476E-3</v>
      </c>
      <c r="D255">
        <v>17205.28</v>
      </c>
      <c r="E255">
        <v>17474.46</v>
      </c>
      <c r="F255">
        <v>17172.419999999998</v>
      </c>
    </row>
    <row r="256" spans="1:6" x14ac:dyDescent="0.25">
      <c r="A256" s="51">
        <v>45406</v>
      </c>
      <c r="B256">
        <v>17526.8</v>
      </c>
      <c r="C256" s="53">
        <f t="shared" si="3"/>
        <v>3.1668772003727863E-3</v>
      </c>
      <c r="D256">
        <v>17613.66</v>
      </c>
      <c r="E256">
        <v>17653.66</v>
      </c>
      <c r="F256">
        <v>17435.330000000002</v>
      </c>
    </row>
    <row r="257" spans="1:6" x14ac:dyDescent="0.25">
      <c r="A257" s="51">
        <v>45405</v>
      </c>
      <c r="B257">
        <v>17471.47</v>
      </c>
      <c r="C257" s="53">
        <f t="shared" si="3"/>
        <v>1.5140414005318847E-2</v>
      </c>
      <c r="D257">
        <v>17297.240000000002</v>
      </c>
      <c r="E257">
        <v>17513.310000000001</v>
      </c>
      <c r="F257">
        <v>17277.25</v>
      </c>
    </row>
    <row r="258" spans="1:6" x14ac:dyDescent="0.25">
      <c r="A258" s="51">
        <v>45404</v>
      </c>
      <c r="B258">
        <v>17210.89</v>
      </c>
      <c r="C258" s="53">
        <f t="shared" si="3"/>
        <v>1.0168068953171128E-2</v>
      </c>
      <c r="D258">
        <v>17161.11</v>
      </c>
      <c r="E258">
        <v>17305.150000000001</v>
      </c>
      <c r="F258">
        <v>17010.25</v>
      </c>
    </row>
    <row r="259" spans="1:6" x14ac:dyDescent="0.25">
      <c r="A259" s="51">
        <v>45401</v>
      </c>
      <c r="B259">
        <v>17037.650000000001</v>
      </c>
      <c r="C259" s="53">
        <f t="shared" ref="C259:C322" si="4">B259/B260-1</f>
        <v>-2.0504406325976721E-2</v>
      </c>
      <c r="D259">
        <v>17334.71</v>
      </c>
      <c r="E259">
        <v>17362.28</v>
      </c>
      <c r="F259">
        <v>16973.939999999999</v>
      </c>
    </row>
    <row r="260" spans="1:6" x14ac:dyDescent="0.25">
      <c r="A260" s="51">
        <v>45400</v>
      </c>
      <c r="B260">
        <v>17394.310000000001</v>
      </c>
      <c r="C260" s="53">
        <f t="shared" si="4"/>
        <v>-5.6769267881661145E-3</v>
      </c>
      <c r="D260">
        <v>17514.77</v>
      </c>
      <c r="E260">
        <v>17590.810000000001</v>
      </c>
      <c r="F260">
        <v>17376.490000000002</v>
      </c>
    </row>
    <row r="261" spans="1:6" x14ac:dyDescent="0.25">
      <c r="A261" s="51">
        <v>45399</v>
      </c>
      <c r="B261">
        <v>17493.62</v>
      </c>
      <c r="C261" s="53">
        <f t="shared" si="4"/>
        <v>-1.2422051682148161E-2</v>
      </c>
      <c r="D261">
        <v>17785.82</v>
      </c>
      <c r="E261">
        <v>17788.54</v>
      </c>
      <c r="F261">
        <v>17459.57</v>
      </c>
    </row>
    <row r="262" spans="1:6" x14ac:dyDescent="0.25">
      <c r="A262" s="51">
        <v>45398</v>
      </c>
      <c r="B262">
        <v>17713.66</v>
      </c>
      <c r="C262" s="53">
        <f t="shared" si="4"/>
        <v>3.8572686358873121E-4</v>
      </c>
      <c r="D262">
        <v>17691.45</v>
      </c>
      <c r="E262">
        <v>17817.73</v>
      </c>
      <c r="F262">
        <v>17660.89</v>
      </c>
    </row>
    <row r="263" spans="1:6" x14ac:dyDescent="0.25">
      <c r="A263" s="51">
        <v>45397</v>
      </c>
      <c r="B263">
        <v>17706.830000000002</v>
      </c>
      <c r="C263" s="53">
        <f t="shared" si="4"/>
        <v>-1.6477916226242839E-2</v>
      </c>
      <c r="D263">
        <v>18143.25</v>
      </c>
      <c r="E263">
        <v>18152.080000000002</v>
      </c>
      <c r="F263">
        <v>17676.349999999999</v>
      </c>
    </row>
    <row r="264" spans="1:6" x14ac:dyDescent="0.25">
      <c r="A264" s="51">
        <v>45394</v>
      </c>
      <c r="B264">
        <v>18003.490000000002</v>
      </c>
      <c r="C264" s="53">
        <f t="shared" si="4"/>
        <v>-1.6631545369833134E-2</v>
      </c>
      <c r="D264">
        <v>18117.669999999998</v>
      </c>
      <c r="E264">
        <v>18166.490000000002</v>
      </c>
      <c r="F264">
        <v>17952.09</v>
      </c>
    </row>
    <row r="265" spans="1:6" x14ac:dyDescent="0.25">
      <c r="A265" s="51">
        <v>45393</v>
      </c>
      <c r="B265">
        <v>18307.98</v>
      </c>
      <c r="C265" s="53">
        <f t="shared" si="4"/>
        <v>1.6452129593901521E-2</v>
      </c>
      <c r="D265">
        <v>18085.11</v>
      </c>
      <c r="E265">
        <v>18337.150000000001</v>
      </c>
      <c r="F265">
        <v>17998.25</v>
      </c>
    </row>
    <row r="266" spans="1:6" x14ac:dyDescent="0.25">
      <c r="A266" s="51">
        <v>45392</v>
      </c>
      <c r="B266">
        <v>18011.650000000001</v>
      </c>
      <c r="C266" s="53">
        <f t="shared" si="4"/>
        <v>-8.709459050407542E-3</v>
      </c>
      <c r="D266">
        <v>17957.96</v>
      </c>
      <c r="E266">
        <v>18040.830000000002</v>
      </c>
      <c r="F266">
        <v>17932.419999999998</v>
      </c>
    </row>
    <row r="267" spans="1:6" x14ac:dyDescent="0.25">
      <c r="A267" s="51">
        <v>45391</v>
      </c>
      <c r="B267">
        <v>18169.900000000001</v>
      </c>
      <c r="C267" s="53">
        <f t="shared" si="4"/>
        <v>3.8513407870306438E-3</v>
      </c>
      <c r="D267">
        <v>18188.87</v>
      </c>
      <c r="E267">
        <v>18210.02</v>
      </c>
      <c r="F267">
        <v>17973.07</v>
      </c>
    </row>
    <row r="268" spans="1:6" x14ac:dyDescent="0.25">
      <c r="A268" s="51">
        <v>45390</v>
      </c>
      <c r="B268">
        <v>18100.189999999999</v>
      </c>
      <c r="C268" s="53">
        <f t="shared" si="4"/>
        <v>-4.5669261770464598E-4</v>
      </c>
      <c r="D268">
        <v>18130.439999999999</v>
      </c>
      <c r="E268">
        <v>18178.66</v>
      </c>
      <c r="F268">
        <v>18050.689999999999</v>
      </c>
    </row>
    <row r="269" spans="1:6" x14ac:dyDescent="0.25">
      <c r="A269" s="51">
        <v>45387</v>
      </c>
      <c r="B269">
        <v>18108.46</v>
      </c>
      <c r="C269" s="53">
        <f t="shared" si="4"/>
        <v>1.2846514135752107E-2</v>
      </c>
      <c r="D269">
        <v>17940.28</v>
      </c>
      <c r="E269">
        <v>18202.96</v>
      </c>
      <c r="F269">
        <v>17912.86</v>
      </c>
    </row>
    <row r="270" spans="1:6" x14ac:dyDescent="0.25">
      <c r="A270" s="51">
        <v>45386</v>
      </c>
      <c r="B270">
        <v>17878.78</v>
      </c>
      <c r="C270" s="53">
        <f t="shared" si="4"/>
        <v>-1.5495983246871292E-2</v>
      </c>
      <c r="D270">
        <v>18331.02</v>
      </c>
      <c r="E270">
        <v>18362.29</v>
      </c>
      <c r="F270">
        <v>17875.75</v>
      </c>
    </row>
    <row r="271" spans="1:6" x14ac:dyDescent="0.25">
      <c r="A271" s="51">
        <v>45385</v>
      </c>
      <c r="B271">
        <v>18160.189999999999</v>
      </c>
      <c r="C271" s="53">
        <f t="shared" si="4"/>
        <v>2.1195489626295583E-3</v>
      </c>
      <c r="D271">
        <v>18054.439999999999</v>
      </c>
      <c r="E271">
        <v>18238.669999999998</v>
      </c>
      <c r="F271">
        <v>18045.419999999998</v>
      </c>
    </row>
    <row r="272" spans="1:6" x14ac:dyDescent="0.25">
      <c r="A272" s="51">
        <v>45384</v>
      </c>
      <c r="B272">
        <v>18121.78</v>
      </c>
      <c r="C272" s="53">
        <f t="shared" si="4"/>
        <v>-9.3706951216846468E-3</v>
      </c>
      <c r="D272">
        <v>18076.43</v>
      </c>
      <c r="E272">
        <v>18135.57</v>
      </c>
      <c r="F272">
        <v>18002.27</v>
      </c>
    </row>
    <row r="273" spans="1:6" x14ac:dyDescent="0.25">
      <c r="A273" s="51">
        <v>45383</v>
      </c>
      <c r="B273">
        <v>18293.2</v>
      </c>
      <c r="C273" s="53">
        <f t="shared" si="4"/>
        <v>2.1095948493237149E-3</v>
      </c>
      <c r="D273">
        <v>18280.82</v>
      </c>
      <c r="E273">
        <v>18391.580000000002</v>
      </c>
      <c r="F273">
        <v>18211.28</v>
      </c>
    </row>
    <row r="274" spans="1:6" x14ac:dyDescent="0.25">
      <c r="A274" s="51">
        <v>45379</v>
      </c>
      <c r="B274">
        <v>18254.689999999999</v>
      </c>
      <c r="C274" s="53">
        <f t="shared" si="4"/>
        <v>-1.4304594318423902E-3</v>
      </c>
      <c r="D274">
        <v>18263.41</v>
      </c>
      <c r="E274">
        <v>18308.32</v>
      </c>
      <c r="F274">
        <v>18231.38</v>
      </c>
    </row>
    <row r="275" spans="1:6" x14ac:dyDescent="0.25">
      <c r="A275" s="51">
        <v>45378</v>
      </c>
      <c r="B275">
        <v>18280.84</v>
      </c>
      <c r="C275" s="53">
        <f t="shared" si="4"/>
        <v>3.8604017233974108E-3</v>
      </c>
      <c r="D275">
        <v>18338.189999999999</v>
      </c>
      <c r="E275">
        <v>18344.09</v>
      </c>
      <c r="F275">
        <v>18168.2</v>
      </c>
    </row>
    <row r="276" spans="1:6" x14ac:dyDescent="0.25">
      <c r="A276" s="51">
        <v>45377</v>
      </c>
      <c r="B276">
        <v>18210.54</v>
      </c>
      <c r="C276" s="53">
        <f t="shared" si="4"/>
        <v>-3.639535023685414E-3</v>
      </c>
      <c r="D276">
        <v>18329.29</v>
      </c>
      <c r="E276">
        <v>18378.7</v>
      </c>
      <c r="F276">
        <v>18207.88</v>
      </c>
    </row>
    <row r="277" spans="1:6" x14ac:dyDescent="0.25">
      <c r="A277" s="51">
        <v>45376</v>
      </c>
      <c r="B277">
        <v>18277.060000000001</v>
      </c>
      <c r="C277" s="53">
        <f t="shared" si="4"/>
        <v>-3.4014124749718322E-3</v>
      </c>
      <c r="D277">
        <v>18215.54</v>
      </c>
      <c r="E277">
        <v>18337.349999999999</v>
      </c>
      <c r="F277">
        <v>18189.28</v>
      </c>
    </row>
    <row r="278" spans="1:6" x14ac:dyDescent="0.25">
      <c r="A278" s="51">
        <v>45373</v>
      </c>
      <c r="B278">
        <v>18339.439999999999</v>
      </c>
      <c r="C278" s="53">
        <f t="shared" si="4"/>
        <v>1.0403714333435676E-3</v>
      </c>
      <c r="D278">
        <v>18293.150000000001</v>
      </c>
      <c r="E278">
        <v>18386.25</v>
      </c>
      <c r="F278">
        <v>18267.490000000002</v>
      </c>
    </row>
    <row r="279" spans="1:6" x14ac:dyDescent="0.25">
      <c r="A279" s="51">
        <v>45372</v>
      </c>
      <c r="B279">
        <v>18320.38</v>
      </c>
      <c r="C279" s="53">
        <f t="shared" si="4"/>
        <v>4.4007410043032102E-3</v>
      </c>
      <c r="D279">
        <v>18438.240000000002</v>
      </c>
      <c r="E279">
        <v>18464.7</v>
      </c>
      <c r="F279">
        <v>18317.099999999999</v>
      </c>
    </row>
    <row r="280" spans="1:6" x14ac:dyDescent="0.25">
      <c r="A280" s="51">
        <v>45371</v>
      </c>
      <c r="B280">
        <v>18240.11</v>
      </c>
      <c r="C280" s="53">
        <f t="shared" si="4"/>
        <v>1.1529929792260418E-2</v>
      </c>
      <c r="D280">
        <v>18067.7</v>
      </c>
      <c r="E280">
        <v>18249.12</v>
      </c>
      <c r="F280">
        <v>18003.240000000002</v>
      </c>
    </row>
    <row r="281" spans="1:6" x14ac:dyDescent="0.25">
      <c r="A281" s="51">
        <v>45370</v>
      </c>
      <c r="B281">
        <v>18032.2</v>
      </c>
      <c r="C281" s="53">
        <f t="shared" si="4"/>
        <v>2.6238517520982274E-3</v>
      </c>
      <c r="D281">
        <v>17902.52</v>
      </c>
      <c r="E281">
        <v>18039.82</v>
      </c>
      <c r="F281">
        <v>17809.150000000001</v>
      </c>
    </row>
    <row r="282" spans="1:6" x14ac:dyDescent="0.25">
      <c r="A282" s="51">
        <v>45369</v>
      </c>
      <c r="B282">
        <v>17985.009999999998</v>
      </c>
      <c r="C282" s="53">
        <f t="shared" si="4"/>
        <v>9.9257366669940339E-3</v>
      </c>
      <c r="D282">
        <v>18024.240000000002</v>
      </c>
      <c r="E282">
        <v>18124.32</v>
      </c>
      <c r="F282">
        <v>17973.09</v>
      </c>
    </row>
    <row r="283" spans="1:6" x14ac:dyDescent="0.25">
      <c r="A283" s="51">
        <v>45366</v>
      </c>
      <c r="B283">
        <v>17808.25</v>
      </c>
      <c r="C283" s="53">
        <f t="shared" si="4"/>
        <v>-1.14661214856E-2</v>
      </c>
      <c r="D283">
        <v>17926.919999999998</v>
      </c>
      <c r="E283">
        <v>17930.47</v>
      </c>
      <c r="F283">
        <v>17764.990000000002</v>
      </c>
    </row>
    <row r="284" spans="1:6" x14ac:dyDescent="0.25">
      <c r="A284" s="51">
        <v>45365</v>
      </c>
      <c r="B284">
        <v>18014.810000000001</v>
      </c>
      <c r="C284" s="53">
        <f t="shared" si="4"/>
        <v>-2.9698142676164441E-3</v>
      </c>
      <c r="D284">
        <v>18114.689999999999</v>
      </c>
      <c r="E284">
        <v>18142.900000000001</v>
      </c>
      <c r="F284">
        <v>17913.63</v>
      </c>
    </row>
    <row r="285" spans="1:6" x14ac:dyDescent="0.25">
      <c r="A285" s="51">
        <v>45364</v>
      </c>
      <c r="B285">
        <v>18068.47</v>
      </c>
      <c r="C285" s="53">
        <f t="shared" si="4"/>
        <v>-8.268241423428413E-3</v>
      </c>
      <c r="D285">
        <v>18151.759999999998</v>
      </c>
      <c r="E285">
        <v>18163.740000000002</v>
      </c>
      <c r="F285">
        <v>18030.400000000001</v>
      </c>
    </row>
    <row r="286" spans="1:6" x14ac:dyDescent="0.25">
      <c r="A286" s="51">
        <v>45363</v>
      </c>
      <c r="B286">
        <v>18219.11</v>
      </c>
      <c r="C286" s="53">
        <f t="shared" si="4"/>
        <v>1.4896647613678926E-2</v>
      </c>
      <c r="D286">
        <v>18063.02</v>
      </c>
      <c r="E286">
        <v>18228.37</v>
      </c>
      <c r="F286">
        <v>17919.330000000002</v>
      </c>
    </row>
    <row r="287" spans="1:6" x14ac:dyDescent="0.25">
      <c r="A287" s="51">
        <v>45362</v>
      </c>
      <c r="B287">
        <v>17951.689999999999</v>
      </c>
      <c r="C287" s="53">
        <f t="shared" si="4"/>
        <v>-3.7050911704392675E-3</v>
      </c>
      <c r="D287">
        <v>17959.68</v>
      </c>
      <c r="E287">
        <v>18003.05</v>
      </c>
      <c r="F287">
        <v>17873.330000000002</v>
      </c>
    </row>
    <row r="288" spans="1:6" x14ac:dyDescent="0.25">
      <c r="A288" s="51">
        <v>45359</v>
      </c>
      <c r="B288">
        <v>18018.45</v>
      </c>
      <c r="C288" s="53">
        <f t="shared" si="4"/>
        <v>-1.5277087811284229E-2</v>
      </c>
      <c r="D288">
        <v>18312.78</v>
      </c>
      <c r="E288">
        <v>18416.73</v>
      </c>
      <c r="F288">
        <v>17995.38</v>
      </c>
    </row>
    <row r="289" spans="1:6" x14ac:dyDescent="0.25">
      <c r="A289" s="51">
        <v>45358</v>
      </c>
      <c r="B289">
        <v>18297.990000000002</v>
      </c>
      <c r="C289" s="53">
        <f t="shared" si="4"/>
        <v>1.5563696991325759E-2</v>
      </c>
      <c r="D289">
        <v>18161.73</v>
      </c>
      <c r="E289">
        <v>18337.95</v>
      </c>
      <c r="F289">
        <v>18101.43</v>
      </c>
    </row>
    <row r="290" spans="1:6" x14ac:dyDescent="0.25">
      <c r="A290" s="51">
        <v>45357</v>
      </c>
      <c r="B290">
        <v>18017.57</v>
      </c>
      <c r="C290" s="53">
        <f t="shared" si="4"/>
        <v>6.6879466662792542E-3</v>
      </c>
      <c r="D290">
        <v>18083.509999999998</v>
      </c>
      <c r="E290">
        <v>18142.88</v>
      </c>
      <c r="F290">
        <v>17941.64</v>
      </c>
    </row>
    <row r="291" spans="1:6" x14ac:dyDescent="0.25">
      <c r="A291" s="51">
        <v>45356</v>
      </c>
      <c r="B291">
        <v>17897.87</v>
      </c>
      <c r="C291" s="53">
        <f t="shared" si="4"/>
        <v>-1.802926291856688E-2</v>
      </c>
      <c r="D291">
        <v>18088.71</v>
      </c>
      <c r="E291">
        <v>18097.5</v>
      </c>
      <c r="F291">
        <v>17804.5</v>
      </c>
    </row>
    <row r="292" spans="1:6" x14ac:dyDescent="0.25">
      <c r="A292" s="51">
        <v>45355</v>
      </c>
      <c r="B292">
        <v>18226.48</v>
      </c>
      <c r="C292" s="53">
        <f t="shared" si="4"/>
        <v>-4.175838705429924E-3</v>
      </c>
      <c r="D292">
        <v>18290.099999999999</v>
      </c>
      <c r="E292">
        <v>18313.43</v>
      </c>
      <c r="F292">
        <v>18218.25</v>
      </c>
    </row>
    <row r="293" spans="1:6" x14ac:dyDescent="0.25">
      <c r="A293" s="51">
        <v>45352</v>
      </c>
      <c r="B293">
        <v>18302.91</v>
      </c>
      <c r="C293" s="53">
        <f t="shared" si="4"/>
        <v>1.4357246374803623E-2</v>
      </c>
      <c r="D293">
        <v>18069.29</v>
      </c>
      <c r="E293">
        <v>18333.259999999998</v>
      </c>
      <c r="F293">
        <v>18064.439999999999</v>
      </c>
    </row>
    <row r="294" spans="1:6" x14ac:dyDescent="0.25">
      <c r="A294" s="51">
        <v>45351</v>
      </c>
      <c r="B294">
        <v>18043.849999999999</v>
      </c>
      <c r="C294" s="53">
        <f t="shared" si="4"/>
        <v>9.4743908920529307E-3</v>
      </c>
      <c r="D294">
        <v>17991.669999999998</v>
      </c>
      <c r="E294">
        <v>18068.52</v>
      </c>
      <c r="F294">
        <v>17866.259999999998</v>
      </c>
    </row>
    <row r="295" spans="1:6" x14ac:dyDescent="0.25">
      <c r="A295" s="51">
        <v>45350</v>
      </c>
      <c r="B295">
        <v>17874.5</v>
      </c>
      <c r="C295" s="53">
        <f t="shared" si="4"/>
        <v>-5.3725297075017941E-3</v>
      </c>
      <c r="D295">
        <v>17895.03</v>
      </c>
      <c r="E295">
        <v>17931.009999999998</v>
      </c>
      <c r="F295">
        <v>17840.36</v>
      </c>
    </row>
    <row r="296" spans="1:6" x14ac:dyDescent="0.25">
      <c r="A296" s="51">
        <v>45349</v>
      </c>
      <c r="B296">
        <v>17971.05</v>
      </c>
      <c r="C296" s="53">
        <f t="shared" si="4"/>
        <v>2.1033461158634914E-3</v>
      </c>
      <c r="D296">
        <v>17962.580000000002</v>
      </c>
      <c r="E296">
        <v>17987.54</v>
      </c>
      <c r="F296">
        <v>17871.060000000001</v>
      </c>
    </row>
    <row r="297" spans="1:6" x14ac:dyDescent="0.25">
      <c r="A297" s="51">
        <v>45348</v>
      </c>
      <c r="B297">
        <v>17933.330000000002</v>
      </c>
      <c r="C297" s="53">
        <f t="shared" si="4"/>
        <v>-2.3860480855586452E-4</v>
      </c>
      <c r="D297">
        <v>17970.21</v>
      </c>
      <c r="E297">
        <v>18014.11</v>
      </c>
      <c r="F297">
        <v>17926.66</v>
      </c>
    </row>
    <row r="298" spans="1:6" x14ac:dyDescent="0.25">
      <c r="A298" s="51">
        <v>45345</v>
      </c>
      <c r="B298">
        <v>17937.61</v>
      </c>
      <c r="C298" s="53">
        <f t="shared" si="4"/>
        <v>-3.726249257138381E-3</v>
      </c>
      <c r="D298">
        <v>18052.59</v>
      </c>
      <c r="E298">
        <v>18091.62</v>
      </c>
      <c r="F298">
        <v>17902.78</v>
      </c>
    </row>
    <row r="299" spans="1:6" x14ac:dyDescent="0.25">
      <c r="A299" s="51">
        <v>45344</v>
      </c>
      <c r="B299">
        <v>18004.7</v>
      </c>
      <c r="C299" s="53">
        <f t="shared" si="4"/>
        <v>3.0081395235744157E-2</v>
      </c>
      <c r="D299">
        <v>17857.759999999998</v>
      </c>
      <c r="E299">
        <v>18034.8</v>
      </c>
      <c r="F299">
        <v>17808.259999999998</v>
      </c>
    </row>
    <row r="300" spans="1:6" x14ac:dyDescent="0.25">
      <c r="A300" s="51">
        <v>45343</v>
      </c>
      <c r="B300">
        <v>17478.91</v>
      </c>
      <c r="C300" s="53">
        <f t="shared" si="4"/>
        <v>-3.8293409931551281E-3</v>
      </c>
      <c r="D300">
        <v>17412.79</v>
      </c>
      <c r="E300">
        <v>17482.13</v>
      </c>
      <c r="F300">
        <v>17319.439999999999</v>
      </c>
    </row>
    <row r="301" spans="1:6" x14ac:dyDescent="0.25">
      <c r="A301" s="51">
        <v>45342</v>
      </c>
      <c r="B301">
        <v>17546.099999999999</v>
      </c>
      <c r="C301" s="53">
        <f t="shared" si="4"/>
        <v>-7.9090895726445787E-3</v>
      </c>
      <c r="D301">
        <v>17591.169999999998</v>
      </c>
      <c r="E301">
        <v>17657.080000000002</v>
      </c>
      <c r="F301">
        <v>17399.41</v>
      </c>
    </row>
    <row r="302" spans="1:6" x14ac:dyDescent="0.25">
      <c r="A302" s="51">
        <v>45338</v>
      </c>
      <c r="B302">
        <v>17685.98</v>
      </c>
      <c r="C302" s="53">
        <f t="shared" si="4"/>
        <v>-8.9511658817913453E-3</v>
      </c>
      <c r="D302">
        <v>17853.59</v>
      </c>
      <c r="E302">
        <v>17864.16</v>
      </c>
      <c r="F302">
        <v>17663.400000000001</v>
      </c>
    </row>
    <row r="303" spans="1:6" x14ac:dyDescent="0.25">
      <c r="A303" s="51">
        <v>45337</v>
      </c>
      <c r="B303">
        <v>17845.72</v>
      </c>
      <c r="C303" s="53">
        <f t="shared" si="4"/>
        <v>2.1389707670251834E-3</v>
      </c>
      <c r="D303">
        <v>17815.32</v>
      </c>
      <c r="E303">
        <v>17864.580000000002</v>
      </c>
      <c r="F303">
        <v>17722.310000000001</v>
      </c>
    </row>
    <row r="304" spans="1:6" x14ac:dyDescent="0.25">
      <c r="A304" s="51">
        <v>45336</v>
      </c>
      <c r="B304">
        <v>17807.63</v>
      </c>
      <c r="C304" s="53">
        <f t="shared" si="4"/>
        <v>1.1773014507608481E-2</v>
      </c>
      <c r="D304">
        <v>17728.900000000001</v>
      </c>
      <c r="E304">
        <v>17815.18</v>
      </c>
      <c r="F304">
        <v>17619.919999999998</v>
      </c>
    </row>
    <row r="305" spans="1:6" x14ac:dyDescent="0.25">
      <c r="A305" s="51">
        <v>45335</v>
      </c>
      <c r="B305">
        <v>17600.419999999998</v>
      </c>
      <c r="C305" s="53">
        <f t="shared" si="4"/>
        <v>-1.5782886885955527E-2</v>
      </c>
      <c r="D305">
        <v>17519.8</v>
      </c>
      <c r="E305">
        <v>17717.669999999998</v>
      </c>
      <c r="F305">
        <v>17478.23</v>
      </c>
    </row>
    <row r="306" spans="1:6" x14ac:dyDescent="0.25">
      <c r="A306" s="51">
        <v>45334</v>
      </c>
      <c r="B306">
        <v>17882.66</v>
      </c>
      <c r="C306" s="53">
        <f t="shared" si="4"/>
        <v>-4.4398273950989608E-3</v>
      </c>
      <c r="D306">
        <v>17942.28</v>
      </c>
      <c r="E306">
        <v>18041.45</v>
      </c>
      <c r="F306">
        <v>17859.66</v>
      </c>
    </row>
    <row r="307" spans="1:6" x14ac:dyDescent="0.25">
      <c r="A307" s="51">
        <v>45331</v>
      </c>
      <c r="B307">
        <v>17962.41</v>
      </c>
      <c r="C307" s="53">
        <f t="shared" si="4"/>
        <v>1.0079192854817398E-2</v>
      </c>
      <c r="D307">
        <v>17820.98</v>
      </c>
      <c r="E307">
        <v>17987.900000000001</v>
      </c>
      <c r="F307">
        <v>17798.810000000001</v>
      </c>
    </row>
    <row r="308" spans="1:6" x14ac:dyDescent="0.25">
      <c r="A308" s="51">
        <v>45330</v>
      </c>
      <c r="B308">
        <v>17783.169999999998</v>
      </c>
      <c r="C308" s="53">
        <f t="shared" si="4"/>
        <v>1.5826465342010376E-3</v>
      </c>
      <c r="D308">
        <v>17757.599999999999</v>
      </c>
      <c r="E308">
        <v>17814.12</v>
      </c>
      <c r="F308">
        <v>17728.55</v>
      </c>
    </row>
    <row r="309" spans="1:6" x14ac:dyDescent="0.25">
      <c r="A309" s="51">
        <v>45329</v>
      </c>
      <c r="B309">
        <v>17755.07</v>
      </c>
      <c r="C309" s="53">
        <f t="shared" si="4"/>
        <v>1.0376304649306167E-2</v>
      </c>
      <c r="D309">
        <v>17674.59</v>
      </c>
      <c r="E309">
        <v>17784.169999999998</v>
      </c>
      <c r="F309">
        <v>17637.73</v>
      </c>
    </row>
    <row r="310" spans="1:6" x14ac:dyDescent="0.25">
      <c r="A310" s="51">
        <v>45328</v>
      </c>
      <c r="B310">
        <v>17572.73</v>
      </c>
      <c r="C310" s="53">
        <f t="shared" si="4"/>
        <v>-2.2886452310334482E-3</v>
      </c>
      <c r="D310">
        <v>17664.439999999999</v>
      </c>
      <c r="E310">
        <v>17680.62</v>
      </c>
      <c r="F310">
        <v>17475.43</v>
      </c>
    </row>
    <row r="311" spans="1:6" x14ac:dyDescent="0.25">
      <c r="A311" s="51">
        <v>45327</v>
      </c>
      <c r="B311">
        <v>17613.04</v>
      </c>
      <c r="C311" s="53">
        <f t="shared" si="4"/>
        <v>-1.6828461354903013E-3</v>
      </c>
      <c r="D311">
        <v>17634.689999999999</v>
      </c>
      <c r="E311">
        <v>17655.77</v>
      </c>
      <c r="F311">
        <v>17469.62</v>
      </c>
    </row>
    <row r="312" spans="1:6" x14ac:dyDescent="0.25">
      <c r="A312" s="51">
        <v>45324</v>
      </c>
      <c r="B312">
        <v>17642.73</v>
      </c>
      <c r="C312" s="53">
        <f t="shared" si="4"/>
        <v>1.7182184078027296E-2</v>
      </c>
      <c r="D312">
        <v>17415.939999999999</v>
      </c>
      <c r="E312">
        <v>17682.29</v>
      </c>
      <c r="F312">
        <v>17378.37</v>
      </c>
    </row>
    <row r="313" spans="1:6" x14ac:dyDescent="0.25">
      <c r="A313" s="51">
        <v>45323</v>
      </c>
      <c r="B313">
        <v>17344.71</v>
      </c>
      <c r="C313" s="53">
        <f t="shared" si="4"/>
        <v>1.2106383525001485E-2</v>
      </c>
      <c r="D313">
        <v>17216.990000000002</v>
      </c>
      <c r="E313">
        <v>17356.759999999998</v>
      </c>
      <c r="F313">
        <v>17175.830000000002</v>
      </c>
    </row>
    <row r="314" spans="1:6" x14ac:dyDescent="0.25">
      <c r="A314" s="51">
        <v>45322</v>
      </c>
      <c r="B314">
        <v>17137.240000000002</v>
      </c>
      <c r="C314" s="53">
        <f t="shared" si="4"/>
        <v>-1.9424136465043929E-2</v>
      </c>
      <c r="D314">
        <v>17269.98</v>
      </c>
      <c r="E314">
        <v>17375.32</v>
      </c>
      <c r="F314">
        <v>17128.740000000002</v>
      </c>
    </row>
    <row r="315" spans="1:6" x14ac:dyDescent="0.25">
      <c r="A315" s="51">
        <v>45321</v>
      </c>
      <c r="B315">
        <v>17476.71</v>
      </c>
      <c r="C315" s="53">
        <f t="shared" si="4"/>
        <v>-6.7946218147370008E-3</v>
      </c>
      <c r="D315">
        <v>17596.27</v>
      </c>
      <c r="E315">
        <v>17578.46</v>
      </c>
      <c r="F315">
        <v>17443.77</v>
      </c>
    </row>
    <row r="316" spans="1:6" x14ac:dyDescent="0.25">
      <c r="A316" s="51">
        <v>45320</v>
      </c>
      <c r="B316">
        <v>17596.27</v>
      </c>
      <c r="C316" s="53">
        <f t="shared" si="4"/>
        <v>1.0060266310621513E-2</v>
      </c>
      <c r="D316">
        <v>17438.03</v>
      </c>
      <c r="E316">
        <v>17603.95</v>
      </c>
      <c r="F316">
        <v>17414.62</v>
      </c>
    </row>
    <row r="317" spans="1:6" x14ac:dyDescent="0.25">
      <c r="A317" s="51">
        <v>45317</v>
      </c>
      <c r="B317">
        <v>17421.009999999998</v>
      </c>
      <c r="C317" s="53">
        <f t="shared" si="4"/>
        <v>-5.4792518577679861E-3</v>
      </c>
      <c r="D317">
        <v>17432.87</v>
      </c>
      <c r="E317">
        <v>17514.759999999998</v>
      </c>
      <c r="F317">
        <v>17395.54</v>
      </c>
    </row>
    <row r="318" spans="1:6" x14ac:dyDescent="0.25">
      <c r="A318" s="51">
        <v>45316</v>
      </c>
      <c r="B318">
        <v>17516.990000000002</v>
      </c>
      <c r="C318" s="53">
        <f t="shared" si="4"/>
        <v>1.0108975787603836E-3</v>
      </c>
      <c r="D318">
        <v>17589.27</v>
      </c>
      <c r="E318">
        <v>17631.34</v>
      </c>
      <c r="F318">
        <v>17430.37</v>
      </c>
    </row>
    <row r="319" spans="1:6" x14ac:dyDescent="0.25">
      <c r="A319" s="51">
        <v>45315</v>
      </c>
      <c r="B319">
        <v>17499.3</v>
      </c>
      <c r="C319" s="53">
        <f t="shared" si="4"/>
        <v>5.4636205837552687E-3</v>
      </c>
      <c r="D319">
        <v>17562.32</v>
      </c>
      <c r="E319">
        <v>17665.259999999998</v>
      </c>
      <c r="F319">
        <v>17481.97</v>
      </c>
    </row>
    <row r="320" spans="1:6" x14ac:dyDescent="0.25">
      <c r="A320" s="51">
        <v>45314</v>
      </c>
      <c r="B320">
        <v>17404.21</v>
      </c>
      <c r="C320" s="53">
        <f t="shared" si="4"/>
        <v>4.2601489407616544E-3</v>
      </c>
      <c r="D320">
        <v>17346.95</v>
      </c>
      <c r="E320">
        <v>17410.86</v>
      </c>
      <c r="F320">
        <v>17286.02</v>
      </c>
    </row>
    <row r="321" spans="1:6" x14ac:dyDescent="0.25">
      <c r="A321" s="51">
        <v>45313</v>
      </c>
      <c r="B321">
        <v>17330.38</v>
      </c>
      <c r="C321" s="53">
        <f t="shared" si="4"/>
        <v>9.4605521543256188E-4</v>
      </c>
      <c r="D321">
        <v>17403.62</v>
      </c>
      <c r="E321">
        <v>17450.3</v>
      </c>
      <c r="F321">
        <v>17309.87</v>
      </c>
    </row>
    <row r="322" spans="1:6" x14ac:dyDescent="0.25">
      <c r="A322" s="51">
        <v>45310</v>
      </c>
      <c r="B322">
        <v>17314</v>
      </c>
      <c r="C322" s="53">
        <f t="shared" si="4"/>
        <v>1.953270142012653E-2</v>
      </c>
      <c r="D322">
        <v>17060.14</v>
      </c>
      <c r="E322">
        <v>17317.21</v>
      </c>
      <c r="F322">
        <v>17041.849999999999</v>
      </c>
    </row>
    <row r="323" spans="1:6" x14ac:dyDescent="0.25">
      <c r="A323" s="51">
        <v>45309</v>
      </c>
      <c r="B323">
        <v>16982.29</v>
      </c>
      <c r="C323" s="53">
        <f t="shared" ref="C323:C386" si="5">B323/B324-1</f>
        <v>1.4699204363215923E-2</v>
      </c>
      <c r="D323">
        <v>16894.330000000002</v>
      </c>
      <c r="E323">
        <v>16996.98</v>
      </c>
      <c r="F323">
        <v>16818.13</v>
      </c>
    </row>
    <row r="324" spans="1:6" x14ac:dyDescent="0.25">
      <c r="A324" s="51">
        <v>45308</v>
      </c>
      <c r="B324">
        <v>16736.28</v>
      </c>
      <c r="C324" s="53">
        <f t="shared" si="5"/>
        <v>-5.6105773315564544E-3</v>
      </c>
      <c r="D324">
        <v>16705.509999999998</v>
      </c>
      <c r="E324">
        <v>16749.11</v>
      </c>
      <c r="F324">
        <v>16561.490000000002</v>
      </c>
    </row>
    <row r="325" spans="1:6" x14ac:dyDescent="0.25">
      <c r="A325" s="51">
        <v>45307</v>
      </c>
      <c r="B325">
        <v>16830.71</v>
      </c>
      <c r="C325" s="53">
        <f t="shared" si="5"/>
        <v>-1.3129035247594345E-4</v>
      </c>
      <c r="D325">
        <v>16775.099999999999</v>
      </c>
      <c r="E325">
        <v>16895.330000000002</v>
      </c>
      <c r="F325">
        <v>16726.59</v>
      </c>
    </row>
    <row r="326" spans="1:6" x14ac:dyDescent="0.25">
      <c r="A326" s="51">
        <v>45303</v>
      </c>
      <c r="B326">
        <v>16832.919999999998</v>
      </c>
      <c r="C326" s="53">
        <f t="shared" si="5"/>
        <v>7.1458720995876135E-4</v>
      </c>
      <c r="D326">
        <v>16855</v>
      </c>
      <c r="E326">
        <v>16900.37</v>
      </c>
      <c r="F326">
        <v>16776.919999999998</v>
      </c>
    </row>
    <row r="327" spans="1:6" x14ac:dyDescent="0.25">
      <c r="A327" s="51">
        <v>45302</v>
      </c>
      <c r="B327">
        <v>16820.900000000001</v>
      </c>
      <c r="C327" s="53">
        <f t="shared" si="5"/>
        <v>1.6584241695225543E-3</v>
      </c>
      <c r="D327">
        <v>16852.189999999999</v>
      </c>
      <c r="E327">
        <v>16898.16</v>
      </c>
      <c r="F327">
        <v>16618.86</v>
      </c>
    </row>
    <row r="328" spans="1:6" x14ac:dyDescent="0.25">
      <c r="A328" s="51">
        <v>45301</v>
      </c>
      <c r="B328">
        <v>16793.05</v>
      </c>
      <c r="C328" s="53">
        <f t="shared" si="5"/>
        <v>6.8560499319489931E-3</v>
      </c>
      <c r="D328">
        <v>16702.55</v>
      </c>
      <c r="E328">
        <v>16827.37</v>
      </c>
      <c r="F328">
        <v>16654.740000000002</v>
      </c>
    </row>
    <row r="329" spans="1:6" x14ac:dyDescent="0.25">
      <c r="A329" s="51">
        <v>45300</v>
      </c>
      <c r="B329">
        <v>16678.7</v>
      </c>
      <c r="C329" s="53">
        <f t="shared" si="5"/>
        <v>1.7315450511026231E-3</v>
      </c>
      <c r="D329">
        <v>16531.96</v>
      </c>
      <c r="E329">
        <v>16710.88</v>
      </c>
      <c r="F329">
        <v>16513.73</v>
      </c>
    </row>
    <row r="330" spans="1:6" x14ac:dyDescent="0.25">
      <c r="A330" s="51">
        <v>45299</v>
      </c>
      <c r="B330">
        <v>16649.87</v>
      </c>
      <c r="C330" s="53">
        <f t="shared" si="5"/>
        <v>2.1089808769543472E-2</v>
      </c>
      <c r="D330">
        <v>16354.22</v>
      </c>
      <c r="E330">
        <v>16655.23</v>
      </c>
      <c r="F330">
        <v>16349.39</v>
      </c>
    </row>
    <row r="331" spans="1:6" x14ac:dyDescent="0.25">
      <c r="A331" s="51">
        <v>45296</v>
      </c>
      <c r="B331">
        <v>16305.98</v>
      </c>
      <c r="C331" s="53">
        <f t="shared" si="5"/>
        <v>1.472176960952476E-3</v>
      </c>
      <c r="D331">
        <v>16281.74</v>
      </c>
      <c r="E331">
        <v>16415.39</v>
      </c>
      <c r="F331">
        <v>16249.19</v>
      </c>
    </row>
    <row r="332" spans="1:6" x14ac:dyDescent="0.25">
      <c r="A332" s="51">
        <v>45295</v>
      </c>
      <c r="B332">
        <v>16282.01</v>
      </c>
      <c r="C332" s="53">
        <f t="shared" si="5"/>
        <v>-5.2833217969403545E-3</v>
      </c>
      <c r="D332">
        <v>16290.77</v>
      </c>
      <c r="E332">
        <v>16419.439999999999</v>
      </c>
      <c r="F332">
        <v>16276.43</v>
      </c>
    </row>
    <row r="333" spans="1:6" x14ac:dyDescent="0.25">
      <c r="A333" s="51">
        <v>45294</v>
      </c>
      <c r="B333">
        <v>16368.49</v>
      </c>
      <c r="C333" s="53">
        <f t="shared" si="5"/>
        <v>-1.0605091652895249E-2</v>
      </c>
      <c r="D333">
        <v>16413.259999999998</v>
      </c>
      <c r="E333">
        <v>16471.080000000002</v>
      </c>
      <c r="F333">
        <v>16352.14</v>
      </c>
    </row>
    <row r="334" spans="1:6" x14ac:dyDescent="0.25">
      <c r="A334" s="51">
        <v>45293</v>
      </c>
      <c r="B334">
        <v>16543.939999999999</v>
      </c>
      <c r="C334" s="53">
        <f t="shared" si="5"/>
        <v>-1.6759251940308917E-2</v>
      </c>
      <c r="D334">
        <v>16667.3</v>
      </c>
      <c r="E334">
        <v>16686.599999999999</v>
      </c>
      <c r="F334">
        <v>16453.150000000001</v>
      </c>
    </row>
    <row r="335" spans="1:6" x14ac:dyDescent="0.25">
      <c r="A335" s="51">
        <v>45289</v>
      </c>
      <c r="B335">
        <v>16825.93</v>
      </c>
      <c r="C335" s="53">
        <f t="shared" si="5"/>
        <v>-4.2926963210279112E-3</v>
      </c>
      <c r="D335">
        <v>16902.439999999999</v>
      </c>
      <c r="E335">
        <v>16919.509999999998</v>
      </c>
      <c r="F335">
        <v>16757.89</v>
      </c>
    </row>
    <row r="336" spans="1:6" x14ac:dyDescent="0.25">
      <c r="A336" s="51">
        <v>45288</v>
      </c>
      <c r="B336">
        <v>16898.47</v>
      </c>
      <c r="C336" s="53">
        <f t="shared" si="5"/>
        <v>-4.9270116166266753E-4</v>
      </c>
      <c r="D336">
        <v>16963.52</v>
      </c>
      <c r="E336">
        <v>16969.169999999998</v>
      </c>
      <c r="F336">
        <v>16891.32</v>
      </c>
    </row>
    <row r="337" spans="1:6" x14ac:dyDescent="0.25">
      <c r="A337" s="51">
        <v>45287</v>
      </c>
      <c r="B337">
        <v>16906.8</v>
      </c>
      <c r="C337" s="53">
        <f t="shared" si="5"/>
        <v>1.6790631372767262E-3</v>
      </c>
      <c r="D337">
        <v>16896.14</v>
      </c>
      <c r="E337">
        <v>16922.009999999998</v>
      </c>
      <c r="F337">
        <v>16859.55</v>
      </c>
    </row>
    <row r="338" spans="1:6" x14ac:dyDescent="0.25">
      <c r="A338" s="51">
        <v>45286</v>
      </c>
      <c r="B338">
        <v>16878.46</v>
      </c>
      <c r="C338" s="53">
        <f t="shared" si="5"/>
        <v>6.0235793388723202E-3</v>
      </c>
      <c r="D338">
        <v>16816.78</v>
      </c>
      <c r="E338">
        <v>16907.509999999998</v>
      </c>
      <c r="F338">
        <v>16813.57</v>
      </c>
    </row>
    <row r="339" spans="1:6" x14ac:dyDescent="0.25">
      <c r="A339" s="51">
        <v>45282</v>
      </c>
      <c r="B339">
        <v>16777.400000000001</v>
      </c>
      <c r="C339" s="53">
        <f t="shared" si="5"/>
        <v>1.1929051088443998E-3</v>
      </c>
      <c r="D339">
        <v>16799.02</v>
      </c>
      <c r="E339">
        <v>16839.25</v>
      </c>
      <c r="F339">
        <v>16703.57</v>
      </c>
    </row>
    <row r="340" spans="1:6" x14ac:dyDescent="0.25">
      <c r="A340" s="51">
        <v>45281</v>
      </c>
      <c r="B340">
        <v>16757.41</v>
      </c>
      <c r="C340" s="53">
        <f t="shared" si="5"/>
        <v>1.227788060523749E-2</v>
      </c>
      <c r="D340">
        <v>16719.61</v>
      </c>
      <c r="E340">
        <v>16768.02</v>
      </c>
      <c r="F340">
        <v>16621.52</v>
      </c>
    </row>
    <row r="341" spans="1:6" x14ac:dyDescent="0.25">
      <c r="A341" s="51">
        <v>45280</v>
      </c>
      <c r="B341">
        <v>16554.16</v>
      </c>
      <c r="C341" s="53">
        <f t="shared" si="5"/>
        <v>-1.5327878847360532E-2</v>
      </c>
      <c r="D341">
        <v>16763.64</v>
      </c>
      <c r="E341">
        <v>16860.68</v>
      </c>
      <c r="F341">
        <v>16552.060000000001</v>
      </c>
    </row>
    <row r="342" spans="1:6" x14ac:dyDescent="0.25">
      <c r="A342" s="51">
        <v>45279</v>
      </c>
      <c r="B342">
        <v>16811.849999999999</v>
      </c>
      <c r="C342" s="53">
        <f t="shared" si="5"/>
        <v>4.9044220492773238E-3</v>
      </c>
      <c r="D342">
        <v>16734.25</v>
      </c>
      <c r="E342">
        <v>16813.009999999998</v>
      </c>
      <c r="F342">
        <v>16733.38</v>
      </c>
    </row>
    <row r="343" spans="1:6" x14ac:dyDescent="0.25">
      <c r="A343" s="51">
        <v>45278</v>
      </c>
      <c r="B343">
        <v>16729.8</v>
      </c>
      <c r="C343" s="53">
        <f t="shared" si="5"/>
        <v>6.397588948142463E-3</v>
      </c>
      <c r="D343">
        <v>16631.11</v>
      </c>
      <c r="E343">
        <v>16764.32</v>
      </c>
      <c r="F343">
        <v>16629.29</v>
      </c>
    </row>
    <row r="344" spans="1:6" x14ac:dyDescent="0.25">
      <c r="A344" s="51">
        <v>45275</v>
      </c>
      <c r="B344">
        <v>16623.45</v>
      </c>
      <c r="C344" s="53">
        <f t="shared" si="5"/>
        <v>5.1772209534139968E-3</v>
      </c>
      <c r="D344">
        <v>16587</v>
      </c>
      <c r="E344">
        <v>16669.77</v>
      </c>
      <c r="F344">
        <v>16557.009999999998</v>
      </c>
    </row>
    <row r="345" spans="1:6" x14ac:dyDescent="0.25">
      <c r="A345" s="51">
        <v>45274</v>
      </c>
      <c r="B345">
        <v>16537.830000000002</v>
      </c>
      <c r="C345" s="53">
        <f t="shared" si="5"/>
        <v>-1.4816720070858214E-3</v>
      </c>
      <c r="D345">
        <v>16603.54</v>
      </c>
      <c r="E345">
        <v>16660.71</v>
      </c>
      <c r="F345">
        <v>16419.259999999998</v>
      </c>
    </row>
    <row r="346" spans="1:6" x14ac:dyDescent="0.25">
      <c r="A346" s="51">
        <v>45273</v>
      </c>
      <c r="B346">
        <v>16562.37</v>
      </c>
      <c r="C346" s="53">
        <f t="shared" si="5"/>
        <v>1.2725744072641598E-2</v>
      </c>
      <c r="D346">
        <v>16392.18</v>
      </c>
      <c r="E346">
        <v>16581.04</v>
      </c>
      <c r="F346">
        <v>16357.21</v>
      </c>
    </row>
    <row r="347" spans="1:6" x14ac:dyDescent="0.25">
      <c r="A347" s="51">
        <v>45272</v>
      </c>
      <c r="B347">
        <v>16354.25</v>
      </c>
      <c r="C347" s="53">
        <f t="shared" si="5"/>
        <v>8.1692889722613238E-3</v>
      </c>
      <c r="D347">
        <v>16209.61</v>
      </c>
      <c r="E347">
        <v>16354.25</v>
      </c>
      <c r="F347">
        <v>16175.46</v>
      </c>
    </row>
    <row r="348" spans="1:6" x14ac:dyDescent="0.25">
      <c r="A348" s="51">
        <v>45271</v>
      </c>
      <c r="B348">
        <v>16221.73</v>
      </c>
      <c r="C348" s="53">
        <f t="shared" si="5"/>
        <v>8.519903087967462E-3</v>
      </c>
      <c r="D348">
        <v>16069.61</v>
      </c>
      <c r="E348">
        <v>16232.26</v>
      </c>
      <c r="F348">
        <v>16061.87</v>
      </c>
    </row>
    <row r="349" spans="1:6" x14ac:dyDescent="0.25">
      <c r="A349" s="51">
        <v>45268</v>
      </c>
      <c r="B349">
        <v>16084.69</v>
      </c>
      <c r="C349" s="53">
        <f t="shared" si="5"/>
        <v>3.882043302882332E-3</v>
      </c>
      <c r="D349">
        <v>15952.85</v>
      </c>
      <c r="E349">
        <v>16100.86</v>
      </c>
      <c r="F349">
        <v>15937.58</v>
      </c>
    </row>
    <row r="350" spans="1:6" x14ac:dyDescent="0.25">
      <c r="A350" s="51">
        <v>45267</v>
      </c>
      <c r="B350">
        <v>16022.49</v>
      </c>
      <c r="C350" s="53">
        <f t="shared" si="5"/>
        <v>1.4849205570035551E-2</v>
      </c>
      <c r="D350">
        <v>15888.23</v>
      </c>
      <c r="E350">
        <v>16042.51</v>
      </c>
      <c r="F350">
        <v>15875.48</v>
      </c>
    </row>
    <row r="351" spans="1:6" x14ac:dyDescent="0.25">
      <c r="A351" s="51">
        <v>45266</v>
      </c>
      <c r="B351">
        <v>15788.05</v>
      </c>
      <c r="C351" s="53">
        <f t="shared" si="5"/>
        <v>-5.646910039294073E-3</v>
      </c>
      <c r="D351">
        <v>15990.2</v>
      </c>
      <c r="E351">
        <v>15990.94</v>
      </c>
      <c r="F351">
        <v>15776.95</v>
      </c>
    </row>
    <row r="352" spans="1:6" x14ac:dyDescent="0.25">
      <c r="A352" s="51">
        <v>45265</v>
      </c>
      <c r="B352">
        <v>15877.71</v>
      </c>
      <c r="C352" s="53">
        <f t="shared" si="5"/>
        <v>2.4015651841231556E-3</v>
      </c>
      <c r="D352">
        <v>15763.65</v>
      </c>
      <c r="E352">
        <v>15931.84</v>
      </c>
      <c r="F352">
        <v>15760.59</v>
      </c>
    </row>
    <row r="353" spans="1:6" x14ac:dyDescent="0.25">
      <c r="A353" s="51">
        <v>45264</v>
      </c>
      <c r="B353">
        <v>15839.67</v>
      </c>
      <c r="C353" s="53">
        <f t="shared" si="5"/>
        <v>-9.8708679687802281E-3</v>
      </c>
      <c r="D353">
        <v>15837.12</v>
      </c>
      <c r="E353">
        <v>15852.45</v>
      </c>
      <c r="F353">
        <v>15695.58</v>
      </c>
    </row>
    <row r="354" spans="1:6" x14ac:dyDescent="0.25">
      <c r="A354" s="51">
        <v>45261</v>
      </c>
      <c r="B354">
        <v>15997.58</v>
      </c>
      <c r="C354" s="53">
        <f t="shared" si="5"/>
        <v>3.1170306755696764E-3</v>
      </c>
      <c r="D354">
        <v>15892.59</v>
      </c>
      <c r="E354">
        <v>16013.75</v>
      </c>
      <c r="F354">
        <v>15834.93</v>
      </c>
    </row>
    <row r="355" spans="1:6" x14ac:dyDescent="0.25">
      <c r="A355" s="51">
        <v>45260</v>
      </c>
      <c r="B355">
        <v>15947.87</v>
      </c>
      <c r="C355" s="53">
        <f t="shared" si="5"/>
        <v>-2.4850509144587196E-3</v>
      </c>
      <c r="D355">
        <v>15987.66</v>
      </c>
      <c r="E355">
        <v>16013.48</v>
      </c>
      <c r="F355">
        <v>15825.67</v>
      </c>
    </row>
    <row r="356" spans="1:6" x14ac:dyDescent="0.25">
      <c r="A356" s="51">
        <v>45259</v>
      </c>
      <c r="B356">
        <v>15987.6</v>
      </c>
      <c r="C356" s="53">
        <f t="shared" si="5"/>
        <v>-1.4259454618020806E-3</v>
      </c>
      <c r="D356">
        <v>16111.36</v>
      </c>
      <c r="E356">
        <v>16166.51</v>
      </c>
      <c r="F356">
        <v>15976.69</v>
      </c>
    </row>
    <row r="357" spans="1:6" x14ac:dyDescent="0.25">
      <c r="A357" s="51">
        <v>45258</v>
      </c>
      <c r="B357">
        <v>16010.43</v>
      </c>
      <c r="C357" s="53">
        <f t="shared" si="5"/>
        <v>3.0353377212601895E-3</v>
      </c>
      <c r="D357">
        <v>15940.29</v>
      </c>
      <c r="E357">
        <v>16031.52</v>
      </c>
      <c r="F357">
        <v>15921.07</v>
      </c>
    </row>
    <row r="358" spans="1:6" x14ac:dyDescent="0.25">
      <c r="A358" s="51">
        <v>45257</v>
      </c>
      <c r="B358">
        <v>15961.98</v>
      </c>
      <c r="C358" s="53">
        <f t="shared" si="5"/>
        <v>-1.2532841613790424E-3</v>
      </c>
      <c r="D358">
        <v>15969.72</v>
      </c>
      <c r="E358">
        <v>16045.3</v>
      </c>
      <c r="F358">
        <v>15932.19</v>
      </c>
    </row>
    <row r="359" spans="1:6" x14ac:dyDescent="0.25">
      <c r="A359" s="51">
        <v>45254</v>
      </c>
      <c r="B359">
        <v>15982.01</v>
      </c>
      <c r="C359" s="53">
        <f t="shared" si="5"/>
        <v>-1.2111447817970689E-3</v>
      </c>
      <c r="D359">
        <v>15974.85</v>
      </c>
      <c r="E359">
        <v>16007.43</v>
      </c>
      <c r="F359">
        <v>15940.62</v>
      </c>
    </row>
    <row r="360" spans="1:6" x14ac:dyDescent="0.25">
      <c r="A360" s="51">
        <v>45252</v>
      </c>
      <c r="B360">
        <v>16001.39</v>
      </c>
      <c r="C360" s="53">
        <f t="shared" si="5"/>
        <v>4.2532707570532846E-3</v>
      </c>
      <c r="D360">
        <v>16025.74</v>
      </c>
      <c r="E360">
        <v>16119.31</v>
      </c>
      <c r="F360">
        <v>15964.04</v>
      </c>
    </row>
    <row r="361" spans="1:6" x14ac:dyDescent="0.25">
      <c r="A361" s="51">
        <v>45251</v>
      </c>
      <c r="B361">
        <v>15933.62</v>
      </c>
      <c r="C361" s="53">
        <f t="shared" si="5"/>
        <v>-5.8301397761035822E-3</v>
      </c>
      <c r="D361">
        <v>15951.55</v>
      </c>
      <c r="E361">
        <v>15968.09</v>
      </c>
      <c r="F361">
        <v>15866.82</v>
      </c>
    </row>
    <row r="362" spans="1:6" x14ac:dyDescent="0.25">
      <c r="A362" s="51">
        <v>45250</v>
      </c>
      <c r="B362">
        <v>16027.06</v>
      </c>
      <c r="C362" s="53">
        <f t="shared" si="5"/>
        <v>1.1937752202141771E-2</v>
      </c>
      <c r="D362">
        <v>15845.2</v>
      </c>
      <c r="E362">
        <v>16056.76</v>
      </c>
      <c r="F362">
        <v>15844.83</v>
      </c>
    </row>
    <row r="363" spans="1:6" x14ac:dyDescent="0.25">
      <c r="A363" s="51">
        <v>45247</v>
      </c>
      <c r="B363">
        <v>15837.99</v>
      </c>
      <c r="C363" s="53">
        <f t="shared" si="5"/>
        <v>3.044241930074687E-4</v>
      </c>
      <c r="D363">
        <v>15803.98</v>
      </c>
      <c r="E363">
        <v>15876.87</v>
      </c>
      <c r="F363">
        <v>15766.94</v>
      </c>
    </row>
    <row r="364" spans="1:6" x14ac:dyDescent="0.25">
      <c r="A364" s="51">
        <v>45246</v>
      </c>
      <c r="B364">
        <v>15833.17</v>
      </c>
      <c r="C364" s="53">
        <f t="shared" si="5"/>
        <v>1.0109260942847698E-3</v>
      </c>
      <c r="D364">
        <v>15765.2</v>
      </c>
      <c r="E364">
        <v>15842.63</v>
      </c>
      <c r="F364">
        <v>15738.22</v>
      </c>
    </row>
    <row r="365" spans="1:6" x14ac:dyDescent="0.25">
      <c r="A365" s="51">
        <v>45245</v>
      </c>
      <c r="B365">
        <v>15817.18</v>
      </c>
      <c r="C365" s="53">
        <f t="shared" si="5"/>
        <v>2.9786617776994539E-4</v>
      </c>
      <c r="D365">
        <v>15881.72</v>
      </c>
      <c r="E365">
        <v>15904.63</v>
      </c>
      <c r="F365">
        <v>15765.31</v>
      </c>
    </row>
    <row r="366" spans="1:6" x14ac:dyDescent="0.25">
      <c r="A366" s="51">
        <v>45244</v>
      </c>
      <c r="B366">
        <v>15812.47</v>
      </c>
      <c r="C366" s="53">
        <f t="shared" si="5"/>
        <v>2.1293319873226801E-2</v>
      </c>
      <c r="D366">
        <v>15744.36</v>
      </c>
      <c r="E366">
        <v>15850.34</v>
      </c>
      <c r="F366">
        <v>15726.12</v>
      </c>
    </row>
    <row r="367" spans="1:6" x14ac:dyDescent="0.25">
      <c r="A367" s="51">
        <v>45243</v>
      </c>
      <c r="B367">
        <v>15482.79</v>
      </c>
      <c r="C367" s="53">
        <f t="shared" si="5"/>
        <v>-2.9834272643910476E-3</v>
      </c>
      <c r="D367">
        <v>15469.21</v>
      </c>
      <c r="E367">
        <v>15524.66</v>
      </c>
      <c r="F367">
        <v>15404.71</v>
      </c>
    </row>
    <row r="368" spans="1:6" x14ac:dyDescent="0.25">
      <c r="A368" s="51">
        <v>45240</v>
      </c>
      <c r="B368">
        <v>15529.12</v>
      </c>
      <c r="C368" s="53">
        <f t="shared" si="5"/>
        <v>2.2466568781727592E-2</v>
      </c>
      <c r="D368">
        <v>15252.36</v>
      </c>
      <c r="E368">
        <v>15535.2</v>
      </c>
      <c r="F368">
        <v>15237.17</v>
      </c>
    </row>
    <row r="369" spans="1:6" x14ac:dyDescent="0.25">
      <c r="A369" s="51">
        <v>45239</v>
      </c>
      <c r="B369">
        <v>15187.9</v>
      </c>
      <c r="C369" s="53">
        <f t="shared" si="5"/>
        <v>-8.1850738315339955E-3</v>
      </c>
      <c r="D369">
        <v>15351.12</v>
      </c>
      <c r="E369">
        <v>15382.11</v>
      </c>
      <c r="F369">
        <v>15171.32</v>
      </c>
    </row>
    <row r="370" spans="1:6" x14ac:dyDescent="0.25">
      <c r="A370" s="51">
        <v>45238</v>
      </c>
      <c r="B370">
        <v>15313.24</v>
      </c>
      <c r="C370" s="53">
        <f t="shared" si="5"/>
        <v>1.125783046831641E-3</v>
      </c>
      <c r="D370">
        <v>15313.9</v>
      </c>
      <c r="E370">
        <v>15343.19</v>
      </c>
      <c r="F370">
        <v>15220.88</v>
      </c>
    </row>
    <row r="371" spans="1:6" x14ac:dyDescent="0.25">
      <c r="A371" s="51">
        <v>45237</v>
      </c>
      <c r="B371">
        <v>15296.02</v>
      </c>
      <c r="C371" s="53">
        <f t="shared" si="5"/>
        <v>9.3098417478669759E-3</v>
      </c>
      <c r="D371">
        <v>15201.77</v>
      </c>
      <c r="E371">
        <v>15335.44</v>
      </c>
      <c r="F371">
        <v>15153.31</v>
      </c>
    </row>
    <row r="372" spans="1:6" x14ac:dyDescent="0.25">
      <c r="A372" s="51">
        <v>45236</v>
      </c>
      <c r="B372">
        <v>15154.93</v>
      </c>
      <c r="C372" s="53">
        <f t="shared" si="5"/>
        <v>3.6716471880837709E-3</v>
      </c>
      <c r="D372">
        <v>15137.16</v>
      </c>
      <c r="E372">
        <v>15180.19</v>
      </c>
      <c r="F372">
        <v>15064.91</v>
      </c>
    </row>
    <row r="373" spans="1:6" x14ac:dyDescent="0.25">
      <c r="A373" s="51">
        <v>45233</v>
      </c>
      <c r="B373">
        <v>15099.49</v>
      </c>
      <c r="C373" s="53">
        <f t="shared" si="5"/>
        <v>1.2060685476438682E-2</v>
      </c>
      <c r="D373">
        <v>14985.12</v>
      </c>
      <c r="E373">
        <v>15149.78</v>
      </c>
      <c r="F373">
        <v>14965.29</v>
      </c>
    </row>
    <row r="374" spans="1:6" x14ac:dyDescent="0.25">
      <c r="A374" s="51">
        <v>45232</v>
      </c>
      <c r="B374">
        <v>14919.55</v>
      </c>
      <c r="C374" s="53">
        <f t="shared" si="5"/>
        <v>1.7363897903226011E-2</v>
      </c>
      <c r="D374">
        <v>14856.95</v>
      </c>
      <c r="E374">
        <v>14930.76</v>
      </c>
      <c r="F374">
        <v>14792.81</v>
      </c>
    </row>
    <row r="375" spans="1:6" x14ac:dyDescent="0.25">
      <c r="A375" s="51">
        <v>45231</v>
      </c>
      <c r="B375">
        <v>14664.91</v>
      </c>
      <c r="C375" s="53">
        <f t="shared" si="5"/>
        <v>1.7705336236916835E-2</v>
      </c>
      <c r="D375">
        <v>14453.68</v>
      </c>
      <c r="E375">
        <v>14677.86</v>
      </c>
      <c r="F375">
        <v>14441.89</v>
      </c>
    </row>
    <row r="376" spans="1:6" x14ac:dyDescent="0.25">
      <c r="A376" s="51">
        <v>45230</v>
      </c>
      <c r="B376">
        <v>14409.78</v>
      </c>
      <c r="C376" s="53">
        <f t="shared" si="5"/>
        <v>5.1808411420313227E-3</v>
      </c>
      <c r="D376">
        <v>14340.86</v>
      </c>
      <c r="E376">
        <v>14420.44</v>
      </c>
      <c r="F376">
        <v>14232.4</v>
      </c>
    </row>
    <row r="377" spans="1:6" x14ac:dyDescent="0.25">
      <c r="A377" s="51">
        <v>45229</v>
      </c>
      <c r="B377">
        <v>14335.51</v>
      </c>
      <c r="C377" s="53">
        <f t="shared" si="5"/>
        <v>1.0936911600643695E-2</v>
      </c>
      <c r="D377">
        <v>14283.98</v>
      </c>
      <c r="E377">
        <v>14388.2</v>
      </c>
      <c r="F377">
        <v>14225.86</v>
      </c>
    </row>
    <row r="378" spans="1:6" x14ac:dyDescent="0.25">
      <c r="A378" s="51">
        <v>45226</v>
      </c>
      <c r="B378">
        <v>14180.42</v>
      </c>
      <c r="C378" s="53">
        <f t="shared" si="5"/>
        <v>5.021414543462388E-3</v>
      </c>
      <c r="D378">
        <v>14245.75</v>
      </c>
      <c r="E378">
        <v>14321.04</v>
      </c>
      <c r="F378">
        <v>14130.37</v>
      </c>
    </row>
    <row r="379" spans="1:6" x14ac:dyDescent="0.25">
      <c r="A379" s="51">
        <v>45225</v>
      </c>
      <c r="B379">
        <v>14109.57</v>
      </c>
      <c r="C379" s="53">
        <f t="shared" si="5"/>
        <v>-1.8917870284612892E-2</v>
      </c>
      <c r="D379">
        <v>14314.01</v>
      </c>
      <c r="E379">
        <v>14372.51</v>
      </c>
      <c r="F379">
        <v>14058.33</v>
      </c>
    </row>
    <row r="380" spans="1:6" x14ac:dyDescent="0.25">
      <c r="A380" s="51">
        <v>45224</v>
      </c>
      <c r="B380">
        <v>14381.64</v>
      </c>
      <c r="C380" s="53">
        <f t="shared" si="5"/>
        <v>-2.4699152642947086E-2</v>
      </c>
      <c r="D380">
        <v>14642.08</v>
      </c>
      <c r="E380">
        <v>14643.69</v>
      </c>
      <c r="F380">
        <v>14362.24</v>
      </c>
    </row>
    <row r="381" spans="1:6" x14ac:dyDescent="0.25">
      <c r="A381" s="51">
        <v>45223</v>
      </c>
      <c r="B381">
        <v>14745.85</v>
      </c>
      <c r="C381" s="53">
        <f t="shared" si="5"/>
        <v>9.6543271584439427E-3</v>
      </c>
      <c r="D381">
        <v>14678.41</v>
      </c>
      <c r="E381">
        <v>14774.16</v>
      </c>
      <c r="F381">
        <v>14610.33</v>
      </c>
    </row>
    <row r="382" spans="1:6" x14ac:dyDescent="0.25">
      <c r="A382" s="51">
        <v>45222</v>
      </c>
      <c r="B382">
        <v>14604.85</v>
      </c>
      <c r="C382" s="53">
        <f t="shared" si="5"/>
        <v>3.019735070957319E-3</v>
      </c>
      <c r="D382">
        <v>14514.11</v>
      </c>
      <c r="E382">
        <v>14746.37</v>
      </c>
      <c r="F382">
        <v>14419.06</v>
      </c>
    </row>
    <row r="383" spans="1:6" x14ac:dyDescent="0.25">
      <c r="A383" s="51">
        <v>45219</v>
      </c>
      <c r="B383">
        <v>14560.88</v>
      </c>
      <c r="C383" s="53">
        <f t="shared" si="5"/>
        <v>-1.5034028652930687E-2</v>
      </c>
      <c r="D383">
        <v>14752.59</v>
      </c>
      <c r="E383">
        <v>14781.22</v>
      </c>
      <c r="F383">
        <v>14552.12</v>
      </c>
    </row>
    <row r="384" spans="1:6" x14ac:dyDescent="0.25">
      <c r="A384" s="51">
        <v>45218</v>
      </c>
      <c r="B384">
        <v>14783.13</v>
      </c>
      <c r="C384" s="53">
        <f t="shared" si="5"/>
        <v>-8.4598430773895616E-3</v>
      </c>
      <c r="D384">
        <v>14981.13</v>
      </c>
      <c r="E384">
        <v>15023.91</v>
      </c>
      <c r="F384">
        <v>14749.3</v>
      </c>
    </row>
    <row r="385" spans="1:6" x14ac:dyDescent="0.25">
      <c r="A385" s="51">
        <v>45217</v>
      </c>
      <c r="B385">
        <v>14909.26</v>
      </c>
      <c r="C385" s="53">
        <f t="shared" si="5"/>
        <v>-1.4068896925739316E-2</v>
      </c>
      <c r="D385">
        <v>15022.28</v>
      </c>
      <c r="E385">
        <v>15103.87</v>
      </c>
      <c r="F385">
        <v>14865.81</v>
      </c>
    </row>
    <row r="386" spans="1:6" x14ac:dyDescent="0.25">
      <c r="A386" s="51">
        <v>45216</v>
      </c>
      <c r="B386">
        <v>15122.01</v>
      </c>
      <c r="C386" s="53">
        <f t="shared" si="5"/>
        <v>-3.3428394230965441E-3</v>
      </c>
      <c r="D386">
        <v>15009.26</v>
      </c>
      <c r="E386">
        <v>15187.06</v>
      </c>
      <c r="F386">
        <v>14932.77</v>
      </c>
    </row>
    <row r="387" spans="1:6" x14ac:dyDescent="0.25">
      <c r="A387" s="51">
        <v>45215</v>
      </c>
      <c r="B387">
        <v>15172.73</v>
      </c>
      <c r="C387" s="53">
        <f t="shared" ref="C387:C450" si="6">B387/B388-1</f>
        <v>1.1844520083867272E-2</v>
      </c>
      <c r="D387">
        <v>15054.48</v>
      </c>
      <c r="E387">
        <v>15209.5</v>
      </c>
      <c r="F387">
        <v>15047.27</v>
      </c>
    </row>
    <row r="388" spans="1:6" x14ac:dyDescent="0.25">
      <c r="A388" s="51">
        <v>45212</v>
      </c>
      <c r="B388">
        <v>14995.12</v>
      </c>
      <c r="C388" s="53">
        <f t="shared" si="6"/>
        <v>-1.2445913817743515E-2</v>
      </c>
      <c r="D388">
        <v>15225.73</v>
      </c>
      <c r="E388">
        <v>15232.37</v>
      </c>
      <c r="F388">
        <v>14943.42</v>
      </c>
    </row>
    <row r="389" spans="1:6" x14ac:dyDescent="0.25">
      <c r="A389" s="51">
        <v>45211</v>
      </c>
      <c r="B389">
        <v>15184.1</v>
      </c>
      <c r="C389" s="53">
        <f t="shared" si="6"/>
        <v>-3.7411948728177657E-3</v>
      </c>
      <c r="D389">
        <v>15264.11</v>
      </c>
      <c r="E389">
        <v>15333.98</v>
      </c>
      <c r="F389">
        <v>15090.69</v>
      </c>
    </row>
    <row r="390" spans="1:6" x14ac:dyDescent="0.25">
      <c r="A390" s="51">
        <v>45210</v>
      </c>
      <c r="B390">
        <v>15241.12</v>
      </c>
      <c r="C390" s="53">
        <f t="shared" si="6"/>
        <v>7.2431586516092938E-3</v>
      </c>
      <c r="D390">
        <v>15194.53</v>
      </c>
      <c r="E390">
        <v>15248.22</v>
      </c>
      <c r="F390">
        <v>15119.62</v>
      </c>
    </row>
    <row r="391" spans="1:6" x14ac:dyDescent="0.25">
      <c r="A391" s="51">
        <v>45209</v>
      </c>
      <c r="B391">
        <v>15131.52</v>
      </c>
      <c r="C391" s="53">
        <f t="shared" si="6"/>
        <v>5.6070418650708831E-3</v>
      </c>
      <c r="D391">
        <v>15074.04</v>
      </c>
      <c r="E391">
        <v>15241.94</v>
      </c>
      <c r="F391">
        <v>15050.54</v>
      </c>
    </row>
    <row r="392" spans="1:6" x14ac:dyDescent="0.25">
      <c r="A392" s="51">
        <v>45208</v>
      </c>
      <c r="B392">
        <v>15047.15</v>
      </c>
      <c r="C392" s="53">
        <f t="shared" si="6"/>
        <v>4.9361394060336572E-3</v>
      </c>
      <c r="D392">
        <v>14871.57</v>
      </c>
      <c r="E392">
        <v>15070.64</v>
      </c>
      <c r="F392">
        <v>14816.32</v>
      </c>
    </row>
    <row r="393" spans="1:6" x14ac:dyDescent="0.25">
      <c r="A393" s="51">
        <v>45205</v>
      </c>
      <c r="B393">
        <v>14973.24</v>
      </c>
      <c r="C393" s="53">
        <f t="shared" si="6"/>
        <v>1.6981339679771112E-2</v>
      </c>
      <c r="D393">
        <v>14622.23</v>
      </c>
      <c r="E393">
        <v>15021.38</v>
      </c>
      <c r="F393">
        <v>14575.95</v>
      </c>
    </row>
    <row r="394" spans="1:6" x14ac:dyDescent="0.25">
      <c r="A394" s="51">
        <v>45204</v>
      </c>
      <c r="B394">
        <v>14723.22</v>
      </c>
      <c r="C394" s="53">
        <f t="shared" si="6"/>
        <v>-3.588867270112539E-3</v>
      </c>
      <c r="D394">
        <v>14769.55</v>
      </c>
      <c r="E394">
        <v>14784.69</v>
      </c>
      <c r="F394">
        <v>14584.39</v>
      </c>
    </row>
    <row r="395" spans="1:6" x14ac:dyDescent="0.25">
      <c r="A395" s="51">
        <v>45203</v>
      </c>
      <c r="B395">
        <v>14776.25</v>
      </c>
      <c r="C395" s="53">
        <f t="shared" si="6"/>
        <v>1.4460764457674857E-2</v>
      </c>
      <c r="D395">
        <v>14613.23</v>
      </c>
      <c r="E395">
        <v>14803.04</v>
      </c>
      <c r="F395">
        <v>14592.56</v>
      </c>
    </row>
    <row r="396" spans="1:6" x14ac:dyDescent="0.25">
      <c r="A396" s="51">
        <v>45202</v>
      </c>
      <c r="B396">
        <v>14565.62</v>
      </c>
      <c r="C396" s="53">
        <f t="shared" si="6"/>
        <v>-1.8328472923800798E-2</v>
      </c>
      <c r="D396">
        <v>14744.05</v>
      </c>
      <c r="E396">
        <v>14819.87</v>
      </c>
      <c r="F396">
        <v>14504.14</v>
      </c>
    </row>
    <row r="397" spans="1:6" x14ac:dyDescent="0.25">
      <c r="A397" s="51">
        <v>45201</v>
      </c>
      <c r="B397">
        <v>14837.57</v>
      </c>
      <c r="C397" s="53">
        <f t="shared" si="6"/>
        <v>8.313150176279871E-3</v>
      </c>
      <c r="D397">
        <v>14717.9</v>
      </c>
      <c r="E397">
        <v>14892.18</v>
      </c>
      <c r="F397">
        <v>14701.52</v>
      </c>
    </row>
    <row r="398" spans="1:6" x14ac:dyDescent="0.25">
      <c r="A398" s="51">
        <v>45198</v>
      </c>
      <c r="B398">
        <v>14715.24</v>
      </c>
      <c r="C398" s="53">
        <f t="shared" si="6"/>
        <v>8.4813950024376084E-4</v>
      </c>
      <c r="D398">
        <v>14853.35</v>
      </c>
      <c r="E398">
        <v>14901.85</v>
      </c>
      <c r="F398">
        <v>14664.78</v>
      </c>
    </row>
    <row r="399" spans="1:6" x14ac:dyDescent="0.25">
      <c r="A399" s="51">
        <v>45197</v>
      </c>
      <c r="B399">
        <v>14702.77</v>
      </c>
      <c r="C399" s="53">
        <f t="shared" si="6"/>
        <v>8.4093727366503224E-3</v>
      </c>
      <c r="D399">
        <v>14530.96</v>
      </c>
      <c r="E399">
        <v>14787.58</v>
      </c>
      <c r="F399">
        <v>14510.17</v>
      </c>
    </row>
    <row r="400" spans="1:6" x14ac:dyDescent="0.25">
      <c r="A400" s="51">
        <v>45196</v>
      </c>
      <c r="B400">
        <v>14580.16</v>
      </c>
      <c r="C400" s="53">
        <f t="shared" si="6"/>
        <v>2.3601265792325687E-3</v>
      </c>
      <c r="D400">
        <v>14600.14</v>
      </c>
      <c r="E400">
        <v>14657.21</v>
      </c>
      <c r="F400">
        <v>14432.6</v>
      </c>
    </row>
    <row r="401" spans="1:6" x14ac:dyDescent="0.25">
      <c r="A401" s="51">
        <v>45195</v>
      </c>
      <c r="B401">
        <v>14545.83</v>
      </c>
      <c r="C401" s="53">
        <f t="shared" si="6"/>
        <v>-1.5104036184143688E-2</v>
      </c>
      <c r="D401">
        <v>14668.45</v>
      </c>
      <c r="E401">
        <v>14678.48</v>
      </c>
      <c r="F401">
        <v>14505.68</v>
      </c>
    </row>
    <row r="402" spans="1:6" x14ac:dyDescent="0.25">
      <c r="A402" s="51">
        <v>45194</v>
      </c>
      <c r="B402">
        <v>14768.9</v>
      </c>
      <c r="C402" s="53">
        <f t="shared" si="6"/>
        <v>4.6118997898116909E-3</v>
      </c>
      <c r="D402">
        <v>14662.69</v>
      </c>
      <c r="E402">
        <v>14771.12</v>
      </c>
      <c r="F402">
        <v>14615.45</v>
      </c>
    </row>
    <row r="403" spans="1:6" x14ac:dyDescent="0.25">
      <c r="A403" s="51">
        <v>45191</v>
      </c>
      <c r="B403">
        <v>14701.1</v>
      </c>
      <c r="C403" s="53">
        <f t="shared" si="6"/>
        <v>4.6684959548781713E-4</v>
      </c>
      <c r="D403">
        <v>14756.62</v>
      </c>
      <c r="E403">
        <v>14855.92</v>
      </c>
      <c r="F403">
        <v>14686.84</v>
      </c>
    </row>
    <row r="404" spans="1:6" x14ac:dyDescent="0.25">
      <c r="A404" s="51">
        <v>45190</v>
      </c>
      <c r="B404">
        <v>14694.24</v>
      </c>
      <c r="C404" s="53">
        <f t="shared" si="6"/>
        <v>-1.8415596075329721E-2</v>
      </c>
      <c r="D404">
        <v>14813.48</v>
      </c>
      <c r="E404">
        <v>14849.25</v>
      </c>
      <c r="F404">
        <v>14691.69</v>
      </c>
    </row>
    <row r="405" spans="1:6" x14ac:dyDescent="0.25">
      <c r="A405" s="51">
        <v>45189</v>
      </c>
      <c r="B405">
        <v>14969.92</v>
      </c>
      <c r="C405" s="53">
        <f t="shared" si="6"/>
        <v>-1.4568273931735543E-2</v>
      </c>
      <c r="D405">
        <v>15225.34</v>
      </c>
      <c r="E405">
        <v>15245.19</v>
      </c>
      <c r="F405">
        <v>14967.6</v>
      </c>
    </row>
    <row r="406" spans="1:6" x14ac:dyDescent="0.25">
      <c r="A406" s="51">
        <v>45188</v>
      </c>
      <c r="B406">
        <v>15191.23</v>
      </c>
      <c r="C406" s="53">
        <f t="shared" si="6"/>
        <v>-2.242310039099249E-3</v>
      </c>
      <c r="D406">
        <v>15152.53</v>
      </c>
      <c r="E406">
        <v>15219.92</v>
      </c>
      <c r="F406">
        <v>15069.41</v>
      </c>
    </row>
    <row r="407" spans="1:6" x14ac:dyDescent="0.25">
      <c r="A407" s="51">
        <v>45187</v>
      </c>
      <c r="B407">
        <v>15225.37</v>
      </c>
      <c r="C407" s="53">
        <f t="shared" si="6"/>
        <v>1.5109456401620758E-3</v>
      </c>
      <c r="D407">
        <v>15161.17</v>
      </c>
      <c r="E407">
        <v>15268.96</v>
      </c>
      <c r="F407">
        <v>15155.46</v>
      </c>
    </row>
    <row r="408" spans="1:6" x14ac:dyDescent="0.25">
      <c r="A408" s="51">
        <v>45184</v>
      </c>
      <c r="B408">
        <v>15202.4</v>
      </c>
      <c r="C408" s="53">
        <f t="shared" si="6"/>
        <v>-1.7545038771763277E-2</v>
      </c>
      <c r="D408">
        <v>15425.95</v>
      </c>
      <c r="E408">
        <v>15435.45</v>
      </c>
      <c r="F408">
        <v>15173.71</v>
      </c>
    </row>
    <row r="409" spans="1:6" x14ac:dyDescent="0.25">
      <c r="A409" s="51">
        <v>45183</v>
      </c>
      <c r="B409">
        <v>15473.89</v>
      </c>
      <c r="C409" s="53">
        <f t="shared" si="6"/>
        <v>8.1675574142929808E-3</v>
      </c>
      <c r="D409">
        <v>15433.01</v>
      </c>
      <c r="E409">
        <v>15512.82</v>
      </c>
      <c r="F409">
        <v>15337.18</v>
      </c>
    </row>
    <row r="410" spans="1:6" x14ac:dyDescent="0.25">
      <c r="A410" s="51">
        <v>45182</v>
      </c>
      <c r="B410">
        <v>15348.53</v>
      </c>
      <c r="C410" s="53">
        <f t="shared" si="6"/>
        <v>3.8450621135481811E-3</v>
      </c>
      <c r="D410">
        <v>15293.27</v>
      </c>
      <c r="E410">
        <v>15414.61</v>
      </c>
      <c r="F410">
        <v>15256.6</v>
      </c>
    </row>
    <row r="411" spans="1:6" x14ac:dyDescent="0.25">
      <c r="A411" s="51">
        <v>45181</v>
      </c>
      <c r="B411">
        <v>15289.74</v>
      </c>
      <c r="C411" s="53">
        <f t="shared" si="6"/>
        <v>-1.1132547356820455E-2</v>
      </c>
      <c r="D411">
        <v>15390.59</v>
      </c>
      <c r="E411">
        <v>15447.85</v>
      </c>
      <c r="F411">
        <v>15278.88</v>
      </c>
    </row>
    <row r="412" spans="1:6" x14ac:dyDescent="0.25">
      <c r="A412" s="51">
        <v>45180</v>
      </c>
      <c r="B412">
        <v>15461.87</v>
      </c>
      <c r="C412" s="53">
        <f t="shared" si="6"/>
        <v>1.1887255623770132E-2</v>
      </c>
      <c r="D412">
        <v>15409.77</v>
      </c>
      <c r="E412">
        <v>15482.84</v>
      </c>
      <c r="F412">
        <v>15328.35</v>
      </c>
    </row>
    <row r="413" spans="1:6" x14ac:dyDescent="0.25">
      <c r="A413" s="51">
        <v>45177</v>
      </c>
      <c r="B413">
        <v>15280.23</v>
      </c>
      <c r="C413" s="53">
        <f t="shared" si="6"/>
        <v>1.4228116488361753E-3</v>
      </c>
      <c r="D413">
        <v>15265.57</v>
      </c>
      <c r="E413">
        <v>15374.22</v>
      </c>
      <c r="F413">
        <v>15244.06</v>
      </c>
    </row>
    <row r="414" spans="1:6" x14ac:dyDescent="0.25">
      <c r="A414" s="51">
        <v>45176</v>
      </c>
      <c r="B414">
        <v>15258.52</v>
      </c>
      <c r="C414" s="53">
        <f t="shared" si="6"/>
        <v>-7.3460911924972949E-3</v>
      </c>
      <c r="D414">
        <v>15174.22</v>
      </c>
      <c r="E414">
        <v>15288.2</v>
      </c>
      <c r="F414">
        <v>15138.73</v>
      </c>
    </row>
    <row r="415" spans="1:6" x14ac:dyDescent="0.25">
      <c r="A415" s="51">
        <v>45175</v>
      </c>
      <c r="B415">
        <v>15371.44</v>
      </c>
      <c r="C415" s="53">
        <f t="shared" si="6"/>
        <v>-8.8211170319777432E-3</v>
      </c>
      <c r="D415">
        <v>15467.32</v>
      </c>
      <c r="E415">
        <v>15487</v>
      </c>
      <c r="F415">
        <v>15289.48</v>
      </c>
    </row>
    <row r="416" spans="1:6" x14ac:dyDescent="0.25">
      <c r="A416" s="51">
        <v>45174</v>
      </c>
      <c r="B416">
        <v>15508.24</v>
      </c>
      <c r="C416" s="53">
        <f t="shared" si="6"/>
        <v>1.121951912288921E-3</v>
      </c>
      <c r="D416">
        <v>15460.52</v>
      </c>
      <c r="E416">
        <v>15556.85</v>
      </c>
      <c r="F416">
        <v>15419.96</v>
      </c>
    </row>
    <row r="417" spans="1:6" x14ac:dyDescent="0.25">
      <c r="A417" s="51">
        <v>45170</v>
      </c>
      <c r="B417">
        <v>15490.86</v>
      </c>
      <c r="C417" s="53">
        <f t="shared" si="6"/>
        <v>-6.5866420834170825E-4</v>
      </c>
      <c r="D417">
        <v>15600.95</v>
      </c>
      <c r="E417">
        <v>15618.85</v>
      </c>
      <c r="F417">
        <v>15429.36</v>
      </c>
    </row>
    <row r="418" spans="1:6" x14ac:dyDescent="0.25">
      <c r="A418" s="51">
        <v>45169</v>
      </c>
      <c r="B418">
        <v>15501.07</v>
      </c>
      <c r="C418" s="53">
        <f t="shared" si="6"/>
        <v>2.4989603833291962E-3</v>
      </c>
      <c r="D418">
        <v>15475.43</v>
      </c>
      <c r="E418">
        <v>15575.01</v>
      </c>
      <c r="F418">
        <v>15466.41</v>
      </c>
    </row>
    <row r="419" spans="1:6" x14ac:dyDescent="0.25">
      <c r="A419" s="51">
        <v>45168</v>
      </c>
      <c r="B419">
        <v>15462.43</v>
      </c>
      <c r="C419" s="53">
        <f t="shared" si="6"/>
        <v>5.5851280033558659E-3</v>
      </c>
      <c r="D419">
        <v>15386.67</v>
      </c>
      <c r="E419">
        <v>15484.83</v>
      </c>
      <c r="F419">
        <v>15341.94</v>
      </c>
    </row>
    <row r="420" spans="1:6" x14ac:dyDescent="0.25">
      <c r="A420" s="51">
        <v>45167</v>
      </c>
      <c r="B420">
        <v>15376.55</v>
      </c>
      <c r="C420" s="53">
        <f t="shared" si="6"/>
        <v>2.1530699965321309E-2</v>
      </c>
      <c r="D420">
        <v>15043.02</v>
      </c>
      <c r="E420">
        <v>15391.56</v>
      </c>
      <c r="F420">
        <v>15034.54</v>
      </c>
    </row>
    <row r="421" spans="1:6" x14ac:dyDescent="0.25">
      <c r="A421" s="51">
        <v>45166</v>
      </c>
      <c r="B421">
        <v>15052.46</v>
      </c>
      <c r="C421" s="53">
        <f t="shared" si="6"/>
        <v>7.4040462245923422E-3</v>
      </c>
      <c r="D421">
        <v>15035.48</v>
      </c>
      <c r="E421">
        <v>15086.23</v>
      </c>
      <c r="F421">
        <v>14948.92</v>
      </c>
    </row>
    <row r="422" spans="1:6" x14ac:dyDescent="0.25">
      <c r="A422" s="51">
        <v>45163</v>
      </c>
      <c r="B422">
        <v>14941.83</v>
      </c>
      <c r="C422" s="53">
        <f t="shared" si="6"/>
        <v>8.4628966202406897E-3</v>
      </c>
      <c r="D422">
        <v>14858.93</v>
      </c>
      <c r="E422">
        <v>15001.29</v>
      </c>
      <c r="F422">
        <v>14715.36</v>
      </c>
    </row>
    <row r="423" spans="1:6" x14ac:dyDescent="0.25">
      <c r="A423" s="51">
        <v>45162</v>
      </c>
      <c r="B423">
        <v>14816.44</v>
      </c>
      <c r="C423" s="53">
        <f t="shared" si="6"/>
        <v>-2.18919122316652E-2</v>
      </c>
      <c r="D423">
        <v>15278.93</v>
      </c>
      <c r="E423">
        <v>15279.24</v>
      </c>
      <c r="F423">
        <v>14814.83</v>
      </c>
    </row>
    <row r="424" spans="1:6" x14ac:dyDescent="0.25">
      <c r="A424" s="51">
        <v>45161</v>
      </c>
      <c r="B424">
        <v>15148.06</v>
      </c>
      <c r="C424" s="53">
        <f t="shared" si="6"/>
        <v>1.603733593758383E-2</v>
      </c>
      <c r="D424">
        <v>14947.58</v>
      </c>
      <c r="E424">
        <v>15188.86</v>
      </c>
      <c r="F424">
        <v>14947.58</v>
      </c>
    </row>
    <row r="425" spans="1:6" x14ac:dyDescent="0.25">
      <c r="A425" s="51">
        <v>45160</v>
      </c>
      <c r="B425">
        <v>14908.96</v>
      </c>
      <c r="C425" s="53">
        <f t="shared" si="6"/>
        <v>-1.8565023442276285E-3</v>
      </c>
      <c r="D425">
        <v>15035.07</v>
      </c>
      <c r="E425">
        <v>15037.79</v>
      </c>
      <c r="F425">
        <v>14883.98</v>
      </c>
    </row>
    <row r="426" spans="1:6" x14ac:dyDescent="0.25">
      <c r="A426" s="51">
        <v>45159</v>
      </c>
      <c r="B426">
        <v>14936.69</v>
      </c>
      <c r="C426" s="53">
        <f t="shared" si="6"/>
        <v>1.6458158101755549E-2</v>
      </c>
      <c r="D426">
        <v>14762.01</v>
      </c>
      <c r="E426">
        <v>14958.87</v>
      </c>
      <c r="F426">
        <v>14739.37</v>
      </c>
    </row>
    <row r="427" spans="1:6" x14ac:dyDescent="0.25">
      <c r="A427" s="51">
        <v>45156</v>
      </c>
      <c r="B427">
        <v>14694.84</v>
      </c>
      <c r="C427" s="53">
        <f t="shared" si="6"/>
        <v>-1.4249980123417494E-3</v>
      </c>
      <c r="D427">
        <v>14589.71</v>
      </c>
      <c r="E427">
        <v>14744.57</v>
      </c>
      <c r="F427">
        <v>14557.83</v>
      </c>
    </row>
    <row r="428" spans="1:6" x14ac:dyDescent="0.25">
      <c r="A428" s="51">
        <v>45155</v>
      </c>
      <c r="B428">
        <v>14715.81</v>
      </c>
      <c r="C428" s="53">
        <f t="shared" si="6"/>
        <v>-1.0799605013823821E-2</v>
      </c>
      <c r="D428">
        <v>14943.34</v>
      </c>
      <c r="E428">
        <v>14949.58</v>
      </c>
      <c r="F428">
        <v>14698.29</v>
      </c>
    </row>
    <row r="429" spans="1:6" x14ac:dyDescent="0.25">
      <c r="A429" s="51">
        <v>45154</v>
      </c>
      <c r="B429">
        <v>14876.47</v>
      </c>
      <c r="C429" s="53">
        <f t="shared" si="6"/>
        <v>-1.0718430073847984E-2</v>
      </c>
      <c r="D429">
        <v>15021.63</v>
      </c>
      <c r="E429">
        <v>15077.05</v>
      </c>
      <c r="F429">
        <v>14874.02</v>
      </c>
    </row>
    <row r="430" spans="1:6" x14ac:dyDescent="0.25">
      <c r="A430" s="51">
        <v>45153</v>
      </c>
      <c r="B430">
        <v>15037.65</v>
      </c>
      <c r="C430" s="53">
        <f t="shared" si="6"/>
        <v>-1.1044622405312787E-2</v>
      </c>
      <c r="D430">
        <v>15172.08</v>
      </c>
      <c r="E430">
        <v>15192.88</v>
      </c>
      <c r="F430">
        <v>15014.36</v>
      </c>
    </row>
    <row r="431" spans="1:6" x14ac:dyDescent="0.25">
      <c r="A431" s="51">
        <v>45152</v>
      </c>
      <c r="B431">
        <v>15205.59</v>
      </c>
      <c r="C431" s="53">
        <f t="shared" si="6"/>
        <v>1.1812561426716828E-2</v>
      </c>
      <c r="D431">
        <v>14988.42</v>
      </c>
      <c r="E431">
        <v>15206.26</v>
      </c>
      <c r="F431">
        <v>14972.01</v>
      </c>
    </row>
    <row r="432" spans="1:6" x14ac:dyDescent="0.25">
      <c r="A432" s="51">
        <v>45149</v>
      </c>
      <c r="B432">
        <v>15028.07</v>
      </c>
      <c r="C432" s="53">
        <f t="shared" si="6"/>
        <v>-6.6607882692922837E-3</v>
      </c>
      <c r="D432">
        <v>15010.52</v>
      </c>
      <c r="E432">
        <v>15102.53</v>
      </c>
      <c r="F432">
        <v>14973.67</v>
      </c>
    </row>
    <row r="433" spans="1:6" x14ac:dyDescent="0.25">
      <c r="A433" s="51">
        <v>45148</v>
      </c>
      <c r="B433">
        <v>15128.84</v>
      </c>
      <c r="C433" s="53">
        <f t="shared" si="6"/>
        <v>1.7964852986847024E-3</v>
      </c>
      <c r="D433">
        <v>15217.29</v>
      </c>
      <c r="E433">
        <v>15366.29</v>
      </c>
      <c r="F433">
        <v>15072.49</v>
      </c>
    </row>
    <row r="434" spans="1:6" x14ac:dyDescent="0.25">
      <c r="A434" s="51">
        <v>45147</v>
      </c>
      <c r="B434">
        <v>15101.71</v>
      </c>
      <c r="C434" s="53">
        <f t="shared" si="6"/>
        <v>-1.1218453419585495E-2</v>
      </c>
      <c r="D434">
        <v>15286.99</v>
      </c>
      <c r="E434">
        <v>15288.76</v>
      </c>
      <c r="F434">
        <v>15077.91</v>
      </c>
    </row>
    <row r="435" spans="1:6" x14ac:dyDescent="0.25">
      <c r="A435" s="51">
        <v>45146</v>
      </c>
      <c r="B435">
        <v>15273.05</v>
      </c>
      <c r="C435" s="53">
        <f t="shared" si="6"/>
        <v>-8.748787144215564E-3</v>
      </c>
      <c r="D435">
        <v>15279.41</v>
      </c>
      <c r="E435">
        <v>15295.8</v>
      </c>
      <c r="F435">
        <v>15148.25</v>
      </c>
    </row>
    <row r="436" spans="1:6" x14ac:dyDescent="0.25">
      <c r="A436" s="51">
        <v>45145</v>
      </c>
      <c r="B436">
        <v>15407.85</v>
      </c>
      <c r="C436" s="53">
        <f t="shared" si="6"/>
        <v>8.7025005695611224E-3</v>
      </c>
      <c r="D436">
        <v>15355.62</v>
      </c>
      <c r="E436">
        <v>15410.85</v>
      </c>
      <c r="F436">
        <v>15258.92</v>
      </c>
    </row>
    <row r="437" spans="1:6" x14ac:dyDescent="0.25">
      <c r="A437" s="51">
        <v>45142</v>
      </c>
      <c r="B437">
        <v>15274.92</v>
      </c>
      <c r="C437" s="53">
        <f t="shared" si="6"/>
        <v>-5.1206431871738678E-3</v>
      </c>
      <c r="D437">
        <v>15420.74</v>
      </c>
      <c r="E437">
        <v>15523.31</v>
      </c>
      <c r="F437">
        <v>15258.69</v>
      </c>
    </row>
    <row r="438" spans="1:6" x14ac:dyDescent="0.25">
      <c r="A438" s="51">
        <v>45141</v>
      </c>
      <c r="B438">
        <v>15353.54</v>
      </c>
      <c r="C438" s="53">
        <f t="shared" si="6"/>
        <v>-1.1190092344284253E-3</v>
      </c>
      <c r="D438">
        <v>15287.77</v>
      </c>
      <c r="E438">
        <v>15436.59</v>
      </c>
      <c r="F438">
        <v>15270.72</v>
      </c>
    </row>
    <row r="439" spans="1:6" x14ac:dyDescent="0.25">
      <c r="A439" s="51">
        <v>45140</v>
      </c>
      <c r="B439">
        <v>15370.74</v>
      </c>
      <c r="C439" s="53">
        <f t="shared" si="6"/>
        <v>-2.2093763777984665E-2</v>
      </c>
      <c r="D439">
        <v>15561.15</v>
      </c>
      <c r="E439">
        <v>15561.36</v>
      </c>
      <c r="F439">
        <v>15321.44</v>
      </c>
    </row>
    <row r="440" spans="1:6" x14ac:dyDescent="0.25">
      <c r="A440" s="51">
        <v>45139</v>
      </c>
      <c r="B440">
        <v>15718.01</v>
      </c>
      <c r="C440" s="53">
        <f t="shared" si="6"/>
        <v>-2.4744557974233361E-3</v>
      </c>
      <c r="D440">
        <v>15696.98</v>
      </c>
      <c r="E440">
        <v>15748.43</v>
      </c>
      <c r="F440">
        <v>15636.57</v>
      </c>
    </row>
    <row r="441" spans="1:6" x14ac:dyDescent="0.25">
      <c r="A441" s="51">
        <v>45138</v>
      </c>
      <c r="B441">
        <v>15757</v>
      </c>
      <c r="C441" s="53">
        <f t="shared" si="6"/>
        <v>3.8537406997551926E-4</v>
      </c>
      <c r="D441">
        <v>15774.3</v>
      </c>
      <c r="E441">
        <v>15803.55</v>
      </c>
      <c r="F441">
        <v>15702.74</v>
      </c>
    </row>
    <row r="442" spans="1:6" x14ac:dyDescent="0.25">
      <c r="A442" s="51">
        <v>45135</v>
      </c>
      <c r="B442">
        <v>15750.93</v>
      </c>
      <c r="C442" s="53">
        <f t="shared" si="6"/>
        <v>1.8493455838468176E-2</v>
      </c>
      <c r="D442">
        <v>15630.17</v>
      </c>
      <c r="E442">
        <v>15788.48</v>
      </c>
      <c r="F442">
        <v>15617.75</v>
      </c>
    </row>
    <row r="443" spans="1:6" x14ac:dyDescent="0.25">
      <c r="A443" s="51">
        <v>45134</v>
      </c>
      <c r="B443">
        <v>15464.93</v>
      </c>
      <c r="C443" s="53">
        <f t="shared" si="6"/>
        <v>-2.214944455412704E-3</v>
      </c>
      <c r="D443">
        <v>15734.03</v>
      </c>
      <c r="E443">
        <v>15795.51</v>
      </c>
      <c r="F443">
        <v>15416.05</v>
      </c>
    </row>
    <row r="444" spans="1:6" x14ac:dyDescent="0.25">
      <c r="A444" s="51">
        <v>45133</v>
      </c>
      <c r="B444">
        <v>15499.26</v>
      </c>
      <c r="C444" s="53">
        <f t="shared" si="6"/>
        <v>-3.9944940757334901E-3</v>
      </c>
      <c r="D444">
        <v>15514.04</v>
      </c>
      <c r="E444">
        <v>15571.16</v>
      </c>
      <c r="F444">
        <v>15411.91</v>
      </c>
    </row>
    <row r="445" spans="1:6" x14ac:dyDescent="0.25">
      <c r="A445" s="51">
        <v>45132</v>
      </c>
      <c r="B445">
        <v>15561.42</v>
      </c>
      <c r="C445" s="53">
        <f t="shared" si="6"/>
        <v>7.3407465811152761E-3</v>
      </c>
      <c r="D445">
        <v>15483.06</v>
      </c>
      <c r="E445">
        <v>15622.69</v>
      </c>
      <c r="F445">
        <v>15482.04</v>
      </c>
    </row>
    <row r="446" spans="1:6" x14ac:dyDescent="0.25">
      <c r="A446" s="51">
        <v>45131</v>
      </c>
      <c r="B446">
        <v>15448.02</v>
      </c>
      <c r="C446" s="53">
        <f t="shared" si="6"/>
        <v>1.44888358171813E-3</v>
      </c>
      <c r="D446">
        <v>15475.15</v>
      </c>
      <c r="E446">
        <v>15504.67</v>
      </c>
      <c r="F446">
        <v>15374.66</v>
      </c>
    </row>
    <row r="447" spans="1:6" x14ac:dyDescent="0.25">
      <c r="A447" s="51">
        <v>45128</v>
      </c>
      <c r="B447">
        <v>15425.67</v>
      </c>
      <c r="C447" s="53">
        <f t="shared" si="6"/>
        <v>-2.6134595104515546E-3</v>
      </c>
      <c r="D447">
        <v>15554.95</v>
      </c>
      <c r="E447">
        <v>15600.54</v>
      </c>
      <c r="F447">
        <v>15410.57</v>
      </c>
    </row>
    <row r="448" spans="1:6" x14ac:dyDescent="0.25">
      <c r="A448" s="51">
        <v>45127</v>
      </c>
      <c r="B448">
        <v>15466.09</v>
      </c>
      <c r="C448" s="53">
        <f t="shared" si="6"/>
        <v>-2.2763302972574229E-2</v>
      </c>
      <c r="D448">
        <v>15717.67</v>
      </c>
      <c r="E448">
        <v>15771.84</v>
      </c>
      <c r="F448">
        <v>15429.87</v>
      </c>
    </row>
    <row r="449" spans="1:6" x14ac:dyDescent="0.25">
      <c r="A449" s="51">
        <v>45126</v>
      </c>
      <c r="B449">
        <v>15826.35</v>
      </c>
      <c r="C449" s="53">
        <f t="shared" si="6"/>
        <v>-9.4688899620298805E-4</v>
      </c>
      <c r="D449">
        <v>15888.16</v>
      </c>
      <c r="E449">
        <v>15932.05</v>
      </c>
      <c r="F449">
        <v>15781.96</v>
      </c>
    </row>
    <row r="450" spans="1:6" x14ac:dyDescent="0.25">
      <c r="A450" s="51">
        <v>45125</v>
      </c>
      <c r="B450">
        <v>15841.35</v>
      </c>
      <c r="C450" s="53">
        <f t="shared" si="6"/>
        <v>8.150430718474988E-3</v>
      </c>
      <c r="D450">
        <v>15671.72</v>
      </c>
      <c r="E450">
        <v>15895.68</v>
      </c>
      <c r="F450">
        <v>15607.71</v>
      </c>
    </row>
    <row r="451" spans="1:6" x14ac:dyDescent="0.25">
      <c r="A451" s="51">
        <v>45124</v>
      </c>
      <c r="B451">
        <v>15713.28</v>
      </c>
      <c r="C451" s="53">
        <f t="shared" ref="C451:C514" si="7">B451/B452-1</f>
        <v>9.4875880145963709E-3</v>
      </c>
      <c r="D451">
        <v>15608.28</v>
      </c>
      <c r="E451">
        <v>15745.67</v>
      </c>
      <c r="F451">
        <v>15576.51</v>
      </c>
    </row>
    <row r="452" spans="1:6" x14ac:dyDescent="0.25">
      <c r="A452" s="51">
        <v>45121</v>
      </c>
      <c r="B452">
        <v>15565.6</v>
      </c>
      <c r="C452" s="53">
        <f t="shared" si="7"/>
        <v>-4.0971026163660884E-4</v>
      </c>
      <c r="D452">
        <v>15610</v>
      </c>
      <c r="E452">
        <v>15720.06</v>
      </c>
      <c r="F452">
        <v>15531</v>
      </c>
    </row>
    <row r="453" spans="1:6" x14ac:dyDescent="0.25">
      <c r="A453" s="51">
        <v>45120</v>
      </c>
      <c r="B453">
        <v>15571.98</v>
      </c>
      <c r="C453" s="53">
        <f t="shared" si="7"/>
        <v>1.7295748479640105E-2</v>
      </c>
      <c r="D453">
        <v>15432.48</v>
      </c>
      <c r="E453">
        <v>15602.74</v>
      </c>
      <c r="F453">
        <v>15420.71</v>
      </c>
    </row>
    <row r="454" spans="1:6" x14ac:dyDescent="0.25">
      <c r="A454" s="51">
        <v>45119</v>
      </c>
      <c r="B454">
        <v>15307.23</v>
      </c>
      <c r="C454" s="53">
        <f t="shared" si="7"/>
        <v>1.244587957187826E-2</v>
      </c>
      <c r="D454">
        <v>15279.35</v>
      </c>
      <c r="E454">
        <v>15364.09</v>
      </c>
      <c r="F454">
        <v>15209.71</v>
      </c>
    </row>
    <row r="455" spans="1:6" x14ac:dyDescent="0.25">
      <c r="A455" s="51">
        <v>45118</v>
      </c>
      <c r="B455">
        <v>15119.06</v>
      </c>
      <c r="C455" s="53">
        <f t="shared" si="7"/>
        <v>4.8798190040437728E-3</v>
      </c>
      <c r="D455">
        <v>15068.13</v>
      </c>
      <c r="E455">
        <v>15135.29</v>
      </c>
      <c r="F455">
        <v>14974.16</v>
      </c>
    </row>
    <row r="456" spans="1:6" x14ac:dyDescent="0.25">
      <c r="A456" s="51">
        <v>45117</v>
      </c>
      <c r="B456">
        <v>15045.64</v>
      </c>
      <c r="C456" s="53">
        <f t="shared" si="7"/>
        <v>5.8456392130001866E-4</v>
      </c>
      <c r="D456">
        <v>15031.95</v>
      </c>
      <c r="E456">
        <v>15066.44</v>
      </c>
      <c r="F456">
        <v>14924.64</v>
      </c>
    </row>
    <row r="457" spans="1:6" x14ac:dyDescent="0.25">
      <c r="A457" s="51">
        <v>45114</v>
      </c>
      <c r="B457">
        <v>15036.85</v>
      </c>
      <c r="C457" s="53">
        <f t="shared" si="7"/>
        <v>-3.4858792069956124E-3</v>
      </c>
      <c r="D457">
        <v>15070.5</v>
      </c>
      <c r="E457">
        <v>15210.63</v>
      </c>
      <c r="F457">
        <v>15032.56</v>
      </c>
    </row>
    <row r="458" spans="1:6" x14ac:dyDescent="0.25">
      <c r="A458" s="51">
        <v>45113</v>
      </c>
      <c r="B458">
        <v>15089.45</v>
      </c>
      <c r="C458" s="53">
        <f t="shared" si="7"/>
        <v>-7.5198404607275116E-3</v>
      </c>
      <c r="D458">
        <v>15054.1</v>
      </c>
      <c r="E458">
        <v>15106.45</v>
      </c>
      <c r="F458">
        <v>14969.14</v>
      </c>
    </row>
    <row r="459" spans="1:6" x14ac:dyDescent="0.25">
      <c r="A459" s="51">
        <v>45112</v>
      </c>
      <c r="B459">
        <v>15203.78</v>
      </c>
      <c r="C459" s="53">
        <f t="shared" si="7"/>
        <v>-3.2284174376617791E-4</v>
      </c>
      <c r="D459">
        <v>15165.36</v>
      </c>
      <c r="E459">
        <v>15275.18</v>
      </c>
      <c r="F459">
        <v>15162.66</v>
      </c>
    </row>
    <row r="460" spans="1:6" x14ac:dyDescent="0.25">
      <c r="A460" s="51">
        <v>45110</v>
      </c>
      <c r="B460">
        <v>15208.69</v>
      </c>
      <c r="C460" s="53">
        <f t="shared" si="7"/>
        <v>1.9421300581519141E-3</v>
      </c>
      <c r="D460">
        <v>15190.54</v>
      </c>
      <c r="E460">
        <v>15232.96</v>
      </c>
      <c r="F460">
        <v>15153.6</v>
      </c>
    </row>
    <row r="461" spans="1:6" x14ac:dyDescent="0.25">
      <c r="A461" s="51">
        <v>45107</v>
      </c>
      <c r="B461">
        <v>15179.21</v>
      </c>
      <c r="C461" s="53">
        <f t="shared" si="7"/>
        <v>1.6014779165927528E-2</v>
      </c>
      <c r="D461">
        <v>15085.24</v>
      </c>
      <c r="E461">
        <v>15213.75</v>
      </c>
      <c r="F461">
        <v>15081.57</v>
      </c>
    </row>
    <row r="462" spans="1:6" x14ac:dyDescent="0.25">
      <c r="A462" s="51">
        <v>45106</v>
      </c>
      <c r="B462">
        <v>14939.95</v>
      </c>
      <c r="C462" s="53">
        <f t="shared" si="7"/>
        <v>-1.645219341417703E-3</v>
      </c>
      <c r="D462">
        <v>14965.55</v>
      </c>
      <c r="E462">
        <v>14986.89</v>
      </c>
      <c r="F462">
        <v>14876.94</v>
      </c>
    </row>
    <row r="463" spans="1:6" x14ac:dyDescent="0.25">
      <c r="A463" s="51">
        <v>45105</v>
      </c>
      <c r="B463">
        <v>14964.57</v>
      </c>
      <c r="C463" s="53">
        <f t="shared" si="7"/>
        <v>1.2485020985675277E-3</v>
      </c>
      <c r="D463">
        <v>14876.25</v>
      </c>
      <c r="E463">
        <v>15051.08</v>
      </c>
      <c r="F463">
        <v>14865.81</v>
      </c>
    </row>
    <row r="464" spans="1:6" x14ac:dyDescent="0.25">
      <c r="A464" s="51">
        <v>45104</v>
      </c>
      <c r="B464">
        <v>14945.91</v>
      </c>
      <c r="C464" s="53">
        <f t="shared" si="7"/>
        <v>1.7488573097456328E-2</v>
      </c>
      <c r="D464">
        <v>14751.57</v>
      </c>
      <c r="E464">
        <v>14972.31</v>
      </c>
      <c r="F464">
        <v>14726.75</v>
      </c>
    </row>
    <row r="465" spans="1:6" x14ac:dyDescent="0.25">
      <c r="A465" s="51">
        <v>45103</v>
      </c>
      <c r="B465">
        <v>14689.02</v>
      </c>
      <c r="C465" s="53">
        <f t="shared" si="7"/>
        <v>-1.3595693644956608E-2</v>
      </c>
      <c r="D465">
        <v>14866.66</v>
      </c>
      <c r="E465">
        <v>14982.82</v>
      </c>
      <c r="F465">
        <v>14687.02</v>
      </c>
    </row>
    <row r="466" spans="1:6" x14ac:dyDescent="0.25">
      <c r="A466" s="51">
        <v>45100</v>
      </c>
      <c r="B466">
        <v>14891.48</v>
      </c>
      <c r="C466" s="53">
        <f t="shared" si="7"/>
        <v>-1.0027708491775256E-2</v>
      </c>
      <c r="D466">
        <v>14879.23</v>
      </c>
      <c r="E466">
        <v>14983.73</v>
      </c>
      <c r="F466">
        <v>14821.81</v>
      </c>
    </row>
    <row r="467" spans="1:6" x14ac:dyDescent="0.25">
      <c r="A467" s="51">
        <v>45099</v>
      </c>
      <c r="B467">
        <v>15042.32</v>
      </c>
      <c r="C467" s="53">
        <f t="shared" si="7"/>
        <v>1.1761936310530574E-2</v>
      </c>
      <c r="D467">
        <v>14797.89</v>
      </c>
      <c r="E467">
        <v>15044.22</v>
      </c>
      <c r="F467">
        <v>14794.95</v>
      </c>
    </row>
    <row r="468" spans="1:6" x14ac:dyDescent="0.25">
      <c r="A468" s="51">
        <v>45098</v>
      </c>
      <c r="B468">
        <v>14867.45</v>
      </c>
      <c r="C468" s="53">
        <f t="shared" si="7"/>
        <v>-1.3450430154975157E-2</v>
      </c>
      <c r="D468">
        <v>15019.01</v>
      </c>
      <c r="E468">
        <v>15038.9</v>
      </c>
      <c r="F468">
        <v>14826.02</v>
      </c>
    </row>
    <row r="469" spans="1:6" x14ac:dyDescent="0.25">
      <c r="A469" s="51">
        <v>45097</v>
      </c>
      <c r="B469">
        <v>15070.15</v>
      </c>
      <c r="C469" s="53">
        <f t="shared" si="7"/>
        <v>-9.1289266980998374E-4</v>
      </c>
      <c r="D469">
        <v>15036.48</v>
      </c>
      <c r="E469">
        <v>15127.42</v>
      </c>
      <c r="F469">
        <v>14946.72</v>
      </c>
    </row>
    <row r="470" spans="1:6" x14ac:dyDescent="0.25">
      <c r="A470" s="51">
        <v>45093</v>
      </c>
      <c r="B470">
        <v>15083.92</v>
      </c>
      <c r="C470" s="53">
        <f t="shared" si="7"/>
        <v>-6.6879677165291307E-3</v>
      </c>
      <c r="D470">
        <v>15272.65</v>
      </c>
      <c r="E470">
        <v>15284.65</v>
      </c>
      <c r="F470">
        <v>15073.45</v>
      </c>
    </row>
    <row r="471" spans="1:6" x14ac:dyDescent="0.25">
      <c r="A471" s="51">
        <v>45092</v>
      </c>
      <c r="B471">
        <v>15185.48</v>
      </c>
      <c r="C471" s="53">
        <f t="shared" si="7"/>
        <v>1.1981455034723476E-2</v>
      </c>
      <c r="D471">
        <v>14949.7</v>
      </c>
      <c r="E471">
        <v>15246.62</v>
      </c>
      <c r="F471">
        <v>14930.12</v>
      </c>
    </row>
    <row r="472" spans="1:6" x14ac:dyDescent="0.25">
      <c r="A472" s="51">
        <v>45091</v>
      </c>
      <c r="B472">
        <v>15005.69</v>
      </c>
      <c r="C472" s="53">
        <f t="shared" si="7"/>
        <v>7.0358402373018603E-3</v>
      </c>
      <c r="D472">
        <v>14894.1</v>
      </c>
      <c r="E472">
        <v>15017.1</v>
      </c>
      <c r="F472">
        <v>14784.62</v>
      </c>
    </row>
    <row r="473" spans="1:6" x14ac:dyDescent="0.25">
      <c r="A473" s="51">
        <v>45090</v>
      </c>
      <c r="B473">
        <v>14900.85</v>
      </c>
      <c r="C473" s="53">
        <f t="shared" si="7"/>
        <v>7.8833627564376396E-3</v>
      </c>
      <c r="D473">
        <v>14911.26</v>
      </c>
      <c r="E473">
        <v>14931.83</v>
      </c>
      <c r="F473">
        <v>14770.14</v>
      </c>
    </row>
    <row r="474" spans="1:6" x14ac:dyDescent="0.25">
      <c r="A474" s="51">
        <v>45089</v>
      </c>
      <c r="B474">
        <v>14784.3</v>
      </c>
      <c r="C474" s="53">
        <f t="shared" si="7"/>
        <v>1.7616578884333656E-2</v>
      </c>
      <c r="D474">
        <v>14617.35</v>
      </c>
      <c r="E474">
        <v>14789.6</v>
      </c>
      <c r="F474">
        <v>14571.36</v>
      </c>
    </row>
    <row r="475" spans="1:6" x14ac:dyDescent="0.25">
      <c r="A475" s="51">
        <v>45086</v>
      </c>
      <c r="B475">
        <v>14528.36</v>
      </c>
      <c r="C475" s="53">
        <f t="shared" si="7"/>
        <v>3.0252945554363198E-3</v>
      </c>
      <c r="D475">
        <v>14574.24</v>
      </c>
      <c r="E475">
        <v>14672.85</v>
      </c>
      <c r="F475">
        <v>14487.48</v>
      </c>
    </row>
    <row r="476" spans="1:6" x14ac:dyDescent="0.25">
      <c r="A476" s="51">
        <v>45085</v>
      </c>
      <c r="B476">
        <v>14484.54</v>
      </c>
      <c r="C476" s="53">
        <f t="shared" si="7"/>
        <v>1.2671909749435217E-2</v>
      </c>
      <c r="D476">
        <v>14319.24</v>
      </c>
      <c r="E476">
        <v>14503.31</v>
      </c>
      <c r="F476">
        <v>14314.69</v>
      </c>
    </row>
    <row r="477" spans="1:6" x14ac:dyDescent="0.25">
      <c r="A477" s="51">
        <v>45084</v>
      </c>
      <c r="B477">
        <v>14303.29</v>
      </c>
      <c r="C477" s="53">
        <f t="shared" si="7"/>
        <v>-1.750229597426578E-2</v>
      </c>
      <c r="D477">
        <v>14573.27</v>
      </c>
      <c r="E477">
        <v>14647.91</v>
      </c>
      <c r="F477">
        <v>14283.88</v>
      </c>
    </row>
    <row r="478" spans="1:6" x14ac:dyDescent="0.25">
      <c r="A478" s="51">
        <v>45083</v>
      </c>
      <c r="B478">
        <v>14558.09</v>
      </c>
      <c r="C478" s="53">
        <f t="shared" si="7"/>
        <v>1.0922955380765487E-4</v>
      </c>
      <c r="D478">
        <v>14526.1</v>
      </c>
      <c r="E478">
        <v>14593.5</v>
      </c>
      <c r="F478">
        <v>14476.99</v>
      </c>
    </row>
    <row r="479" spans="1:6" x14ac:dyDescent="0.25">
      <c r="A479" s="51">
        <v>45082</v>
      </c>
      <c r="B479">
        <v>14556.5</v>
      </c>
      <c r="C479" s="53">
        <f t="shared" si="7"/>
        <v>6.7781975768976821E-4</v>
      </c>
      <c r="D479">
        <v>14550.13</v>
      </c>
      <c r="E479">
        <v>14662.95</v>
      </c>
      <c r="F479">
        <v>14516.88</v>
      </c>
    </row>
    <row r="480" spans="1:6" x14ac:dyDescent="0.25">
      <c r="A480" s="51">
        <v>45079</v>
      </c>
      <c r="B480">
        <v>14546.64</v>
      </c>
      <c r="C480" s="53">
        <f t="shared" si="7"/>
        <v>7.279709670249046E-3</v>
      </c>
      <c r="D480">
        <v>14517.08</v>
      </c>
      <c r="E480">
        <v>14595.81</v>
      </c>
      <c r="F480">
        <v>14442.15</v>
      </c>
    </row>
    <row r="481" spans="1:6" x14ac:dyDescent="0.25">
      <c r="A481" s="51">
        <v>45078</v>
      </c>
      <c r="B481">
        <v>14441.51</v>
      </c>
      <c r="C481" s="53">
        <f t="shared" si="7"/>
        <v>1.3148506849612884E-2</v>
      </c>
      <c r="D481">
        <v>14269.09</v>
      </c>
      <c r="E481">
        <v>14493.31</v>
      </c>
      <c r="F481">
        <v>14219.94</v>
      </c>
    </row>
    <row r="482" spans="1:6" x14ac:dyDescent="0.25">
      <c r="A482" s="51">
        <v>45077</v>
      </c>
      <c r="B482">
        <v>14254.09</v>
      </c>
      <c r="C482" s="53">
        <f t="shared" si="7"/>
        <v>-7.0289146840227801E-3</v>
      </c>
      <c r="D482">
        <v>14293.56</v>
      </c>
      <c r="E482">
        <v>14375.38</v>
      </c>
      <c r="F482">
        <v>14216.16</v>
      </c>
    </row>
    <row r="483" spans="1:6" x14ac:dyDescent="0.25">
      <c r="A483" s="51">
        <v>45076</v>
      </c>
      <c r="B483">
        <v>14354.99</v>
      </c>
      <c r="C483" s="53">
        <f t="shared" si="7"/>
        <v>3.9570833400357497E-3</v>
      </c>
      <c r="D483">
        <v>14465.59</v>
      </c>
      <c r="E483">
        <v>14520.17</v>
      </c>
      <c r="F483">
        <v>14301.08</v>
      </c>
    </row>
    <row r="484" spans="1:6" x14ac:dyDescent="0.25">
      <c r="A484" s="51">
        <v>45072</v>
      </c>
      <c r="B484">
        <v>14298.41</v>
      </c>
      <c r="C484" s="53">
        <f t="shared" si="7"/>
        <v>2.5819078482451019E-2</v>
      </c>
      <c r="D484">
        <v>13990.55</v>
      </c>
      <c r="E484">
        <v>14329.49</v>
      </c>
      <c r="F484">
        <v>13982.16</v>
      </c>
    </row>
    <row r="485" spans="1:6" x14ac:dyDescent="0.25">
      <c r="A485" s="51">
        <v>45071</v>
      </c>
      <c r="B485">
        <v>13938.53</v>
      </c>
      <c r="C485" s="53">
        <f t="shared" si="7"/>
        <v>2.4554411487980543E-2</v>
      </c>
      <c r="D485">
        <v>13920.89</v>
      </c>
      <c r="E485">
        <v>13986.87</v>
      </c>
      <c r="F485">
        <v>13812.18</v>
      </c>
    </row>
    <row r="486" spans="1:6" x14ac:dyDescent="0.25">
      <c r="A486" s="51">
        <v>45070</v>
      </c>
      <c r="B486">
        <v>13604.48</v>
      </c>
      <c r="C486" s="53">
        <f t="shared" si="7"/>
        <v>-4.9778607339968639E-3</v>
      </c>
      <c r="D486">
        <v>13589.02</v>
      </c>
      <c r="E486">
        <v>13655.73</v>
      </c>
      <c r="F486">
        <v>13520.92</v>
      </c>
    </row>
    <row r="487" spans="1:6" x14ac:dyDescent="0.25">
      <c r="A487" s="51">
        <v>45069</v>
      </c>
      <c r="B487">
        <v>13672.54</v>
      </c>
      <c r="C487" s="53">
        <f t="shared" si="7"/>
        <v>-1.2794464011598672E-2</v>
      </c>
      <c r="D487">
        <v>13773.68</v>
      </c>
      <c r="E487">
        <v>13827.1</v>
      </c>
      <c r="F487">
        <v>13662.91</v>
      </c>
    </row>
    <row r="488" spans="1:6" x14ac:dyDescent="0.25">
      <c r="A488" s="51">
        <v>45068</v>
      </c>
      <c r="B488">
        <v>13849.74</v>
      </c>
      <c r="C488" s="53">
        <f t="shared" si="7"/>
        <v>3.3506019129945219E-3</v>
      </c>
      <c r="D488">
        <v>13805.33</v>
      </c>
      <c r="E488">
        <v>13893.71</v>
      </c>
      <c r="F488">
        <v>13792.97</v>
      </c>
    </row>
    <row r="489" spans="1:6" x14ac:dyDescent="0.25">
      <c r="A489" s="51">
        <v>45065</v>
      </c>
      <c r="B489">
        <v>13803.49</v>
      </c>
      <c r="C489" s="53">
        <f t="shared" si="7"/>
        <v>-2.2501521545226222E-3</v>
      </c>
      <c r="D489">
        <v>13842.69</v>
      </c>
      <c r="E489">
        <v>13874.42</v>
      </c>
      <c r="F489">
        <v>13763.9</v>
      </c>
    </row>
    <row r="490" spans="1:6" x14ac:dyDescent="0.25">
      <c r="A490" s="51">
        <v>45064</v>
      </c>
      <c r="B490">
        <v>13834.62</v>
      </c>
      <c r="C490" s="53">
        <f t="shared" si="7"/>
        <v>1.8055434953779814E-2</v>
      </c>
      <c r="D490">
        <v>13608.95</v>
      </c>
      <c r="E490">
        <v>13844.76</v>
      </c>
      <c r="F490">
        <v>13606.81</v>
      </c>
    </row>
    <row r="491" spans="1:6" x14ac:dyDescent="0.25">
      <c r="A491" s="51">
        <v>45063</v>
      </c>
      <c r="B491">
        <v>13589.26</v>
      </c>
      <c r="C491" s="53">
        <f t="shared" si="7"/>
        <v>1.2159234202864466E-2</v>
      </c>
      <c r="D491">
        <v>13474.52</v>
      </c>
      <c r="E491">
        <v>13608.33</v>
      </c>
      <c r="F491">
        <v>13419.35</v>
      </c>
    </row>
    <row r="492" spans="1:6" x14ac:dyDescent="0.25">
      <c r="A492" s="51">
        <v>45062</v>
      </c>
      <c r="B492">
        <v>13426.01</v>
      </c>
      <c r="C492" s="53">
        <f t="shared" si="7"/>
        <v>9.3189627472600733E-4</v>
      </c>
      <c r="D492">
        <v>13385.37</v>
      </c>
      <c r="E492">
        <v>13498.44</v>
      </c>
      <c r="F492">
        <v>13384.77</v>
      </c>
    </row>
    <row r="493" spans="1:6" x14ac:dyDescent="0.25">
      <c r="A493" s="51">
        <v>45061</v>
      </c>
      <c r="B493">
        <v>13413.51</v>
      </c>
      <c r="C493" s="53">
        <f t="shared" si="7"/>
        <v>5.4969273278171471E-3</v>
      </c>
      <c r="D493">
        <v>13352.26</v>
      </c>
      <c r="E493">
        <v>13419.81</v>
      </c>
      <c r="F493">
        <v>13297.85</v>
      </c>
    </row>
    <row r="494" spans="1:6" x14ac:dyDescent="0.25">
      <c r="A494" s="51">
        <v>45058</v>
      </c>
      <c r="B494">
        <v>13340.18</v>
      </c>
      <c r="C494" s="53">
        <f t="shared" si="7"/>
        <v>-3.7043177707176689E-3</v>
      </c>
      <c r="D494">
        <v>13407.02</v>
      </c>
      <c r="E494">
        <v>13427.42</v>
      </c>
      <c r="F494">
        <v>13256.56</v>
      </c>
    </row>
    <row r="495" spans="1:6" x14ac:dyDescent="0.25">
      <c r="A495" s="51">
        <v>45057</v>
      </c>
      <c r="B495">
        <v>13389.78</v>
      </c>
      <c r="C495" s="53">
        <f t="shared" si="7"/>
        <v>3.1428329548699452E-3</v>
      </c>
      <c r="D495">
        <v>13376.85</v>
      </c>
      <c r="E495">
        <v>13411.7</v>
      </c>
      <c r="F495">
        <v>13306.08</v>
      </c>
    </row>
    <row r="496" spans="1:6" x14ac:dyDescent="0.25">
      <c r="A496" s="51">
        <v>45056</v>
      </c>
      <c r="B496">
        <v>13347.83</v>
      </c>
      <c r="C496" s="53">
        <f t="shared" si="7"/>
        <v>1.1114216910547592E-2</v>
      </c>
      <c r="D496">
        <v>13308.41</v>
      </c>
      <c r="E496">
        <v>13384.42</v>
      </c>
      <c r="F496">
        <v>13204.79</v>
      </c>
    </row>
    <row r="497" spans="1:6" x14ac:dyDescent="0.25">
      <c r="A497" s="51">
        <v>45055</v>
      </c>
      <c r="B497">
        <v>13201.11</v>
      </c>
      <c r="C497" s="53">
        <f t="shared" si="7"/>
        <v>-6.8110481475572859E-3</v>
      </c>
      <c r="D497">
        <v>13228.64</v>
      </c>
      <c r="E497">
        <v>13254.81</v>
      </c>
      <c r="F497">
        <v>13193.88</v>
      </c>
    </row>
    <row r="498" spans="1:6" x14ac:dyDescent="0.25">
      <c r="A498" s="51">
        <v>45054</v>
      </c>
      <c r="B498">
        <v>13291.64</v>
      </c>
      <c r="C498" s="53">
        <f t="shared" si="7"/>
        <v>2.4518954109358226E-3</v>
      </c>
      <c r="D498">
        <v>13247.09</v>
      </c>
      <c r="E498">
        <v>13302.43</v>
      </c>
      <c r="F498">
        <v>13193.08</v>
      </c>
    </row>
    <row r="499" spans="1:6" x14ac:dyDescent="0.25">
      <c r="A499" s="51">
        <v>45051</v>
      </c>
      <c r="B499">
        <v>13259.13</v>
      </c>
      <c r="C499" s="53">
        <f t="shared" si="7"/>
        <v>2.130948786364395E-2</v>
      </c>
      <c r="D499">
        <v>13070.7</v>
      </c>
      <c r="E499">
        <v>13291.11</v>
      </c>
      <c r="F499">
        <v>13059.91</v>
      </c>
    </row>
    <row r="500" spans="1:6" x14ac:dyDescent="0.25">
      <c r="A500" s="51">
        <v>45050</v>
      </c>
      <c r="B500">
        <v>12982.48</v>
      </c>
      <c r="C500" s="53">
        <f t="shared" si="7"/>
        <v>-3.6630261523029617E-3</v>
      </c>
      <c r="D500">
        <v>13014.07</v>
      </c>
      <c r="E500">
        <v>13064.02</v>
      </c>
      <c r="F500">
        <v>12938.45</v>
      </c>
    </row>
    <row r="501" spans="1:6" x14ac:dyDescent="0.25">
      <c r="A501" s="51">
        <v>45049</v>
      </c>
      <c r="B501">
        <v>13030.21</v>
      </c>
      <c r="C501" s="53">
        <f t="shared" si="7"/>
        <v>-6.3635933827780322E-3</v>
      </c>
      <c r="D501">
        <v>13123.1</v>
      </c>
      <c r="E501">
        <v>13231.71</v>
      </c>
      <c r="F501">
        <v>13026.04</v>
      </c>
    </row>
    <row r="502" spans="1:6" x14ac:dyDescent="0.25">
      <c r="A502" s="51">
        <v>45048</v>
      </c>
      <c r="B502">
        <v>13113.66</v>
      </c>
      <c r="C502" s="53">
        <f t="shared" si="7"/>
        <v>-8.9037725966956138E-3</v>
      </c>
      <c r="D502">
        <v>13225.48</v>
      </c>
      <c r="E502">
        <v>13241.53</v>
      </c>
      <c r="F502">
        <v>13046.79</v>
      </c>
    </row>
    <row r="503" spans="1:6" x14ac:dyDescent="0.25">
      <c r="A503" s="51">
        <v>45047</v>
      </c>
      <c r="B503">
        <v>13231.47</v>
      </c>
      <c r="C503" s="53">
        <f t="shared" si="7"/>
        <v>-1.0961808064177125E-3</v>
      </c>
      <c r="D503">
        <v>13229.11</v>
      </c>
      <c r="E503">
        <v>13287.47</v>
      </c>
      <c r="F503">
        <v>13186.4</v>
      </c>
    </row>
    <row r="504" spans="1:6" x14ac:dyDescent="0.25">
      <c r="A504" s="51">
        <v>45044</v>
      </c>
      <c r="B504">
        <v>13245.99</v>
      </c>
      <c r="C504" s="53">
        <f t="shared" si="7"/>
        <v>6.5319000032673102E-3</v>
      </c>
      <c r="D504">
        <v>13139.35</v>
      </c>
      <c r="E504">
        <v>13247.39</v>
      </c>
      <c r="F504">
        <v>13096.94</v>
      </c>
    </row>
    <row r="505" spans="1:6" x14ac:dyDescent="0.25">
      <c r="A505" s="51">
        <v>45043</v>
      </c>
      <c r="B505">
        <v>13160.03</v>
      </c>
      <c r="C505" s="53">
        <f t="shared" si="7"/>
        <v>2.7607117646691437E-2</v>
      </c>
      <c r="D505">
        <v>12963.21</v>
      </c>
      <c r="E505">
        <v>13175.62</v>
      </c>
      <c r="F505">
        <v>12938.5</v>
      </c>
    </row>
    <row r="506" spans="1:6" x14ac:dyDescent="0.25">
      <c r="A506" s="51">
        <v>45042</v>
      </c>
      <c r="B506">
        <v>12806.48</v>
      </c>
      <c r="C506" s="53">
        <f t="shared" si="7"/>
        <v>6.3944437415470734E-3</v>
      </c>
      <c r="D506">
        <v>12866.64</v>
      </c>
      <c r="E506">
        <v>12929.62</v>
      </c>
      <c r="F506">
        <v>12783.42</v>
      </c>
    </row>
    <row r="507" spans="1:6" x14ac:dyDescent="0.25">
      <c r="A507" s="51">
        <v>45041</v>
      </c>
      <c r="B507">
        <v>12725.11</v>
      </c>
      <c r="C507" s="53">
        <f t="shared" si="7"/>
        <v>-1.8863109263394184E-2</v>
      </c>
      <c r="D507">
        <v>12905.09</v>
      </c>
      <c r="E507">
        <v>12933.28</v>
      </c>
      <c r="F507">
        <v>12724.24</v>
      </c>
    </row>
    <row r="508" spans="1:6" x14ac:dyDescent="0.25">
      <c r="A508" s="51">
        <v>45040</v>
      </c>
      <c r="B508">
        <v>12969.76</v>
      </c>
      <c r="C508" s="53">
        <f t="shared" si="7"/>
        <v>-2.385243335587095E-3</v>
      </c>
      <c r="D508">
        <v>12981.71</v>
      </c>
      <c r="E508">
        <v>13044.22</v>
      </c>
      <c r="F508">
        <v>12883.77</v>
      </c>
    </row>
    <row r="509" spans="1:6" x14ac:dyDescent="0.25">
      <c r="A509" s="51">
        <v>45037</v>
      </c>
      <c r="B509">
        <v>13000.77</v>
      </c>
      <c r="C509" s="53">
        <f t="shared" si="7"/>
        <v>1.1389205897438526E-3</v>
      </c>
      <c r="D509">
        <v>12970.32</v>
      </c>
      <c r="E509">
        <v>13030.85</v>
      </c>
      <c r="F509">
        <v>12899.64</v>
      </c>
    </row>
    <row r="510" spans="1:6" x14ac:dyDescent="0.25">
      <c r="A510" s="51">
        <v>45036</v>
      </c>
      <c r="B510">
        <v>12985.98</v>
      </c>
      <c r="C510" s="53">
        <f t="shared" si="7"/>
        <v>-7.848749036383218E-3</v>
      </c>
      <c r="D510">
        <v>12962.29</v>
      </c>
      <c r="E510">
        <v>13107.92</v>
      </c>
      <c r="F510">
        <v>12933.8</v>
      </c>
    </row>
    <row r="511" spans="1:6" x14ac:dyDescent="0.25">
      <c r="A511" s="51">
        <v>45035</v>
      </c>
      <c r="B511">
        <v>13088.71</v>
      </c>
      <c r="C511" s="53">
        <f t="shared" si="7"/>
        <v>-2.3526194660938859E-4</v>
      </c>
      <c r="D511">
        <v>12992.51</v>
      </c>
      <c r="E511">
        <v>13128.25</v>
      </c>
      <c r="F511">
        <v>12988.2</v>
      </c>
    </row>
    <row r="512" spans="1:6" x14ac:dyDescent="0.25">
      <c r="A512" s="51">
        <v>45034</v>
      </c>
      <c r="B512">
        <v>13091.79</v>
      </c>
      <c r="C512" s="53">
        <f t="shared" si="7"/>
        <v>3.1174284882551362E-4</v>
      </c>
      <c r="D512">
        <v>13180.31</v>
      </c>
      <c r="E512">
        <v>13196.18</v>
      </c>
      <c r="F512">
        <v>13044.21</v>
      </c>
    </row>
    <row r="513" spans="1:6" x14ac:dyDescent="0.25">
      <c r="A513" s="51">
        <v>45033</v>
      </c>
      <c r="B513">
        <v>13087.71</v>
      </c>
      <c r="C513" s="53">
        <f t="shared" si="7"/>
        <v>6.2616976769769295E-4</v>
      </c>
      <c r="D513">
        <v>13053.26</v>
      </c>
      <c r="E513">
        <v>13105.68</v>
      </c>
      <c r="F513">
        <v>12981.26</v>
      </c>
    </row>
    <row r="514" spans="1:6" x14ac:dyDescent="0.25">
      <c r="A514" s="51">
        <v>45030</v>
      </c>
      <c r="B514">
        <v>13079.52</v>
      </c>
      <c r="C514" s="53">
        <f t="shared" si="7"/>
        <v>-2.2785194429335576E-3</v>
      </c>
      <c r="D514">
        <v>13044.69</v>
      </c>
      <c r="E514">
        <v>13152.28</v>
      </c>
      <c r="F514">
        <v>12962.51</v>
      </c>
    </row>
    <row r="515" spans="1:6" x14ac:dyDescent="0.25">
      <c r="A515" s="51">
        <v>45029</v>
      </c>
      <c r="B515">
        <v>13109.39</v>
      </c>
      <c r="C515" s="53">
        <f t="shared" ref="C515:C578" si="8">B515/B516-1</f>
        <v>2.0317005685554834E-2</v>
      </c>
      <c r="D515">
        <v>12922.9</v>
      </c>
      <c r="E515">
        <v>13124.41</v>
      </c>
      <c r="F515">
        <v>12920.02</v>
      </c>
    </row>
    <row r="516" spans="1:6" x14ac:dyDescent="0.25">
      <c r="A516" s="51">
        <v>45028</v>
      </c>
      <c r="B516">
        <v>12848.35</v>
      </c>
      <c r="C516" s="53">
        <f t="shared" si="8"/>
        <v>-8.932324911390177E-3</v>
      </c>
      <c r="D516">
        <v>13043.97</v>
      </c>
      <c r="E516">
        <v>13071.98</v>
      </c>
      <c r="F516">
        <v>12833.31</v>
      </c>
    </row>
    <row r="517" spans="1:6" x14ac:dyDescent="0.25">
      <c r="A517" s="51">
        <v>45027</v>
      </c>
      <c r="B517">
        <v>12964.15</v>
      </c>
      <c r="C517" s="53">
        <f t="shared" si="8"/>
        <v>-6.6721680638529568E-3</v>
      </c>
      <c r="D517">
        <v>13040.49</v>
      </c>
      <c r="E517">
        <v>13049.56</v>
      </c>
      <c r="F517">
        <v>12947.66</v>
      </c>
    </row>
    <row r="518" spans="1:6" x14ac:dyDescent="0.25">
      <c r="A518" s="51">
        <v>45026</v>
      </c>
      <c r="B518">
        <v>13051.23</v>
      </c>
      <c r="C518" s="53">
        <f t="shared" si="8"/>
        <v>-8.70423958476918E-4</v>
      </c>
      <c r="D518">
        <v>12936.52</v>
      </c>
      <c r="E518">
        <v>13051.85</v>
      </c>
      <c r="F518">
        <v>12861.52</v>
      </c>
    </row>
    <row r="519" spans="1:6" x14ac:dyDescent="0.25">
      <c r="A519" s="51">
        <v>45022</v>
      </c>
      <c r="B519">
        <v>13062.6</v>
      </c>
      <c r="C519" s="53">
        <f t="shared" si="8"/>
        <v>7.3570238756246464E-3</v>
      </c>
      <c r="D519">
        <v>12892.9</v>
      </c>
      <c r="E519">
        <v>13078.1</v>
      </c>
      <c r="F519">
        <v>12846.03</v>
      </c>
    </row>
    <row r="520" spans="1:6" x14ac:dyDescent="0.25">
      <c r="A520" s="51">
        <v>45021</v>
      </c>
      <c r="B520">
        <v>12967.2</v>
      </c>
      <c r="C520" s="53">
        <f t="shared" si="8"/>
        <v>-1.0142693894002019E-2</v>
      </c>
      <c r="D520">
        <v>13056.79</v>
      </c>
      <c r="E520">
        <v>13065.28</v>
      </c>
      <c r="F520">
        <v>12894.44</v>
      </c>
    </row>
    <row r="521" spans="1:6" x14ac:dyDescent="0.25">
      <c r="A521" s="51">
        <v>45020</v>
      </c>
      <c r="B521">
        <v>13100.07</v>
      </c>
      <c r="C521" s="53">
        <f t="shared" si="8"/>
        <v>-3.6719436279076811E-3</v>
      </c>
      <c r="D521">
        <v>13165.32</v>
      </c>
      <c r="E521">
        <v>13204.08</v>
      </c>
      <c r="F521">
        <v>13049.98</v>
      </c>
    </row>
    <row r="522" spans="1:6" x14ac:dyDescent="0.25">
      <c r="A522" s="51">
        <v>45019</v>
      </c>
      <c r="B522">
        <v>13148.35</v>
      </c>
      <c r="C522" s="53">
        <f t="shared" si="8"/>
        <v>-2.5035371945969498E-3</v>
      </c>
      <c r="D522">
        <v>13084.1</v>
      </c>
      <c r="E522">
        <v>13157.47</v>
      </c>
      <c r="F522">
        <v>13036.55</v>
      </c>
    </row>
    <row r="523" spans="1:6" x14ac:dyDescent="0.25">
      <c r="A523" s="51">
        <v>45016</v>
      </c>
      <c r="B523">
        <v>13181.35</v>
      </c>
      <c r="C523" s="53">
        <f t="shared" si="8"/>
        <v>1.683311296491441E-2</v>
      </c>
      <c r="D523">
        <v>12968.96</v>
      </c>
      <c r="E523">
        <v>13188.83</v>
      </c>
      <c r="F523">
        <v>12968</v>
      </c>
    </row>
    <row r="524" spans="1:6" x14ac:dyDescent="0.25">
      <c r="A524" s="51">
        <v>45015</v>
      </c>
      <c r="B524">
        <v>12963.14</v>
      </c>
      <c r="C524" s="53">
        <f t="shared" si="8"/>
        <v>9.1164351943751054E-3</v>
      </c>
      <c r="D524">
        <v>12934.99</v>
      </c>
      <c r="E524">
        <v>12987.97</v>
      </c>
      <c r="F524">
        <v>12894.14</v>
      </c>
    </row>
    <row r="525" spans="1:6" x14ac:dyDescent="0.25">
      <c r="A525" s="51">
        <v>45014</v>
      </c>
      <c r="B525">
        <v>12846.03</v>
      </c>
      <c r="C525" s="53">
        <f t="shared" si="8"/>
        <v>1.8671638157514048E-2</v>
      </c>
      <c r="D525">
        <v>12768.14</v>
      </c>
      <c r="E525">
        <v>12867.32</v>
      </c>
      <c r="F525">
        <v>12734.68</v>
      </c>
    </row>
    <row r="526" spans="1:6" x14ac:dyDescent="0.25">
      <c r="A526" s="51">
        <v>45013</v>
      </c>
      <c r="B526">
        <v>12610.57</v>
      </c>
      <c r="C526" s="53">
        <f t="shared" si="8"/>
        <v>-4.9317174133812758E-3</v>
      </c>
      <c r="D526">
        <v>12654.91</v>
      </c>
      <c r="E526">
        <v>12654.91</v>
      </c>
      <c r="F526">
        <v>12517.87</v>
      </c>
    </row>
    <row r="527" spans="1:6" x14ac:dyDescent="0.25">
      <c r="A527" s="51">
        <v>45012</v>
      </c>
      <c r="B527">
        <v>12673.07</v>
      </c>
      <c r="C527" s="53">
        <f t="shared" si="8"/>
        <v>-7.3611366760527597E-3</v>
      </c>
      <c r="D527">
        <v>12797.9</v>
      </c>
      <c r="E527">
        <v>12839.42</v>
      </c>
      <c r="F527">
        <v>12647.94</v>
      </c>
    </row>
    <row r="528" spans="1:6" x14ac:dyDescent="0.25">
      <c r="A528" s="51">
        <v>45009</v>
      </c>
      <c r="B528">
        <v>12767.05</v>
      </c>
      <c r="C528" s="53">
        <f t="shared" si="8"/>
        <v>2.9711145136037675E-3</v>
      </c>
      <c r="D528">
        <v>12700.51</v>
      </c>
      <c r="E528">
        <v>12770.28</v>
      </c>
      <c r="F528">
        <v>12608.15</v>
      </c>
    </row>
    <row r="529" spans="1:6" x14ac:dyDescent="0.25">
      <c r="A529" s="51">
        <v>45008</v>
      </c>
      <c r="B529">
        <v>12729.23</v>
      </c>
      <c r="C529" s="53">
        <f t="shared" si="8"/>
        <v>1.2897116689145838E-2</v>
      </c>
      <c r="D529">
        <v>12735.6</v>
      </c>
      <c r="E529">
        <v>12900.1</v>
      </c>
      <c r="F529">
        <v>12611.67</v>
      </c>
    </row>
    <row r="530" spans="1:6" x14ac:dyDescent="0.25">
      <c r="A530" s="51">
        <v>45007</v>
      </c>
      <c r="B530">
        <v>12567.15</v>
      </c>
      <c r="C530" s="53">
        <f t="shared" si="8"/>
        <v>-1.3678987618354066E-2</v>
      </c>
      <c r="D530">
        <v>12742.41</v>
      </c>
      <c r="E530">
        <v>12943.62</v>
      </c>
      <c r="F530">
        <v>12563.78</v>
      </c>
    </row>
    <row r="531" spans="1:6" x14ac:dyDescent="0.25">
      <c r="A531" s="51">
        <v>45006</v>
      </c>
      <c r="B531">
        <v>12741.44</v>
      </c>
      <c r="C531" s="53">
        <f t="shared" si="8"/>
        <v>1.4235099234952031E-2</v>
      </c>
      <c r="D531">
        <v>12643.35</v>
      </c>
      <c r="E531">
        <v>12762.45</v>
      </c>
      <c r="F531">
        <v>12582.76</v>
      </c>
    </row>
    <row r="532" spans="1:6" x14ac:dyDescent="0.25">
      <c r="A532" s="51">
        <v>45005</v>
      </c>
      <c r="B532">
        <v>12562.61</v>
      </c>
      <c r="C532" s="53">
        <f t="shared" si="8"/>
        <v>3.4129720093165616E-3</v>
      </c>
      <c r="D532">
        <v>12487.79</v>
      </c>
      <c r="E532">
        <v>12578.35</v>
      </c>
      <c r="F532">
        <v>12407.82</v>
      </c>
    </row>
    <row r="533" spans="1:6" x14ac:dyDescent="0.25">
      <c r="A533" s="51">
        <v>45002</v>
      </c>
      <c r="B533">
        <v>12519.88</v>
      </c>
      <c r="C533" s="53">
        <f t="shared" si="8"/>
        <v>-4.8889669583408457E-3</v>
      </c>
      <c r="D533">
        <v>12570.16</v>
      </c>
      <c r="E533">
        <v>12674.34</v>
      </c>
      <c r="F533">
        <v>12444.08</v>
      </c>
    </row>
    <row r="534" spans="1:6" x14ac:dyDescent="0.25">
      <c r="A534" s="51">
        <v>45001</v>
      </c>
      <c r="B534">
        <v>12581.39</v>
      </c>
      <c r="C534" s="53">
        <f t="shared" si="8"/>
        <v>2.6941586702494025E-2</v>
      </c>
      <c r="D534">
        <v>12211.87</v>
      </c>
      <c r="E534">
        <v>12595.69</v>
      </c>
      <c r="F534">
        <v>12190.65</v>
      </c>
    </row>
    <row r="535" spans="1:6" x14ac:dyDescent="0.25">
      <c r="A535" s="51">
        <v>45000</v>
      </c>
      <c r="B535">
        <v>12251.32</v>
      </c>
      <c r="C535" s="53">
        <f t="shared" si="8"/>
        <v>4.2238431973007362E-3</v>
      </c>
      <c r="D535">
        <v>12083.24</v>
      </c>
      <c r="E535">
        <v>12269.45</v>
      </c>
      <c r="F535">
        <v>12026.18</v>
      </c>
    </row>
    <row r="536" spans="1:6" x14ac:dyDescent="0.25">
      <c r="A536" s="51">
        <v>44999</v>
      </c>
      <c r="B536">
        <v>12199.79</v>
      </c>
      <c r="C536" s="53">
        <f t="shared" si="8"/>
        <v>2.3200205985488775E-2</v>
      </c>
      <c r="D536">
        <v>12078.46</v>
      </c>
      <c r="E536">
        <v>12217.87</v>
      </c>
      <c r="F536">
        <v>12035.22</v>
      </c>
    </row>
    <row r="537" spans="1:6" x14ac:dyDescent="0.25">
      <c r="A537" s="51">
        <v>44998</v>
      </c>
      <c r="B537">
        <v>11923.17</v>
      </c>
      <c r="C537" s="53">
        <f t="shared" si="8"/>
        <v>7.8518851624813646E-3</v>
      </c>
      <c r="D537">
        <v>11752.1</v>
      </c>
      <c r="E537">
        <v>12073.95</v>
      </c>
      <c r="F537">
        <v>11695.41</v>
      </c>
    </row>
    <row r="538" spans="1:6" x14ac:dyDescent="0.25">
      <c r="A538" s="51">
        <v>44995</v>
      </c>
      <c r="B538">
        <v>11830.28</v>
      </c>
      <c r="C538" s="53">
        <f t="shared" si="8"/>
        <v>-1.3804739627271911E-2</v>
      </c>
      <c r="D538">
        <v>12001.7</v>
      </c>
      <c r="E538">
        <v>12069.62</v>
      </c>
      <c r="F538">
        <v>11789.86</v>
      </c>
    </row>
    <row r="539" spans="1:6" x14ac:dyDescent="0.25">
      <c r="A539" s="51">
        <v>44994</v>
      </c>
      <c r="B539">
        <v>11995.88</v>
      </c>
      <c r="C539" s="53">
        <f t="shared" si="8"/>
        <v>-1.7965130700521414E-2</v>
      </c>
      <c r="D539">
        <v>12230.84</v>
      </c>
      <c r="E539">
        <v>12340.45</v>
      </c>
      <c r="F539">
        <v>11970.34</v>
      </c>
    </row>
    <row r="540" spans="1:6" x14ac:dyDescent="0.25">
      <c r="A540" s="51">
        <v>44993</v>
      </c>
      <c r="B540">
        <v>12215.33</v>
      </c>
      <c r="C540" s="53">
        <f t="shared" si="8"/>
        <v>5.1974256449671685E-3</v>
      </c>
      <c r="D540">
        <v>12181.06</v>
      </c>
      <c r="E540">
        <v>12237.72</v>
      </c>
      <c r="F540">
        <v>12102.28</v>
      </c>
    </row>
    <row r="541" spans="1:6" x14ac:dyDescent="0.25">
      <c r="A541" s="51">
        <v>44992</v>
      </c>
      <c r="B541">
        <v>12152.17</v>
      </c>
      <c r="C541" s="53">
        <f t="shared" si="8"/>
        <v>-1.2217861764457161E-2</v>
      </c>
      <c r="D541">
        <v>12303.19</v>
      </c>
      <c r="E541">
        <v>12344.04</v>
      </c>
      <c r="F541">
        <v>12130.01</v>
      </c>
    </row>
    <row r="542" spans="1:6" x14ac:dyDescent="0.25">
      <c r="A542" s="51">
        <v>44991</v>
      </c>
      <c r="B542">
        <v>12302.48</v>
      </c>
      <c r="C542" s="53">
        <f t="shared" si="8"/>
        <v>9.4948990343191042E-4</v>
      </c>
      <c r="D542">
        <v>12344.65</v>
      </c>
      <c r="E542">
        <v>12466.88</v>
      </c>
      <c r="F542">
        <v>12297.57</v>
      </c>
    </row>
    <row r="543" spans="1:6" x14ac:dyDescent="0.25">
      <c r="A543" s="51">
        <v>44988</v>
      </c>
      <c r="B543">
        <v>12290.81</v>
      </c>
      <c r="C543" s="53">
        <f t="shared" si="8"/>
        <v>2.0418651259830778E-2</v>
      </c>
      <c r="D543">
        <v>12110.71</v>
      </c>
      <c r="E543">
        <v>12300.46</v>
      </c>
      <c r="F543">
        <v>12095.24</v>
      </c>
    </row>
    <row r="544" spans="1:6" x14ac:dyDescent="0.25">
      <c r="A544" s="51">
        <v>44987</v>
      </c>
      <c r="B544">
        <v>12044.87</v>
      </c>
      <c r="C544" s="53">
        <f t="shared" si="8"/>
        <v>8.9039139528437339E-3</v>
      </c>
      <c r="D544">
        <v>11830.09</v>
      </c>
      <c r="E544">
        <v>12074.59</v>
      </c>
      <c r="F544">
        <v>11830.09</v>
      </c>
    </row>
    <row r="545" spans="1:6" x14ac:dyDescent="0.25">
      <c r="A545" s="51">
        <v>44986</v>
      </c>
      <c r="B545">
        <v>11938.57</v>
      </c>
      <c r="C545" s="53">
        <f t="shared" si="8"/>
        <v>-8.598984232012441E-3</v>
      </c>
      <c r="D545">
        <v>12026.72</v>
      </c>
      <c r="E545">
        <v>12054.48</v>
      </c>
      <c r="F545">
        <v>11906.58</v>
      </c>
    </row>
    <row r="546" spans="1:6" x14ac:dyDescent="0.25">
      <c r="A546" s="51">
        <v>44985</v>
      </c>
      <c r="B546">
        <v>12042.12</v>
      </c>
      <c r="C546" s="53">
        <f t="shared" si="8"/>
        <v>-1.2995747977033734E-3</v>
      </c>
      <c r="D546">
        <v>12041.75</v>
      </c>
      <c r="E546">
        <v>12146.52</v>
      </c>
      <c r="F546">
        <v>12021.32</v>
      </c>
    </row>
    <row r="547" spans="1:6" x14ac:dyDescent="0.25">
      <c r="A547" s="51">
        <v>44984</v>
      </c>
      <c r="B547">
        <v>12057.79</v>
      </c>
      <c r="C547" s="53">
        <f t="shared" si="8"/>
        <v>7.363623831941668E-3</v>
      </c>
      <c r="D547">
        <v>12106.79</v>
      </c>
      <c r="E547">
        <v>12159.64</v>
      </c>
      <c r="F547">
        <v>12034.61</v>
      </c>
    </row>
    <row r="548" spans="1:6" x14ac:dyDescent="0.25">
      <c r="A548" s="51">
        <v>44981</v>
      </c>
      <c r="B548">
        <v>11969.65</v>
      </c>
      <c r="C548" s="53">
        <f t="shared" si="8"/>
        <v>-1.7281410558499299E-2</v>
      </c>
      <c r="D548">
        <v>11979.8</v>
      </c>
      <c r="E548">
        <v>12018.32</v>
      </c>
      <c r="F548">
        <v>11900.84</v>
      </c>
    </row>
    <row r="549" spans="1:6" x14ac:dyDescent="0.25">
      <c r="A549" s="51">
        <v>44980</v>
      </c>
      <c r="B549">
        <v>12180.14</v>
      </c>
      <c r="C549" s="53">
        <f t="shared" si="8"/>
        <v>9.4370505549767891E-3</v>
      </c>
      <c r="D549">
        <v>12224.44</v>
      </c>
      <c r="E549">
        <v>12227.4</v>
      </c>
      <c r="F549">
        <v>12003.31</v>
      </c>
    </row>
    <row r="550" spans="1:6" x14ac:dyDescent="0.25">
      <c r="A550" s="51">
        <v>44979</v>
      </c>
      <c r="B550">
        <v>12066.27</v>
      </c>
      <c r="C550" s="53">
        <f t="shared" si="8"/>
        <v>4.9501256187656217E-4</v>
      </c>
      <c r="D550">
        <v>12085.67</v>
      </c>
      <c r="E550">
        <v>12156.21</v>
      </c>
      <c r="F550">
        <v>12006.04</v>
      </c>
    </row>
    <row r="551" spans="1:6" x14ac:dyDescent="0.25">
      <c r="A551" s="51">
        <v>44978</v>
      </c>
      <c r="B551">
        <v>12060.3</v>
      </c>
      <c r="C551" s="53">
        <f t="shared" si="8"/>
        <v>-2.4103872900378631E-2</v>
      </c>
      <c r="D551">
        <v>12205.21</v>
      </c>
      <c r="E551">
        <v>12257.06</v>
      </c>
      <c r="F551">
        <v>12058.23</v>
      </c>
    </row>
    <row r="552" spans="1:6" x14ac:dyDescent="0.25">
      <c r="A552" s="51">
        <v>44974</v>
      </c>
      <c r="B552">
        <v>12358.18</v>
      </c>
      <c r="C552" s="53">
        <f t="shared" si="8"/>
        <v>-6.7751766528858504E-3</v>
      </c>
      <c r="D552">
        <v>12352.3</v>
      </c>
      <c r="E552">
        <v>12385.52</v>
      </c>
      <c r="F552">
        <v>12233.79</v>
      </c>
    </row>
    <row r="553" spans="1:6" x14ac:dyDescent="0.25">
      <c r="A553" s="51">
        <v>44973</v>
      </c>
      <c r="B553">
        <v>12442.48</v>
      </c>
      <c r="C553" s="53">
        <f t="shared" si="8"/>
        <v>-1.934206554438922E-2</v>
      </c>
      <c r="D553">
        <v>12495.07</v>
      </c>
      <c r="E553">
        <v>12653.4</v>
      </c>
      <c r="F553">
        <v>12440</v>
      </c>
    </row>
    <row r="554" spans="1:6" x14ac:dyDescent="0.25">
      <c r="A554" s="51">
        <v>44972</v>
      </c>
      <c r="B554">
        <v>12687.89</v>
      </c>
      <c r="C554" s="53">
        <f t="shared" si="8"/>
        <v>7.7039828002627431E-3</v>
      </c>
      <c r="D554">
        <v>12531.6</v>
      </c>
      <c r="E554">
        <v>12689.34</v>
      </c>
      <c r="F554">
        <v>12486.42</v>
      </c>
    </row>
    <row r="555" spans="1:6" x14ac:dyDescent="0.25">
      <c r="A555" s="51">
        <v>44971</v>
      </c>
      <c r="B555">
        <v>12590.89</v>
      </c>
      <c r="C555" s="53">
        <f t="shared" si="8"/>
        <v>7.0850906752430998E-3</v>
      </c>
      <c r="D555">
        <v>12413.1</v>
      </c>
      <c r="E555">
        <v>12627.4</v>
      </c>
      <c r="F555">
        <v>12356.32</v>
      </c>
    </row>
    <row r="556" spans="1:6" x14ac:dyDescent="0.25">
      <c r="A556" s="51">
        <v>44970</v>
      </c>
      <c r="B556">
        <v>12502.31</v>
      </c>
      <c r="C556" s="53">
        <f t="shared" si="8"/>
        <v>1.6041550859331011E-2</v>
      </c>
      <c r="D556">
        <v>12356.5</v>
      </c>
      <c r="E556">
        <v>12522.78</v>
      </c>
      <c r="F556">
        <v>12313.45</v>
      </c>
    </row>
    <row r="557" spans="1:6" x14ac:dyDescent="0.25">
      <c r="A557" s="51">
        <v>44967</v>
      </c>
      <c r="B557">
        <v>12304.92</v>
      </c>
      <c r="C557" s="53">
        <f t="shared" si="8"/>
        <v>-6.1585455978716563E-3</v>
      </c>
      <c r="D557">
        <v>12306.59</v>
      </c>
      <c r="E557">
        <v>12375.72</v>
      </c>
      <c r="F557">
        <v>12204.21</v>
      </c>
    </row>
    <row r="558" spans="1:6" x14ac:dyDescent="0.25">
      <c r="A558" s="51">
        <v>44966</v>
      </c>
      <c r="B558">
        <v>12381.17</v>
      </c>
      <c r="C558" s="53">
        <f t="shared" si="8"/>
        <v>-9.1401782098663453E-3</v>
      </c>
      <c r="D558">
        <v>12677.54</v>
      </c>
      <c r="E558">
        <v>12679.54</v>
      </c>
      <c r="F558">
        <v>12327.44</v>
      </c>
    </row>
    <row r="559" spans="1:6" x14ac:dyDescent="0.25">
      <c r="A559" s="51">
        <v>44965</v>
      </c>
      <c r="B559">
        <v>12495.38</v>
      </c>
      <c r="C559" s="53">
        <f t="shared" si="8"/>
        <v>-1.8297066294162612E-2</v>
      </c>
      <c r="D559">
        <v>12680.03</v>
      </c>
      <c r="E559">
        <v>12709.45</v>
      </c>
      <c r="F559">
        <v>12471.11</v>
      </c>
    </row>
    <row r="560" spans="1:6" x14ac:dyDescent="0.25">
      <c r="A560" s="51">
        <v>44964</v>
      </c>
      <c r="B560">
        <v>12728.27</v>
      </c>
      <c r="C560" s="53">
        <f t="shared" si="8"/>
        <v>2.1160879970411939E-2</v>
      </c>
      <c r="D560">
        <v>12474.95</v>
      </c>
      <c r="E560">
        <v>12771.59</v>
      </c>
      <c r="F560">
        <v>12419.71</v>
      </c>
    </row>
    <row r="561" spans="1:6" x14ac:dyDescent="0.25">
      <c r="A561" s="51">
        <v>44963</v>
      </c>
      <c r="B561">
        <v>12464.51</v>
      </c>
      <c r="C561" s="53">
        <f t="shared" si="8"/>
        <v>-8.6571926676719535E-3</v>
      </c>
      <c r="D561">
        <v>12468.8</v>
      </c>
      <c r="E561">
        <v>12558.87</v>
      </c>
      <c r="F561">
        <v>12411.88</v>
      </c>
    </row>
    <row r="562" spans="1:6" x14ac:dyDescent="0.25">
      <c r="A562" s="51">
        <v>44960</v>
      </c>
      <c r="B562">
        <v>12573.36</v>
      </c>
      <c r="C562" s="53">
        <f t="shared" si="8"/>
        <v>-1.7947159837352289E-2</v>
      </c>
      <c r="D562">
        <v>12520.95</v>
      </c>
      <c r="E562">
        <v>12828.71</v>
      </c>
      <c r="F562">
        <v>12520.95</v>
      </c>
    </row>
    <row r="563" spans="1:6" x14ac:dyDescent="0.25">
      <c r="A563" s="51">
        <v>44959</v>
      </c>
      <c r="B563">
        <v>12803.14</v>
      </c>
      <c r="C563" s="53">
        <f t="shared" si="8"/>
        <v>3.5593014696960967E-2</v>
      </c>
      <c r="D563">
        <v>12655.18</v>
      </c>
      <c r="E563">
        <v>12880.98</v>
      </c>
      <c r="F563">
        <v>12600.76</v>
      </c>
    </row>
    <row r="564" spans="1:6" x14ac:dyDescent="0.25">
      <c r="A564" s="51">
        <v>44958</v>
      </c>
      <c r="B564">
        <v>12363.1</v>
      </c>
      <c r="C564" s="53">
        <f t="shared" si="8"/>
        <v>2.1580855285066036E-2</v>
      </c>
      <c r="D564">
        <v>12087.92</v>
      </c>
      <c r="E564">
        <v>12458.87</v>
      </c>
      <c r="F564">
        <v>12010.73</v>
      </c>
    </row>
    <row r="565" spans="1:6" x14ac:dyDescent="0.25">
      <c r="A565" s="51">
        <v>44957</v>
      </c>
      <c r="B565">
        <v>12101.93</v>
      </c>
      <c r="C565" s="53">
        <f t="shared" si="8"/>
        <v>1.5911164762067109E-2</v>
      </c>
      <c r="D565">
        <v>11915.94</v>
      </c>
      <c r="E565">
        <v>12104.13</v>
      </c>
      <c r="F565">
        <v>11915.94</v>
      </c>
    </row>
    <row r="566" spans="1:6" x14ac:dyDescent="0.25">
      <c r="A566" s="51">
        <v>44956</v>
      </c>
      <c r="B566">
        <v>11912.39</v>
      </c>
      <c r="C566" s="53">
        <f t="shared" si="8"/>
        <v>-2.0894087090888247E-2</v>
      </c>
      <c r="D566">
        <v>12047.16</v>
      </c>
      <c r="E566">
        <v>12087.68</v>
      </c>
      <c r="F566">
        <v>11906.11</v>
      </c>
    </row>
    <row r="567" spans="1:6" x14ac:dyDescent="0.25">
      <c r="A567" s="51">
        <v>44953</v>
      </c>
      <c r="B567">
        <v>12166.6</v>
      </c>
      <c r="C567" s="53">
        <f t="shared" si="8"/>
        <v>9.5523537358068733E-3</v>
      </c>
      <c r="D567">
        <v>12000.21</v>
      </c>
      <c r="E567">
        <v>12248.15</v>
      </c>
      <c r="F567">
        <v>11999.87</v>
      </c>
    </row>
    <row r="568" spans="1:6" x14ac:dyDescent="0.25">
      <c r="A568" s="51">
        <v>44952</v>
      </c>
      <c r="B568">
        <v>12051.48</v>
      </c>
      <c r="C568" s="53">
        <f t="shared" si="8"/>
        <v>2.0041998562805974E-2</v>
      </c>
      <c r="D568">
        <v>11972.57</v>
      </c>
      <c r="E568">
        <v>12055.81</v>
      </c>
      <c r="F568">
        <v>11853.37</v>
      </c>
    </row>
    <row r="569" spans="1:6" x14ac:dyDescent="0.25">
      <c r="A569" s="51">
        <v>44951</v>
      </c>
      <c r="B569">
        <v>11814.69</v>
      </c>
      <c r="C569" s="53">
        <f t="shared" si="8"/>
        <v>-2.6969672413442725E-3</v>
      </c>
      <c r="D569">
        <v>11636.01</v>
      </c>
      <c r="E569">
        <v>11841.81</v>
      </c>
      <c r="F569">
        <v>11550.07</v>
      </c>
    </row>
    <row r="570" spans="1:6" x14ac:dyDescent="0.25">
      <c r="A570" s="51">
        <v>44950</v>
      </c>
      <c r="B570">
        <v>11846.64</v>
      </c>
      <c r="C570" s="53">
        <f t="shared" si="8"/>
        <v>-2.1815045474684602E-3</v>
      </c>
      <c r="D570">
        <v>11802.95</v>
      </c>
      <c r="E570">
        <v>11889.37</v>
      </c>
      <c r="F570">
        <v>11780.07</v>
      </c>
    </row>
    <row r="571" spans="1:6" x14ac:dyDescent="0.25">
      <c r="A571" s="51">
        <v>44949</v>
      </c>
      <c r="B571">
        <v>11872.54</v>
      </c>
      <c r="C571" s="53">
        <f t="shared" si="8"/>
        <v>2.1818516692013068E-2</v>
      </c>
      <c r="D571">
        <v>11652</v>
      </c>
      <c r="E571">
        <v>11918.86</v>
      </c>
      <c r="F571">
        <v>11617.83</v>
      </c>
    </row>
    <row r="572" spans="1:6" x14ac:dyDescent="0.25">
      <c r="A572" s="51">
        <v>44946</v>
      </c>
      <c r="B572">
        <v>11619.03</v>
      </c>
      <c r="C572" s="53">
        <f t="shared" si="8"/>
        <v>2.8626898625756736E-2</v>
      </c>
      <c r="D572">
        <v>11363.85</v>
      </c>
      <c r="E572">
        <v>11623.2</v>
      </c>
      <c r="F572">
        <v>11329.54</v>
      </c>
    </row>
    <row r="573" spans="1:6" x14ac:dyDescent="0.25">
      <c r="A573" s="51">
        <v>44945</v>
      </c>
      <c r="B573">
        <v>11295.67</v>
      </c>
      <c r="C573" s="53">
        <f t="shared" si="8"/>
        <v>-1.0045318742994302E-2</v>
      </c>
      <c r="D573">
        <v>11345.19</v>
      </c>
      <c r="E573">
        <v>11388.46</v>
      </c>
      <c r="F573">
        <v>11251.94</v>
      </c>
    </row>
    <row r="574" spans="1:6" x14ac:dyDescent="0.25">
      <c r="A574" s="51">
        <v>44944</v>
      </c>
      <c r="B574">
        <v>11410.29</v>
      </c>
      <c r="C574" s="53">
        <f t="shared" si="8"/>
        <v>-1.2710702168952759E-2</v>
      </c>
      <c r="D574">
        <v>11636.61</v>
      </c>
      <c r="E574">
        <v>11690.27</v>
      </c>
      <c r="F574">
        <v>11403.31</v>
      </c>
    </row>
    <row r="575" spans="1:6" x14ac:dyDescent="0.25">
      <c r="A575" s="51">
        <v>44943</v>
      </c>
      <c r="B575">
        <v>11557.19</v>
      </c>
      <c r="C575" s="53">
        <f t="shared" si="8"/>
        <v>1.3611772493649088E-3</v>
      </c>
      <c r="D575">
        <v>11531.54</v>
      </c>
      <c r="E575">
        <v>11615.95</v>
      </c>
      <c r="F575">
        <v>11484.02</v>
      </c>
    </row>
    <row r="576" spans="1:6" x14ac:dyDescent="0.25">
      <c r="A576" s="51">
        <v>44939</v>
      </c>
      <c r="B576">
        <v>11541.48</v>
      </c>
      <c r="C576" s="53">
        <f t="shared" si="8"/>
        <v>7.144222185571758E-3</v>
      </c>
      <c r="D576">
        <v>11362.13</v>
      </c>
      <c r="E576">
        <v>11547.96</v>
      </c>
      <c r="F576">
        <v>11347.6</v>
      </c>
    </row>
    <row r="577" spans="1:6" x14ac:dyDescent="0.25">
      <c r="A577" s="51">
        <v>44938</v>
      </c>
      <c r="B577">
        <v>11459.61</v>
      </c>
      <c r="C577" s="53">
        <f t="shared" si="8"/>
        <v>5.0067879731849896E-3</v>
      </c>
      <c r="D577">
        <v>11441.45</v>
      </c>
      <c r="E577">
        <v>11500.86</v>
      </c>
      <c r="F577">
        <v>11246.02</v>
      </c>
    </row>
    <row r="578" spans="1:6" x14ac:dyDescent="0.25">
      <c r="A578" s="51">
        <v>44937</v>
      </c>
      <c r="B578">
        <v>11402.52</v>
      </c>
      <c r="C578" s="53">
        <f t="shared" si="8"/>
        <v>1.755701075694871E-2</v>
      </c>
      <c r="D578">
        <v>11259.16</v>
      </c>
      <c r="E578">
        <v>11403.89</v>
      </c>
      <c r="F578">
        <v>11220.75</v>
      </c>
    </row>
    <row r="579" spans="1:6" x14ac:dyDescent="0.25">
      <c r="A579" s="51">
        <v>44936</v>
      </c>
      <c r="B579">
        <v>11205.78</v>
      </c>
      <c r="C579" s="53">
        <f t="shared" ref="C579:C642" si="9">B579/B580-1</f>
        <v>8.7627065546558303E-3</v>
      </c>
      <c r="D579">
        <v>11069.05</v>
      </c>
      <c r="E579">
        <v>11207.56</v>
      </c>
      <c r="F579">
        <v>11050.68</v>
      </c>
    </row>
    <row r="580" spans="1:6" x14ac:dyDescent="0.25">
      <c r="A580" s="51">
        <v>44935</v>
      </c>
      <c r="B580">
        <v>11108.44</v>
      </c>
      <c r="C580" s="53">
        <f t="shared" si="9"/>
        <v>6.167376940042768E-3</v>
      </c>
      <c r="D580">
        <v>11133.07</v>
      </c>
      <c r="E580">
        <v>11304.84</v>
      </c>
      <c r="F580">
        <v>11085.32</v>
      </c>
    </row>
    <row r="581" spans="1:6" x14ac:dyDescent="0.25">
      <c r="A581" s="51">
        <v>44932</v>
      </c>
      <c r="B581">
        <v>11040.35</v>
      </c>
      <c r="C581" s="53">
        <f t="shared" si="9"/>
        <v>2.7848791850460186E-2</v>
      </c>
      <c r="D581">
        <v>10807.45</v>
      </c>
      <c r="E581">
        <v>11082.59</v>
      </c>
      <c r="F581">
        <v>10696.42</v>
      </c>
    </row>
    <row r="582" spans="1:6" x14ac:dyDescent="0.25">
      <c r="A582" s="51">
        <v>44931</v>
      </c>
      <c r="B582">
        <v>10741.22</v>
      </c>
      <c r="C582" s="53">
        <f t="shared" si="9"/>
        <v>-1.5903177337193486E-2</v>
      </c>
      <c r="D582">
        <v>10837.25</v>
      </c>
      <c r="E582">
        <v>10842.33</v>
      </c>
      <c r="F582">
        <v>10728.26</v>
      </c>
    </row>
    <row r="583" spans="1:6" x14ac:dyDescent="0.25">
      <c r="A583" s="51">
        <v>44930</v>
      </c>
      <c r="B583">
        <v>10914.8</v>
      </c>
      <c r="C583" s="53">
        <f t="shared" si="9"/>
        <v>4.8017793096337691E-3</v>
      </c>
      <c r="D583">
        <v>10949.34</v>
      </c>
      <c r="E583">
        <v>10981.46</v>
      </c>
      <c r="F583">
        <v>10785.53</v>
      </c>
    </row>
    <row r="584" spans="1:6" x14ac:dyDescent="0.25">
      <c r="A584" s="51">
        <v>44929</v>
      </c>
      <c r="B584">
        <v>10862.64</v>
      </c>
      <c r="C584" s="53">
        <f t="shared" si="9"/>
        <v>-7.0495147973996808E-3</v>
      </c>
      <c r="D584">
        <v>11038.42</v>
      </c>
      <c r="E584">
        <v>11093.1</v>
      </c>
      <c r="F584">
        <v>10770.93</v>
      </c>
    </row>
    <row r="585" spans="1:6" x14ac:dyDescent="0.25">
      <c r="A585" s="51">
        <v>44925</v>
      </c>
      <c r="B585">
        <v>10939.76</v>
      </c>
      <c r="C585" s="53">
        <f t="shared" si="9"/>
        <v>-1.0309513699598982E-3</v>
      </c>
      <c r="D585">
        <v>10835.59</v>
      </c>
      <c r="E585">
        <v>10942.9</v>
      </c>
      <c r="F585">
        <v>10778.64</v>
      </c>
    </row>
    <row r="586" spans="1:6" x14ac:dyDescent="0.25">
      <c r="A586" s="51">
        <v>44924</v>
      </c>
      <c r="B586">
        <v>10951.05</v>
      </c>
      <c r="C586" s="53">
        <f t="shared" si="9"/>
        <v>2.5442583530442819E-2</v>
      </c>
      <c r="D586">
        <v>10800.8</v>
      </c>
      <c r="E586">
        <v>10981.06</v>
      </c>
      <c r="F586">
        <v>10776.62</v>
      </c>
    </row>
    <row r="587" spans="1:6" x14ac:dyDescent="0.25">
      <c r="A587" s="51">
        <v>44923</v>
      </c>
      <c r="B587">
        <v>10679.34</v>
      </c>
      <c r="C587" s="53">
        <f t="shared" si="9"/>
        <v>-1.3228909005397083E-2</v>
      </c>
      <c r="D587">
        <v>10807.12</v>
      </c>
      <c r="E587">
        <v>10898.64</v>
      </c>
      <c r="F587">
        <v>10671.19</v>
      </c>
    </row>
    <row r="588" spans="1:6" x14ac:dyDescent="0.25">
      <c r="A588" s="51">
        <v>44922</v>
      </c>
      <c r="B588">
        <v>10822.51</v>
      </c>
      <c r="C588" s="53">
        <f t="shared" si="9"/>
        <v>-1.4832346421858045E-2</v>
      </c>
      <c r="D588">
        <v>10944.3</v>
      </c>
      <c r="E588">
        <v>10957.44</v>
      </c>
      <c r="F588">
        <v>10807.61</v>
      </c>
    </row>
    <row r="589" spans="1:6" x14ac:dyDescent="0.25">
      <c r="A589" s="51">
        <v>44918</v>
      </c>
      <c r="B589">
        <v>10985.45</v>
      </c>
      <c r="C589" s="53">
        <f t="shared" si="9"/>
        <v>2.6752122554112301E-3</v>
      </c>
      <c r="D589">
        <v>10911.04</v>
      </c>
      <c r="E589">
        <v>11007.09</v>
      </c>
      <c r="F589">
        <v>10830.9</v>
      </c>
    </row>
    <row r="590" spans="1:6" x14ac:dyDescent="0.25">
      <c r="A590" s="51">
        <v>44917</v>
      </c>
      <c r="B590">
        <v>10956.14</v>
      </c>
      <c r="C590" s="53">
        <f t="shared" si="9"/>
        <v>-2.489702631213575E-2</v>
      </c>
      <c r="D590">
        <v>11099.36</v>
      </c>
      <c r="E590">
        <v>11114.23</v>
      </c>
      <c r="F590">
        <v>10784.02</v>
      </c>
    </row>
    <row r="591" spans="1:6" x14ac:dyDescent="0.25">
      <c r="A591" s="51">
        <v>44916</v>
      </c>
      <c r="B591">
        <v>11235.88</v>
      </c>
      <c r="C591" s="53">
        <f t="shared" si="9"/>
        <v>1.4762807046697857E-2</v>
      </c>
      <c r="D591">
        <v>11110.65</v>
      </c>
      <c r="E591">
        <v>11285.77</v>
      </c>
      <c r="F591">
        <v>11083.36</v>
      </c>
    </row>
    <row r="592" spans="1:6" x14ac:dyDescent="0.25">
      <c r="A592" s="51">
        <v>44915</v>
      </c>
      <c r="B592">
        <v>11072.42</v>
      </c>
      <c r="C592" s="53">
        <f t="shared" si="9"/>
        <v>-1.0979206267439645E-3</v>
      </c>
      <c r="D592">
        <v>11023.47</v>
      </c>
      <c r="E592">
        <v>11143.62</v>
      </c>
      <c r="F592">
        <v>10967.07</v>
      </c>
    </row>
    <row r="593" spans="1:6" x14ac:dyDescent="0.25">
      <c r="A593" s="51">
        <v>44914</v>
      </c>
      <c r="B593">
        <v>11084.59</v>
      </c>
      <c r="C593" s="53">
        <f t="shared" si="9"/>
        <v>-1.415278929037711E-2</v>
      </c>
      <c r="D593">
        <v>11243</v>
      </c>
      <c r="E593">
        <v>11251.57</v>
      </c>
      <c r="F593">
        <v>11029.77</v>
      </c>
    </row>
    <row r="594" spans="1:6" x14ac:dyDescent="0.25">
      <c r="A594" s="51">
        <v>44911</v>
      </c>
      <c r="B594">
        <v>11243.72</v>
      </c>
      <c r="C594" s="53">
        <f t="shared" si="9"/>
        <v>-8.946499054227286E-3</v>
      </c>
      <c r="D594">
        <v>11313.64</v>
      </c>
      <c r="E594">
        <v>11383.39</v>
      </c>
      <c r="F594">
        <v>11175.54</v>
      </c>
    </row>
    <row r="595" spans="1:6" x14ac:dyDescent="0.25">
      <c r="A595" s="51">
        <v>44910</v>
      </c>
      <c r="B595">
        <v>11345.22</v>
      </c>
      <c r="C595" s="53">
        <f t="shared" si="9"/>
        <v>-3.3702639997547079E-2</v>
      </c>
      <c r="D595">
        <v>11573.38</v>
      </c>
      <c r="E595">
        <v>11591.33</v>
      </c>
      <c r="F595">
        <v>11300.35</v>
      </c>
    </row>
    <row r="596" spans="1:6" x14ac:dyDescent="0.25">
      <c r="A596" s="51">
        <v>44909</v>
      </c>
      <c r="B596">
        <v>11740.92</v>
      </c>
      <c r="C596" s="53">
        <f t="shared" si="9"/>
        <v>-7.8830779578864529E-3</v>
      </c>
      <c r="D596">
        <v>11824.54</v>
      </c>
      <c r="E596">
        <v>11941.28</v>
      </c>
      <c r="F596">
        <v>11617.41</v>
      </c>
    </row>
    <row r="597" spans="1:6" x14ac:dyDescent="0.25">
      <c r="A597" s="51">
        <v>44908</v>
      </c>
      <c r="B597">
        <v>11834.21</v>
      </c>
      <c r="C597" s="53">
        <f t="shared" si="9"/>
        <v>1.0914505178346134E-2</v>
      </c>
      <c r="D597">
        <v>12141.24</v>
      </c>
      <c r="E597">
        <v>12166.41</v>
      </c>
      <c r="F597">
        <v>11724.9</v>
      </c>
    </row>
    <row r="598" spans="1:6" x14ac:dyDescent="0.25">
      <c r="A598" s="51">
        <v>44907</v>
      </c>
      <c r="B598">
        <v>11706.44</v>
      </c>
      <c r="C598" s="53">
        <f t="shared" si="9"/>
        <v>1.2376192671142316E-2</v>
      </c>
      <c r="D598">
        <v>11572.26</v>
      </c>
      <c r="E598">
        <v>11707.71</v>
      </c>
      <c r="F598">
        <v>11529.41</v>
      </c>
    </row>
    <row r="599" spans="1:6" x14ac:dyDescent="0.25">
      <c r="A599" s="51">
        <v>44904</v>
      </c>
      <c r="B599">
        <v>11563.33</v>
      </c>
      <c r="C599" s="53">
        <f t="shared" si="9"/>
        <v>-6.3733619763695071E-3</v>
      </c>
      <c r="D599">
        <v>11594.38</v>
      </c>
      <c r="E599">
        <v>11707.09</v>
      </c>
      <c r="F599">
        <v>11550.31</v>
      </c>
    </row>
    <row r="600" spans="1:6" x14ac:dyDescent="0.25">
      <c r="A600" s="51">
        <v>44903</v>
      </c>
      <c r="B600">
        <v>11637.5</v>
      </c>
      <c r="C600" s="53">
        <f t="shared" si="9"/>
        <v>1.2186244008422831E-2</v>
      </c>
      <c r="D600">
        <v>11543.68</v>
      </c>
      <c r="E600">
        <v>11672.14</v>
      </c>
      <c r="F600">
        <v>11470.68</v>
      </c>
    </row>
    <row r="601" spans="1:6" x14ac:dyDescent="0.25">
      <c r="A601" s="51">
        <v>44902</v>
      </c>
      <c r="B601">
        <v>11497.39</v>
      </c>
      <c r="C601" s="53">
        <f t="shared" si="9"/>
        <v>-4.5282600658547167E-3</v>
      </c>
      <c r="D601">
        <v>11490.99</v>
      </c>
      <c r="E601">
        <v>11577.69</v>
      </c>
      <c r="F601">
        <v>11431.96</v>
      </c>
    </row>
    <row r="602" spans="1:6" x14ac:dyDescent="0.25">
      <c r="A602" s="51">
        <v>44901</v>
      </c>
      <c r="B602">
        <v>11549.69</v>
      </c>
      <c r="C602" s="53">
        <f t="shared" si="9"/>
        <v>-2.0116571079512591E-2</v>
      </c>
      <c r="D602">
        <v>11775.2</v>
      </c>
      <c r="E602">
        <v>11790.93</v>
      </c>
      <c r="F602">
        <v>11488.6</v>
      </c>
    </row>
    <row r="603" spans="1:6" x14ac:dyDescent="0.25">
      <c r="A603" s="51">
        <v>44900</v>
      </c>
      <c r="B603">
        <v>11786.8</v>
      </c>
      <c r="C603" s="53">
        <f t="shared" si="9"/>
        <v>-1.7296606876956222E-2</v>
      </c>
      <c r="D603">
        <v>11899.54</v>
      </c>
      <c r="E603">
        <v>11957.36</v>
      </c>
      <c r="F603">
        <v>11732.15</v>
      </c>
    </row>
    <row r="604" spans="1:6" x14ac:dyDescent="0.25">
      <c r="A604" s="51">
        <v>44897</v>
      </c>
      <c r="B604">
        <v>11994.26</v>
      </c>
      <c r="C604" s="53">
        <f t="shared" si="9"/>
        <v>-3.9553591670410393E-3</v>
      </c>
      <c r="D604">
        <v>11845.53</v>
      </c>
      <c r="E604">
        <v>12027.62</v>
      </c>
      <c r="F604">
        <v>11825.53</v>
      </c>
    </row>
    <row r="605" spans="1:6" x14ac:dyDescent="0.25">
      <c r="A605" s="51">
        <v>44896</v>
      </c>
      <c r="B605">
        <v>12041.89</v>
      </c>
      <c r="C605" s="53">
        <f t="shared" si="9"/>
        <v>9.8336999150450133E-4</v>
      </c>
      <c r="D605">
        <v>12030.24</v>
      </c>
      <c r="E605">
        <v>12115.34</v>
      </c>
      <c r="F605">
        <v>11928.66</v>
      </c>
    </row>
    <row r="606" spans="1:6" x14ac:dyDescent="0.25">
      <c r="A606" s="51">
        <v>44895</v>
      </c>
      <c r="B606">
        <v>12030.06</v>
      </c>
      <c r="C606" s="53">
        <f t="shared" si="9"/>
        <v>4.5778440380929153E-2</v>
      </c>
      <c r="D606">
        <v>11505.74</v>
      </c>
      <c r="E606">
        <v>12031.34</v>
      </c>
      <c r="F606">
        <v>11481.89</v>
      </c>
    </row>
    <row r="607" spans="1:6" x14ac:dyDescent="0.25">
      <c r="A607" s="51">
        <v>44894</v>
      </c>
      <c r="B607">
        <v>11503.45</v>
      </c>
      <c r="C607" s="53">
        <f t="shared" si="9"/>
        <v>-7.2749239498607343E-3</v>
      </c>
      <c r="D607">
        <v>11590.3</v>
      </c>
      <c r="E607">
        <v>11613.33</v>
      </c>
      <c r="F607">
        <v>11450.34</v>
      </c>
    </row>
    <row r="608" spans="1:6" x14ac:dyDescent="0.25">
      <c r="A608" s="51">
        <v>44893</v>
      </c>
      <c r="B608">
        <v>11587.75</v>
      </c>
      <c r="C608" s="53">
        <f t="shared" si="9"/>
        <v>-1.4314356121922112E-2</v>
      </c>
      <c r="D608">
        <v>11684.07</v>
      </c>
      <c r="E608">
        <v>11764.83</v>
      </c>
      <c r="F608">
        <v>11555.26</v>
      </c>
    </row>
    <row r="609" spans="1:6" x14ac:dyDescent="0.25">
      <c r="A609" s="51">
        <v>44890</v>
      </c>
      <c r="B609">
        <v>11756.03</v>
      </c>
      <c r="C609" s="53">
        <f t="shared" si="9"/>
        <v>-6.9847078062492685E-3</v>
      </c>
      <c r="D609">
        <v>11777.33</v>
      </c>
      <c r="E609">
        <v>11803.91</v>
      </c>
      <c r="F609">
        <v>11748.79</v>
      </c>
    </row>
    <row r="610" spans="1:6" x14ac:dyDescent="0.25">
      <c r="A610" s="51">
        <v>44888</v>
      </c>
      <c r="B610">
        <v>11838.72</v>
      </c>
      <c r="C610" s="53">
        <f t="shared" si="9"/>
        <v>9.7127124975691093E-3</v>
      </c>
      <c r="D610">
        <v>11725.08</v>
      </c>
      <c r="E610">
        <v>11866.42</v>
      </c>
      <c r="F610">
        <v>11722.01</v>
      </c>
    </row>
    <row r="611" spans="1:6" x14ac:dyDescent="0.25">
      <c r="A611" s="51">
        <v>44887</v>
      </c>
      <c r="B611">
        <v>11724.84</v>
      </c>
      <c r="C611" s="53">
        <f t="shared" si="9"/>
        <v>1.4834529945600528E-2</v>
      </c>
      <c r="D611">
        <v>11590.83</v>
      </c>
      <c r="E611">
        <v>11731.76</v>
      </c>
      <c r="F611">
        <v>11503.34</v>
      </c>
    </row>
    <row r="612" spans="1:6" x14ac:dyDescent="0.25">
      <c r="A612" s="51">
        <v>44886</v>
      </c>
      <c r="B612">
        <v>11553.45</v>
      </c>
      <c r="C612" s="53">
        <f t="shared" si="9"/>
        <v>-1.0582323229728074E-2</v>
      </c>
      <c r="D612">
        <v>11623.35</v>
      </c>
      <c r="E612">
        <v>11664.94</v>
      </c>
      <c r="F612">
        <v>11524.44</v>
      </c>
    </row>
    <row r="613" spans="1:6" x14ac:dyDescent="0.25">
      <c r="A613" s="51">
        <v>44883</v>
      </c>
      <c r="B613">
        <v>11677.02</v>
      </c>
      <c r="C613" s="53">
        <f t="shared" si="9"/>
        <v>1.3702313806929212E-5</v>
      </c>
      <c r="D613">
        <v>11791.85</v>
      </c>
      <c r="E613">
        <v>11794.68</v>
      </c>
      <c r="F613">
        <v>11579.64</v>
      </c>
    </row>
    <row r="614" spans="1:6" x14ac:dyDescent="0.25">
      <c r="A614" s="51">
        <v>44882</v>
      </c>
      <c r="B614">
        <v>11676.86</v>
      </c>
      <c r="C614" s="53">
        <f t="shared" si="9"/>
        <v>-1.9001477892724994E-3</v>
      </c>
      <c r="D614">
        <v>11521.64</v>
      </c>
      <c r="E614">
        <v>11737.61</v>
      </c>
      <c r="F614">
        <v>11519.38</v>
      </c>
    </row>
    <row r="615" spans="1:6" x14ac:dyDescent="0.25">
      <c r="A615" s="51">
        <v>44881</v>
      </c>
      <c r="B615">
        <v>11699.09</v>
      </c>
      <c r="C615" s="53">
        <f t="shared" si="9"/>
        <v>-1.4493962253025128E-2</v>
      </c>
      <c r="D615">
        <v>11767.42</v>
      </c>
      <c r="E615">
        <v>11796.99</v>
      </c>
      <c r="F615">
        <v>11673.14</v>
      </c>
    </row>
    <row r="616" spans="1:6" x14ac:dyDescent="0.25">
      <c r="A616" s="51">
        <v>44880</v>
      </c>
      <c r="B616">
        <v>11871.15</v>
      </c>
      <c r="C616" s="53">
        <f t="shared" si="9"/>
        <v>1.4546694539071092E-2</v>
      </c>
      <c r="D616">
        <v>12006.45</v>
      </c>
      <c r="E616">
        <v>12024.95</v>
      </c>
      <c r="F616">
        <v>11735.4</v>
      </c>
    </row>
    <row r="617" spans="1:6" x14ac:dyDescent="0.25">
      <c r="A617" s="51">
        <v>44879</v>
      </c>
      <c r="B617">
        <v>11700.94</v>
      </c>
      <c r="C617" s="53">
        <f t="shared" si="9"/>
        <v>-9.8222816093072041E-3</v>
      </c>
      <c r="D617">
        <v>11728.11</v>
      </c>
      <c r="E617">
        <v>11863.82</v>
      </c>
      <c r="F617">
        <v>11669.1</v>
      </c>
    </row>
    <row r="618" spans="1:6" x14ac:dyDescent="0.25">
      <c r="A618" s="51">
        <v>44876</v>
      </c>
      <c r="B618">
        <v>11817.01</v>
      </c>
      <c r="C618" s="53">
        <f t="shared" si="9"/>
        <v>1.8184622383671911E-2</v>
      </c>
      <c r="D618">
        <v>11604.36</v>
      </c>
      <c r="E618">
        <v>11840.07</v>
      </c>
      <c r="F618">
        <v>11535.56</v>
      </c>
    </row>
    <row r="619" spans="1:6" x14ac:dyDescent="0.25">
      <c r="A619" s="51">
        <v>44875</v>
      </c>
      <c r="B619">
        <v>11605.96</v>
      </c>
      <c r="C619" s="53">
        <f t="shared" si="9"/>
        <v>7.4869762121962946E-2</v>
      </c>
      <c r="D619">
        <v>11350.42</v>
      </c>
      <c r="E619">
        <v>11612.2</v>
      </c>
      <c r="F619">
        <v>11235.74</v>
      </c>
    </row>
    <row r="620" spans="1:6" x14ac:dyDescent="0.25">
      <c r="A620" s="51">
        <v>44874</v>
      </c>
      <c r="B620">
        <v>10797.55</v>
      </c>
      <c r="C620" s="53">
        <f t="shared" si="9"/>
        <v>-2.3685519236855246E-2</v>
      </c>
      <c r="D620">
        <v>10971.43</v>
      </c>
      <c r="E620">
        <v>11012.66</v>
      </c>
      <c r="F620">
        <v>10790.35</v>
      </c>
    </row>
    <row r="621" spans="1:6" x14ac:dyDescent="0.25">
      <c r="A621" s="51">
        <v>44873</v>
      </c>
      <c r="B621">
        <v>11059.5</v>
      </c>
      <c r="C621" s="53">
        <f t="shared" si="9"/>
        <v>7.5157146761410942E-3</v>
      </c>
      <c r="D621">
        <v>11039.58</v>
      </c>
      <c r="E621">
        <v>11191.9</v>
      </c>
      <c r="F621">
        <v>10897.53</v>
      </c>
    </row>
    <row r="622" spans="1:6" x14ac:dyDescent="0.25">
      <c r="A622" s="51">
        <v>44872</v>
      </c>
      <c r="B622">
        <v>10977</v>
      </c>
      <c r="C622" s="53">
        <f t="shared" si="9"/>
        <v>1.1049983282720888E-2</v>
      </c>
      <c r="D622">
        <v>10900.83</v>
      </c>
      <c r="E622">
        <v>11001.16</v>
      </c>
      <c r="F622">
        <v>10817.59</v>
      </c>
    </row>
    <row r="623" spans="1:6" x14ac:dyDescent="0.25">
      <c r="A623" s="51">
        <v>44869</v>
      </c>
      <c r="B623">
        <v>10857.03</v>
      </c>
      <c r="C623" s="53">
        <f t="shared" si="9"/>
        <v>1.5567882064617455E-2</v>
      </c>
      <c r="D623">
        <v>10911.98</v>
      </c>
      <c r="E623">
        <v>10934.62</v>
      </c>
      <c r="F623">
        <v>10632.39</v>
      </c>
    </row>
    <row r="624" spans="1:6" x14ac:dyDescent="0.25">
      <c r="A624" s="51">
        <v>44868</v>
      </c>
      <c r="B624">
        <v>10690.6</v>
      </c>
      <c r="C624" s="53">
        <f t="shared" si="9"/>
        <v>-1.9781154814539015E-2</v>
      </c>
      <c r="D624">
        <v>10769.43</v>
      </c>
      <c r="E624">
        <v>10852.18</v>
      </c>
      <c r="F624">
        <v>10680.83</v>
      </c>
    </row>
    <row r="625" spans="1:6" x14ac:dyDescent="0.25">
      <c r="A625" s="51">
        <v>44867</v>
      </c>
      <c r="B625">
        <v>10906.34</v>
      </c>
      <c r="C625" s="53">
        <f t="shared" si="9"/>
        <v>-3.3892434637410984E-2</v>
      </c>
      <c r="D625">
        <v>11300.27</v>
      </c>
      <c r="E625">
        <v>11410.91</v>
      </c>
      <c r="F625">
        <v>10903.48</v>
      </c>
    </row>
    <row r="626" spans="1:6" x14ac:dyDescent="0.25">
      <c r="A626" s="51">
        <v>44866</v>
      </c>
      <c r="B626">
        <v>11288.95</v>
      </c>
      <c r="C626" s="53">
        <f t="shared" si="9"/>
        <v>-1.0224828745954762E-2</v>
      </c>
      <c r="D626">
        <v>11571.53</v>
      </c>
      <c r="E626">
        <v>11574.39</v>
      </c>
      <c r="F626">
        <v>11278.28</v>
      </c>
    </row>
    <row r="627" spans="1:6" x14ac:dyDescent="0.25">
      <c r="A627" s="51">
        <v>44865</v>
      </c>
      <c r="B627">
        <v>11405.57</v>
      </c>
      <c r="C627" s="53">
        <f t="shared" si="9"/>
        <v>-1.2180620307442824E-2</v>
      </c>
      <c r="D627">
        <v>11465.21</v>
      </c>
      <c r="E627">
        <v>11482.99</v>
      </c>
      <c r="F627">
        <v>11331.26</v>
      </c>
    </row>
    <row r="628" spans="1:6" x14ac:dyDescent="0.25">
      <c r="A628" s="51">
        <v>44862</v>
      </c>
      <c r="B628">
        <v>11546.21</v>
      </c>
      <c r="C628" s="53">
        <f t="shared" si="9"/>
        <v>3.1682605661552454E-2</v>
      </c>
      <c r="D628">
        <v>11176.99</v>
      </c>
      <c r="E628">
        <v>11563.16</v>
      </c>
      <c r="F628">
        <v>11176.99</v>
      </c>
    </row>
    <row r="629" spans="1:6" x14ac:dyDescent="0.25">
      <c r="A629" s="51">
        <v>44861</v>
      </c>
      <c r="B629">
        <v>11191.63</v>
      </c>
      <c r="C629" s="53">
        <f t="shared" si="9"/>
        <v>-1.8785891512287489E-2</v>
      </c>
      <c r="D629">
        <v>11387.71</v>
      </c>
      <c r="E629">
        <v>11417.04</v>
      </c>
      <c r="F629">
        <v>11179.9</v>
      </c>
    </row>
    <row r="630" spans="1:6" x14ac:dyDescent="0.25">
      <c r="A630" s="51">
        <v>44860</v>
      </c>
      <c r="B630">
        <v>11405.9</v>
      </c>
      <c r="C630" s="53">
        <f t="shared" si="9"/>
        <v>-2.2629839442878663E-2</v>
      </c>
      <c r="D630">
        <v>11409.79</v>
      </c>
      <c r="E630">
        <v>11657.06</v>
      </c>
      <c r="F630">
        <v>11388.34</v>
      </c>
    </row>
    <row r="631" spans="1:6" x14ac:dyDescent="0.25">
      <c r="A631" s="51">
        <v>44859</v>
      </c>
      <c r="B631">
        <v>11669.99</v>
      </c>
      <c r="C631" s="53">
        <f t="shared" si="9"/>
        <v>2.0973276198441582E-2</v>
      </c>
      <c r="D631">
        <v>11482.87</v>
      </c>
      <c r="E631">
        <v>11681.85</v>
      </c>
      <c r="F631">
        <v>11480.41</v>
      </c>
    </row>
    <row r="632" spans="1:6" x14ac:dyDescent="0.25">
      <c r="A632" s="51">
        <v>44858</v>
      </c>
      <c r="B632">
        <v>11430.26</v>
      </c>
      <c r="C632" s="53">
        <f t="shared" si="9"/>
        <v>1.0603580974206883E-2</v>
      </c>
      <c r="D632">
        <v>11321.11</v>
      </c>
      <c r="E632">
        <v>11468.18</v>
      </c>
      <c r="F632">
        <v>11166.49</v>
      </c>
    </row>
    <row r="633" spans="1:6" x14ac:dyDescent="0.25">
      <c r="A633" s="51">
        <v>44855</v>
      </c>
      <c r="B633">
        <v>11310.33</v>
      </c>
      <c r="C633" s="53">
        <f t="shared" si="9"/>
        <v>2.3864118819087343E-2</v>
      </c>
      <c r="D633">
        <v>10998.17</v>
      </c>
      <c r="E633">
        <v>11327.77</v>
      </c>
      <c r="F633">
        <v>10962.01</v>
      </c>
    </row>
    <row r="634" spans="1:6" x14ac:dyDescent="0.25">
      <c r="A634" s="51">
        <v>44854</v>
      </c>
      <c r="B634">
        <v>11046.71</v>
      </c>
      <c r="C634" s="53">
        <f t="shared" si="9"/>
        <v>-5.1038512597064711E-3</v>
      </c>
      <c r="D634">
        <v>11081.22</v>
      </c>
      <c r="E634">
        <v>11279.81</v>
      </c>
      <c r="F634">
        <v>11001.28</v>
      </c>
    </row>
    <row r="635" spans="1:6" x14ac:dyDescent="0.25">
      <c r="A635" s="51">
        <v>44853</v>
      </c>
      <c r="B635">
        <v>11103.38</v>
      </c>
      <c r="C635" s="53">
        <f t="shared" si="9"/>
        <v>-3.9792818992908652E-3</v>
      </c>
      <c r="D635">
        <v>11081.82</v>
      </c>
      <c r="E635">
        <v>11231.46</v>
      </c>
      <c r="F635">
        <v>11008.11</v>
      </c>
    </row>
    <row r="636" spans="1:6" x14ac:dyDescent="0.25">
      <c r="A636" s="51">
        <v>44852</v>
      </c>
      <c r="B636">
        <v>11147.74</v>
      </c>
      <c r="C636" s="53">
        <f t="shared" si="9"/>
        <v>7.7025779817092577E-3</v>
      </c>
      <c r="D636">
        <v>11368.76</v>
      </c>
      <c r="E636">
        <v>11374.38</v>
      </c>
      <c r="F636">
        <v>11035.8</v>
      </c>
    </row>
    <row r="637" spans="1:6" x14ac:dyDescent="0.25">
      <c r="A637" s="51">
        <v>44851</v>
      </c>
      <c r="B637">
        <v>11062.53</v>
      </c>
      <c r="C637" s="53">
        <f t="shared" si="9"/>
        <v>3.464907604334444E-2</v>
      </c>
      <c r="D637">
        <v>10967.25</v>
      </c>
      <c r="E637">
        <v>11090.87</v>
      </c>
      <c r="F637">
        <v>10959.74</v>
      </c>
    </row>
    <row r="638" spans="1:6" x14ac:dyDescent="0.25">
      <c r="A638" s="51">
        <v>44848</v>
      </c>
      <c r="B638">
        <v>10692.06</v>
      </c>
      <c r="C638" s="53">
        <f t="shared" si="9"/>
        <v>-3.0952782324503936E-2</v>
      </c>
      <c r="D638">
        <v>11130.08</v>
      </c>
      <c r="E638">
        <v>11152.89</v>
      </c>
      <c r="F638">
        <v>10677.48</v>
      </c>
    </row>
    <row r="639" spans="1:6" x14ac:dyDescent="0.25">
      <c r="A639" s="51">
        <v>44847</v>
      </c>
      <c r="B639">
        <v>11033.58</v>
      </c>
      <c r="C639" s="53">
        <f t="shared" si="9"/>
        <v>2.2989869845219779E-2</v>
      </c>
      <c r="D639">
        <v>10481.58</v>
      </c>
      <c r="E639">
        <v>11087.66</v>
      </c>
      <c r="F639">
        <v>10440.64</v>
      </c>
    </row>
    <row r="640" spans="1:6" x14ac:dyDescent="0.25">
      <c r="A640" s="51">
        <v>44846</v>
      </c>
      <c r="B640">
        <v>10785.62</v>
      </c>
      <c r="C640" s="53">
        <f t="shared" si="9"/>
        <v>-5.3098083186997602E-4</v>
      </c>
      <c r="D640">
        <v>10810.3</v>
      </c>
      <c r="E640">
        <v>10886.49</v>
      </c>
      <c r="F640">
        <v>10754.85</v>
      </c>
    </row>
    <row r="641" spans="1:6" x14ac:dyDescent="0.25">
      <c r="A641" s="51">
        <v>44845</v>
      </c>
      <c r="B641">
        <v>10791.35</v>
      </c>
      <c r="C641" s="53">
        <f t="shared" si="9"/>
        <v>-1.2411491932347141E-2</v>
      </c>
      <c r="D641">
        <v>10865.32</v>
      </c>
      <c r="E641">
        <v>10981.91</v>
      </c>
      <c r="F641">
        <v>10716.33</v>
      </c>
    </row>
    <row r="642" spans="1:6" x14ac:dyDescent="0.25">
      <c r="A642" s="51">
        <v>44844</v>
      </c>
      <c r="B642">
        <v>10926.97</v>
      </c>
      <c r="C642" s="53">
        <f t="shared" si="9"/>
        <v>-1.0190706619067735E-2</v>
      </c>
      <c r="D642">
        <v>11048.51</v>
      </c>
      <c r="E642">
        <v>11063.21</v>
      </c>
      <c r="F642">
        <v>10824.25</v>
      </c>
    </row>
    <row r="643" spans="1:6" x14ac:dyDescent="0.25">
      <c r="A643" s="51">
        <v>44841</v>
      </c>
      <c r="B643">
        <v>11039.47</v>
      </c>
      <c r="C643" s="53">
        <f t="shared" ref="C643:C706" si="10">B643/B644-1</f>
        <v>-3.8834182229767977E-2</v>
      </c>
      <c r="D643">
        <v>11272.46</v>
      </c>
      <c r="E643">
        <v>11293.65</v>
      </c>
      <c r="F643">
        <v>10991.66</v>
      </c>
    </row>
    <row r="644" spans="1:6" x14ac:dyDescent="0.25">
      <c r="A644" s="51">
        <v>44840</v>
      </c>
      <c r="B644">
        <v>11485.5</v>
      </c>
      <c r="C644" s="53">
        <f t="shared" si="10"/>
        <v>-7.5761372414496764E-3</v>
      </c>
      <c r="D644">
        <v>11556.4</v>
      </c>
      <c r="E644">
        <v>11660.55</v>
      </c>
      <c r="F644">
        <v>11472.83</v>
      </c>
    </row>
    <row r="645" spans="1:6" x14ac:dyDescent="0.25">
      <c r="A645" s="51">
        <v>44839</v>
      </c>
      <c r="B645">
        <v>11573.18</v>
      </c>
      <c r="C645" s="53">
        <f t="shared" si="10"/>
        <v>-8.0811290096993726E-4</v>
      </c>
      <c r="D645">
        <v>11429.47</v>
      </c>
      <c r="E645">
        <v>11647.62</v>
      </c>
      <c r="F645">
        <v>11312.52</v>
      </c>
    </row>
    <row r="646" spans="1:6" x14ac:dyDescent="0.25">
      <c r="A646" s="51">
        <v>44838</v>
      </c>
      <c r="B646">
        <v>11582.54</v>
      </c>
      <c r="C646" s="53">
        <f t="shared" si="10"/>
        <v>3.1417496235439435E-2</v>
      </c>
      <c r="D646">
        <v>11477.85</v>
      </c>
      <c r="E646">
        <v>11609.25</v>
      </c>
      <c r="F646">
        <v>11462.37</v>
      </c>
    </row>
    <row r="647" spans="1:6" x14ac:dyDescent="0.25">
      <c r="A647" s="51">
        <v>44837</v>
      </c>
      <c r="B647">
        <v>11229.73</v>
      </c>
      <c r="C647" s="53">
        <f t="shared" si="10"/>
        <v>2.3562557309032117E-2</v>
      </c>
      <c r="D647">
        <v>11059.17</v>
      </c>
      <c r="E647">
        <v>11296.43</v>
      </c>
      <c r="F647">
        <v>10985.01</v>
      </c>
    </row>
    <row r="648" spans="1:6" x14ac:dyDescent="0.25">
      <c r="A648" s="51">
        <v>44834</v>
      </c>
      <c r="B648">
        <v>10971.22</v>
      </c>
      <c r="C648" s="53">
        <f t="shared" si="10"/>
        <v>-1.7336660462633491E-2</v>
      </c>
      <c r="D648">
        <v>11123.11</v>
      </c>
      <c r="E648">
        <v>11296.16</v>
      </c>
      <c r="F648">
        <v>10966.95</v>
      </c>
    </row>
    <row r="649" spans="1:6" x14ac:dyDescent="0.25">
      <c r="A649" s="51">
        <v>44833</v>
      </c>
      <c r="B649">
        <v>11164.78</v>
      </c>
      <c r="C649" s="53">
        <f t="shared" si="10"/>
        <v>-2.8628403238955102E-2</v>
      </c>
      <c r="D649">
        <v>11334.57</v>
      </c>
      <c r="E649">
        <v>11339.91</v>
      </c>
      <c r="F649">
        <v>11038.94</v>
      </c>
    </row>
    <row r="650" spans="1:6" x14ac:dyDescent="0.25">
      <c r="A650" s="51">
        <v>44832</v>
      </c>
      <c r="B650">
        <v>11493.83</v>
      </c>
      <c r="C650" s="53">
        <f t="shared" si="10"/>
        <v>1.970235322820324E-2</v>
      </c>
      <c r="D650">
        <v>11258.74</v>
      </c>
      <c r="E650">
        <v>11546.87</v>
      </c>
      <c r="F650">
        <v>11210.81</v>
      </c>
    </row>
    <row r="651" spans="1:6" x14ac:dyDescent="0.25">
      <c r="A651" s="51">
        <v>44831</v>
      </c>
      <c r="B651">
        <v>11271.75</v>
      </c>
      <c r="C651" s="53">
        <f t="shared" si="10"/>
        <v>1.5674273665353677E-3</v>
      </c>
      <c r="D651">
        <v>11411.34</v>
      </c>
      <c r="E651">
        <v>11502.38</v>
      </c>
      <c r="F651">
        <v>11175.29</v>
      </c>
    </row>
    <row r="652" spans="1:6" x14ac:dyDescent="0.25">
      <c r="A652" s="51">
        <v>44830</v>
      </c>
      <c r="B652">
        <v>11254.11</v>
      </c>
      <c r="C652" s="53">
        <f t="shared" si="10"/>
        <v>-5.0507283021136162E-3</v>
      </c>
      <c r="D652">
        <v>11283.14</v>
      </c>
      <c r="E652">
        <v>11473.36</v>
      </c>
      <c r="F652">
        <v>11235.74</v>
      </c>
    </row>
    <row r="653" spans="1:6" x14ac:dyDescent="0.25">
      <c r="A653" s="51">
        <v>44827</v>
      </c>
      <c r="B653">
        <v>11311.24</v>
      </c>
      <c r="C653" s="53">
        <f t="shared" si="10"/>
        <v>-1.6555016019440649E-2</v>
      </c>
      <c r="D653">
        <v>11398.75</v>
      </c>
      <c r="E653">
        <v>11402.41</v>
      </c>
      <c r="F653">
        <v>11169.66</v>
      </c>
    </row>
    <row r="654" spans="1:6" x14ac:dyDescent="0.25">
      <c r="A654" s="51">
        <v>44826</v>
      </c>
      <c r="B654">
        <v>11501.65</v>
      </c>
      <c r="C654" s="53">
        <f t="shared" si="10"/>
        <v>-1.1698097319164602E-2</v>
      </c>
      <c r="D654">
        <v>11574.32</v>
      </c>
      <c r="E654">
        <v>11617.99</v>
      </c>
      <c r="F654">
        <v>11448.86</v>
      </c>
    </row>
    <row r="655" spans="1:6" x14ac:dyDescent="0.25">
      <c r="A655" s="51">
        <v>44825</v>
      </c>
      <c r="B655">
        <v>11637.79</v>
      </c>
      <c r="C655" s="53">
        <f t="shared" si="10"/>
        <v>-1.8035630812535786E-2</v>
      </c>
      <c r="D655">
        <v>11892.72</v>
      </c>
      <c r="E655">
        <v>12062.52</v>
      </c>
      <c r="F655">
        <v>11636.25</v>
      </c>
    </row>
    <row r="656" spans="1:6" x14ac:dyDescent="0.25">
      <c r="A656" s="51">
        <v>44824</v>
      </c>
      <c r="B656">
        <v>11851.54</v>
      </c>
      <c r="C656" s="53">
        <f t="shared" si="10"/>
        <v>-8.5106418578346776E-3</v>
      </c>
      <c r="D656">
        <v>11855.84</v>
      </c>
      <c r="E656">
        <v>11951.13</v>
      </c>
      <c r="F656">
        <v>11761.69</v>
      </c>
    </row>
    <row r="657" spans="1:6" x14ac:dyDescent="0.25">
      <c r="A657" s="51">
        <v>44823</v>
      </c>
      <c r="B657">
        <v>11953.27</v>
      </c>
      <c r="C657" s="53">
        <f t="shared" si="10"/>
        <v>7.7469906537015465E-3</v>
      </c>
      <c r="D657">
        <v>11753.6</v>
      </c>
      <c r="E657">
        <v>11956.79</v>
      </c>
      <c r="F657">
        <v>11752.43</v>
      </c>
    </row>
    <row r="658" spans="1:6" x14ac:dyDescent="0.25">
      <c r="A658" s="51">
        <v>44820</v>
      </c>
      <c r="B658">
        <v>11861.38</v>
      </c>
      <c r="C658" s="53">
        <f t="shared" si="10"/>
        <v>-5.5426581787115792E-3</v>
      </c>
      <c r="D658">
        <v>11775.94</v>
      </c>
      <c r="E658">
        <v>11875.09</v>
      </c>
      <c r="F658">
        <v>11710.26</v>
      </c>
    </row>
    <row r="659" spans="1:6" x14ac:dyDescent="0.25">
      <c r="A659" s="51">
        <v>44819</v>
      </c>
      <c r="B659">
        <v>11927.49</v>
      </c>
      <c r="C659" s="53">
        <f t="shared" si="10"/>
        <v>-1.7051522943037911E-2</v>
      </c>
      <c r="D659">
        <v>12034.43</v>
      </c>
      <c r="E659">
        <v>12153.34</v>
      </c>
      <c r="F659">
        <v>11867.88</v>
      </c>
    </row>
    <row r="660" spans="1:6" x14ac:dyDescent="0.25">
      <c r="A660" s="51">
        <v>44818</v>
      </c>
      <c r="B660">
        <v>12134.4</v>
      </c>
      <c r="C660" s="53">
        <f t="shared" si="10"/>
        <v>8.3748697399450567E-3</v>
      </c>
      <c r="D660">
        <v>12092.03</v>
      </c>
      <c r="E660">
        <v>12170.25</v>
      </c>
      <c r="F660">
        <v>12016.43</v>
      </c>
    </row>
    <row r="661" spans="1:6" x14ac:dyDescent="0.25">
      <c r="A661" s="51">
        <v>44817</v>
      </c>
      <c r="B661">
        <v>12033.62</v>
      </c>
      <c r="C661" s="53">
        <f t="shared" si="10"/>
        <v>-5.5425079986059278E-2</v>
      </c>
      <c r="D661">
        <v>12364.83</v>
      </c>
      <c r="E661">
        <v>12420.01</v>
      </c>
      <c r="F661">
        <v>12004.42</v>
      </c>
    </row>
    <row r="662" spans="1:6" x14ac:dyDescent="0.25">
      <c r="A662" s="51">
        <v>44816</v>
      </c>
      <c r="B662">
        <v>12739.72</v>
      </c>
      <c r="C662" s="53">
        <f t="shared" si="10"/>
        <v>1.2029433703862669E-2</v>
      </c>
      <c r="D662">
        <v>12649.23</v>
      </c>
      <c r="E662">
        <v>12752.83</v>
      </c>
      <c r="F662">
        <v>12639.76</v>
      </c>
    </row>
    <row r="663" spans="1:6" x14ac:dyDescent="0.25">
      <c r="A663" s="51">
        <v>44813</v>
      </c>
      <c r="B663">
        <v>12588.29</v>
      </c>
      <c r="C663" s="53">
        <f t="shared" si="10"/>
        <v>2.1678100897721819E-2</v>
      </c>
      <c r="D663">
        <v>12424.15</v>
      </c>
      <c r="E663">
        <v>12610.43</v>
      </c>
      <c r="F663">
        <v>12424.15</v>
      </c>
    </row>
    <row r="664" spans="1:6" x14ac:dyDescent="0.25">
      <c r="A664" s="51">
        <v>44812</v>
      </c>
      <c r="B664">
        <v>12321.19</v>
      </c>
      <c r="C664" s="53">
        <f t="shared" si="10"/>
        <v>5.0410338524184972E-3</v>
      </c>
      <c r="D664">
        <v>12139.57</v>
      </c>
      <c r="E664">
        <v>12374.13</v>
      </c>
      <c r="F664">
        <v>12120.26</v>
      </c>
    </row>
    <row r="665" spans="1:6" x14ac:dyDescent="0.25">
      <c r="A665" s="51">
        <v>44811</v>
      </c>
      <c r="B665">
        <v>12259.39</v>
      </c>
      <c r="C665" s="53">
        <f t="shared" si="10"/>
        <v>2.0653867063625819E-2</v>
      </c>
      <c r="D665">
        <v>12038.18</v>
      </c>
      <c r="E665">
        <v>12298.12</v>
      </c>
      <c r="F665">
        <v>12026.98</v>
      </c>
    </row>
    <row r="666" spans="1:6" x14ac:dyDescent="0.25">
      <c r="A666" s="51">
        <v>44810</v>
      </c>
      <c r="B666">
        <v>12011.31</v>
      </c>
      <c r="C666" s="53">
        <f t="shared" si="10"/>
        <v>-7.2017549370002598E-3</v>
      </c>
      <c r="D666">
        <v>12106.57</v>
      </c>
      <c r="E666">
        <v>12152.42</v>
      </c>
      <c r="F666">
        <v>11928.81</v>
      </c>
    </row>
    <row r="667" spans="1:6" x14ac:dyDescent="0.25">
      <c r="A667" s="51">
        <v>44806</v>
      </c>
      <c r="B667">
        <v>12098.44</v>
      </c>
      <c r="C667" s="53">
        <f t="shared" si="10"/>
        <v>-1.4353193825959565E-2</v>
      </c>
      <c r="D667">
        <v>12392.46</v>
      </c>
      <c r="E667">
        <v>12451.28</v>
      </c>
      <c r="F667">
        <v>12035.53</v>
      </c>
    </row>
    <row r="668" spans="1:6" x14ac:dyDescent="0.25">
      <c r="A668" s="51">
        <v>44805</v>
      </c>
      <c r="B668">
        <v>12274.62</v>
      </c>
      <c r="C668" s="53">
        <f t="shared" si="10"/>
        <v>2.1104902774848888E-4</v>
      </c>
      <c r="D668">
        <v>12158.88</v>
      </c>
      <c r="E668">
        <v>12290.33</v>
      </c>
      <c r="F668">
        <v>12012.98</v>
      </c>
    </row>
    <row r="669" spans="1:6" x14ac:dyDescent="0.25">
      <c r="A669" s="51">
        <v>44804</v>
      </c>
      <c r="B669">
        <v>12272.03</v>
      </c>
      <c r="C669" s="53">
        <f t="shared" si="10"/>
        <v>-5.7256515997310409E-3</v>
      </c>
      <c r="D669">
        <v>12448.07</v>
      </c>
      <c r="E669">
        <v>12502.15</v>
      </c>
      <c r="F669">
        <v>12268.08</v>
      </c>
    </row>
    <row r="670" spans="1:6" x14ac:dyDescent="0.25">
      <c r="A670" s="51">
        <v>44803</v>
      </c>
      <c r="B670">
        <v>12342.7</v>
      </c>
      <c r="C670" s="53">
        <f t="shared" si="10"/>
        <v>-1.1343829699975605E-2</v>
      </c>
      <c r="D670">
        <v>12562.4</v>
      </c>
      <c r="E670">
        <v>12572.88</v>
      </c>
      <c r="F670">
        <v>12240.82</v>
      </c>
    </row>
    <row r="671" spans="1:6" x14ac:dyDescent="0.25">
      <c r="A671" s="51">
        <v>44802</v>
      </c>
      <c r="B671">
        <v>12484.32</v>
      </c>
      <c r="C671" s="53">
        <f t="shared" si="10"/>
        <v>-9.5873359899152355E-3</v>
      </c>
      <c r="D671">
        <v>12488.46</v>
      </c>
      <c r="E671">
        <v>12594.34</v>
      </c>
      <c r="F671">
        <v>12440.4</v>
      </c>
    </row>
    <row r="672" spans="1:6" x14ac:dyDescent="0.25">
      <c r="A672" s="51">
        <v>44799</v>
      </c>
      <c r="B672">
        <v>12605.17</v>
      </c>
      <c r="C672" s="53">
        <f t="shared" si="10"/>
        <v>-4.0963725255980465E-2</v>
      </c>
      <c r="D672">
        <v>13129.91</v>
      </c>
      <c r="E672">
        <v>13175.25</v>
      </c>
      <c r="F672">
        <v>12603.41</v>
      </c>
    </row>
    <row r="673" spans="1:6" x14ac:dyDescent="0.25">
      <c r="A673" s="51">
        <v>44798</v>
      </c>
      <c r="B673">
        <v>13143.58</v>
      </c>
      <c r="C673" s="53">
        <f t="shared" si="10"/>
        <v>1.7473482449879452E-2</v>
      </c>
      <c r="D673">
        <v>12984.74</v>
      </c>
      <c r="E673">
        <v>13146.84</v>
      </c>
      <c r="F673">
        <v>12951.61</v>
      </c>
    </row>
    <row r="674" spans="1:6" x14ac:dyDescent="0.25">
      <c r="A674" s="51">
        <v>44797</v>
      </c>
      <c r="B674">
        <v>12917.86</v>
      </c>
      <c r="C674" s="53">
        <f t="shared" si="10"/>
        <v>2.8000766974154434E-3</v>
      </c>
      <c r="D674">
        <v>12876.23</v>
      </c>
      <c r="E674">
        <v>12995.14</v>
      </c>
      <c r="F674">
        <v>12843.58</v>
      </c>
    </row>
    <row r="675" spans="1:6" x14ac:dyDescent="0.25">
      <c r="A675" s="51">
        <v>44796</v>
      </c>
      <c r="B675">
        <v>12881.79</v>
      </c>
      <c r="C675" s="53">
        <f t="shared" si="10"/>
        <v>-6.7879235470347243E-4</v>
      </c>
      <c r="D675">
        <v>12885.28</v>
      </c>
      <c r="E675">
        <v>13000.71</v>
      </c>
      <c r="F675">
        <v>12852.7</v>
      </c>
    </row>
    <row r="676" spans="1:6" x14ac:dyDescent="0.25">
      <c r="A676" s="51">
        <v>44795</v>
      </c>
      <c r="B676">
        <v>12890.54</v>
      </c>
      <c r="C676" s="53">
        <f t="shared" si="10"/>
        <v>-2.6607465132259422E-2</v>
      </c>
      <c r="D676">
        <v>13056.39</v>
      </c>
      <c r="E676">
        <v>13073.07</v>
      </c>
      <c r="F676">
        <v>12859.82</v>
      </c>
    </row>
    <row r="677" spans="1:6" x14ac:dyDescent="0.25">
      <c r="A677" s="51">
        <v>44792</v>
      </c>
      <c r="B677">
        <v>13242.9</v>
      </c>
      <c r="C677" s="53">
        <f t="shared" si="10"/>
        <v>-1.9479505019624588E-2</v>
      </c>
      <c r="D677">
        <v>13370.25</v>
      </c>
      <c r="E677">
        <v>13402.61</v>
      </c>
      <c r="F677">
        <v>13210.82</v>
      </c>
    </row>
    <row r="678" spans="1:6" x14ac:dyDescent="0.25">
      <c r="A678" s="51">
        <v>44791</v>
      </c>
      <c r="B678">
        <v>13505.99</v>
      </c>
      <c r="C678" s="53">
        <f t="shared" si="10"/>
        <v>2.6078513175846751E-3</v>
      </c>
      <c r="D678">
        <v>13474.24</v>
      </c>
      <c r="E678">
        <v>13553.28</v>
      </c>
      <c r="F678">
        <v>13405.74</v>
      </c>
    </row>
    <row r="679" spans="1:6" x14ac:dyDescent="0.25">
      <c r="A679" s="51">
        <v>44790</v>
      </c>
      <c r="B679">
        <v>13470.86</v>
      </c>
      <c r="C679" s="53">
        <f t="shared" si="10"/>
        <v>-1.2053353047001059E-2</v>
      </c>
      <c r="D679">
        <v>13499.24</v>
      </c>
      <c r="E679">
        <v>13591.58</v>
      </c>
      <c r="F679">
        <v>13389.82</v>
      </c>
    </row>
    <row r="680" spans="1:6" x14ac:dyDescent="0.25">
      <c r="A680" s="51">
        <v>44789</v>
      </c>
      <c r="B680">
        <v>13635.21</v>
      </c>
      <c r="C680" s="53">
        <f t="shared" si="10"/>
        <v>-2.3391804307838493E-3</v>
      </c>
      <c r="D680">
        <v>13617.66</v>
      </c>
      <c r="E680">
        <v>13720.91</v>
      </c>
      <c r="F680">
        <v>13508.47</v>
      </c>
    </row>
    <row r="681" spans="1:6" x14ac:dyDescent="0.25">
      <c r="A681" s="51">
        <v>44788</v>
      </c>
      <c r="B681">
        <v>13667.18</v>
      </c>
      <c r="C681" s="53">
        <f t="shared" si="10"/>
        <v>7.4680061065011127E-3</v>
      </c>
      <c r="D681">
        <v>13529.66</v>
      </c>
      <c r="E681">
        <v>13685.65</v>
      </c>
      <c r="F681">
        <v>13524.53</v>
      </c>
    </row>
    <row r="682" spans="1:6" x14ac:dyDescent="0.25">
      <c r="A682" s="51">
        <v>44785</v>
      </c>
      <c r="B682">
        <v>13565.87</v>
      </c>
      <c r="C682" s="53">
        <f t="shared" si="10"/>
        <v>2.0604890614573268E-2</v>
      </c>
      <c r="D682">
        <v>13384.65</v>
      </c>
      <c r="E682">
        <v>13565.87</v>
      </c>
      <c r="F682">
        <v>13341.65</v>
      </c>
    </row>
    <row r="683" spans="1:6" x14ac:dyDescent="0.25">
      <c r="A683" s="51">
        <v>44784</v>
      </c>
      <c r="B683">
        <v>13291.99</v>
      </c>
      <c r="C683" s="53">
        <f t="shared" si="10"/>
        <v>-6.4529776533974736E-3</v>
      </c>
      <c r="D683">
        <v>13471.03</v>
      </c>
      <c r="E683">
        <v>13555.38</v>
      </c>
      <c r="F683">
        <v>13271.35</v>
      </c>
    </row>
    <row r="684" spans="1:6" x14ac:dyDescent="0.25">
      <c r="A684" s="51">
        <v>44783</v>
      </c>
      <c r="B684">
        <v>13378.32</v>
      </c>
      <c r="C684" s="53">
        <f t="shared" si="10"/>
        <v>2.8455193928123679E-2</v>
      </c>
      <c r="D684">
        <v>13330.66</v>
      </c>
      <c r="E684">
        <v>13386.85</v>
      </c>
      <c r="F684">
        <v>13220.05</v>
      </c>
    </row>
    <row r="685" spans="1:6" x14ac:dyDescent="0.25">
      <c r="A685" s="51">
        <v>44782</v>
      </c>
      <c r="B685">
        <v>13008.17</v>
      </c>
      <c r="C685" s="53">
        <f t="shared" si="10"/>
        <v>-1.1474136647020017E-2</v>
      </c>
      <c r="D685">
        <v>13064.24</v>
      </c>
      <c r="E685">
        <v>13095.7</v>
      </c>
      <c r="F685">
        <v>12945.6</v>
      </c>
    </row>
    <row r="686" spans="1:6" x14ac:dyDescent="0.25">
      <c r="A686" s="51">
        <v>44781</v>
      </c>
      <c r="B686">
        <v>13159.16</v>
      </c>
      <c r="C686" s="53">
        <f t="shared" si="10"/>
        <v>-3.6743745499780989E-3</v>
      </c>
      <c r="D686">
        <v>13227.09</v>
      </c>
      <c r="E686">
        <v>13394.54</v>
      </c>
      <c r="F686">
        <v>13103.8</v>
      </c>
    </row>
    <row r="687" spans="1:6" x14ac:dyDescent="0.25">
      <c r="A687" s="51">
        <v>44778</v>
      </c>
      <c r="B687">
        <v>13207.69</v>
      </c>
      <c r="C687" s="53">
        <f t="shared" si="10"/>
        <v>-7.764231795562182E-3</v>
      </c>
      <c r="D687">
        <v>13107.45</v>
      </c>
      <c r="E687">
        <v>13286.02</v>
      </c>
      <c r="F687">
        <v>13070.36</v>
      </c>
    </row>
    <row r="688" spans="1:6" x14ac:dyDescent="0.25">
      <c r="A688" s="51">
        <v>44777</v>
      </c>
      <c r="B688">
        <v>13311.04</v>
      </c>
      <c r="C688" s="53">
        <f t="shared" si="10"/>
        <v>4.3596820706754968E-3</v>
      </c>
      <c r="D688">
        <v>13253.77</v>
      </c>
      <c r="E688">
        <v>13326.72</v>
      </c>
      <c r="F688">
        <v>13170.44</v>
      </c>
    </row>
    <row r="689" spans="1:6" x14ac:dyDescent="0.25">
      <c r="A689" s="51">
        <v>44776</v>
      </c>
      <c r="B689">
        <v>13253.26</v>
      </c>
      <c r="C689" s="53">
        <f t="shared" si="10"/>
        <v>2.7257084392633413E-2</v>
      </c>
      <c r="D689">
        <v>12983.58</v>
      </c>
      <c r="E689">
        <v>13289.19</v>
      </c>
      <c r="F689">
        <v>12974.85</v>
      </c>
    </row>
    <row r="690" spans="1:6" x14ac:dyDescent="0.25">
      <c r="A690" s="51">
        <v>44775</v>
      </c>
      <c r="B690">
        <v>12901.6</v>
      </c>
      <c r="C690" s="53">
        <f t="shared" si="10"/>
        <v>-3.0276382103706645E-3</v>
      </c>
      <c r="D690">
        <v>12853.04</v>
      </c>
      <c r="E690">
        <v>13073.27</v>
      </c>
      <c r="F690">
        <v>12809.01</v>
      </c>
    </row>
    <row r="691" spans="1:6" x14ac:dyDescent="0.25">
      <c r="A691" s="51">
        <v>44774</v>
      </c>
      <c r="B691">
        <v>12940.78</v>
      </c>
      <c r="C691" s="53">
        <f t="shared" si="10"/>
        <v>-5.5529940214560369E-4</v>
      </c>
      <c r="D691">
        <v>12877.04</v>
      </c>
      <c r="E691">
        <v>13084.61</v>
      </c>
      <c r="F691">
        <v>12833.16</v>
      </c>
    </row>
    <row r="692" spans="1:6" x14ac:dyDescent="0.25">
      <c r="A692" s="51">
        <v>44771</v>
      </c>
      <c r="B692">
        <v>12947.97</v>
      </c>
      <c r="C692" s="53">
        <f t="shared" si="10"/>
        <v>1.8092652307343693E-2</v>
      </c>
      <c r="D692">
        <v>12784.2</v>
      </c>
      <c r="E692">
        <v>12986.64</v>
      </c>
      <c r="F692">
        <v>12726.25</v>
      </c>
    </row>
    <row r="693" spans="1:6" x14ac:dyDescent="0.25">
      <c r="A693" s="51">
        <v>44770</v>
      </c>
      <c r="B693">
        <v>12717.87</v>
      </c>
      <c r="C693" s="53">
        <f t="shared" si="10"/>
        <v>9.2370175860436721E-3</v>
      </c>
      <c r="D693">
        <v>12580.61</v>
      </c>
      <c r="E693">
        <v>12741.83</v>
      </c>
      <c r="F693">
        <v>12433.55</v>
      </c>
    </row>
    <row r="694" spans="1:6" x14ac:dyDescent="0.25">
      <c r="A694" s="51">
        <v>44769</v>
      </c>
      <c r="B694">
        <v>12601.47</v>
      </c>
      <c r="C694" s="53">
        <f t="shared" si="10"/>
        <v>4.2572537209706329E-2</v>
      </c>
      <c r="D694">
        <v>12299.34</v>
      </c>
      <c r="E694">
        <v>12660.77</v>
      </c>
      <c r="F694">
        <v>12256.94</v>
      </c>
    </row>
    <row r="695" spans="1:6" x14ac:dyDescent="0.25">
      <c r="A695" s="51">
        <v>44768</v>
      </c>
      <c r="B695">
        <v>12086.9</v>
      </c>
      <c r="C695" s="53">
        <f t="shared" si="10"/>
        <v>-1.9589711893098993E-2</v>
      </c>
      <c r="D695">
        <v>12248.21</v>
      </c>
      <c r="E695">
        <v>12259.01</v>
      </c>
      <c r="F695">
        <v>12051.21</v>
      </c>
    </row>
    <row r="696" spans="1:6" x14ac:dyDescent="0.25">
      <c r="A696" s="51">
        <v>44767</v>
      </c>
      <c r="B696">
        <v>12328.41</v>
      </c>
      <c r="C696" s="53">
        <f t="shared" si="10"/>
        <v>-5.4902726340643193E-3</v>
      </c>
      <c r="D696">
        <v>12391.21</v>
      </c>
      <c r="E696">
        <v>12415.59</v>
      </c>
      <c r="F696">
        <v>12244.4</v>
      </c>
    </row>
    <row r="697" spans="1:6" x14ac:dyDescent="0.25">
      <c r="A697" s="51">
        <v>44764</v>
      </c>
      <c r="B697">
        <v>12396.47</v>
      </c>
      <c r="C697" s="53">
        <f t="shared" si="10"/>
        <v>-1.7666436069515123E-2</v>
      </c>
      <c r="D697">
        <v>12575.76</v>
      </c>
      <c r="E697">
        <v>12662.86</v>
      </c>
      <c r="F697">
        <v>12322.82</v>
      </c>
    </row>
    <row r="698" spans="1:6" x14ac:dyDescent="0.25">
      <c r="A698" s="51">
        <v>44763</v>
      </c>
      <c r="B698">
        <v>12619.41</v>
      </c>
      <c r="C698" s="53">
        <f t="shared" si="10"/>
        <v>1.4448120851983326E-2</v>
      </c>
      <c r="D698">
        <v>12466.13</v>
      </c>
      <c r="E698">
        <v>12620.5</v>
      </c>
      <c r="F698">
        <v>12351.42</v>
      </c>
    </row>
    <row r="699" spans="1:6" x14ac:dyDescent="0.25">
      <c r="A699" s="51">
        <v>44762</v>
      </c>
      <c r="B699">
        <v>12439.68</v>
      </c>
      <c r="C699" s="53">
        <f t="shared" si="10"/>
        <v>1.5532163971845314E-2</v>
      </c>
      <c r="D699">
        <v>12269.07</v>
      </c>
      <c r="E699">
        <v>12488.39</v>
      </c>
      <c r="F699">
        <v>12232.2</v>
      </c>
    </row>
    <row r="700" spans="1:6" x14ac:dyDescent="0.25">
      <c r="A700" s="51">
        <v>44761</v>
      </c>
      <c r="B700">
        <v>12249.42</v>
      </c>
      <c r="C700" s="53">
        <f t="shared" si="10"/>
        <v>3.1312986739633786E-2</v>
      </c>
      <c r="D700">
        <v>12046.69</v>
      </c>
      <c r="E700">
        <v>12258.37</v>
      </c>
      <c r="F700">
        <v>11967.92</v>
      </c>
    </row>
    <row r="701" spans="1:6" x14ac:dyDescent="0.25">
      <c r="A701" s="51">
        <v>44760</v>
      </c>
      <c r="B701">
        <v>11877.5</v>
      </c>
      <c r="C701" s="53">
        <f t="shared" si="10"/>
        <v>-8.855420982975204E-3</v>
      </c>
      <c r="D701">
        <v>12089.68</v>
      </c>
      <c r="E701">
        <v>12156.09</v>
      </c>
      <c r="F701">
        <v>11836.52</v>
      </c>
    </row>
    <row r="702" spans="1:6" x14ac:dyDescent="0.25">
      <c r="A702" s="51">
        <v>44757</v>
      </c>
      <c r="B702">
        <v>11983.62</v>
      </c>
      <c r="C702" s="53">
        <f t="shared" si="10"/>
        <v>1.8287957581319514E-2</v>
      </c>
      <c r="D702">
        <v>11896.15</v>
      </c>
      <c r="E702">
        <v>11987.52</v>
      </c>
      <c r="F702">
        <v>11828.13</v>
      </c>
    </row>
    <row r="703" spans="1:6" x14ac:dyDescent="0.25">
      <c r="A703" s="51">
        <v>44756</v>
      </c>
      <c r="B703">
        <v>11768.4</v>
      </c>
      <c r="C703" s="53">
        <f t="shared" si="10"/>
        <v>3.3994029942370219E-3</v>
      </c>
      <c r="D703">
        <v>11637.18</v>
      </c>
      <c r="E703">
        <v>11801.11</v>
      </c>
      <c r="F703">
        <v>11488.27</v>
      </c>
    </row>
    <row r="704" spans="1:6" x14ac:dyDescent="0.25">
      <c r="A704" s="51">
        <v>44755</v>
      </c>
      <c r="B704">
        <v>11728.53</v>
      </c>
      <c r="C704" s="53">
        <f t="shared" si="10"/>
        <v>-1.4014486176658902E-3</v>
      </c>
      <c r="D704">
        <v>11523.91</v>
      </c>
      <c r="E704">
        <v>11819.69</v>
      </c>
      <c r="F704">
        <v>11498.96</v>
      </c>
    </row>
    <row r="705" spans="1:6" x14ac:dyDescent="0.25">
      <c r="A705" s="51">
        <v>44754</v>
      </c>
      <c r="B705">
        <v>11744.99</v>
      </c>
      <c r="C705" s="53">
        <f t="shared" si="10"/>
        <v>-9.7206811306310703E-3</v>
      </c>
      <c r="D705">
        <v>11926.84</v>
      </c>
      <c r="E705">
        <v>11990.44</v>
      </c>
      <c r="F705">
        <v>11684.02</v>
      </c>
    </row>
    <row r="706" spans="1:6" x14ac:dyDescent="0.25">
      <c r="A706" s="51">
        <v>44753</v>
      </c>
      <c r="B706">
        <v>11860.28</v>
      </c>
      <c r="C706" s="53">
        <f t="shared" si="10"/>
        <v>-2.1888238937330606E-2</v>
      </c>
      <c r="D706">
        <v>12008.76</v>
      </c>
      <c r="E706">
        <v>12026.06</v>
      </c>
      <c r="F706">
        <v>11830.88</v>
      </c>
    </row>
    <row r="707" spans="1:6" x14ac:dyDescent="0.25">
      <c r="A707" s="51">
        <v>44750</v>
      </c>
      <c r="B707">
        <v>12125.69</v>
      </c>
      <c r="C707" s="53">
        <f t="shared" ref="C707:C770" si="11">B707/B708-1</f>
        <v>1.3741788166703461E-3</v>
      </c>
      <c r="D707">
        <v>11977.95</v>
      </c>
      <c r="E707">
        <v>12179.32</v>
      </c>
      <c r="F707">
        <v>11956.03</v>
      </c>
    </row>
    <row r="708" spans="1:6" x14ac:dyDescent="0.25">
      <c r="A708" s="51">
        <v>44749</v>
      </c>
      <c r="B708">
        <v>12109.05</v>
      </c>
      <c r="C708" s="53">
        <f t="shared" si="11"/>
        <v>2.1637464891639535E-2</v>
      </c>
      <c r="D708">
        <v>11913.73</v>
      </c>
      <c r="E708">
        <v>12137.71</v>
      </c>
      <c r="F708">
        <v>11897.51</v>
      </c>
    </row>
    <row r="709" spans="1:6" x14ac:dyDescent="0.25">
      <c r="A709" s="51">
        <v>44748</v>
      </c>
      <c r="B709">
        <v>11852.59</v>
      </c>
      <c r="C709" s="53">
        <f t="shared" si="11"/>
        <v>6.1706805660490804E-3</v>
      </c>
      <c r="D709">
        <v>11807.08</v>
      </c>
      <c r="E709">
        <v>11941.31</v>
      </c>
      <c r="F709">
        <v>11727.36</v>
      </c>
    </row>
    <row r="710" spans="1:6" x14ac:dyDescent="0.25">
      <c r="A710" s="51">
        <v>44747</v>
      </c>
      <c r="B710">
        <v>11779.9</v>
      </c>
      <c r="C710" s="53">
        <f t="shared" si="11"/>
        <v>1.6763798067959801E-2</v>
      </c>
      <c r="D710">
        <v>11419.34</v>
      </c>
      <c r="E710">
        <v>11781.74</v>
      </c>
      <c r="F710">
        <v>11366.07</v>
      </c>
    </row>
    <row r="711" spans="1:6" x14ac:dyDescent="0.25">
      <c r="A711" s="51">
        <v>44743</v>
      </c>
      <c r="B711">
        <v>11585.68</v>
      </c>
      <c r="C711" s="53">
        <f t="shared" si="11"/>
        <v>7.124651851748931E-3</v>
      </c>
      <c r="D711">
        <v>11472.63</v>
      </c>
      <c r="E711">
        <v>11592.85</v>
      </c>
      <c r="F711">
        <v>11378.63</v>
      </c>
    </row>
    <row r="712" spans="1:6" x14ac:dyDescent="0.25">
      <c r="A712" s="51">
        <v>44742</v>
      </c>
      <c r="B712">
        <v>11503.72</v>
      </c>
      <c r="C712" s="53">
        <f t="shared" si="11"/>
        <v>-1.3255837492044287E-2</v>
      </c>
      <c r="D712">
        <v>11532.32</v>
      </c>
      <c r="E712">
        <v>11650.96</v>
      </c>
      <c r="F712">
        <v>11322.86</v>
      </c>
    </row>
    <row r="713" spans="1:6" x14ac:dyDescent="0.25">
      <c r="A713" s="51">
        <v>44741</v>
      </c>
      <c r="B713">
        <v>11658.26</v>
      </c>
      <c r="C713" s="53">
        <f t="shared" si="11"/>
        <v>1.760646584354264E-3</v>
      </c>
      <c r="D713">
        <v>11619.01</v>
      </c>
      <c r="E713">
        <v>11710.21</v>
      </c>
      <c r="F713">
        <v>11537.72</v>
      </c>
    </row>
    <row r="714" spans="1:6" x14ac:dyDescent="0.25">
      <c r="A714" s="51">
        <v>44740</v>
      </c>
      <c r="B714">
        <v>11637.77</v>
      </c>
      <c r="C714" s="53">
        <f t="shared" si="11"/>
        <v>-3.0851315430071247E-2</v>
      </c>
      <c r="D714">
        <v>12021.34</v>
      </c>
      <c r="E714">
        <v>12133.87</v>
      </c>
      <c r="F714">
        <v>11633.13</v>
      </c>
    </row>
    <row r="715" spans="1:6" x14ac:dyDescent="0.25">
      <c r="A715" s="51">
        <v>44739</v>
      </c>
      <c r="B715">
        <v>12008.24</v>
      </c>
      <c r="C715" s="53">
        <f t="shared" si="11"/>
        <v>-8.0630439002631338E-3</v>
      </c>
      <c r="D715">
        <v>12157.93</v>
      </c>
      <c r="E715">
        <v>12175.98</v>
      </c>
      <c r="F715">
        <v>11965.67</v>
      </c>
    </row>
    <row r="716" spans="1:6" x14ac:dyDescent="0.25">
      <c r="A716" s="51">
        <v>44736</v>
      </c>
      <c r="B716">
        <v>12105.85</v>
      </c>
      <c r="C716" s="53">
        <f t="shared" si="11"/>
        <v>3.4893243788511885E-2</v>
      </c>
      <c r="D716">
        <v>11826.95</v>
      </c>
      <c r="E716">
        <v>12112.82</v>
      </c>
      <c r="F716">
        <v>11812.18</v>
      </c>
    </row>
    <row r="717" spans="1:6" x14ac:dyDescent="0.25">
      <c r="A717" s="51">
        <v>44735</v>
      </c>
      <c r="B717">
        <v>11697.68</v>
      </c>
      <c r="C717" s="53">
        <f t="shared" si="11"/>
        <v>1.4744472232559813E-2</v>
      </c>
      <c r="D717">
        <v>11622.09</v>
      </c>
      <c r="E717">
        <v>11729.62</v>
      </c>
      <c r="F717">
        <v>11515.48</v>
      </c>
    </row>
    <row r="718" spans="1:6" x14ac:dyDescent="0.25">
      <c r="A718" s="51">
        <v>44734</v>
      </c>
      <c r="B718">
        <v>11527.71</v>
      </c>
      <c r="C718" s="53">
        <f t="shared" si="11"/>
        <v>-1.6498134541638176E-3</v>
      </c>
      <c r="D718">
        <v>11427.74</v>
      </c>
      <c r="E718">
        <v>11708.08</v>
      </c>
      <c r="F718">
        <v>11423.2</v>
      </c>
    </row>
    <row r="719" spans="1:6" x14ac:dyDescent="0.25">
      <c r="A719" s="51">
        <v>44733</v>
      </c>
      <c r="B719">
        <v>11546.76</v>
      </c>
      <c r="C719" s="53">
        <f t="shared" si="11"/>
        <v>2.4921910990512108E-2</v>
      </c>
      <c r="D719">
        <v>11446.98</v>
      </c>
      <c r="E719">
        <v>11638.47</v>
      </c>
      <c r="F719">
        <v>11446.98</v>
      </c>
    </row>
    <row r="720" spans="1:6" x14ac:dyDescent="0.25">
      <c r="A720" s="51">
        <v>44729</v>
      </c>
      <c r="B720">
        <v>11265.99</v>
      </c>
      <c r="C720" s="53">
        <f t="shared" si="11"/>
        <v>1.2439373555951594E-2</v>
      </c>
      <c r="D720">
        <v>11172.65</v>
      </c>
      <c r="E720">
        <v>11357.97</v>
      </c>
      <c r="F720">
        <v>11089.93</v>
      </c>
    </row>
    <row r="721" spans="1:6" x14ac:dyDescent="0.25">
      <c r="A721" s="51">
        <v>44728</v>
      </c>
      <c r="B721">
        <v>11127.57</v>
      </c>
      <c r="C721" s="53">
        <f t="shared" si="11"/>
        <v>-4.0211251387598734E-2</v>
      </c>
      <c r="D721">
        <v>11286.87</v>
      </c>
      <c r="E721">
        <v>11311.05</v>
      </c>
      <c r="F721">
        <v>11037.21</v>
      </c>
    </row>
    <row r="722" spans="1:6" x14ac:dyDescent="0.25">
      <c r="A722" s="51">
        <v>44727</v>
      </c>
      <c r="B722">
        <v>11593.77</v>
      </c>
      <c r="C722" s="53">
        <f t="shared" si="11"/>
        <v>2.4937034165540162E-2</v>
      </c>
      <c r="D722">
        <v>11468.13</v>
      </c>
      <c r="E722">
        <v>11751.29</v>
      </c>
      <c r="F722">
        <v>11346.54</v>
      </c>
    </row>
    <row r="723" spans="1:6" x14ac:dyDescent="0.25">
      <c r="A723" s="51">
        <v>44726</v>
      </c>
      <c r="B723">
        <v>11311.69</v>
      </c>
      <c r="C723" s="53">
        <f t="shared" si="11"/>
        <v>2.0702814945006143E-3</v>
      </c>
      <c r="D723">
        <v>11385.18</v>
      </c>
      <c r="E723">
        <v>11418.22</v>
      </c>
      <c r="F723">
        <v>11205.92</v>
      </c>
    </row>
    <row r="724" spans="1:6" x14ac:dyDescent="0.25">
      <c r="A724" s="51">
        <v>44725</v>
      </c>
      <c r="B724">
        <v>11288.32</v>
      </c>
      <c r="C724" s="53">
        <f t="shared" si="11"/>
        <v>-4.6016080697585227E-2</v>
      </c>
      <c r="D724">
        <v>11472.19</v>
      </c>
      <c r="E724">
        <v>11568.65</v>
      </c>
      <c r="F724">
        <v>11254.18</v>
      </c>
    </row>
    <row r="725" spans="1:6" x14ac:dyDescent="0.25">
      <c r="A725" s="51">
        <v>44722</v>
      </c>
      <c r="B725">
        <v>11832.82</v>
      </c>
      <c r="C725" s="53">
        <f t="shared" si="11"/>
        <v>-3.5612700472217207E-2</v>
      </c>
      <c r="D725">
        <v>12052.59</v>
      </c>
      <c r="E725">
        <v>12082.69</v>
      </c>
      <c r="F725">
        <v>11825.35</v>
      </c>
    </row>
    <row r="726" spans="1:6" x14ac:dyDescent="0.25">
      <c r="A726" s="51">
        <v>44721</v>
      </c>
      <c r="B726">
        <v>12269.78</v>
      </c>
      <c r="C726" s="53">
        <f t="shared" si="11"/>
        <v>-2.7375857402975545E-2</v>
      </c>
      <c r="D726">
        <v>12543.37</v>
      </c>
      <c r="E726">
        <v>12666.41</v>
      </c>
      <c r="F726">
        <v>12265.86</v>
      </c>
    </row>
    <row r="727" spans="1:6" x14ac:dyDescent="0.25">
      <c r="A727" s="51">
        <v>44720</v>
      </c>
      <c r="B727">
        <v>12615.13</v>
      </c>
      <c r="C727" s="53">
        <f t="shared" si="11"/>
        <v>-7.5953768502668995E-3</v>
      </c>
      <c r="D727">
        <v>12682.81</v>
      </c>
      <c r="E727">
        <v>12776.65</v>
      </c>
      <c r="F727">
        <v>12578.55</v>
      </c>
    </row>
    <row r="728" spans="1:6" x14ac:dyDescent="0.25">
      <c r="A728" s="51">
        <v>44719</v>
      </c>
      <c r="B728">
        <v>12711.68</v>
      </c>
      <c r="C728" s="53">
        <f t="shared" si="11"/>
        <v>8.8931182899816275E-3</v>
      </c>
      <c r="D728">
        <v>12456.49</v>
      </c>
      <c r="E728">
        <v>12737.3</v>
      </c>
      <c r="F728">
        <v>12413.56</v>
      </c>
    </row>
    <row r="729" spans="1:6" x14ac:dyDescent="0.25">
      <c r="A729" s="51">
        <v>44718</v>
      </c>
      <c r="B729">
        <v>12599.63</v>
      </c>
      <c r="C729" s="53">
        <f t="shared" si="11"/>
        <v>4.1121992854653566E-3</v>
      </c>
      <c r="D729">
        <v>12745.89</v>
      </c>
      <c r="E729">
        <v>12804.46</v>
      </c>
      <c r="F729">
        <v>12534.58</v>
      </c>
    </row>
    <row r="730" spans="1:6" x14ac:dyDescent="0.25">
      <c r="A730" s="51">
        <v>44715</v>
      </c>
      <c r="B730">
        <v>12548.03</v>
      </c>
      <c r="C730" s="53">
        <f t="shared" si="11"/>
        <v>-2.6748075877479627E-2</v>
      </c>
      <c r="D730">
        <v>12650.38</v>
      </c>
      <c r="E730">
        <v>12724.81</v>
      </c>
      <c r="F730">
        <v>12505.76</v>
      </c>
    </row>
    <row r="731" spans="1:6" x14ac:dyDescent="0.25">
      <c r="A731" s="51">
        <v>44714</v>
      </c>
      <c r="B731">
        <v>12892.89</v>
      </c>
      <c r="C731" s="53">
        <f t="shared" si="11"/>
        <v>2.7456177540331916E-2</v>
      </c>
      <c r="D731">
        <v>12498.63</v>
      </c>
      <c r="E731">
        <v>12897.63</v>
      </c>
      <c r="F731">
        <v>12447.77</v>
      </c>
    </row>
    <row r="732" spans="1:6" x14ac:dyDescent="0.25">
      <c r="A732" s="51">
        <v>44713</v>
      </c>
      <c r="B732">
        <v>12548.36</v>
      </c>
      <c r="C732" s="53">
        <f t="shared" si="11"/>
        <v>-7.4149073334335291E-3</v>
      </c>
      <c r="D732">
        <v>12750.31</v>
      </c>
      <c r="E732">
        <v>12820.47</v>
      </c>
      <c r="F732">
        <v>12457.91</v>
      </c>
    </row>
    <row r="733" spans="1:6" x14ac:dyDescent="0.25">
      <c r="A733" s="51">
        <v>44712</v>
      </c>
      <c r="B733">
        <v>12642.1</v>
      </c>
      <c r="C733" s="53">
        <f t="shared" si="11"/>
        <v>-3.1005991442598635E-3</v>
      </c>
      <c r="D733">
        <v>12688.95</v>
      </c>
      <c r="E733">
        <v>12762.84</v>
      </c>
      <c r="F733">
        <v>12482.32</v>
      </c>
    </row>
    <row r="734" spans="1:6" x14ac:dyDescent="0.25">
      <c r="A734" s="51">
        <v>44708</v>
      </c>
      <c r="B734">
        <v>12681.42</v>
      </c>
      <c r="C734" s="53">
        <f t="shared" si="11"/>
        <v>3.2958941221605809E-2</v>
      </c>
      <c r="D734">
        <v>12421.8</v>
      </c>
      <c r="E734">
        <v>12682.58</v>
      </c>
      <c r="F734">
        <v>12405.29</v>
      </c>
    </row>
    <row r="735" spans="1:6" x14ac:dyDescent="0.25">
      <c r="A735" s="51">
        <v>44707</v>
      </c>
      <c r="B735">
        <v>12276.79</v>
      </c>
      <c r="C735" s="53">
        <f t="shared" si="11"/>
        <v>2.7868549129139275E-2</v>
      </c>
      <c r="D735">
        <v>11906.83</v>
      </c>
      <c r="E735">
        <v>12337.73</v>
      </c>
      <c r="F735">
        <v>11901.87</v>
      </c>
    </row>
    <row r="736" spans="1:6" x14ac:dyDescent="0.25">
      <c r="A736" s="51">
        <v>44706</v>
      </c>
      <c r="B736">
        <v>11943.93</v>
      </c>
      <c r="C736" s="53">
        <f t="shared" si="11"/>
        <v>1.4791195122448642E-2</v>
      </c>
      <c r="D736">
        <v>11732.45</v>
      </c>
      <c r="E736">
        <v>12028.89</v>
      </c>
      <c r="F736">
        <v>11714.27</v>
      </c>
    </row>
    <row r="737" spans="1:6" x14ac:dyDescent="0.25">
      <c r="A737" s="51">
        <v>44705</v>
      </c>
      <c r="B737">
        <v>11769.84</v>
      </c>
      <c r="C737" s="53">
        <f t="shared" si="11"/>
        <v>-2.1973894574498942E-2</v>
      </c>
      <c r="D737">
        <v>11807.78</v>
      </c>
      <c r="E737">
        <v>11842.81</v>
      </c>
      <c r="F737">
        <v>11576.11</v>
      </c>
    </row>
    <row r="738" spans="1:6" x14ac:dyDescent="0.25">
      <c r="A738" s="51">
        <v>44704</v>
      </c>
      <c r="B738">
        <v>12034.28</v>
      </c>
      <c r="C738" s="53">
        <f t="shared" si="11"/>
        <v>1.6784925504536252E-2</v>
      </c>
      <c r="D738">
        <v>11867.36</v>
      </c>
      <c r="E738">
        <v>12047.81</v>
      </c>
      <c r="F738">
        <v>11785.76</v>
      </c>
    </row>
    <row r="739" spans="1:6" x14ac:dyDescent="0.25">
      <c r="A739" s="51">
        <v>44701</v>
      </c>
      <c r="B739">
        <v>11835.62</v>
      </c>
      <c r="C739" s="53">
        <f t="shared" si="11"/>
        <v>-3.3690844191001101E-3</v>
      </c>
      <c r="D739">
        <v>12037.03</v>
      </c>
      <c r="E739">
        <v>12044.7</v>
      </c>
      <c r="F739">
        <v>11492.29</v>
      </c>
    </row>
    <row r="740" spans="1:6" x14ac:dyDescent="0.25">
      <c r="A740" s="51">
        <v>44700</v>
      </c>
      <c r="B740">
        <v>11875.63</v>
      </c>
      <c r="C740" s="53">
        <f t="shared" si="11"/>
        <v>-4.4163842153666089E-3</v>
      </c>
      <c r="D740">
        <v>11872.56</v>
      </c>
      <c r="E740">
        <v>12066.85</v>
      </c>
      <c r="F740">
        <v>11795.79</v>
      </c>
    </row>
    <row r="741" spans="1:6" x14ac:dyDescent="0.25">
      <c r="A741" s="51">
        <v>44699</v>
      </c>
      <c r="B741">
        <v>11928.31</v>
      </c>
      <c r="C741" s="53">
        <f t="shared" si="11"/>
        <v>-5.0603704204837618E-2</v>
      </c>
      <c r="D741">
        <v>12352.92</v>
      </c>
      <c r="E741">
        <v>12389.96</v>
      </c>
      <c r="F741">
        <v>11887</v>
      </c>
    </row>
    <row r="742" spans="1:6" x14ac:dyDescent="0.25">
      <c r="A742" s="51">
        <v>44698</v>
      </c>
      <c r="B742">
        <v>12564.1</v>
      </c>
      <c r="C742" s="53">
        <f t="shared" si="11"/>
        <v>2.6178617691884343E-2</v>
      </c>
      <c r="D742">
        <v>12496.63</v>
      </c>
      <c r="E742">
        <v>12572.99</v>
      </c>
      <c r="F742">
        <v>12333.99</v>
      </c>
    </row>
    <row r="743" spans="1:6" x14ac:dyDescent="0.25">
      <c r="A743" s="51">
        <v>44697</v>
      </c>
      <c r="B743">
        <v>12243.58</v>
      </c>
      <c r="C743" s="53">
        <f t="shared" si="11"/>
        <v>-1.1610184542357516E-2</v>
      </c>
      <c r="D743">
        <v>12297.07</v>
      </c>
      <c r="E743">
        <v>12395.51</v>
      </c>
      <c r="F743">
        <v>12196.21</v>
      </c>
    </row>
    <row r="744" spans="1:6" x14ac:dyDescent="0.25">
      <c r="A744" s="51">
        <v>44694</v>
      </c>
      <c r="B744">
        <v>12387.4</v>
      </c>
      <c r="C744" s="53">
        <f t="shared" si="11"/>
        <v>3.6993009920053499E-2</v>
      </c>
      <c r="D744">
        <v>12125.93</v>
      </c>
      <c r="E744">
        <v>12429.28</v>
      </c>
      <c r="F744">
        <v>12069.13</v>
      </c>
    </row>
    <row r="745" spans="1:6" x14ac:dyDescent="0.25">
      <c r="A745" s="51">
        <v>44693</v>
      </c>
      <c r="B745">
        <v>11945.5</v>
      </c>
      <c r="C745" s="53">
        <f t="shared" si="11"/>
        <v>-1.8433164320880158E-3</v>
      </c>
      <c r="D745">
        <v>11790.13</v>
      </c>
      <c r="E745">
        <v>12128.73</v>
      </c>
      <c r="F745">
        <v>11692.12</v>
      </c>
    </row>
    <row r="746" spans="1:6" x14ac:dyDescent="0.25">
      <c r="A746" s="51">
        <v>44692</v>
      </c>
      <c r="B746">
        <v>11967.56</v>
      </c>
      <c r="C746" s="53">
        <f t="shared" si="11"/>
        <v>-3.0641850790467551E-2</v>
      </c>
      <c r="D746">
        <v>12240.21</v>
      </c>
      <c r="E746">
        <v>12470.89</v>
      </c>
      <c r="F746">
        <v>11939.09</v>
      </c>
    </row>
    <row r="747" spans="1:6" x14ac:dyDescent="0.25">
      <c r="A747" s="51">
        <v>44691</v>
      </c>
      <c r="B747">
        <v>12345.86</v>
      </c>
      <c r="C747" s="53">
        <f t="shared" si="11"/>
        <v>1.2975355521787524E-2</v>
      </c>
      <c r="D747">
        <v>12496.84</v>
      </c>
      <c r="E747">
        <v>12537.89</v>
      </c>
      <c r="F747">
        <v>12173.47</v>
      </c>
    </row>
    <row r="748" spans="1:6" x14ac:dyDescent="0.25">
      <c r="A748" s="51">
        <v>44690</v>
      </c>
      <c r="B748">
        <v>12187.72</v>
      </c>
      <c r="C748" s="53">
        <f t="shared" si="11"/>
        <v>-3.9847859500076077E-2</v>
      </c>
      <c r="D748">
        <v>12465.91</v>
      </c>
      <c r="E748">
        <v>12542.32</v>
      </c>
      <c r="F748">
        <v>12136.19</v>
      </c>
    </row>
    <row r="749" spans="1:6" x14ac:dyDescent="0.25">
      <c r="A749" s="51">
        <v>44687</v>
      </c>
      <c r="B749">
        <v>12693.53</v>
      </c>
      <c r="C749" s="53">
        <f t="shared" si="11"/>
        <v>-1.2218932263599491E-2</v>
      </c>
      <c r="D749">
        <v>12776.86</v>
      </c>
      <c r="E749">
        <v>12926.58</v>
      </c>
      <c r="F749">
        <v>12522.77</v>
      </c>
    </row>
    <row r="750" spans="1:6" x14ac:dyDescent="0.25">
      <c r="A750" s="51">
        <v>44686</v>
      </c>
      <c r="B750">
        <v>12850.55</v>
      </c>
      <c r="C750" s="53">
        <f t="shared" si="11"/>
        <v>-5.0618696765814319E-2</v>
      </c>
      <c r="D750">
        <v>13344.79</v>
      </c>
      <c r="E750">
        <v>13344.79</v>
      </c>
      <c r="F750">
        <v>12710.59</v>
      </c>
    </row>
    <row r="751" spans="1:6" x14ac:dyDescent="0.25">
      <c r="A751" s="51">
        <v>44685</v>
      </c>
      <c r="B751">
        <v>13535.71</v>
      </c>
      <c r="C751" s="53">
        <f t="shared" si="11"/>
        <v>3.4057555825483643E-2</v>
      </c>
      <c r="D751">
        <v>13110.3</v>
      </c>
      <c r="E751">
        <v>13556.67</v>
      </c>
      <c r="F751">
        <v>12887.53</v>
      </c>
    </row>
    <row r="752" spans="1:6" x14ac:dyDescent="0.25">
      <c r="A752" s="51">
        <v>44684</v>
      </c>
      <c r="B752">
        <v>13089.9</v>
      </c>
      <c r="C752" s="53">
        <f t="shared" si="11"/>
        <v>1.0744999369065589E-3</v>
      </c>
      <c r="D752">
        <v>13045.35</v>
      </c>
      <c r="E752">
        <v>13178.74</v>
      </c>
      <c r="F752">
        <v>12982.7</v>
      </c>
    </row>
    <row r="753" spans="1:6" x14ac:dyDescent="0.25">
      <c r="A753" s="51">
        <v>44683</v>
      </c>
      <c r="B753">
        <v>13075.85</v>
      </c>
      <c r="C753" s="53">
        <f t="shared" si="11"/>
        <v>1.71959112549398E-2</v>
      </c>
      <c r="D753">
        <v>12864.83</v>
      </c>
      <c r="E753">
        <v>13083.57</v>
      </c>
      <c r="F753">
        <v>12716.63</v>
      </c>
    </row>
    <row r="754" spans="1:6" x14ac:dyDescent="0.25">
      <c r="A754" s="51">
        <v>44680</v>
      </c>
      <c r="B754">
        <v>12854.8</v>
      </c>
      <c r="C754" s="53">
        <f t="shared" si="11"/>
        <v>-4.4683213362603946E-2</v>
      </c>
      <c r="D754">
        <v>13274.94</v>
      </c>
      <c r="E754">
        <v>13428.53</v>
      </c>
      <c r="F754">
        <v>12835.48</v>
      </c>
    </row>
    <row r="755" spans="1:6" x14ac:dyDescent="0.25">
      <c r="A755" s="51">
        <v>44679</v>
      </c>
      <c r="B755">
        <v>13456.06</v>
      </c>
      <c r="C755" s="53">
        <f t="shared" si="11"/>
        <v>3.4814078822704264E-2</v>
      </c>
      <c r="D755">
        <v>13254.96</v>
      </c>
      <c r="E755">
        <v>13542.56</v>
      </c>
      <c r="F755">
        <v>13038.17</v>
      </c>
    </row>
    <row r="756" spans="1:6" x14ac:dyDescent="0.25">
      <c r="A756" s="51">
        <v>44678</v>
      </c>
      <c r="B756">
        <v>13003.36</v>
      </c>
      <c r="C756" s="53">
        <f t="shared" si="11"/>
        <v>-4.8809696757257104E-4</v>
      </c>
      <c r="D756">
        <v>13009.4</v>
      </c>
      <c r="E756">
        <v>13241.94</v>
      </c>
      <c r="F756">
        <v>12936.41</v>
      </c>
    </row>
    <row r="757" spans="1:6" x14ac:dyDescent="0.25">
      <c r="A757" s="51">
        <v>44677</v>
      </c>
      <c r="B757">
        <v>13009.71</v>
      </c>
      <c r="C757" s="53">
        <f t="shared" si="11"/>
        <v>-3.8683328875167899E-2</v>
      </c>
      <c r="D757">
        <v>13447.66</v>
      </c>
      <c r="E757">
        <v>13447.66</v>
      </c>
      <c r="F757">
        <v>13009.65</v>
      </c>
    </row>
    <row r="758" spans="1:6" x14ac:dyDescent="0.25">
      <c r="A758" s="51">
        <v>44676</v>
      </c>
      <c r="B758">
        <v>13533.22</v>
      </c>
      <c r="C758" s="53">
        <f t="shared" si="11"/>
        <v>1.3202943503979547E-2</v>
      </c>
      <c r="D758">
        <v>13275.41</v>
      </c>
      <c r="E758">
        <v>13541.77</v>
      </c>
      <c r="F758">
        <v>13239.73</v>
      </c>
    </row>
    <row r="759" spans="1:6" x14ac:dyDescent="0.25">
      <c r="A759" s="51">
        <v>44673</v>
      </c>
      <c r="B759">
        <v>13356.87</v>
      </c>
      <c r="C759" s="53">
        <f t="shared" si="11"/>
        <v>-2.649913085941058E-2</v>
      </c>
      <c r="D759">
        <v>13714.63</v>
      </c>
      <c r="E759">
        <v>13769.4</v>
      </c>
      <c r="F759">
        <v>13342.79</v>
      </c>
    </row>
    <row r="760" spans="1:6" x14ac:dyDescent="0.25">
      <c r="A760" s="51">
        <v>44672</v>
      </c>
      <c r="B760">
        <v>13720.45</v>
      </c>
      <c r="C760" s="53">
        <f t="shared" si="11"/>
        <v>-1.9864942961868137E-2</v>
      </c>
      <c r="D760">
        <v>14174.92</v>
      </c>
      <c r="E760">
        <v>14277.21</v>
      </c>
      <c r="F760">
        <v>13682.68</v>
      </c>
    </row>
    <row r="761" spans="1:6" x14ac:dyDescent="0.25">
      <c r="A761" s="51">
        <v>44671</v>
      </c>
      <c r="B761">
        <v>13998.53</v>
      </c>
      <c r="C761" s="53">
        <f t="shared" si="11"/>
        <v>-1.4899797751765198E-2</v>
      </c>
      <c r="D761">
        <v>14246.2</v>
      </c>
      <c r="E761">
        <v>14263.61</v>
      </c>
      <c r="F761">
        <v>13962.86</v>
      </c>
    </row>
    <row r="762" spans="1:6" x14ac:dyDescent="0.25">
      <c r="A762" s="51">
        <v>44670</v>
      </c>
      <c r="B762">
        <v>14210.26</v>
      </c>
      <c r="C762" s="53">
        <f t="shared" si="11"/>
        <v>2.1530096127026832E-2</v>
      </c>
      <c r="D762">
        <v>13882.75</v>
      </c>
      <c r="E762">
        <v>14236.51</v>
      </c>
      <c r="F762">
        <v>13844.74</v>
      </c>
    </row>
    <row r="763" spans="1:6" x14ac:dyDescent="0.25">
      <c r="A763" s="51">
        <v>44669</v>
      </c>
      <c r="B763">
        <v>13910.76</v>
      </c>
      <c r="C763" s="53">
        <f t="shared" si="11"/>
        <v>1.2632069910409882E-3</v>
      </c>
      <c r="D763">
        <v>13859.47</v>
      </c>
      <c r="E763">
        <v>13997.93</v>
      </c>
      <c r="F763">
        <v>13788.96</v>
      </c>
    </row>
    <row r="764" spans="1:6" x14ac:dyDescent="0.25">
      <c r="A764" s="51">
        <v>44665</v>
      </c>
      <c r="B764">
        <v>13893.21</v>
      </c>
      <c r="C764" s="53">
        <f t="shared" si="11"/>
        <v>-2.2794780158525429E-2</v>
      </c>
      <c r="D764">
        <v>14225.47</v>
      </c>
      <c r="E764">
        <v>14235.39</v>
      </c>
      <c r="F764">
        <v>13884.82</v>
      </c>
    </row>
    <row r="765" spans="1:6" x14ac:dyDescent="0.25">
      <c r="A765" s="51">
        <v>44664</v>
      </c>
      <c r="B765">
        <v>14217.29</v>
      </c>
      <c r="C765" s="53">
        <f t="shared" si="11"/>
        <v>1.9874119814293101E-2</v>
      </c>
      <c r="D765">
        <v>13939.61</v>
      </c>
      <c r="E765">
        <v>14258.81</v>
      </c>
      <c r="F765">
        <v>13919.48</v>
      </c>
    </row>
    <row r="766" spans="1:6" x14ac:dyDescent="0.25">
      <c r="A766" s="51">
        <v>44663</v>
      </c>
      <c r="B766">
        <v>13940.24</v>
      </c>
      <c r="C766" s="53">
        <f t="shared" si="11"/>
        <v>-3.5717834113997426E-3</v>
      </c>
      <c r="D766">
        <v>14175.66</v>
      </c>
      <c r="E766">
        <v>14264.74</v>
      </c>
      <c r="F766">
        <v>13882.75</v>
      </c>
    </row>
    <row r="767" spans="1:6" x14ac:dyDescent="0.25">
      <c r="A767" s="51">
        <v>44662</v>
      </c>
      <c r="B767">
        <v>13990.21</v>
      </c>
      <c r="C767" s="53">
        <f t="shared" si="11"/>
        <v>-2.3525084349694247E-2</v>
      </c>
      <c r="D767">
        <v>14149.6</v>
      </c>
      <c r="E767">
        <v>14187.67</v>
      </c>
      <c r="F767">
        <v>13979.14</v>
      </c>
    </row>
    <row r="768" spans="1:6" x14ac:dyDescent="0.25">
      <c r="A768" s="51">
        <v>44659</v>
      </c>
      <c r="B768">
        <v>14327.26</v>
      </c>
      <c r="C768" s="53">
        <f t="shared" si="11"/>
        <v>-1.4076016683399972E-2</v>
      </c>
      <c r="D768">
        <v>14450.53</v>
      </c>
      <c r="E768">
        <v>14490.19</v>
      </c>
      <c r="F768">
        <v>14307.68</v>
      </c>
    </row>
    <row r="769" spans="1:6" x14ac:dyDescent="0.25">
      <c r="A769" s="51">
        <v>44658</v>
      </c>
      <c r="B769">
        <v>14531.81</v>
      </c>
      <c r="C769" s="53">
        <f t="shared" si="11"/>
        <v>2.2712099141450892E-3</v>
      </c>
      <c r="D769">
        <v>14469.5</v>
      </c>
      <c r="E769">
        <v>14624.24</v>
      </c>
      <c r="F769">
        <v>14315.69</v>
      </c>
    </row>
    <row r="770" spans="1:6" x14ac:dyDescent="0.25">
      <c r="A770" s="51">
        <v>44657</v>
      </c>
      <c r="B770">
        <v>14498.88</v>
      </c>
      <c r="C770" s="53">
        <f t="shared" si="11"/>
        <v>-2.1710263524382212E-2</v>
      </c>
      <c r="D770">
        <v>14600.3</v>
      </c>
      <c r="E770">
        <v>14639.35</v>
      </c>
      <c r="F770">
        <v>14395.4</v>
      </c>
    </row>
    <row r="771" spans="1:6" x14ac:dyDescent="0.25">
      <c r="A771" s="51">
        <v>44656</v>
      </c>
      <c r="B771">
        <v>14820.64</v>
      </c>
      <c r="C771" s="53">
        <f t="shared" ref="C771:C834" si="12">B771/B772-1</f>
        <v>-2.2358139209661565E-2</v>
      </c>
      <c r="D771">
        <v>15109.27</v>
      </c>
      <c r="E771">
        <v>15120.67</v>
      </c>
      <c r="F771">
        <v>14782.57</v>
      </c>
    </row>
    <row r="772" spans="1:6" x14ac:dyDescent="0.25">
      <c r="A772" s="51">
        <v>44655</v>
      </c>
      <c r="B772">
        <v>15159.58</v>
      </c>
      <c r="C772" s="53">
        <f t="shared" si="12"/>
        <v>2.0077100047708241E-2</v>
      </c>
      <c r="D772">
        <v>14903.38</v>
      </c>
      <c r="E772">
        <v>15161.89</v>
      </c>
      <c r="F772">
        <v>14884.57</v>
      </c>
    </row>
    <row r="773" spans="1:6" x14ac:dyDescent="0.25">
      <c r="A773" s="51">
        <v>44652</v>
      </c>
      <c r="B773">
        <v>14861.21</v>
      </c>
      <c r="C773" s="53">
        <f t="shared" si="12"/>
        <v>1.5311531025057334E-3</v>
      </c>
      <c r="D773">
        <v>14886.91</v>
      </c>
      <c r="E773">
        <v>14925.93</v>
      </c>
      <c r="F773">
        <v>14723.83</v>
      </c>
    </row>
    <row r="774" spans="1:6" x14ac:dyDescent="0.25">
      <c r="A774" s="51">
        <v>44651</v>
      </c>
      <c r="B774">
        <v>14838.49</v>
      </c>
      <c r="C774" s="53">
        <f t="shared" si="12"/>
        <v>-1.5463572094442823E-2</v>
      </c>
      <c r="D774">
        <v>15074.23</v>
      </c>
      <c r="E774">
        <v>15088.38</v>
      </c>
      <c r="F774">
        <v>14835.16</v>
      </c>
    </row>
    <row r="775" spans="1:6" x14ac:dyDescent="0.25">
      <c r="A775" s="51">
        <v>44650</v>
      </c>
      <c r="B775">
        <v>15071.55</v>
      </c>
      <c r="C775" s="53">
        <f t="shared" si="12"/>
        <v>-1.1009021399905006E-2</v>
      </c>
      <c r="D775">
        <v>15177.15</v>
      </c>
      <c r="E775">
        <v>15229.01</v>
      </c>
      <c r="F775">
        <v>15010.34</v>
      </c>
    </row>
    <row r="776" spans="1:6" x14ac:dyDescent="0.25">
      <c r="A776" s="51">
        <v>44649</v>
      </c>
      <c r="B776">
        <v>15239.32</v>
      </c>
      <c r="C776" s="53">
        <f t="shared" si="12"/>
        <v>1.6808786046946134E-2</v>
      </c>
      <c r="D776">
        <v>15142.93</v>
      </c>
      <c r="E776">
        <v>15265.42</v>
      </c>
      <c r="F776">
        <v>15039.61</v>
      </c>
    </row>
    <row r="777" spans="1:6" x14ac:dyDescent="0.25">
      <c r="A777" s="51">
        <v>44648</v>
      </c>
      <c r="B777">
        <v>14987.4</v>
      </c>
      <c r="C777" s="53">
        <f t="shared" si="12"/>
        <v>1.5798095607317375E-2</v>
      </c>
      <c r="D777">
        <v>14763.16</v>
      </c>
      <c r="E777">
        <v>14989.08</v>
      </c>
      <c r="F777">
        <v>14705.92</v>
      </c>
    </row>
    <row r="778" spans="1:6" x14ac:dyDescent="0.25">
      <c r="A778" s="51">
        <v>44645</v>
      </c>
      <c r="B778">
        <v>14754.31</v>
      </c>
      <c r="C778" s="53">
        <f t="shared" si="12"/>
        <v>-7.707056019733427E-4</v>
      </c>
      <c r="D778">
        <v>14766.9</v>
      </c>
      <c r="E778">
        <v>14805.88</v>
      </c>
      <c r="F778">
        <v>14577.59</v>
      </c>
    </row>
    <row r="779" spans="1:6" x14ac:dyDescent="0.25">
      <c r="A779" s="51">
        <v>44644</v>
      </c>
      <c r="B779">
        <v>14765.69</v>
      </c>
      <c r="C779" s="53">
        <f t="shared" si="12"/>
        <v>2.2020342549428973E-2</v>
      </c>
      <c r="D779">
        <v>14529.72</v>
      </c>
      <c r="E779">
        <v>14767.73</v>
      </c>
      <c r="F779">
        <v>14440.67</v>
      </c>
    </row>
    <row r="780" spans="1:6" x14ac:dyDescent="0.25">
      <c r="A780" s="51">
        <v>44643</v>
      </c>
      <c r="B780">
        <v>14447.55</v>
      </c>
      <c r="C780" s="53">
        <f t="shared" si="12"/>
        <v>-1.411050522268853E-2</v>
      </c>
      <c r="D780">
        <v>14525.22</v>
      </c>
      <c r="E780">
        <v>14681.33</v>
      </c>
      <c r="F780">
        <v>14446.04</v>
      </c>
    </row>
    <row r="781" spans="1:6" x14ac:dyDescent="0.25">
      <c r="A781" s="51">
        <v>44642</v>
      </c>
      <c r="B781">
        <v>14654.33</v>
      </c>
      <c r="C781" s="53">
        <f t="shared" si="12"/>
        <v>1.9354358521684212E-2</v>
      </c>
      <c r="D781">
        <v>14396.03</v>
      </c>
      <c r="E781">
        <v>14688.97</v>
      </c>
      <c r="F781">
        <v>14385.55</v>
      </c>
    </row>
    <row r="782" spans="1:6" x14ac:dyDescent="0.25">
      <c r="A782" s="51">
        <v>44641</v>
      </c>
      <c r="B782">
        <v>14376.09</v>
      </c>
      <c r="C782" s="53">
        <f t="shared" si="12"/>
        <v>-3.0506072088365421E-3</v>
      </c>
      <c r="D782">
        <v>14377.15</v>
      </c>
      <c r="E782">
        <v>14470.68</v>
      </c>
      <c r="F782">
        <v>14190.53</v>
      </c>
    </row>
    <row r="783" spans="1:6" x14ac:dyDescent="0.25">
      <c r="A783" s="51">
        <v>44638</v>
      </c>
      <c r="B783">
        <v>14420.08</v>
      </c>
      <c r="C783" s="53">
        <f t="shared" si="12"/>
        <v>2.1353391979374692E-2</v>
      </c>
      <c r="D783">
        <v>14061.29</v>
      </c>
      <c r="E783">
        <v>14427.47</v>
      </c>
      <c r="F783">
        <v>14014.43</v>
      </c>
    </row>
    <row r="784" spans="1:6" x14ac:dyDescent="0.25">
      <c r="A784" s="51">
        <v>44637</v>
      </c>
      <c r="B784">
        <v>14118.6</v>
      </c>
      <c r="C784" s="53">
        <f t="shared" si="12"/>
        <v>1.1594364889322639E-2</v>
      </c>
      <c r="D784">
        <v>13878.99</v>
      </c>
      <c r="E784">
        <v>14125.67</v>
      </c>
      <c r="F784">
        <v>13827.34</v>
      </c>
    </row>
    <row r="785" spans="1:6" x14ac:dyDescent="0.25">
      <c r="A785" s="51">
        <v>44636</v>
      </c>
      <c r="B785">
        <v>13956.78</v>
      </c>
      <c r="C785" s="53">
        <f t="shared" si="12"/>
        <v>3.7018819249607704E-2</v>
      </c>
      <c r="D785">
        <v>13633.12</v>
      </c>
      <c r="E785">
        <v>13960.25</v>
      </c>
      <c r="F785">
        <v>13475.09</v>
      </c>
    </row>
    <row r="786" spans="1:6" x14ac:dyDescent="0.25">
      <c r="A786" s="51">
        <v>44635</v>
      </c>
      <c r="B786">
        <v>13458.56</v>
      </c>
      <c r="C786" s="53">
        <f t="shared" si="12"/>
        <v>3.1572880067205045E-2</v>
      </c>
      <c r="D786">
        <v>13174.97</v>
      </c>
      <c r="E786">
        <v>13488.18</v>
      </c>
      <c r="F786">
        <v>13092.45</v>
      </c>
    </row>
    <row r="787" spans="1:6" x14ac:dyDescent="0.25">
      <c r="A787" s="51">
        <v>44634</v>
      </c>
      <c r="B787">
        <v>13046.64</v>
      </c>
      <c r="C787" s="53">
        <f t="shared" si="12"/>
        <v>-1.9184578362526072E-2</v>
      </c>
      <c r="D787">
        <v>13248.09</v>
      </c>
      <c r="E787">
        <v>13386.67</v>
      </c>
      <c r="F787">
        <v>13020.4</v>
      </c>
    </row>
    <row r="788" spans="1:6" x14ac:dyDescent="0.25">
      <c r="A788" s="51">
        <v>44631</v>
      </c>
      <c r="B788">
        <v>13301.83</v>
      </c>
      <c r="C788" s="53">
        <f t="shared" si="12"/>
        <v>-2.1276580089765296E-2</v>
      </c>
      <c r="D788">
        <v>13701.8</v>
      </c>
      <c r="E788">
        <v>13714.44</v>
      </c>
      <c r="F788">
        <v>13285.19</v>
      </c>
    </row>
    <row r="789" spans="1:6" x14ac:dyDescent="0.25">
      <c r="A789" s="51">
        <v>44630</v>
      </c>
      <c r="B789">
        <v>13591</v>
      </c>
      <c r="C789" s="53">
        <f t="shared" si="12"/>
        <v>-1.1002605114173947E-2</v>
      </c>
      <c r="D789">
        <v>13577.84</v>
      </c>
      <c r="E789">
        <v>13633.69</v>
      </c>
      <c r="F789">
        <v>13399.46</v>
      </c>
    </row>
    <row r="790" spans="1:6" x14ac:dyDescent="0.25">
      <c r="A790" s="51">
        <v>44629</v>
      </c>
      <c r="B790">
        <v>13742.2</v>
      </c>
      <c r="C790" s="53">
        <f t="shared" si="12"/>
        <v>3.5771352769151887E-2</v>
      </c>
      <c r="D790">
        <v>13610.48</v>
      </c>
      <c r="E790">
        <v>13793.11</v>
      </c>
      <c r="F790">
        <v>13504.48</v>
      </c>
    </row>
    <row r="791" spans="1:6" x14ac:dyDescent="0.25">
      <c r="A791" s="51">
        <v>44628</v>
      </c>
      <c r="B791">
        <v>13267.6</v>
      </c>
      <c r="C791" s="53">
        <f t="shared" si="12"/>
        <v>-3.8875683402680439E-3</v>
      </c>
      <c r="D791">
        <v>13275.23</v>
      </c>
      <c r="E791">
        <v>13663.27</v>
      </c>
      <c r="F791">
        <v>13129.4</v>
      </c>
    </row>
    <row r="792" spans="1:6" x14ac:dyDescent="0.25">
      <c r="A792" s="51">
        <v>44627</v>
      </c>
      <c r="B792">
        <v>13319.38</v>
      </c>
      <c r="C792" s="53">
        <f t="shared" si="12"/>
        <v>-3.746613450230285E-2</v>
      </c>
      <c r="D792">
        <v>13853.53</v>
      </c>
      <c r="E792">
        <v>13879.1</v>
      </c>
      <c r="F792">
        <v>13314.44</v>
      </c>
    </row>
    <row r="793" spans="1:6" x14ac:dyDescent="0.25">
      <c r="A793" s="51">
        <v>44624</v>
      </c>
      <c r="B793">
        <v>13837.83</v>
      </c>
      <c r="C793" s="53">
        <f t="shared" si="12"/>
        <v>-1.4063202474348335E-2</v>
      </c>
      <c r="D793">
        <v>13957.6</v>
      </c>
      <c r="E793">
        <v>13992.97</v>
      </c>
      <c r="F793">
        <v>13738.61</v>
      </c>
    </row>
    <row r="794" spans="1:6" x14ac:dyDescent="0.25">
      <c r="A794" s="51">
        <v>44623</v>
      </c>
      <c r="B794">
        <v>14035.21</v>
      </c>
      <c r="C794" s="53">
        <f t="shared" si="12"/>
        <v>-1.4636656652875835E-2</v>
      </c>
      <c r="D794">
        <v>14339.7</v>
      </c>
      <c r="E794">
        <v>14342.56</v>
      </c>
      <c r="F794">
        <v>13965.11</v>
      </c>
    </row>
    <row r="795" spans="1:6" x14ac:dyDescent="0.25">
      <c r="A795" s="51">
        <v>44622</v>
      </c>
      <c r="B795">
        <v>14243.69</v>
      </c>
      <c r="C795" s="53">
        <f t="shared" si="12"/>
        <v>1.6971310132307682E-2</v>
      </c>
      <c r="D795">
        <v>14075.11</v>
      </c>
      <c r="E795">
        <v>14292.72</v>
      </c>
      <c r="F795">
        <v>13962.69</v>
      </c>
    </row>
    <row r="796" spans="1:6" x14ac:dyDescent="0.25">
      <c r="A796" s="51">
        <v>44621</v>
      </c>
      <c r="B796">
        <v>14005.99</v>
      </c>
      <c r="C796" s="53">
        <f t="shared" si="12"/>
        <v>-1.6281998425319633E-2</v>
      </c>
      <c r="D796">
        <v>14197.66</v>
      </c>
      <c r="E796">
        <v>14271.58</v>
      </c>
      <c r="F796">
        <v>13906.92</v>
      </c>
    </row>
    <row r="797" spans="1:6" x14ac:dyDescent="0.25">
      <c r="A797" s="51">
        <v>44620</v>
      </c>
      <c r="B797">
        <v>14237.81</v>
      </c>
      <c r="C797" s="53">
        <f t="shared" si="12"/>
        <v>3.4286737199382689E-3</v>
      </c>
      <c r="D797">
        <v>14058.61</v>
      </c>
      <c r="E797">
        <v>14296.6</v>
      </c>
      <c r="F797">
        <v>14009.36</v>
      </c>
    </row>
    <row r="798" spans="1:6" x14ac:dyDescent="0.25">
      <c r="A798" s="51">
        <v>44617</v>
      </c>
      <c r="B798">
        <v>14189.16</v>
      </c>
      <c r="C798" s="53">
        <f t="shared" si="12"/>
        <v>1.5348484078693714E-2</v>
      </c>
      <c r="D798">
        <v>13973.9</v>
      </c>
      <c r="E798">
        <v>14193</v>
      </c>
      <c r="F798">
        <v>13850.29</v>
      </c>
    </row>
    <row r="799" spans="1:6" x14ac:dyDescent="0.25">
      <c r="A799" s="51">
        <v>44616</v>
      </c>
      <c r="B799">
        <v>13974.67</v>
      </c>
      <c r="C799" s="53">
        <f t="shared" si="12"/>
        <v>3.4438166525160518E-2</v>
      </c>
      <c r="D799">
        <v>13065.44</v>
      </c>
      <c r="E799">
        <v>13989.1</v>
      </c>
      <c r="F799">
        <v>13065.44</v>
      </c>
    </row>
    <row r="800" spans="1:6" x14ac:dyDescent="0.25">
      <c r="A800" s="51">
        <v>44615</v>
      </c>
      <c r="B800">
        <v>13509.43</v>
      </c>
      <c r="C800" s="53">
        <f t="shared" si="12"/>
        <v>-2.6033612270043083E-2</v>
      </c>
      <c r="D800">
        <v>14016.94</v>
      </c>
      <c r="E800">
        <v>14035.93</v>
      </c>
      <c r="F800">
        <v>13502.58</v>
      </c>
    </row>
    <row r="801" spans="1:6" x14ac:dyDescent="0.25">
      <c r="A801" s="51">
        <v>44614</v>
      </c>
      <c r="B801">
        <v>13870.53</v>
      </c>
      <c r="C801" s="53">
        <f t="shared" si="12"/>
        <v>-9.9225242227796162E-3</v>
      </c>
      <c r="D801">
        <v>13892.81</v>
      </c>
      <c r="E801">
        <v>14109.26</v>
      </c>
      <c r="F801">
        <v>13720.92</v>
      </c>
    </row>
    <row r="802" spans="1:6" x14ac:dyDescent="0.25">
      <c r="A802" s="51">
        <v>44610</v>
      </c>
      <c r="B802">
        <v>14009.54</v>
      </c>
      <c r="C802" s="53">
        <f t="shared" si="12"/>
        <v>-1.1445312996145818E-2</v>
      </c>
      <c r="D802">
        <v>14207.55</v>
      </c>
      <c r="E802">
        <v>14225.72</v>
      </c>
      <c r="F802">
        <v>13918.76</v>
      </c>
    </row>
    <row r="803" spans="1:6" x14ac:dyDescent="0.25">
      <c r="A803" s="51">
        <v>44609</v>
      </c>
      <c r="B803">
        <v>14171.74</v>
      </c>
      <c r="C803" s="53">
        <f t="shared" si="12"/>
        <v>-2.9574818332963493E-2</v>
      </c>
      <c r="D803">
        <v>14485.08</v>
      </c>
      <c r="E803">
        <v>14497.46</v>
      </c>
      <c r="F803">
        <v>14155.43</v>
      </c>
    </row>
    <row r="804" spans="1:6" x14ac:dyDescent="0.25">
      <c r="A804" s="51">
        <v>44608</v>
      </c>
      <c r="B804">
        <v>14603.64</v>
      </c>
      <c r="C804" s="53">
        <f t="shared" si="12"/>
        <v>-1.1750366942483437E-3</v>
      </c>
      <c r="D804">
        <v>14514.84</v>
      </c>
      <c r="E804">
        <v>14647.79</v>
      </c>
      <c r="F804">
        <v>14399.29</v>
      </c>
    </row>
    <row r="805" spans="1:6" x14ac:dyDescent="0.25">
      <c r="A805" s="51">
        <v>44607</v>
      </c>
      <c r="B805">
        <v>14620.82</v>
      </c>
      <c r="C805" s="53">
        <f t="shared" si="12"/>
        <v>2.4685690737487054E-2</v>
      </c>
      <c r="D805">
        <v>14482.11</v>
      </c>
      <c r="E805">
        <v>14624.53</v>
      </c>
      <c r="F805">
        <v>14444.46</v>
      </c>
    </row>
    <row r="806" spans="1:6" x14ac:dyDescent="0.25">
      <c r="A806" s="51">
        <v>44606</v>
      </c>
      <c r="B806">
        <v>14268.59</v>
      </c>
      <c r="C806" s="53">
        <f t="shared" si="12"/>
        <v>1.0348088655407484E-3</v>
      </c>
      <c r="D806">
        <v>14233.4</v>
      </c>
      <c r="E806">
        <v>14400.78</v>
      </c>
      <c r="F806">
        <v>14119.73</v>
      </c>
    </row>
    <row r="807" spans="1:6" x14ac:dyDescent="0.25">
      <c r="A807" s="51">
        <v>44603</v>
      </c>
      <c r="B807">
        <v>14253.84</v>
      </c>
      <c r="C807" s="53">
        <f t="shared" si="12"/>
        <v>-3.0722906313495946E-2</v>
      </c>
      <c r="D807">
        <v>14739.46</v>
      </c>
      <c r="E807">
        <v>14769.64</v>
      </c>
      <c r="F807">
        <v>14194.54</v>
      </c>
    </row>
    <row r="808" spans="1:6" x14ac:dyDescent="0.25">
      <c r="A808" s="51">
        <v>44602</v>
      </c>
      <c r="B808">
        <v>14705.64</v>
      </c>
      <c r="C808" s="53">
        <f t="shared" si="12"/>
        <v>-2.3332731175482957E-2</v>
      </c>
      <c r="D808">
        <v>14770.67</v>
      </c>
      <c r="E808">
        <v>15037.26</v>
      </c>
      <c r="F808">
        <v>14636.62</v>
      </c>
    </row>
    <row r="809" spans="1:6" x14ac:dyDescent="0.25">
      <c r="A809" s="51">
        <v>44601</v>
      </c>
      <c r="B809">
        <v>15056.96</v>
      </c>
      <c r="C809" s="53">
        <f t="shared" si="12"/>
        <v>2.1016435173726311E-2</v>
      </c>
      <c r="D809">
        <v>14930.99</v>
      </c>
      <c r="E809">
        <v>15057.9</v>
      </c>
      <c r="F809">
        <v>14870.36</v>
      </c>
    </row>
    <row r="810" spans="1:6" x14ac:dyDescent="0.25">
      <c r="A810" s="51">
        <v>44600</v>
      </c>
      <c r="B810">
        <v>14747.03</v>
      </c>
      <c r="C810" s="53">
        <f t="shared" si="12"/>
        <v>1.2063481170112356E-2</v>
      </c>
      <c r="D810">
        <v>14533.25</v>
      </c>
      <c r="E810">
        <v>14785.22</v>
      </c>
      <c r="F810">
        <v>14485.78</v>
      </c>
    </row>
    <row r="811" spans="1:6" x14ac:dyDescent="0.25">
      <c r="A811" s="51">
        <v>44599</v>
      </c>
      <c r="B811">
        <v>14571.25</v>
      </c>
      <c r="C811" s="53">
        <f t="shared" si="12"/>
        <v>-8.3773695331879061E-3</v>
      </c>
      <c r="D811">
        <v>14716.43</v>
      </c>
      <c r="E811">
        <v>14813.86</v>
      </c>
      <c r="F811">
        <v>14524.63</v>
      </c>
    </row>
    <row r="812" spans="1:6" x14ac:dyDescent="0.25">
      <c r="A812" s="51">
        <v>44596</v>
      </c>
      <c r="B812">
        <v>14694.35</v>
      </c>
      <c r="C812" s="53">
        <f t="shared" si="12"/>
        <v>1.3325876432907613E-2</v>
      </c>
      <c r="D812">
        <v>14566.28</v>
      </c>
      <c r="E812">
        <v>14832.05</v>
      </c>
      <c r="F812">
        <v>14452.28</v>
      </c>
    </row>
    <row r="813" spans="1:6" x14ac:dyDescent="0.25">
      <c r="A813" s="51">
        <v>44595</v>
      </c>
      <c r="B813">
        <v>14501.11</v>
      </c>
      <c r="C813" s="53">
        <f t="shared" si="12"/>
        <v>-4.2182362444797561E-2</v>
      </c>
      <c r="D813">
        <v>14693.85</v>
      </c>
      <c r="E813">
        <v>14856.51</v>
      </c>
      <c r="F813">
        <v>14471.2</v>
      </c>
    </row>
    <row r="814" spans="1:6" x14ac:dyDescent="0.25">
      <c r="A814" s="51">
        <v>44594</v>
      </c>
      <c r="B814">
        <v>15139.74</v>
      </c>
      <c r="C814" s="53">
        <f t="shared" si="12"/>
        <v>7.993512511584866E-3</v>
      </c>
      <c r="D814">
        <v>15173.03</v>
      </c>
      <c r="E814">
        <v>15196.4</v>
      </c>
      <c r="F814">
        <v>14960.85</v>
      </c>
    </row>
    <row r="815" spans="1:6" x14ac:dyDescent="0.25">
      <c r="A815" s="51">
        <v>44593</v>
      </c>
      <c r="B815">
        <v>15019.68</v>
      </c>
      <c r="C815" s="53">
        <f t="shared" si="12"/>
        <v>6.0033288569028009E-3</v>
      </c>
      <c r="D815">
        <v>14966.6</v>
      </c>
      <c r="E815">
        <v>15034.42</v>
      </c>
      <c r="F815">
        <v>14749.49</v>
      </c>
    </row>
    <row r="816" spans="1:6" x14ac:dyDescent="0.25">
      <c r="A816" s="51">
        <v>44592</v>
      </c>
      <c r="B816">
        <v>14930.05</v>
      </c>
      <c r="C816" s="53">
        <f t="shared" si="12"/>
        <v>3.2891928595790487E-2</v>
      </c>
      <c r="D816">
        <v>14505.07</v>
      </c>
      <c r="E816">
        <v>14934.52</v>
      </c>
      <c r="F816">
        <v>14442.88</v>
      </c>
    </row>
    <row r="817" spans="1:6" x14ac:dyDescent="0.25">
      <c r="A817" s="51">
        <v>44589</v>
      </c>
      <c r="B817">
        <v>14454.61</v>
      </c>
      <c r="C817" s="53">
        <f t="shared" si="12"/>
        <v>3.2242837483958953E-2</v>
      </c>
      <c r="D817">
        <v>14091.31</v>
      </c>
      <c r="E817">
        <v>14457.78</v>
      </c>
      <c r="F817">
        <v>13880.48</v>
      </c>
    </row>
    <row r="818" spans="1:6" x14ac:dyDescent="0.25">
      <c r="A818" s="51">
        <v>44588</v>
      </c>
      <c r="B818">
        <v>14003.11</v>
      </c>
      <c r="C818" s="53">
        <f t="shared" si="12"/>
        <v>-1.197014554680953E-2</v>
      </c>
      <c r="D818">
        <v>14346.46</v>
      </c>
      <c r="E818">
        <v>14419.45</v>
      </c>
      <c r="F818">
        <v>13972.88</v>
      </c>
    </row>
    <row r="819" spans="1:6" x14ac:dyDescent="0.25">
      <c r="A819" s="51">
        <v>44587</v>
      </c>
      <c r="B819">
        <v>14172.76</v>
      </c>
      <c r="C819" s="53">
        <f t="shared" si="12"/>
        <v>1.6707752849647317E-3</v>
      </c>
      <c r="D819">
        <v>14492.52</v>
      </c>
      <c r="E819">
        <v>14646.54</v>
      </c>
      <c r="F819">
        <v>14006.4</v>
      </c>
    </row>
    <row r="820" spans="1:6" x14ac:dyDescent="0.25">
      <c r="A820" s="51">
        <v>44586</v>
      </c>
      <c r="B820">
        <v>14149.12</v>
      </c>
      <c r="C820" s="53">
        <f t="shared" si="12"/>
        <v>-2.4842896899841316E-2</v>
      </c>
      <c r="D820">
        <v>14237.6</v>
      </c>
      <c r="E820">
        <v>14410.43</v>
      </c>
      <c r="F820">
        <v>14033.81</v>
      </c>
    </row>
    <row r="821" spans="1:6" x14ac:dyDescent="0.25">
      <c r="A821" s="51">
        <v>44585</v>
      </c>
      <c r="B821">
        <v>14509.58</v>
      </c>
      <c r="C821" s="53">
        <f t="shared" si="12"/>
        <v>4.929909131205612E-3</v>
      </c>
      <c r="D821">
        <v>14160.91</v>
      </c>
      <c r="E821">
        <v>14532.57</v>
      </c>
      <c r="F821">
        <v>13724.85</v>
      </c>
    </row>
    <row r="822" spans="1:6" x14ac:dyDescent="0.25">
      <c r="A822" s="51">
        <v>44582</v>
      </c>
      <c r="B822">
        <v>14438.4</v>
      </c>
      <c r="C822" s="53">
        <f t="shared" si="12"/>
        <v>-2.7485339939621989E-2</v>
      </c>
      <c r="D822">
        <v>14728.66</v>
      </c>
      <c r="E822">
        <v>14868.45</v>
      </c>
      <c r="F822">
        <v>14432.64</v>
      </c>
    </row>
    <row r="823" spans="1:6" x14ac:dyDescent="0.25">
      <c r="A823" s="51">
        <v>44581</v>
      </c>
      <c r="B823">
        <v>14846.46</v>
      </c>
      <c r="C823" s="53">
        <f t="shared" si="12"/>
        <v>-1.338265159650831E-2</v>
      </c>
      <c r="D823">
        <v>15176.38</v>
      </c>
      <c r="E823">
        <v>15347.62</v>
      </c>
      <c r="F823">
        <v>14832.69</v>
      </c>
    </row>
    <row r="824" spans="1:6" x14ac:dyDescent="0.25">
      <c r="A824" s="51">
        <v>44580</v>
      </c>
      <c r="B824">
        <v>15047.84</v>
      </c>
      <c r="C824" s="53">
        <f t="shared" si="12"/>
        <v>-1.0710838906142772E-2</v>
      </c>
      <c r="D824">
        <v>15287.25</v>
      </c>
      <c r="E824">
        <v>15382</v>
      </c>
      <c r="F824">
        <v>15038.43</v>
      </c>
    </row>
    <row r="825" spans="1:6" x14ac:dyDescent="0.25">
      <c r="A825" s="51">
        <v>44579</v>
      </c>
      <c r="B825">
        <v>15210.76</v>
      </c>
      <c r="C825" s="53">
        <f t="shared" si="12"/>
        <v>-2.5675155445409437E-2</v>
      </c>
      <c r="D825">
        <v>15378.06</v>
      </c>
      <c r="E825">
        <v>15446.3</v>
      </c>
      <c r="F825">
        <v>15182.96</v>
      </c>
    </row>
    <row r="826" spans="1:6" x14ac:dyDescent="0.25">
      <c r="A826" s="51">
        <v>44575</v>
      </c>
      <c r="B826">
        <v>15611.59</v>
      </c>
      <c r="C826" s="53">
        <f t="shared" si="12"/>
        <v>7.4840503316420115E-3</v>
      </c>
      <c r="D826">
        <v>15396.47</v>
      </c>
      <c r="E826">
        <v>15617.18</v>
      </c>
      <c r="F826">
        <v>15396.47</v>
      </c>
    </row>
    <row r="827" spans="1:6" x14ac:dyDescent="0.25">
      <c r="A827" s="51">
        <v>44574</v>
      </c>
      <c r="B827">
        <v>15495.62</v>
      </c>
      <c r="C827" s="53">
        <f t="shared" si="12"/>
        <v>-2.5745201224764314E-2</v>
      </c>
      <c r="D827">
        <v>15970.09</v>
      </c>
      <c r="E827">
        <v>15990.38</v>
      </c>
      <c r="F827">
        <v>15468.09</v>
      </c>
    </row>
    <row r="828" spans="1:6" x14ac:dyDescent="0.25">
      <c r="A828" s="51">
        <v>44573</v>
      </c>
      <c r="B828">
        <v>15905.1</v>
      </c>
      <c r="C828" s="53">
        <f t="shared" si="12"/>
        <v>3.8487464119181247E-3</v>
      </c>
      <c r="D828">
        <v>15955.48</v>
      </c>
      <c r="E828">
        <v>16017.39</v>
      </c>
      <c r="F828">
        <v>15815.95</v>
      </c>
    </row>
    <row r="829" spans="1:6" x14ac:dyDescent="0.25">
      <c r="A829" s="51">
        <v>44572</v>
      </c>
      <c r="B829">
        <v>15844.12</v>
      </c>
      <c r="C829" s="53">
        <f t="shared" si="12"/>
        <v>1.4710111095954215E-2</v>
      </c>
      <c r="D829">
        <v>15582.72</v>
      </c>
      <c r="E829">
        <v>15848.56</v>
      </c>
      <c r="F829">
        <v>15496.91</v>
      </c>
    </row>
    <row r="830" spans="1:6" x14ac:dyDescent="0.25">
      <c r="A830" s="51">
        <v>44571</v>
      </c>
      <c r="B830">
        <v>15614.43</v>
      </c>
      <c r="C830" s="53">
        <f t="shared" si="12"/>
        <v>1.426355117529976E-3</v>
      </c>
      <c r="D830">
        <v>15383.18</v>
      </c>
      <c r="E830">
        <v>15627.92</v>
      </c>
      <c r="F830">
        <v>15165.53</v>
      </c>
    </row>
    <row r="831" spans="1:6" x14ac:dyDescent="0.25">
      <c r="A831" s="51">
        <v>44568</v>
      </c>
      <c r="B831">
        <v>15592.19</v>
      </c>
      <c r="C831" s="53">
        <f t="shared" si="12"/>
        <v>-1.0984208416426888E-2</v>
      </c>
      <c r="D831">
        <v>15774.13</v>
      </c>
      <c r="E831">
        <v>15835</v>
      </c>
      <c r="F831">
        <v>15526.8</v>
      </c>
    </row>
    <row r="832" spans="1:6" x14ac:dyDescent="0.25">
      <c r="A832" s="51">
        <v>44567</v>
      </c>
      <c r="B832">
        <v>15765.36</v>
      </c>
      <c r="C832" s="53">
        <f t="shared" si="12"/>
        <v>-4.0705614711844529E-4</v>
      </c>
      <c r="D832">
        <v>15675.22</v>
      </c>
      <c r="E832">
        <v>15900.6</v>
      </c>
      <c r="F832">
        <v>15608.57</v>
      </c>
    </row>
    <row r="833" spans="1:6" x14ac:dyDescent="0.25">
      <c r="A833" s="51">
        <v>44566</v>
      </c>
      <c r="B833">
        <v>15771.78</v>
      </c>
      <c r="C833" s="53">
        <f t="shared" si="12"/>
        <v>-3.1201377418421439E-2</v>
      </c>
      <c r="D833">
        <v>16190.55</v>
      </c>
      <c r="E833">
        <v>16249.23</v>
      </c>
      <c r="F833">
        <v>15763.84</v>
      </c>
    </row>
    <row r="834" spans="1:6" x14ac:dyDescent="0.25">
      <c r="A834" s="51">
        <v>44565</v>
      </c>
      <c r="B834">
        <v>16279.73</v>
      </c>
      <c r="C834" s="53">
        <f t="shared" si="12"/>
        <v>-1.3455526285968133E-2</v>
      </c>
      <c r="D834">
        <v>16513.87</v>
      </c>
      <c r="E834">
        <v>16513.87</v>
      </c>
      <c r="F834">
        <v>16151.9</v>
      </c>
    </row>
    <row r="835" spans="1:6" x14ac:dyDescent="0.25">
      <c r="A835" s="51">
        <v>44564</v>
      </c>
      <c r="B835">
        <v>16501.77</v>
      </c>
      <c r="C835" s="53">
        <f t="shared" ref="C835:C898" si="13">B835/B836-1</f>
        <v>1.1132911113180821E-2</v>
      </c>
      <c r="D835">
        <v>16395.509999999998</v>
      </c>
      <c r="E835">
        <v>16504.14</v>
      </c>
      <c r="F835">
        <v>16306.64</v>
      </c>
    </row>
    <row r="836" spans="1:6" x14ac:dyDescent="0.25">
      <c r="A836" s="51">
        <v>44561</v>
      </c>
      <c r="B836">
        <v>16320.08</v>
      </c>
      <c r="C836" s="53">
        <f t="shared" si="13"/>
        <v>-6.6357865007821148E-3</v>
      </c>
      <c r="D836">
        <v>16411.259999999998</v>
      </c>
      <c r="E836">
        <v>16464.62</v>
      </c>
      <c r="F836">
        <v>16317.26</v>
      </c>
    </row>
    <row r="837" spans="1:6" x14ac:dyDescent="0.25">
      <c r="A837" s="51">
        <v>44560</v>
      </c>
      <c r="B837">
        <v>16429.099999999999</v>
      </c>
      <c r="C837" s="53">
        <f t="shared" si="13"/>
        <v>-3.7541666641400795E-3</v>
      </c>
      <c r="D837">
        <v>16485.400000000001</v>
      </c>
      <c r="E837">
        <v>16569.62</v>
      </c>
      <c r="F837">
        <v>16415.12</v>
      </c>
    </row>
    <row r="838" spans="1:6" x14ac:dyDescent="0.25">
      <c r="A838" s="51">
        <v>44559</v>
      </c>
      <c r="B838">
        <v>16491.009999999998</v>
      </c>
      <c r="C838" s="53">
        <f t="shared" si="13"/>
        <v>1.4252219404120581E-4</v>
      </c>
      <c r="D838">
        <v>16510.63</v>
      </c>
      <c r="E838">
        <v>16548.919999999998</v>
      </c>
      <c r="F838">
        <v>16396.16</v>
      </c>
    </row>
    <row r="839" spans="1:6" x14ac:dyDescent="0.25">
      <c r="A839" s="51">
        <v>44558</v>
      </c>
      <c r="B839">
        <v>16488.66</v>
      </c>
      <c r="C839" s="53">
        <f t="shared" si="13"/>
        <v>-4.758714350384774E-3</v>
      </c>
      <c r="D839">
        <v>16602.919999999998</v>
      </c>
      <c r="E839">
        <v>16607.189999999999</v>
      </c>
      <c r="F839">
        <v>16458.490000000002</v>
      </c>
    </row>
    <row r="840" spans="1:6" x14ac:dyDescent="0.25">
      <c r="A840" s="51">
        <v>44557</v>
      </c>
      <c r="B840">
        <v>16567.5</v>
      </c>
      <c r="C840" s="53">
        <f t="shared" si="13"/>
        <v>1.5899353761081203E-2</v>
      </c>
      <c r="D840">
        <v>16361.07</v>
      </c>
      <c r="E840">
        <v>16567.64</v>
      </c>
      <c r="F840">
        <v>16361.07</v>
      </c>
    </row>
    <row r="841" spans="1:6" x14ac:dyDescent="0.25">
      <c r="A841" s="51">
        <v>44553</v>
      </c>
      <c r="B841">
        <v>16308.21</v>
      </c>
      <c r="C841" s="53">
        <f t="shared" si="13"/>
        <v>7.9152590768682973E-3</v>
      </c>
      <c r="D841">
        <v>16203.76</v>
      </c>
      <c r="E841">
        <v>16360.75</v>
      </c>
      <c r="F841">
        <v>16188.02</v>
      </c>
    </row>
    <row r="842" spans="1:6" x14ac:dyDescent="0.25">
      <c r="A842" s="51">
        <v>44552</v>
      </c>
      <c r="B842">
        <v>16180.14</v>
      </c>
      <c r="C842" s="53">
        <f t="shared" si="13"/>
        <v>1.2126648601175516E-2</v>
      </c>
      <c r="D842">
        <v>15963.54</v>
      </c>
      <c r="E842">
        <v>16186.25</v>
      </c>
      <c r="F842">
        <v>15947.56</v>
      </c>
    </row>
    <row r="843" spans="1:6" x14ac:dyDescent="0.25">
      <c r="A843" s="51">
        <v>44551</v>
      </c>
      <c r="B843">
        <v>15986.28</v>
      </c>
      <c r="C843" s="53">
        <f t="shared" si="13"/>
        <v>2.2949082523016973E-2</v>
      </c>
      <c r="D843">
        <v>15794.38</v>
      </c>
      <c r="E843">
        <v>15997.61</v>
      </c>
      <c r="F843">
        <v>15617.48</v>
      </c>
    </row>
    <row r="844" spans="1:6" x14ac:dyDescent="0.25">
      <c r="A844" s="51">
        <v>44550</v>
      </c>
      <c r="B844">
        <v>15627.64</v>
      </c>
      <c r="C844" s="53">
        <f t="shared" si="13"/>
        <v>-1.1000249344047974E-2</v>
      </c>
      <c r="D844">
        <v>15566.83</v>
      </c>
      <c r="E844">
        <v>15662.61</v>
      </c>
      <c r="F844">
        <v>15508.74</v>
      </c>
    </row>
    <row r="845" spans="1:6" x14ac:dyDescent="0.25">
      <c r="A845" s="51">
        <v>44547</v>
      </c>
      <c r="B845">
        <v>15801.46</v>
      </c>
      <c r="C845" s="53">
        <f t="shared" si="13"/>
        <v>-3.9384919509277694E-3</v>
      </c>
      <c r="D845">
        <v>15714.54</v>
      </c>
      <c r="E845">
        <v>15960.25</v>
      </c>
      <c r="F845">
        <v>15664.1</v>
      </c>
    </row>
    <row r="846" spans="1:6" x14ac:dyDescent="0.25">
      <c r="A846" s="51">
        <v>44546</v>
      </c>
      <c r="B846">
        <v>15863.94</v>
      </c>
      <c r="C846" s="53">
        <f t="shared" si="13"/>
        <v>-2.6130184983170213E-2</v>
      </c>
      <c r="D846">
        <v>16335.03</v>
      </c>
      <c r="E846">
        <v>16340.53</v>
      </c>
      <c r="F846">
        <v>15802.63</v>
      </c>
    </row>
    <row r="847" spans="1:6" x14ac:dyDescent="0.25">
      <c r="A847" s="51">
        <v>44545</v>
      </c>
      <c r="B847">
        <v>16289.59</v>
      </c>
      <c r="C847" s="53">
        <f t="shared" si="13"/>
        <v>2.3543346172454793E-2</v>
      </c>
      <c r="D847">
        <v>15908.45</v>
      </c>
      <c r="E847">
        <v>16301.27</v>
      </c>
      <c r="F847">
        <v>15746.94</v>
      </c>
    </row>
    <row r="848" spans="1:6" x14ac:dyDescent="0.25">
      <c r="A848" s="51">
        <v>44544</v>
      </c>
      <c r="B848">
        <v>15914.9</v>
      </c>
      <c r="C848" s="53">
        <f t="shared" si="13"/>
        <v>-1.0424341910953205E-2</v>
      </c>
      <c r="D848">
        <v>15877.65</v>
      </c>
      <c r="E848">
        <v>15995.21</v>
      </c>
      <c r="F848">
        <v>15742.8</v>
      </c>
    </row>
    <row r="849" spans="1:6" x14ac:dyDescent="0.25">
      <c r="A849" s="51">
        <v>44543</v>
      </c>
      <c r="B849">
        <v>16082.55</v>
      </c>
      <c r="C849" s="53">
        <f t="shared" si="13"/>
        <v>-1.5272489924675448E-2</v>
      </c>
      <c r="D849">
        <v>16317.9</v>
      </c>
      <c r="E849">
        <v>16332.63</v>
      </c>
      <c r="F849">
        <v>16075.54</v>
      </c>
    </row>
    <row r="850" spans="1:6" x14ac:dyDescent="0.25">
      <c r="A850" s="51">
        <v>44540</v>
      </c>
      <c r="B850">
        <v>16331.98</v>
      </c>
      <c r="C850" s="53">
        <f t="shared" si="13"/>
        <v>1.1295037576851907E-2</v>
      </c>
      <c r="D850">
        <v>16278.3</v>
      </c>
      <c r="E850">
        <v>16339.12</v>
      </c>
      <c r="F850">
        <v>16139</v>
      </c>
    </row>
    <row r="851" spans="1:6" x14ac:dyDescent="0.25">
      <c r="A851" s="51">
        <v>44539</v>
      </c>
      <c r="B851">
        <v>16149.57</v>
      </c>
      <c r="C851" s="53">
        <f t="shared" si="13"/>
        <v>-1.4930152723439893E-2</v>
      </c>
      <c r="D851">
        <v>16337.81</v>
      </c>
      <c r="E851">
        <v>16413.28</v>
      </c>
      <c r="F851">
        <v>16141.39</v>
      </c>
    </row>
    <row r="852" spans="1:6" x14ac:dyDescent="0.25">
      <c r="A852" s="51">
        <v>44538</v>
      </c>
      <c r="B852">
        <v>16394.34</v>
      </c>
      <c r="C852" s="53">
        <f t="shared" si="13"/>
        <v>4.20687433157374E-3</v>
      </c>
      <c r="D852">
        <v>16313.88</v>
      </c>
      <c r="E852">
        <v>16401.099999999999</v>
      </c>
      <c r="F852">
        <v>16250.39</v>
      </c>
    </row>
    <row r="853" spans="1:6" x14ac:dyDescent="0.25">
      <c r="A853" s="51">
        <v>44537</v>
      </c>
      <c r="B853">
        <v>16325.66</v>
      </c>
      <c r="C853" s="53">
        <f t="shared" si="13"/>
        <v>3.025969698652542E-2</v>
      </c>
      <c r="D853">
        <v>16139.56</v>
      </c>
      <c r="E853">
        <v>16343.67</v>
      </c>
      <c r="F853">
        <v>16128.44</v>
      </c>
    </row>
    <row r="854" spans="1:6" x14ac:dyDescent="0.25">
      <c r="A854" s="51">
        <v>44536</v>
      </c>
      <c r="B854">
        <v>15846.16</v>
      </c>
      <c r="C854" s="53">
        <f t="shared" si="13"/>
        <v>8.5361289813417063E-3</v>
      </c>
      <c r="D854">
        <v>15744.91</v>
      </c>
      <c r="E854">
        <v>15898.59</v>
      </c>
      <c r="F854">
        <v>15557.78</v>
      </c>
    </row>
    <row r="855" spans="1:6" x14ac:dyDescent="0.25">
      <c r="A855" s="51">
        <v>44533</v>
      </c>
      <c r="B855">
        <v>15712.04</v>
      </c>
      <c r="C855" s="53">
        <f t="shared" si="13"/>
        <v>-1.743006586303586E-2</v>
      </c>
      <c r="D855">
        <v>16039.41</v>
      </c>
      <c r="E855">
        <v>16089.61</v>
      </c>
      <c r="F855">
        <v>15543.31</v>
      </c>
    </row>
    <row r="856" spans="1:6" x14ac:dyDescent="0.25">
      <c r="A856" s="51">
        <v>44532</v>
      </c>
      <c r="B856">
        <v>15990.76</v>
      </c>
      <c r="C856" s="53">
        <f t="shared" si="13"/>
        <v>7.1194100916252001E-3</v>
      </c>
      <c r="D856">
        <v>15791.3</v>
      </c>
      <c r="E856">
        <v>16066.32</v>
      </c>
      <c r="F856">
        <v>15770.92</v>
      </c>
    </row>
    <row r="857" spans="1:6" x14ac:dyDescent="0.25">
      <c r="A857" s="51">
        <v>44531</v>
      </c>
      <c r="B857">
        <v>15877.72</v>
      </c>
      <c r="C857" s="53">
        <f t="shared" si="13"/>
        <v>-1.6001566690960312E-2</v>
      </c>
      <c r="D857">
        <v>16347.96</v>
      </c>
      <c r="E857">
        <v>16427.189999999999</v>
      </c>
      <c r="F857">
        <v>15864</v>
      </c>
    </row>
    <row r="858" spans="1:6" x14ac:dyDescent="0.25">
      <c r="A858" s="51">
        <v>44530</v>
      </c>
      <c r="B858">
        <v>16135.92</v>
      </c>
      <c r="C858" s="53">
        <f t="shared" si="13"/>
        <v>-1.6056841658515952E-2</v>
      </c>
      <c r="D858">
        <v>16333.95</v>
      </c>
      <c r="E858">
        <v>16454.560000000001</v>
      </c>
      <c r="F858">
        <v>16073.76</v>
      </c>
    </row>
    <row r="859" spans="1:6" x14ac:dyDescent="0.25">
      <c r="A859" s="51">
        <v>44529</v>
      </c>
      <c r="B859">
        <v>16399.240000000002</v>
      </c>
      <c r="C859" s="53">
        <f t="shared" si="13"/>
        <v>2.3316472789128406E-2</v>
      </c>
      <c r="D859">
        <v>16263.43</v>
      </c>
      <c r="E859">
        <v>16437.16</v>
      </c>
      <c r="F859">
        <v>16214.56</v>
      </c>
    </row>
    <row r="860" spans="1:6" x14ac:dyDescent="0.25">
      <c r="A860" s="51">
        <v>44526</v>
      </c>
      <c r="B860">
        <v>16025.58</v>
      </c>
      <c r="C860" s="53">
        <f t="shared" si="13"/>
        <v>-2.0908722669679025E-2</v>
      </c>
      <c r="D860">
        <v>16237.41</v>
      </c>
      <c r="E860">
        <v>16302.58</v>
      </c>
      <c r="F860">
        <v>15988.95</v>
      </c>
    </row>
    <row r="861" spans="1:6" x14ac:dyDescent="0.25">
      <c r="A861" s="51">
        <v>44524</v>
      </c>
      <c r="B861">
        <v>16367.81</v>
      </c>
      <c r="C861" s="53">
        <f t="shared" si="13"/>
        <v>3.7463082704554118E-3</v>
      </c>
      <c r="D861">
        <v>16202.26</v>
      </c>
      <c r="E861">
        <v>16370.56</v>
      </c>
      <c r="F861">
        <v>16106.02</v>
      </c>
    </row>
    <row r="862" spans="1:6" x14ac:dyDescent="0.25">
      <c r="A862" s="51">
        <v>44523</v>
      </c>
      <c r="B862">
        <v>16306.72</v>
      </c>
      <c r="C862" s="53">
        <f t="shared" si="13"/>
        <v>-4.5333063101230531E-3</v>
      </c>
      <c r="D862">
        <v>16330.18</v>
      </c>
      <c r="E862">
        <v>16417.5</v>
      </c>
      <c r="F862">
        <v>16121.7</v>
      </c>
    </row>
    <row r="863" spans="1:6" x14ac:dyDescent="0.25">
      <c r="A863" s="51">
        <v>44522</v>
      </c>
      <c r="B863">
        <v>16380.98</v>
      </c>
      <c r="C863" s="53">
        <f t="shared" si="13"/>
        <v>-1.1606592274098104E-2</v>
      </c>
      <c r="D863">
        <v>16644.77</v>
      </c>
      <c r="E863">
        <v>16764.86</v>
      </c>
      <c r="F863">
        <v>16374.78</v>
      </c>
    </row>
    <row r="864" spans="1:6" x14ac:dyDescent="0.25">
      <c r="A864" s="51">
        <v>44519</v>
      </c>
      <c r="B864">
        <v>16573.34</v>
      </c>
      <c r="C864" s="53">
        <f t="shared" si="13"/>
        <v>5.4826284340745435E-3</v>
      </c>
      <c r="D864">
        <v>16558.560000000001</v>
      </c>
      <c r="E864">
        <v>16625.86</v>
      </c>
      <c r="F864">
        <v>16523.830000000002</v>
      </c>
    </row>
    <row r="865" spans="1:6" x14ac:dyDescent="0.25">
      <c r="A865" s="51">
        <v>44518</v>
      </c>
      <c r="B865">
        <v>16482.97</v>
      </c>
      <c r="C865" s="53">
        <f t="shared" si="13"/>
        <v>1.072475161070563E-2</v>
      </c>
      <c r="D865">
        <v>16398.759999999998</v>
      </c>
      <c r="E865">
        <v>16501.919999999998</v>
      </c>
      <c r="F865">
        <v>16309.51</v>
      </c>
    </row>
    <row r="866" spans="1:6" x14ac:dyDescent="0.25">
      <c r="A866" s="51">
        <v>44517</v>
      </c>
      <c r="B866">
        <v>16308.07</v>
      </c>
      <c r="C866" s="53">
        <f t="shared" si="13"/>
        <v>-1.0423200327169813E-4</v>
      </c>
      <c r="D866">
        <v>16329.07</v>
      </c>
      <c r="E866">
        <v>16398.95</v>
      </c>
      <c r="F866">
        <v>16276.77</v>
      </c>
    </row>
    <row r="867" spans="1:6" x14ac:dyDescent="0.25">
      <c r="A867" s="51">
        <v>44516</v>
      </c>
      <c r="B867">
        <v>16309.77</v>
      </c>
      <c r="C867" s="53">
        <f t="shared" si="13"/>
        <v>7.4525360241939342E-3</v>
      </c>
      <c r="D867">
        <v>16170.29</v>
      </c>
      <c r="E867">
        <v>16329.5</v>
      </c>
      <c r="F867">
        <v>16156.69</v>
      </c>
    </row>
    <row r="868" spans="1:6" x14ac:dyDescent="0.25">
      <c r="A868" s="51">
        <v>44515</v>
      </c>
      <c r="B868">
        <v>16189.12</v>
      </c>
      <c r="C868" s="53">
        <f t="shared" si="13"/>
        <v>-6.6481932902007213E-4</v>
      </c>
      <c r="D868">
        <v>16227.01</v>
      </c>
      <c r="E868">
        <v>16256.73</v>
      </c>
      <c r="F868">
        <v>16096.37</v>
      </c>
    </row>
    <row r="869" spans="1:6" x14ac:dyDescent="0.25">
      <c r="A869" s="51">
        <v>44512</v>
      </c>
      <c r="B869">
        <v>16199.89</v>
      </c>
      <c r="C869" s="53">
        <f t="shared" si="13"/>
        <v>1.0442558133587632E-2</v>
      </c>
      <c r="D869">
        <v>16078.13</v>
      </c>
      <c r="E869">
        <v>16218.55</v>
      </c>
      <c r="F869">
        <v>16012.78</v>
      </c>
    </row>
    <row r="870" spans="1:6" x14ac:dyDescent="0.25">
      <c r="A870" s="51">
        <v>44511</v>
      </c>
      <c r="B870">
        <v>16032.47</v>
      </c>
      <c r="C870" s="53">
        <f t="shared" si="13"/>
        <v>2.9338960074616338E-3</v>
      </c>
      <c r="D870">
        <v>16114.05</v>
      </c>
      <c r="E870">
        <v>16116.25</v>
      </c>
      <c r="F870">
        <v>16019.39</v>
      </c>
    </row>
    <row r="871" spans="1:6" x14ac:dyDescent="0.25">
      <c r="A871" s="51">
        <v>44510</v>
      </c>
      <c r="B871">
        <v>15985.57</v>
      </c>
      <c r="C871" s="53">
        <f t="shared" si="13"/>
        <v>-1.4449498580142772E-2</v>
      </c>
      <c r="D871">
        <v>16087.01</v>
      </c>
      <c r="E871">
        <v>16224.51</v>
      </c>
      <c r="F871">
        <v>15905.28</v>
      </c>
    </row>
    <row r="872" spans="1:6" x14ac:dyDescent="0.25">
      <c r="A872" s="51">
        <v>44509</v>
      </c>
      <c r="B872">
        <v>16219.94</v>
      </c>
      <c r="C872" s="53">
        <f t="shared" si="13"/>
        <v>-7.1063777429399844E-3</v>
      </c>
      <c r="D872">
        <v>16389.990000000002</v>
      </c>
      <c r="E872">
        <v>16401.89</v>
      </c>
      <c r="F872">
        <v>16168.63</v>
      </c>
    </row>
    <row r="873" spans="1:6" x14ac:dyDescent="0.25">
      <c r="A873" s="51">
        <v>44508</v>
      </c>
      <c r="B873">
        <v>16336.03</v>
      </c>
      <c r="C873" s="53">
        <f t="shared" si="13"/>
        <v>-1.4273157051183372E-3</v>
      </c>
      <c r="D873">
        <v>16351.49</v>
      </c>
      <c r="E873">
        <v>16401.93</v>
      </c>
      <c r="F873">
        <v>16314</v>
      </c>
    </row>
    <row r="874" spans="1:6" x14ac:dyDescent="0.25">
      <c r="A874" s="51">
        <v>44505</v>
      </c>
      <c r="B874">
        <v>16359.38</v>
      </c>
      <c r="C874" s="53">
        <f t="shared" si="13"/>
        <v>8.0385458674281374E-4</v>
      </c>
      <c r="D874">
        <v>16397.59</v>
      </c>
      <c r="E874">
        <v>16454.48</v>
      </c>
      <c r="F874">
        <v>16302.06</v>
      </c>
    </row>
    <row r="875" spans="1:6" x14ac:dyDescent="0.25">
      <c r="A875" s="51">
        <v>44504</v>
      </c>
      <c r="B875">
        <v>16346.24</v>
      </c>
      <c r="C875" s="53">
        <f t="shared" si="13"/>
        <v>1.2495896435318565E-2</v>
      </c>
      <c r="D875">
        <v>16193.22</v>
      </c>
      <c r="E875">
        <v>16387.95</v>
      </c>
      <c r="F875">
        <v>16169.56</v>
      </c>
    </row>
    <row r="876" spans="1:6" x14ac:dyDescent="0.25">
      <c r="A876" s="51">
        <v>44503</v>
      </c>
      <c r="B876">
        <v>16144.5</v>
      </c>
      <c r="C876" s="53">
        <f t="shared" si="13"/>
        <v>1.0769141192137344E-2</v>
      </c>
      <c r="D876">
        <v>16000.6</v>
      </c>
      <c r="E876">
        <v>16157.6</v>
      </c>
      <c r="F876">
        <v>15950.59</v>
      </c>
    </row>
    <row r="877" spans="1:6" x14ac:dyDescent="0.25">
      <c r="A877" s="51">
        <v>44502</v>
      </c>
      <c r="B877">
        <v>15972.49</v>
      </c>
      <c r="C877" s="53">
        <f t="shared" si="13"/>
        <v>4.2256407934975204E-3</v>
      </c>
      <c r="D877">
        <v>15885.34</v>
      </c>
      <c r="E877">
        <v>15988.33</v>
      </c>
      <c r="F877">
        <v>15877.27</v>
      </c>
    </row>
    <row r="878" spans="1:6" x14ac:dyDescent="0.25">
      <c r="A878" s="51">
        <v>44501</v>
      </c>
      <c r="B878">
        <v>15905.28</v>
      </c>
      <c r="C878" s="53">
        <f t="shared" si="13"/>
        <v>3.4579416257058959E-3</v>
      </c>
      <c r="D878">
        <v>15879.61</v>
      </c>
      <c r="E878">
        <v>15910.35</v>
      </c>
      <c r="F878">
        <v>15785.31</v>
      </c>
    </row>
    <row r="879" spans="1:6" x14ac:dyDescent="0.25">
      <c r="A879" s="51">
        <v>44498</v>
      </c>
      <c r="B879">
        <v>15850.47</v>
      </c>
      <c r="C879" s="53">
        <f t="shared" si="13"/>
        <v>4.5829171462323792E-3</v>
      </c>
      <c r="D879">
        <v>15638.74</v>
      </c>
      <c r="E879">
        <v>15856.9</v>
      </c>
      <c r="F879">
        <v>15638.74</v>
      </c>
    </row>
    <row r="880" spans="1:6" x14ac:dyDescent="0.25">
      <c r="A880" s="51">
        <v>44497</v>
      </c>
      <c r="B880">
        <v>15778.16</v>
      </c>
      <c r="C880" s="53">
        <f t="shared" si="13"/>
        <v>1.1524907378261506E-2</v>
      </c>
      <c r="D880">
        <v>15674.39</v>
      </c>
      <c r="E880">
        <v>15784</v>
      </c>
      <c r="F880">
        <v>15650.01</v>
      </c>
    </row>
    <row r="881" spans="1:6" x14ac:dyDescent="0.25">
      <c r="A881" s="51">
        <v>44496</v>
      </c>
      <c r="B881">
        <v>15598.39</v>
      </c>
      <c r="C881" s="53">
        <f t="shared" si="13"/>
        <v>2.5000819435598842E-3</v>
      </c>
      <c r="D881">
        <v>15603.16</v>
      </c>
      <c r="E881">
        <v>15729.75</v>
      </c>
      <c r="F881">
        <v>15578.68</v>
      </c>
    </row>
    <row r="882" spans="1:6" x14ac:dyDescent="0.25">
      <c r="A882" s="51">
        <v>44495</v>
      </c>
      <c r="B882">
        <v>15559.49</v>
      </c>
      <c r="C882" s="53">
        <f t="shared" si="13"/>
        <v>2.9199075169248356E-3</v>
      </c>
      <c r="D882">
        <v>15615.36</v>
      </c>
      <c r="E882">
        <v>15710.79</v>
      </c>
      <c r="F882">
        <v>15518.59</v>
      </c>
    </row>
    <row r="883" spans="1:6" x14ac:dyDescent="0.25">
      <c r="A883" s="51">
        <v>44494</v>
      </c>
      <c r="B883">
        <v>15514.19</v>
      </c>
      <c r="C883" s="53">
        <f t="shared" si="13"/>
        <v>1.0362701049229983E-2</v>
      </c>
      <c r="D883">
        <v>15417.25</v>
      </c>
      <c r="E883">
        <v>15555.65</v>
      </c>
      <c r="F883">
        <v>15338.49</v>
      </c>
    </row>
    <row r="884" spans="1:6" x14ac:dyDescent="0.25">
      <c r="A884" s="51">
        <v>44491</v>
      </c>
      <c r="B884">
        <v>15355.07</v>
      </c>
      <c r="C884" s="53">
        <f t="shared" si="13"/>
        <v>-8.68454232810556E-3</v>
      </c>
      <c r="D884">
        <v>15422.07</v>
      </c>
      <c r="E884">
        <v>15474.28</v>
      </c>
      <c r="F884">
        <v>15291.95</v>
      </c>
    </row>
    <row r="885" spans="1:6" x14ac:dyDescent="0.25">
      <c r="A885" s="51">
        <v>44490</v>
      </c>
      <c r="B885">
        <v>15489.59</v>
      </c>
      <c r="C885" s="53">
        <f t="shared" si="13"/>
        <v>6.5554552655811005E-3</v>
      </c>
      <c r="D885">
        <v>15365.81</v>
      </c>
      <c r="E885">
        <v>15497.58</v>
      </c>
      <c r="F885">
        <v>15350.5</v>
      </c>
    </row>
    <row r="886" spans="1:6" x14ac:dyDescent="0.25">
      <c r="A886" s="51">
        <v>44489</v>
      </c>
      <c r="B886">
        <v>15388.71</v>
      </c>
      <c r="C886" s="53">
        <f t="shared" si="13"/>
        <v>-1.42822658513031E-3</v>
      </c>
      <c r="D886">
        <v>15448</v>
      </c>
      <c r="E886">
        <v>15457.11</v>
      </c>
      <c r="F886">
        <v>15333.43</v>
      </c>
    </row>
    <row r="887" spans="1:6" x14ac:dyDescent="0.25">
      <c r="A887" s="51">
        <v>44488</v>
      </c>
      <c r="B887">
        <v>15410.72</v>
      </c>
      <c r="C887" s="53">
        <f t="shared" si="13"/>
        <v>7.1780138279537997E-3</v>
      </c>
      <c r="D887">
        <v>15349.45</v>
      </c>
      <c r="E887">
        <v>15414.97</v>
      </c>
      <c r="F887">
        <v>15320.62</v>
      </c>
    </row>
    <row r="888" spans="1:6" x14ac:dyDescent="0.25">
      <c r="A888" s="51">
        <v>44487</v>
      </c>
      <c r="B888">
        <v>15300.89</v>
      </c>
      <c r="C888" s="53">
        <f t="shared" si="13"/>
        <v>1.0165102872399023E-2</v>
      </c>
      <c r="D888">
        <v>15091.58</v>
      </c>
      <c r="E888">
        <v>15307.51</v>
      </c>
      <c r="F888">
        <v>15074.71</v>
      </c>
    </row>
    <row r="889" spans="1:6" x14ac:dyDescent="0.25">
      <c r="A889" s="51">
        <v>44484</v>
      </c>
      <c r="B889">
        <v>15146.92</v>
      </c>
      <c r="C889" s="53">
        <f t="shared" si="13"/>
        <v>6.2780602720360346E-3</v>
      </c>
      <c r="D889">
        <v>15106.97</v>
      </c>
      <c r="E889">
        <v>15150.14</v>
      </c>
      <c r="F889">
        <v>15064.59</v>
      </c>
    </row>
    <row r="890" spans="1:6" x14ac:dyDescent="0.25">
      <c r="A890" s="51">
        <v>44483</v>
      </c>
      <c r="B890">
        <v>15052.42</v>
      </c>
      <c r="C890" s="53">
        <f t="shared" si="13"/>
        <v>1.8803893168004571E-2</v>
      </c>
      <c r="D890">
        <v>14925.58</v>
      </c>
      <c r="E890">
        <v>15059.89</v>
      </c>
      <c r="F890">
        <v>14901.59</v>
      </c>
    </row>
    <row r="891" spans="1:6" x14ac:dyDescent="0.25">
      <c r="A891" s="51">
        <v>44482</v>
      </c>
      <c r="B891">
        <v>14774.6</v>
      </c>
      <c r="C891" s="53">
        <f t="shared" si="13"/>
        <v>7.6721563267496684E-3</v>
      </c>
      <c r="D891">
        <v>14751.8</v>
      </c>
      <c r="E891">
        <v>14800.83</v>
      </c>
      <c r="F891">
        <v>14676.58</v>
      </c>
    </row>
    <row r="892" spans="1:6" x14ac:dyDescent="0.25">
      <c r="A892" s="51">
        <v>44481</v>
      </c>
      <c r="B892">
        <v>14662.11</v>
      </c>
      <c r="C892" s="53">
        <f t="shared" si="13"/>
        <v>-3.5082878372784121E-3</v>
      </c>
      <c r="D892">
        <v>14772.29</v>
      </c>
      <c r="E892">
        <v>14784.78</v>
      </c>
      <c r="F892">
        <v>14636.33</v>
      </c>
    </row>
    <row r="893" spans="1:6" x14ac:dyDescent="0.25">
      <c r="A893" s="51">
        <v>44480</v>
      </c>
      <c r="B893">
        <v>14713.73</v>
      </c>
      <c r="C893" s="53">
        <f t="shared" si="13"/>
        <v>-7.2209571040602327E-3</v>
      </c>
      <c r="D893">
        <v>14765.69</v>
      </c>
      <c r="E893">
        <v>14907.57</v>
      </c>
      <c r="F893">
        <v>14709.05</v>
      </c>
    </row>
    <row r="894" spans="1:6" x14ac:dyDescent="0.25">
      <c r="A894" s="51">
        <v>44477</v>
      </c>
      <c r="B894">
        <v>14820.75</v>
      </c>
      <c r="C894" s="53">
        <f t="shared" si="13"/>
        <v>-5.1271620775276139E-3</v>
      </c>
      <c r="D894">
        <v>14942.36</v>
      </c>
      <c r="E894">
        <v>14948.35</v>
      </c>
      <c r="F894">
        <v>14805.5</v>
      </c>
    </row>
    <row r="895" spans="1:6" x14ac:dyDescent="0.25">
      <c r="A895" s="51">
        <v>44476</v>
      </c>
      <c r="B895">
        <v>14897.13</v>
      </c>
      <c r="C895" s="53">
        <f t="shared" si="13"/>
        <v>8.8292955457360822E-3</v>
      </c>
      <c r="D895">
        <v>14899.07</v>
      </c>
      <c r="E895">
        <v>15010.32</v>
      </c>
      <c r="F895">
        <v>14878.22</v>
      </c>
    </row>
    <row r="896" spans="1:6" x14ac:dyDescent="0.25">
      <c r="A896" s="51">
        <v>44475</v>
      </c>
      <c r="B896">
        <v>14766.75</v>
      </c>
      <c r="C896" s="53">
        <f t="shared" si="13"/>
        <v>6.3104166169760667E-3</v>
      </c>
      <c r="D896">
        <v>14529.89</v>
      </c>
      <c r="E896">
        <v>14775.64</v>
      </c>
      <c r="F896">
        <v>14499.48</v>
      </c>
    </row>
    <row r="897" spans="1:6" x14ac:dyDescent="0.25">
      <c r="A897" s="51">
        <v>44474</v>
      </c>
      <c r="B897">
        <v>14674.15</v>
      </c>
      <c r="C897" s="53">
        <f t="shared" si="13"/>
        <v>1.3959945052970824E-2</v>
      </c>
      <c r="D897">
        <v>14533.43</v>
      </c>
      <c r="E897">
        <v>14763.64</v>
      </c>
      <c r="F897">
        <v>14520.23</v>
      </c>
    </row>
    <row r="898" spans="1:6" x14ac:dyDescent="0.25">
      <c r="A898" s="51">
        <v>44473</v>
      </c>
      <c r="B898">
        <v>14472.12</v>
      </c>
      <c r="C898" s="53">
        <f t="shared" si="13"/>
        <v>-2.1616604256256999E-2</v>
      </c>
      <c r="D898">
        <v>14713.6</v>
      </c>
      <c r="E898">
        <v>14727.6</v>
      </c>
      <c r="F898">
        <v>14384.93</v>
      </c>
    </row>
    <row r="899" spans="1:6" x14ac:dyDescent="0.25">
      <c r="A899" s="51">
        <v>44470</v>
      </c>
      <c r="B899">
        <v>14791.87</v>
      </c>
      <c r="C899" s="53">
        <f t="shared" ref="C899:C962" si="14">B899/B900-1</f>
        <v>6.9606974176323888E-3</v>
      </c>
      <c r="D899">
        <v>14731.38</v>
      </c>
      <c r="E899">
        <v>14830.84</v>
      </c>
      <c r="F899">
        <v>14555.12</v>
      </c>
    </row>
    <row r="900" spans="1:6" x14ac:dyDescent="0.25">
      <c r="A900" s="51">
        <v>44469</v>
      </c>
      <c r="B900">
        <v>14689.62</v>
      </c>
      <c r="C900" s="53">
        <f t="shared" si="14"/>
        <v>-4.2886512405364563E-3</v>
      </c>
      <c r="D900">
        <v>14830.3</v>
      </c>
      <c r="E900">
        <v>14888.22</v>
      </c>
      <c r="F900">
        <v>14684.55</v>
      </c>
    </row>
    <row r="901" spans="1:6" x14ac:dyDescent="0.25">
      <c r="A901" s="51">
        <v>44468</v>
      </c>
      <c r="B901">
        <v>14752.89</v>
      </c>
      <c r="C901" s="53">
        <f t="shared" si="14"/>
        <v>-1.1787167491520423E-3</v>
      </c>
      <c r="D901">
        <v>14835.51</v>
      </c>
      <c r="E901">
        <v>14914.92</v>
      </c>
      <c r="F901">
        <v>14727.41</v>
      </c>
    </row>
    <row r="902" spans="1:6" x14ac:dyDescent="0.25">
      <c r="A902" s="51">
        <v>44467</v>
      </c>
      <c r="B902">
        <v>14770.3</v>
      </c>
      <c r="C902" s="53">
        <f t="shared" si="14"/>
        <v>-2.8577779940834547E-2</v>
      </c>
      <c r="D902">
        <v>15001.98</v>
      </c>
      <c r="E902">
        <v>15040.57</v>
      </c>
      <c r="F902">
        <v>14758.98</v>
      </c>
    </row>
    <row r="903" spans="1:6" x14ac:dyDescent="0.25">
      <c r="A903" s="51">
        <v>44466</v>
      </c>
      <c r="B903">
        <v>15204.82</v>
      </c>
      <c r="C903" s="53">
        <f t="shared" si="14"/>
        <v>-8.1449841092573472E-3</v>
      </c>
      <c r="D903">
        <v>15205.23</v>
      </c>
      <c r="E903">
        <v>15240.58</v>
      </c>
      <c r="F903">
        <v>15106.45</v>
      </c>
    </row>
    <row r="904" spans="1:6" x14ac:dyDescent="0.25">
      <c r="A904" s="51">
        <v>44463</v>
      </c>
      <c r="B904">
        <v>15329.68</v>
      </c>
      <c r="C904" s="53">
        <f t="shared" si="14"/>
        <v>8.5528231498166463E-4</v>
      </c>
      <c r="D904">
        <v>15222.97</v>
      </c>
      <c r="E904">
        <v>15345.54</v>
      </c>
      <c r="F904">
        <v>15209.16</v>
      </c>
    </row>
    <row r="905" spans="1:6" x14ac:dyDescent="0.25">
      <c r="A905" s="51">
        <v>44462</v>
      </c>
      <c r="B905">
        <v>15316.58</v>
      </c>
      <c r="C905" s="53">
        <f t="shared" si="14"/>
        <v>9.2293946368433577E-3</v>
      </c>
      <c r="D905">
        <v>15231.2</v>
      </c>
      <c r="E905">
        <v>15356.92</v>
      </c>
      <c r="F905">
        <v>15199.43</v>
      </c>
    </row>
    <row r="906" spans="1:6" x14ac:dyDescent="0.25">
      <c r="A906" s="51">
        <v>44461</v>
      </c>
      <c r="B906">
        <v>15176.51</v>
      </c>
      <c r="C906" s="53">
        <f t="shared" si="14"/>
        <v>9.8976761023092941E-3</v>
      </c>
      <c r="D906">
        <v>15073.96</v>
      </c>
      <c r="E906">
        <v>15230.34</v>
      </c>
      <c r="F906">
        <v>15029.9</v>
      </c>
    </row>
    <row r="907" spans="1:6" x14ac:dyDescent="0.25">
      <c r="A907" s="51">
        <v>44460</v>
      </c>
      <c r="B907">
        <v>15027.77</v>
      </c>
      <c r="C907" s="53">
        <f t="shared" si="14"/>
        <v>1.0378232622954009E-3</v>
      </c>
      <c r="D907">
        <v>15096.97</v>
      </c>
      <c r="E907">
        <v>15139.9</v>
      </c>
      <c r="F907">
        <v>14986.98</v>
      </c>
    </row>
    <row r="908" spans="1:6" x14ac:dyDescent="0.25">
      <c r="A908" s="51">
        <v>44459</v>
      </c>
      <c r="B908">
        <v>15012.19</v>
      </c>
      <c r="C908" s="53">
        <f t="shared" si="14"/>
        <v>-2.0952856724537838E-2</v>
      </c>
      <c r="D908">
        <v>15068.65</v>
      </c>
      <c r="E908">
        <v>15157.26</v>
      </c>
      <c r="F908">
        <v>14821.03</v>
      </c>
    </row>
    <row r="909" spans="1:6" x14ac:dyDescent="0.25">
      <c r="A909" s="51">
        <v>44456</v>
      </c>
      <c r="B909">
        <v>15333.47</v>
      </c>
      <c r="C909" s="53">
        <f t="shared" si="14"/>
        <v>-1.1758253302577848E-2</v>
      </c>
      <c r="D909">
        <v>15481.43</v>
      </c>
      <c r="E909">
        <v>15485.21</v>
      </c>
      <c r="F909">
        <v>15291.04</v>
      </c>
    </row>
    <row r="910" spans="1:6" x14ac:dyDescent="0.25">
      <c r="A910" s="51">
        <v>44455</v>
      </c>
      <c r="B910">
        <v>15515.91</v>
      </c>
      <c r="C910" s="53">
        <f t="shared" si="14"/>
        <v>7.9852781914824256E-4</v>
      </c>
      <c r="D910">
        <v>15452.67</v>
      </c>
      <c r="E910">
        <v>15539.14</v>
      </c>
      <c r="F910">
        <v>15370.88</v>
      </c>
    </row>
    <row r="911" spans="1:6" x14ac:dyDescent="0.25">
      <c r="A911" s="51">
        <v>44454</v>
      </c>
      <c r="B911">
        <v>15503.53</v>
      </c>
      <c r="C911" s="53">
        <f t="shared" si="14"/>
        <v>7.8418243634166274E-3</v>
      </c>
      <c r="D911">
        <v>15419.95</v>
      </c>
      <c r="E911">
        <v>15518.95</v>
      </c>
      <c r="F911">
        <v>15316.4</v>
      </c>
    </row>
    <row r="912" spans="1:6" x14ac:dyDescent="0.25">
      <c r="A912" s="51">
        <v>44453</v>
      </c>
      <c r="B912">
        <v>15382.9</v>
      </c>
      <c r="C912" s="53">
        <f t="shared" si="14"/>
        <v>-3.3431598043344168E-3</v>
      </c>
      <c r="D912">
        <v>15505.78</v>
      </c>
      <c r="E912">
        <v>15525.97</v>
      </c>
      <c r="F912">
        <v>15352.06</v>
      </c>
    </row>
    <row r="913" spans="1:6" x14ac:dyDescent="0.25">
      <c r="A913" s="51">
        <v>44452</v>
      </c>
      <c r="B913">
        <v>15434.5</v>
      </c>
      <c r="C913" s="53">
        <f t="shared" si="14"/>
        <v>-4.0477308420894254E-4</v>
      </c>
      <c r="D913">
        <v>15545.66</v>
      </c>
      <c r="E913">
        <v>15562.28</v>
      </c>
      <c r="F913">
        <v>15351.7</v>
      </c>
    </row>
    <row r="914" spans="1:6" x14ac:dyDescent="0.25">
      <c r="A914" s="51">
        <v>44449</v>
      </c>
      <c r="B914">
        <v>15440.75</v>
      </c>
      <c r="C914" s="53">
        <f t="shared" si="14"/>
        <v>-7.7308407851655048E-3</v>
      </c>
      <c r="D914">
        <v>15648.05</v>
      </c>
      <c r="E914">
        <v>15673.5</v>
      </c>
      <c r="F914">
        <v>15433.43</v>
      </c>
    </row>
    <row r="915" spans="1:6" x14ac:dyDescent="0.25">
      <c r="A915" s="51">
        <v>44448</v>
      </c>
      <c r="B915">
        <v>15561.05</v>
      </c>
      <c r="C915" s="53">
        <f t="shared" si="14"/>
        <v>-3.8282167743753925E-3</v>
      </c>
      <c r="D915">
        <v>15639.44</v>
      </c>
      <c r="E915">
        <v>15675.46</v>
      </c>
      <c r="F915">
        <v>15556.74</v>
      </c>
    </row>
    <row r="916" spans="1:6" x14ac:dyDescent="0.25">
      <c r="A916" s="51">
        <v>44447</v>
      </c>
      <c r="B916">
        <v>15620.85</v>
      </c>
      <c r="C916" s="53">
        <f t="shared" si="14"/>
        <v>-3.5028604673712493E-3</v>
      </c>
      <c r="D916">
        <v>15669.01</v>
      </c>
      <c r="E916">
        <v>15669.01</v>
      </c>
      <c r="F916">
        <v>15528.45</v>
      </c>
    </row>
    <row r="917" spans="1:6" x14ac:dyDescent="0.25">
      <c r="A917" s="51">
        <v>44446</v>
      </c>
      <c r="B917">
        <v>15675.76</v>
      </c>
      <c r="C917" s="53">
        <f t="shared" si="14"/>
        <v>1.4629914277646261E-3</v>
      </c>
      <c r="D917">
        <v>15662.3</v>
      </c>
      <c r="E917">
        <v>15701.4</v>
      </c>
      <c r="F917">
        <v>15610.23</v>
      </c>
    </row>
    <row r="918" spans="1:6" x14ac:dyDescent="0.25">
      <c r="A918" s="51">
        <v>44442</v>
      </c>
      <c r="B918">
        <v>15652.86</v>
      </c>
      <c r="C918" s="53">
        <f t="shared" si="14"/>
        <v>3.1151769549961905E-3</v>
      </c>
      <c r="D918">
        <v>15578.96</v>
      </c>
      <c r="E918">
        <v>15668.12</v>
      </c>
      <c r="F918">
        <v>15554.97</v>
      </c>
    </row>
    <row r="919" spans="1:6" x14ac:dyDescent="0.25">
      <c r="A919" s="51">
        <v>44441</v>
      </c>
      <c r="B919">
        <v>15604.25</v>
      </c>
      <c r="C919" s="53">
        <f t="shared" si="14"/>
        <v>-4.6888301432845836E-4</v>
      </c>
      <c r="D919">
        <v>15656.28</v>
      </c>
      <c r="E919">
        <v>15681.76</v>
      </c>
      <c r="F919">
        <v>15554.29</v>
      </c>
    </row>
    <row r="920" spans="1:6" x14ac:dyDescent="0.25">
      <c r="A920" s="51">
        <v>44440</v>
      </c>
      <c r="B920">
        <v>15611.57</v>
      </c>
      <c r="C920" s="53">
        <f t="shared" si="14"/>
        <v>1.8649113653705918E-3</v>
      </c>
      <c r="D920">
        <v>15637.13</v>
      </c>
      <c r="E920">
        <v>15696.42</v>
      </c>
      <c r="F920">
        <v>15603.67</v>
      </c>
    </row>
    <row r="921" spans="1:6" x14ac:dyDescent="0.25">
      <c r="A921" s="51">
        <v>44439</v>
      </c>
      <c r="B921">
        <v>15582.51</v>
      </c>
      <c r="C921" s="53">
        <f t="shared" si="14"/>
        <v>-1.4469637791258982E-3</v>
      </c>
      <c r="D921">
        <v>15601.34</v>
      </c>
      <c r="E921">
        <v>15604.45</v>
      </c>
      <c r="F921">
        <v>15522.78</v>
      </c>
    </row>
    <row r="922" spans="1:6" x14ac:dyDescent="0.25">
      <c r="A922" s="51">
        <v>44438</v>
      </c>
      <c r="B922">
        <v>15605.09</v>
      </c>
      <c r="C922" s="53">
        <f t="shared" si="14"/>
        <v>1.1154056742230134E-2</v>
      </c>
      <c r="D922">
        <v>15460.93</v>
      </c>
      <c r="E922">
        <v>15620.62</v>
      </c>
      <c r="F922">
        <v>15459.74</v>
      </c>
    </row>
    <row r="923" spans="1:6" x14ac:dyDescent="0.25">
      <c r="A923" s="51">
        <v>44435</v>
      </c>
      <c r="B923">
        <v>15432.95</v>
      </c>
      <c r="C923" s="53">
        <f t="shared" si="14"/>
        <v>1.0107654406316779E-2</v>
      </c>
      <c r="D923">
        <v>15305.75</v>
      </c>
      <c r="E923">
        <v>15447.03</v>
      </c>
      <c r="F923">
        <v>15292.74</v>
      </c>
    </row>
    <row r="924" spans="1:6" x14ac:dyDescent="0.25">
      <c r="A924" s="51">
        <v>44434</v>
      </c>
      <c r="B924">
        <v>15278.52</v>
      </c>
      <c r="C924" s="53">
        <f t="shared" si="14"/>
        <v>-5.882000817233668E-3</v>
      </c>
      <c r="D924">
        <v>15348.98</v>
      </c>
      <c r="E924">
        <v>15369.28</v>
      </c>
      <c r="F924">
        <v>15265.23</v>
      </c>
    </row>
    <row r="925" spans="1:6" x14ac:dyDescent="0.25">
      <c r="A925" s="51">
        <v>44433</v>
      </c>
      <c r="B925">
        <v>15368.92</v>
      </c>
      <c r="C925" s="53">
        <f t="shared" si="14"/>
        <v>7.3188137791646568E-4</v>
      </c>
      <c r="D925">
        <v>15384.83</v>
      </c>
      <c r="E925">
        <v>15404.36</v>
      </c>
      <c r="F925">
        <v>15341.92</v>
      </c>
    </row>
    <row r="926" spans="1:6" x14ac:dyDescent="0.25">
      <c r="A926" s="51">
        <v>44432</v>
      </c>
      <c r="B926">
        <v>15357.68</v>
      </c>
      <c r="C926" s="53">
        <f t="shared" si="14"/>
        <v>2.9295714309971466E-3</v>
      </c>
      <c r="D926">
        <v>15338.92</v>
      </c>
      <c r="E926">
        <v>15384.42</v>
      </c>
      <c r="F926">
        <v>15319.55</v>
      </c>
    </row>
    <row r="927" spans="1:6" x14ac:dyDescent="0.25">
      <c r="A927" s="51">
        <v>44431</v>
      </c>
      <c r="B927">
        <v>15312.82</v>
      </c>
      <c r="C927" s="53">
        <f t="shared" si="14"/>
        <v>1.4593273378887828E-2</v>
      </c>
      <c r="D927">
        <v>15140.14</v>
      </c>
      <c r="E927">
        <v>15341.47</v>
      </c>
      <c r="F927">
        <v>15140.14</v>
      </c>
    </row>
    <row r="928" spans="1:6" x14ac:dyDescent="0.25">
      <c r="A928" s="51">
        <v>44428</v>
      </c>
      <c r="B928">
        <v>15092.57</v>
      </c>
      <c r="C928" s="53">
        <f t="shared" si="14"/>
        <v>1.0622113119511667E-2</v>
      </c>
      <c r="D928">
        <v>14974.06</v>
      </c>
      <c r="E928">
        <v>15103.94</v>
      </c>
      <c r="F928">
        <v>14968.87</v>
      </c>
    </row>
    <row r="929" spans="1:6" x14ac:dyDescent="0.25">
      <c r="A929" s="51">
        <v>44427</v>
      </c>
      <c r="B929">
        <v>14933.94</v>
      </c>
      <c r="C929" s="53">
        <f t="shared" si="14"/>
        <v>5.1164631388511683E-3</v>
      </c>
      <c r="D929">
        <v>14773.19</v>
      </c>
      <c r="E929">
        <v>15000.19</v>
      </c>
      <c r="F929">
        <v>14773.19</v>
      </c>
    </row>
    <row r="930" spans="1:6" x14ac:dyDescent="0.25">
      <c r="A930" s="51">
        <v>44426</v>
      </c>
      <c r="B930">
        <v>14857.92</v>
      </c>
      <c r="C930" s="53">
        <f t="shared" si="14"/>
        <v>-9.6588443646965505E-3</v>
      </c>
      <c r="D930">
        <v>14975.02</v>
      </c>
      <c r="E930">
        <v>15039.9</v>
      </c>
      <c r="F930">
        <v>14846.51</v>
      </c>
    </row>
    <row r="931" spans="1:6" x14ac:dyDescent="0.25">
      <c r="A931" s="51">
        <v>44425</v>
      </c>
      <c r="B931">
        <v>15002.83</v>
      </c>
      <c r="C931" s="53">
        <f t="shared" si="14"/>
        <v>-9.1105009850885876E-3</v>
      </c>
      <c r="D931">
        <v>15018.94</v>
      </c>
      <c r="E931">
        <v>15062.7</v>
      </c>
      <c r="F931">
        <v>14906.22</v>
      </c>
    </row>
    <row r="932" spans="1:6" x14ac:dyDescent="0.25">
      <c r="A932" s="51">
        <v>44424</v>
      </c>
      <c r="B932">
        <v>15140.77</v>
      </c>
      <c r="C932" s="53">
        <f t="shared" si="14"/>
        <v>2.702045626914451E-4</v>
      </c>
      <c r="D932">
        <v>15090.05</v>
      </c>
      <c r="E932">
        <v>15142.03</v>
      </c>
      <c r="F932">
        <v>14931.15</v>
      </c>
    </row>
    <row r="933" spans="1:6" x14ac:dyDescent="0.25">
      <c r="A933" s="51">
        <v>44421</v>
      </c>
      <c r="B933">
        <v>15136.68</v>
      </c>
      <c r="C933" s="53">
        <f t="shared" si="14"/>
        <v>3.1612474799489476E-3</v>
      </c>
      <c r="D933">
        <v>15101.84</v>
      </c>
      <c r="E933">
        <v>15150.48</v>
      </c>
      <c r="F933">
        <v>15079.3</v>
      </c>
    </row>
    <row r="934" spans="1:6" x14ac:dyDescent="0.25">
      <c r="A934" s="51">
        <v>44420</v>
      </c>
      <c r="B934">
        <v>15088.98</v>
      </c>
      <c r="C934" s="53">
        <f t="shared" si="14"/>
        <v>4.0737940983885945E-3</v>
      </c>
      <c r="D934">
        <v>15012.6</v>
      </c>
      <c r="E934">
        <v>15097.91</v>
      </c>
      <c r="F934">
        <v>14956.25</v>
      </c>
    </row>
    <row r="935" spans="1:6" x14ac:dyDescent="0.25">
      <c r="A935" s="51">
        <v>44419</v>
      </c>
      <c r="B935">
        <v>15027.76</v>
      </c>
      <c r="C935" s="53">
        <f t="shared" si="14"/>
        <v>-1.715206615303444E-3</v>
      </c>
      <c r="D935">
        <v>15101.82</v>
      </c>
      <c r="E935">
        <v>15127.78</v>
      </c>
      <c r="F935">
        <v>14972.6</v>
      </c>
    </row>
    <row r="936" spans="1:6" x14ac:dyDescent="0.25">
      <c r="A936" s="51">
        <v>44418</v>
      </c>
      <c r="B936">
        <v>15053.58</v>
      </c>
      <c r="C936" s="53">
        <f t="shared" si="14"/>
        <v>-5.2553639007448805E-3</v>
      </c>
      <c r="D936">
        <v>15157.37</v>
      </c>
      <c r="E936">
        <v>15169.45</v>
      </c>
      <c r="F936">
        <v>15010.16</v>
      </c>
    </row>
    <row r="937" spans="1:6" x14ac:dyDescent="0.25">
      <c r="A937" s="51">
        <v>44417</v>
      </c>
      <c r="B937">
        <v>15133.11</v>
      </c>
      <c r="C937" s="53">
        <f t="shared" si="14"/>
        <v>1.5718733288505593E-3</v>
      </c>
      <c r="D937">
        <v>15136.14</v>
      </c>
      <c r="E937">
        <v>15154.68</v>
      </c>
      <c r="F937">
        <v>15081.75</v>
      </c>
    </row>
    <row r="938" spans="1:6" x14ac:dyDescent="0.25">
      <c r="A938" s="51">
        <v>44414</v>
      </c>
      <c r="B938">
        <v>15109.36</v>
      </c>
      <c r="C938" s="53">
        <f t="shared" si="14"/>
        <v>-4.7610139616008906E-3</v>
      </c>
      <c r="D938">
        <v>15125.74</v>
      </c>
      <c r="E938">
        <v>15162.34</v>
      </c>
      <c r="F938">
        <v>15063.02</v>
      </c>
    </row>
    <row r="939" spans="1:6" x14ac:dyDescent="0.25">
      <c r="A939" s="51">
        <v>44413</v>
      </c>
      <c r="B939">
        <v>15181.64</v>
      </c>
      <c r="C939" s="53">
        <f t="shared" si="14"/>
        <v>6.5137876830076991E-3</v>
      </c>
      <c r="D939">
        <v>15105.4</v>
      </c>
      <c r="E939">
        <v>15184.27</v>
      </c>
      <c r="F939">
        <v>15083.83</v>
      </c>
    </row>
    <row r="940" spans="1:6" x14ac:dyDescent="0.25">
      <c r="A940" s="51">
        <v>44412</v>
      </c>
      <c r="B940">
        <v>15083.39</v>
      </c>
      <c r="C940" s="53">
        <f t="shared" si="14"/>
        <v>1.4586938017795426E-3</v>
      </c>
      <c r="D940">
        <v>15059.16</v>
      </c>
      <c r="E940">
        <v>15117.38</v>
      </c>
      <c r="F940">
        <v>15017.14</v>
      </c>
    </row>
    <row r="941" spans="1:6" x14ac:dyDescent="0.25">
      <c r="A941" s="51">
        <v>44411</v>
      </c>
      <c r="B941">
        <v>15061.42</v>
      </c>
      <c r="C941" s="53">
        <f t="shared" si="14"/>
        <v>6.5358516187927762E-3</v>
      </c>
      <c r="D941">
        <v>14997.2</v>
      </c>
      <c r="E941">
        <v>15063.66</v>
      </c>
      <c r="F941">
        <v>14864.53</v>
      </c>
    </row>
    <row r="942" spans="1:6" x14ac:dyDescent="0.25">
      <c r="A942" s="51">
        <v>44410</v>
      </c>
      <c r="B942">
        <v>14963.62</v>
      </c>
      <c r="C942" s="53">
        <f t="shared" si="14"/>
        <v>2.4866476380203117E-4</v>
      </c>
      <c r="D942">
        <v>14959.9</v>
      </c>
      <c r="E942">
        <v>15059.89</v>
      </c>
      <c r="F942">
        <v>14945.13</v>
      </c>
    </row>
    <row r="943" spans="1:6" x14ac:dyDescent="0.25">
      <c r="A943" s="51">
        <v>44407</v>
      </c>
      <c r="B943">
        <v>14959.9</v>
      </c>
      <c r="C943" s="53">
        <f t="shared" si="14"/>
        <v>-5.8783814315979122E-3</v>
      </c>
      <c r="D943">
        <v>14882.39</v>
      </c>
      <c r="E943">
        <v>14990.86</v>
      </c>
      <c r="F943">
        <v>14882.39</v>
      </c>
    </row>
    <row r="944" spans="1:6" x14ac:dyDescent="0.25">
      <c r="A944" s="51">
        <v>44406</v>
      </c>
      <c r="B944">
        <v>15048.36</v>
      </c>
      <c r="C944" s="53">
        <f t="shared" si="14"/>
        <v>2.0149020182314015E-3</v>
      </c>
      <c r="D944">
        <v>15015.3</v>
      </c>
      <c r="E944">
        <v>15091.96</v>
      </c>
      <c r="F944">
        <v>15004.42</v>
      </c>
    </row>
    <row r="945" spans="1:6" x14ac:dyDescent="0.25">
      <c r="A945" s="51">
        <v>44405</v>
      </c>
      <c r="B945">
        <v>15018.1</v>
      </c>
      <c r="C945" s="53">
        <f t="shared" si="14"/>
        <v>4.0870577396359131E-3</v>
      </c>
      <c r="D945">
        <v>15005.17</v>
      </c>
      <c r="E945">
        <v>15078.85</v>
      </c>
      <c r="F945">
        <v>14913.55</v>
      </c>
    </row>
    <row r="946" spans="1:6" x14ac:dyDescent="0.25">
      <c r="A946" s="51">
        <v>44404</v>
      </c>
      <c r="B946">
        <v>14956.97</v>
      </c>
      <c r="C946" s="53">
        <f t="shared" si="14"/>
        <v>-1.1171529722100226E-2</v>
      </c>
      <c r="D946">
        <v>15103.01</v>
      </c>
      <c r="E946">
        <v>15107.74</v>
      </c>
      <c r="F946">
        <v>14787.8</v>
      </c>
    </row>
    <row r="947" spans="1:6" x14ac:dyDescent="0.25">
      <c r="A947" s="51">
        <v>44403</v>
      </c>
      <c r="B947">
        <v>15125.95</v>
      </c>
      <c r="C947" s="53">
        <f t="shared" si="14"/>
        <v>9.3701672667489966E-4</v>
      </c>
      <c r="D947">
        <v>15088.28</v>
      </c>
      <c r="E947">
        <v>15142.35</v>
      </c>
      <c r="F947">
        <v>15048.23</v>
      </c>
    </row>
    <row r="948" spans="1:6" x14ac:dyDescent="0.25">
      <c r="A948" s="51">
        <v>44400</v>
      </c>
      <c r="B948">
        <v>15111.79</v>
      </c>
      <c r="C948" s="53">
        <f t="shared" si="14"/>
        <v>1.1487151752624047E-2</v>
      </c>
      <c r="D948">
        <v>15004.43</v>
      </c>
      <c r="E948">
        <v>15125.84</v>
      </c>
      <c r="F948">
        <v>14948.04</v>
      </c>
    </row>
    <row r="949" spans="1:6" x14ac:dyDescent="0.25">
      <c r="A949" s="51">
        <v>44399</v>
      </c>
      <c r="B949">
        <v>14940.17</v>
      </c>
      <c r="C949" s="53">
        <f t="shared" si="14"/>
        <v>6.5716116348653042E-3</v>
      </c>
      <c r="D949">
        <v>14865.46</v>
      </c>
      <c r="E949">
        <v>14941.38</v>
      </c>
      <c r="F949">
        <v>14865.46</v>
      </c>
    </row>
    <row r="950" spans="1:6" x14ac:dyDescent="0.25">
      <c r="A950" s="51">
        <v>44398</v>
      </c>
      <c r="B950">
        <v>14842.63</v>
      </c>
      <c r="C950" s="53">
        <f t="shared" si="14"/>
        <v>7.7687648397191111E-3</v>
      </c>
      <c r="D950">
        <v>14723.67</v>
      </c>
      <c r="E950">
        <v>14843.17</v>
      </c>
      <c r="F950">
        <v>14710.11</v>
      </c>
    </row>
    <row r="951" spans="1:6" x14ac:dyDescent="0.25">
      <c r="A951" s="51">
        <v>44397</v>
      </c>
      <c r="B951">
        <v>14728.21</v>
      </c>
      <c r="C951" s="53">
        <f t="shared" si="14"/>
        <v>1.2311422913735326E-2</v>
      </c>
      <c r="D951">
        <v>14601.33</v>
      </c>
      <c r="E951">
        <v>14790.6</v>
      </c>
      <c r="F951">
        <v>14530.78</v>
      </c>
    </row>
    <row r="952" spans="1:6" x14ac:dyDescent="0.25">
      <c r="A952" s="51">
        <v>44396</v>
      </c>
      <c r="B952">
        <v>14549.09</v>
      </c>
      <c r="C952" s="53">
        <f t="shared" si="14"/>
        <v>-9.0107333234341613E-3</v>
      </c>
      <c r="D952">
        <v>14517.96</v>
      </c>
      <c r="E952">
        <v>14578.96</v>
      </c>
      <c r="F952">
        <v>14455.07</v>
      </c>
    </row>
    <row r="953" spans="1:6" x14ac:dyDescent="0.25">
      <c r="A953" s="51">
        <v>44393</v>
      </c>
      <c r="B953">
        <v>14681.38</v>
      </c>
      <c r="C953" s="53">
        <f t="shared" si="14"/>
        <v>-7.6588289447092617E-3</v>
      </c>
      <c r="D953">
        <v>14842.08</v>
      </c>
      <c r="E953">
        <v>14875.97</v>
      </c>
      <c r="F953">
        <v>14667.1</v>
      </c>
    </row>
    <row r="954" spans="1:6" x14ac:dyDescent="0.25">
      <c r="A954" s="51">
        <v>44392</v>
      </c>
      <c r="B954">
        <v>14794.69</v>
      </c>
      <c r="C954" s="53">
        <f t="shared" si="14"/>
        <v>-7.097105857276742E-3</v>
      </c>
      <c r="D954">
        <v>14903.49</v>
      </c>
      <c r="E954">
        <v>14907.51</v>
      </c>
      <c r="F954">
        <v>14717.55</v>
      </c>
    </row>
    <row r="955" spans="1:6" x14ac:dyDescent="0.25">
      <c r="A955" s="51">
        <v>44391</v>
      </c>
      <c r="B955">
        <v>14900.44</v>
      </c>
      <c r="C955" s="53">
        <f t="shared" si="14"/>
        <v>1.7412303170383225E-3</v>
      </c>
      <c r="D955">
        <v>14984.86</v>
      </c>
      <c r="E955">
        <v>15001.13</v>
      </c>
      <c r="F955">
        <v>14871.73</v>
      </c>
    </row>
    <row r="956" spans="1:6" x14ac:dyDescent="0.25">
      <c r="A956" s="51">
        <v>44390</v>
      </c>
      <c r="B956">
        <v>14874.54</v>
      </c>
      <c r="C956" s="53">
        <f t="shared" si="14"/>
        <v>-2.251663374308599E-4</v>
      </c>
      <c r="D956">
        <v>14871.04</v>
      </c>
      <c r="E956">
        <v>15002.28</v>
      </c>
      <c r="F956">
        <v>14843.8</v>
      </c>
    </row>
    <row r="957" spans="1:6" x14ac:dyDescent="0.25">
      <c r="A957" s="51">
        <v>44389</v>
      </c>
      <c r="B957">
        <v>14877.89</v>
      </c>
      <c r="C957" s="53">
        <f t="shared" si="14"/>
        <v>3.4938409250180325E-3</v>
      </c>
      <c r="D957">
        <v>14878.71</v>
      </c>
      <c r="E957">
        <v>14899.46</v>
      </c>
      <c r="F957">
        <v>14813.79</v>
      </c>
    </row>
    <row r="958" spans="1:6" x14ac:dyDescent="0.25">
      <c r="A958" s="51">
        <v>44386</v>
      </c>
      <c r="B958">
        <v>14826.09</v>
      </c>
      <c r="C958" s="53">
        <f t="shared" si="14"/>
        <v>7.0607941508504801E-3</v>
      </c>
      <c r="D958">
        <v>14709.32</v>
      </c>
      <c r="E958">
        <v>14838.72</v>
      </c>
      <c r="F958">
        <v>14685.54</v>
      </c>
    </row>
    <row r="959" spans="1:6" x14ac:dyDescent="0.25">
      <c r="A959" s="51">
        <v>44385</v>
      </c>
      <c r="B959">
        <v>14722.14</v>
      </c>
      <c r="C959" s="53">
        <f t="shared" si="14"/>
        <v>-5.968722274812488E-3</v>
      </c>
      <c r="D959">
        <v>14577.67</v>
      </c>
      <c r="E959">
        <v>14763.67</v>
      </c>
      <c r="F959">
        <v>14551.76</v>
      </c>
    </row>
    <row r="960" spans="1:6" x14ac:dyDescent="0.25">
      <c r="A960" s="51">
        <v>44384</v>
      </c>
      <c r="B960">
        <v>14810.54</v>
      </c>
      <c r="C960" s="53">
        <f t="shared" si="14"/>
        <v>1.6352909032377738E-3</v>
      </c>
      <c r="D960">
        <v>14889.76</v>
      </c>
      <c r="E960">
        <v>14891.19</v>
      </c>
      <c r="F960">
        <v>14735.75</v>
      </c>
    </row>
    <row r="961" spans="1:6" x14ac:dyDescent="0.25">
      <c r="A961" s="51">
        <v>44383</v>
      </c>
      <c r="B961">
        <v>14786.36</v>
      </c>
      <c r="C961" s="53">
        <f t="shared" si="14"/>
        <v>3.9877427664873899E-3</v>
      </c>
      <c r="D961">
        <v>14755.15</v>
      </c>
      <c r="E961">
        <v>14797.45</v>
      </c>
      <c r="F961">
        <v>14635.31</v>
      </c>
    </row>
    <row r="962" spans="1:6" x14ac:dyDescent="0.25">
      <c r="A962" s="51">
        <v>44379</v>
      </c>
      <c r="B962">
        <v>14727.63</v>
      </c>
      <c r="C962" s="53">
        <f t="shared" si="14"/>
        <v>1.1509575859973031E-2</v>
      </c>
      <c r="D962">
        <v>14633.51</v>
      </c>
      <c r="E962">
        <v>14738.14</v>
      </c>
      <c r="F962">
        <v>14626.82</v>
      </c>
    </row>
    <row r="963" spans="1:6" x14ac:dyDescent="0.25">
      <c r="A963" s="51">
        <v>44378</v>
      </c>
      <c r="B963">
        <v>14560.05</v>
      </c>
      <c r="C963" s="53">
        <f t="shared" ref="C963:C1026" si="15">B963/B964-1</f>
        <v>3.6070574655777676E-4</v>
      </c>
      <c r="D963">
        <v>14530.63</v>
      </c>
      <c r="E963">
        <v>14576.64</v>
      </c>
      <c r="F963">
        <v>14483.42</v>
      </c>
    </row>
    <row r="964" spans="1:6" x14ac:dyDescent="0.25">
      <c r="A964" s="51">
        <v>44377</v>
      </c>
      <c r="B964">
        <v>14554.8</v>
      </c>
      <c r="C964" s="53">
        <f t="shared" si="15"/>
        <v>-1.2317510421849809E-3</v>
      </c>
      <c r="D964">
        <v>14560.07</v>
      </c>
      <c r="E964">
        <v>14582.3</v>
      </c>
      <c r="F964">
        <v>14530.87</v>
      </c>
    </row>
    <row r="965" spans="1:6" x14ac:dyDescent="0.25">
      <c r="A965" s="51">
        <v>44376</v>
      </c>
      <c r="B965">
        <v>14572.75</v>
      </c>
      <c r="C965" s="53">
        <f t="shared" si="15"/>
        <v>3.2888169209184248E-3</v>
      </c>
      <c r="D965">
        <v>14523.63</v>
      </c>
      <c r="E965">
        <v>14575.19</v>
      </c>
      <c r="F965">
        <v>14481.84</v>
      </c>
    </row>
    <row r="966" spans="1:6" x14ac:dyDescent="0.25">
      <c r="A966" s="51">
        <v>44375</v>
      </c>
      <c r="B966">
        <v>14524.98</v>
      </c>
      <c r="C966" s="53">
        <f t="shared" si="15"/>
        <v>1.2533826693007732E-2</v>
      </c>
      <c r="D966">
        <v>14401.63</v>
      </c>
      <c r="E966">
        <v>14530.07</v>
      </c>
      <c r="F966">
        <v>14400.59</v>
      </c>
    </row>
    <row r="967" spans="1:6" x14ac:dyDescent="0.25">
      <c r="A967" s="51">
        <v>44372</v>
      </c>
      <c r="B967">
        <v>14345.18</v>
      </c>
      <c r="C967" s="53">
        <f t="shared" si="15"/>
        <v>-1.4464748614083645E-3</v>
      </c>
      <c r="D967">
        <v>14396.63</v>
      </c>
      <c r="E967">
        <v>14401.71</v>
      </c>
      <c r="F967">
        <v>14324.26</v>
      </c>
    </row>
    <row r="968" spans="1:6" x14ac:dyDescent="0.25">
      <c r="A968" s="51">
        <v>44371</v>
      </c>
      <c r="B968">
        <v>14365.96</v>
      </c>
      <c r="C968" s="53">
        <f t="shared" si="15"/>
        <v>6.4255610106036531E-3</v>
      </c>
      <c r="D968">
        <v>14358.3</v>
      </c>
      <c r="E968">
        <v>14429.14</v>
      </c>
      <c r="F968">
        <v>14337.65</v>
      </c>
    </row>
    <row r="969" spans="1:6" x14ac:dyDescent="0.25">
      <c r="A969" s="51">
        <v>44370</v>
      </c>
      <c r="B969">
        <v>14274.24</v>
      </c>
      <c r="C969" s="53">
        <f t="shared" si="15"/>
        <v>2.6768658525821998E-4</v>
      </c>
      <c r="D969">
        <v>14275.09</v>
      </c>
      <c r="E969">
        <v>14324.74</v>
      </c>
      <c r="F969">
        <v>14247.58</v>
      </c>
    </row>
    <row r="970" spans="1:6" x14ac:dyDescent="0.25">
      <c r="A970" s="51">
        <v>44369</v>
      </c>
      <c r="B970">
        <v>14270.42</v>
      </c>
      <c r="C970" s="53">
        <f t="shared" si="15"/>
        <v>9.4212232523627204E-3</v>
      </c>
      <c r="D970">
        <v>14140.3</v>
      </c>
      <c r="E970">
        <v>14288.49</v>
      </c>
      <c r="F970">
        <v>14128.01</v>
      </c>
    </row>
    <row r="971" spans="1:6" x14ac:dyDescent="0.25">
      <c r="A971" s="51">
        <v>44368</v>
      </c>
      <c r="B971">
        <v>14137.23</v>
      </c>
      <c r="C971" s="53">
        <f t="shared" si="15"/>
        <v>6.238620656275895E-3</v>
      </c>
      <c r="D971">
        <v>14055.04</v>
      </c>
      <c r="E971">
        <v>14150.91</v>
      </c>
      <c r="F971">
        <v>13967.89</v>
      </c>
    </row>
    <row r="972" spans="1:6" x14ac:dyDescent="0.25">
      <c r="A972" s="51">
        <v>44365</v>
      </c>
      <c r="B972">
        <v>14049.58</v>
      </c>
      <c r="C972" s="53">
        <f t="shared" si="15"/>
        <v>-8.0649203851222984E-3</v>
      </c>
      <c r="D972">
        <v>14125.12</v>
      </c>
      <c r="E972">
        <v>14140.61</v>
      </c>
      <c r="F972">
        <v>14024.6</v>
      </c>
    </row>
    <row r="973" spans="1:6" x14ac:dyDescent="0.25">
      <c r="A973" s="51">
        <v>44364</v>
      </c>
      <c r="B973">
        <v>14163.81</v>
      </c>
      <c r="C973" s="53">
        <f t="shared" si="15"/>
        <v>1.2929977165145434E-2</v>
      </c>
      <c r="D973">
        <v>13946.7</v>
      </c>
      <c r="E973">
        <v>14205.43</v>
      </c>
      <c r="F973">
        <v>13946.52</v>
      </c>
    </row>
    <row r="974" spans="1:6" x14ac:dyDescent="0.25">
      <c r="A974" s="51">
        <v>44363</v>
      </c>
      <c r="B974">
        <v>13983.01</v>
      </c>
      <c r="C974" s="53">
        <f t="shared" si="15"/>
        <v>-3.3783759704811844E-3</v>
      </c>
      <c r="D974">
        <v>14053.12</v>
      </c>
      <c r="E974">
        <v>14100.11</v>
      </c>
      <c r="F974">
        <v>13843.6</v>
      </c>
    </row>
    <row r="975" spans="1:6" x14ac:dyDescent="0.25">
      <c r="A975" s="51">
        <v>44362</v>
      </c>
      <c r="B975">
        <v>14030.41</v>
      </c>
      <c r="C975" s="53">
        <f t="shared" si="15"/>
        <v>-6.9216177573930837E-3</v>
      </c>
      <c r="D975">
        <v>14120.81</v>
      </c>
      <c r="E975">
        <v>14126.26</v>
      </c>
      <c r="F975">
        <v>14008.93</v>
      </c>
    </row>
    <row r="976" spans="1:6" x14ac:dyDescent="0.25">
      <c r="A976" s="51">
        <v>44361</v>
      </c>
      <c r="B976">
        <v>14128.2</v>
      </c>
      <c r="C976" s="53">
        <f t="shared" si="15"/>
        <v>9.2796982490732649E-3</v>
      </c>
      <c r="D976">
        <v>14002.14</v>
      </c>
      <c r="E976">
        <v>14129.33</v>
      </c>
      <c r="F976">
        <v>13963.94</v>
      </c>
    </row>
    <row r="977" spans="1:6" x14ac:dyDescent="0.25">
      <c r="A977" s="51">
        <v>44358</v>
      </c>
      <c r="B977">
        <v>13998.3</v>
      </c>
      <c r="C977" s="53">
        <f t="shared" si="15"/>
        <v>2.7184132202988653E-3</v>
      </c>
      <c r="D977">
        <v>13959.47</v>
      </c>
      <c r="E977">
        <v>13998.65</v>
      </c>
      <c r="F977">
        <v>13934</v>
      </c>
    </row>
    <row r="978" spans="1:6" x14ac:dyDescent="0.25">
      <c r="A978" s="51">
        <v>44357</v>
      </c>
      <c r="B978">
        <v>13960.35</v>
      </c>
      <c r="C978" s="53">
        <f t="shared" si="15"/>
        <v>1.0525561457378707E-2</v>
      </c>
      <c r="D978">
        <v>13834.26</v>
      </c>
      <c r="E978">
        <v>13962.98</v>
      </c>
      <c r="F978">
        <v>13817.83</v>
      </c>
    </row>
    <row r="979" spans="1:6" x14ac:dyDescent="0.25">
      <c r="A979" s="51">
        <v>44356</v>
      </c>
      <c r="B979">
        <v>13814.94</v>
      </c>
      <c r="C979" s="53">
        <f t="shared" si="15"/>
        <v>2.9541969146018587E-4</v>
      </c>
      <c r="D979">
        <v>13865.51</v>
      </c>
      <c r="E979">
        <v>13900.71</v>
      </c>
      <c r="F979">
        <v>13811.05</v>
      </c>
    </row>
    <row r="980" spans="1:6" x14ac:dyDescent="0.25">
      <c r="A980" s="51">
        <v>44355</v>
      </c>
      <c r="B980">
        <v>13810.86</v>
      </c>
      <c r="C980" s="53">
        <f t="shared" si="15"/>
        <v>5.774153094026957E-4</v>
      </c>
      <c r="D980">
        <v>13873.46</v>
      </c>
      <c r="E980">
        <v>13913.4</v>
      </c>
      <c r="F980">
        <v>13746.42</v>
      </c>
    </row>
    <row r="981" spans="1:6" x14ac:dyDescent="0.25">
      <c r="A981" s="51">
        <v>44354</v>
      </c>
      <c r="B981">
        <v>13802.89</v>
      </c>
      <c r="C981" s="53">
        <f t="shared" si="15"/>
        <v>2.3324766879411207E-3</v>
      </c>
      <c r="D981">
        <v>13744.15</v>
      </c>
      <c r="E981">
        <v>13808.42</v>
      </c>
      <c r="F981">
        <v>13710.11</v>
      </c>
    </row>
    <row r="982" spans="1:6" x14ac:dyDescent="0.25">
      <c r="A982" s="51">
        <v>44351</v>
      </c>
      <c r="B982">
        <v>13770.77</v>
      </c>
      <c r="C982" s="53">
        <f t="shared" si="15"/>
        <v>1.7819342364342683E-2</v>
      </c>
      <c r="D982">
        <v>13619.79</v>
      </c>
      <c r="E982">
        <v>13784.77</v>
      </c>
      <c r="F982">
        <v>13613.58</v>
      </c>
    </row>
    <row r="983" spans="1:6" x14ac:dyDescent="0.25">
      <c r="A983" s="51">
        <v>44350</v>
      </c>
      <c r="B983">
        <v>13529.68</v>
      </c>
      <c r="C983" s="53">
        <f t="shared" si="15"/>
        <v>-1.068384349277085E-2</v>
      </c>
      <c r="D983">
        <v>13568.91</v>
      </c>
      <c r="E983">
        <v>13608.54</v>
      </c>
      <c r="F983">
        <v>13469.85</v>
      </c>
    </row>
    <row r="984" spans="1:6" x14ac:dyDescent="0.25">
      <c r="A984" s="51">
        <v>44349</v>
      </c>
      <c r="B984">
        <v>13675.79</v>
      </c>
      <c r="C984" s="53">
        <f t="shared" si="15"/>
        <v>1.5525914729039858E-3</v>
      </c>
      <c r="D984">
        <v>13655.71</v>
      </c>
      <c r="E984">
        <v>13712.68</v>
      </c>
      <c r="F984">
        <v>13610.16</v>
      </c>
    </row>
    <row r="985" spans="1:6" x14ac:dyDescent="0.25">
      <c r="A985" s="51">
        <v>44348</v>
      </c>
      <c r="B985">
        <v>13654.59</v>
      </c>
      <c r="C985" s="53">
        <f t="shared" si="15"/>
        <v>-2.332223481369633E-3</v>
      </c>
      <c r="D985">
        <v>13764.27</v>
      </c>
      <c r="E985">
        <v>13773.45</v>
      </c>
      <c r="F985">
        <v>13602.12</v>
      </c>
    </row>
    <row r="986" spans="1:6" x14ac:dyDescent="0.25">
      <c r="A986" s="51">
        <v>44344</v>
      </c>
      <c r="B986">
        <v>13686.51</v>
      </c>
      <c r="C986" s="53">
        <f t="shared" si="15"/>
        <v>2.0984269119956878E-3</v>
      </c>
      <c r="D986">
        <v>13717</v>
      </c>
      <c r="E986">
        <v>13765.8</v>
      </c>
      <c r="F986">
        <v>13684.83</v>
      </c>
    </row>
    <row r="987" spans="1:6" x14ac:dyDescent="0.25">
      <c r="A987" s="51">
        <v>44343</v>
      </c>
      <c r="B987">
        <v>13657.85</v>
      </c>
      <c r="C987" s="53">
        <f t="shared" si="15"/>
        <v>-3.2759871383387651E-3</v>
      </c>
      <c r="D987">
        <v>13686.86</v>
      </c>
      <c r="E987">
        <v>13724.76</v>
      </c>
      <c r="F987">
        <v>13652.13</v>
      </c>
    </row>
    <row r="988" spans="1:6" x14ac:dyDescent="0.25">
      <c r="A988" s="51">
        <v>44342</v>
      </c>
      <c r="B988">
        <v>13702.74</v>
      </c>
      <c r="C988" s="53">
        <f t="shared" si="15"/>
        <v>3.2955696151557579E-3</v>
      </c>
      <c r="D988">
        <v>13687.71</v>
      </c>
      <c r="E988">
        <v>13726.06</v>
      </c>
      <c r="F988">
        <v>13661.06</v>
      </c>
    </row>
    <row r="989" spans="1:6" x14ac:dyDescent="0.25">
      <c r="A989" s="51">
        <v>44341</v>
      </c>
      <c r="B989">
        <v>13657.73</v>
      </c>
      <c r="C989" s="53">
        <f t="shared" si="15"/>
        <v>1.1714039621015804E-3</v>
      </c>
      <c r="D989">
        <v>13701.3</v>
      </c>
      <c r="E989">
        <v>13734.41</v>
      </c>
      <c r="F989">
        <v>13614.54</v>
      </c>
    </row>
    <row r="990" spans="1:6" x14ac:dyDescent="0.25">
      <c r="A990" s="51">
        <v>44340</v>
      </c>
      <c r="B990">
        <v>13641.75</v>
      </c>
      <c r="C990" s="53">
        <f t="shared" si="15"/>
        <v>1.7149900012973784E-2</v>
      </c>
      <c r="D990">
        <v>13504.39</v>
      </c>
      <c r="E990">
        <v>13687.6</v>
      </c>
      <c r="F990">
        <v>13500.12</v>
      </c>
    </row>
    <row r="991" spans="1:6" x14ac:dyDescent="0.25">
      <c r="A991" s="51">
        <v>44337</v>
      </c>
      <c r="B991">
        <v>13411.74</v>
      </c>
      <c r="C991" s="53">
        <f t="shared" si="15"/>
        <v>-6.102671614017674E-3</v>
      </c>
      <c r="D991">
        <v>13573.22</v>
      </c>
      <c r="E991">
        <v>13573.84</v>
      </c>
      <c r="F991">
        <v>13401.53</v>
      </c>
    </row>
    <row r="992" spans="1:6" x14ac:dyDescent="0.25">
      <c r="A992" s="51">
        <v>44336</v>
      </c>
      <c r="B992">
        <v>13494.09</v>
      </c>
      <c r="C992" s="53">
        <f t="shared" si="15"/>
        <v>1.9351997407445864E-2</v>
      </c>
      <c r="D992">
        <v>13294.59</v>
      </c>
      <c r="E992">
        <v>13526.01</v>
      </c>
      <c r="F992">
        <v>13293.1</v>
      </c>
    </row>
    <row r="993" spans="1:6" x14ac:dyDescent="0.25">
      <c r="A993" s="51">
        <v>44335</v>
      </c>
      <c r="B993">
        <v>13237.91</v>
      </c>
      <c r="C993" s="53">
        <f t="shared" si="15"/>
        <v>1.5305257806210726E-3</v>
      </c>
      <c r="D993">
        <v>12998.53</v>
      </c>
      <c r="E993">
        <v>13243.98</v>
      </c>
      <c r="F993">
        <v>12994.35</v>
      </c>
    </row>
    <row r="994" spans="1:6" x14ac:dyDescent="0.25">
      <c r="A994" s="51">
        <v>44334</v>
      </c>
      <c r="B994">
        <v>13217.68</v>
      </c>
      <c r="C994" s="53">
        <f t="shared" si="15"/>
        <v>-7.1532069247068897E-3</v>
      </c>
      <c r="D994">
        <v>13352.26</v>
      </c>
      <c r="E994">
        <v>13400.52</v>
      </c>
      <c r="F994">
        <v>13212.85</v>
      </c>
    </row>
    <row r="995" spans="1:6" x14ac:dyDescent="0.25">
      <c r="A995" s="51">
        <v>44333</v>
      </c>
      <c r="B995">
        <v>13312.91</v>
      </c>
      <c r="C995" s="53">
        <f t="shared" si="15"/>
        <v>0</v>
      </c>
      <c r="D995">
        <v>13329.86</v>
      </c>
      <c r="E995">
        <v>13350.14</v>
      </c>
      <c r="F995">
        <v>13196.57</v>
      </c>
    </row>
    <row r="996" spans="1:6" x14ac:dyDescent="0.25">
      <c r="A996" s="51">
        <v>44330</v>
      </c>
      <c r="B996">
        <v>13312.91</v>
      </c>
      <c r="C996" s="53">
        <f t="shared" si="15"/>
        <v>1.554334186427031E-2</v>
      </c>
      <c r="D996">
        <v>13238.99</v>
      </c>
      <c r="E996">
        <v>13430</v>
      </c>
      <c r="F996">
        <v>13220.19</v>
      </c>
    </row>
    <row r="997" spans="1:6" x14ac:dyDescent="0.25">
      <c r="A997" s="51">
        <v>44329</v>
      </c>
      <c r="B997">
        <v>13109.15</v>
      </c>
      <c r="C997" s="53">
        <f t="shared" si="15"/>
        <v>8.2697323335612083E-3</v>
      </c>
      <c r="D997">
        <v>13133.73</v>
      </c>
      <c r="E997">
        <v>13226.64</v>
      </c>
      <c r="F997">
        <v>13006.77</v>
      </c>
    </row>
    <row r="998" spans="1:6" x14ac:dyDescent="0.25">
      <c r="A998" s="51">
        <v>44328</v>
      </c>
      <c r="B998">
        <v>13001.63</v>
      </c>
      <c r="C998" s="53">
        <f t="shared" si="15"/>
        <v>-2.6187770901195284E-2</v>
      </c>
      <c r="D998">
        <v>13155.07</v>
      </c>
      <c r="E998">
        <v>13236.89</v>
      </c>
      <c r="F998">
        <v>12967.18</v>
      </c>
    </row>
    <row r="999" spans="1:6" x14ac:dyDescent="0.25">
      <c r="A999" s="51">
        <v>44327</v>
      </c>
      <c r="B999">
        <v>13351.27</v>
      </c>
      <c r="C999" s="53">
        <f t="shared" si="15"/>
        <v>-5.8462109666235218E-4</v>
      </c>
      <c r="D999">
        <v>13102.64</v>
      </c>
      <c r="E999">
        <v>13381.66</v>
      </c>
      <c r="F999">
        <v>13094.76</v>
      </c>
    </row>
    <row r="1000" spans="1:6" x14ac:dyDescent="0.25">
      <c r="A1000" s="51">
        <v>44326</v>
      </c>
      <c r="B1000">
        <v>13359.08</v>
      </c>
      <c r="C1000" s="53">
        <f t="shared" si="15"/>
        <v>-2.627986323246323E-2</v>
      </c>
      <c r="D1000">
        <v>13647.73</v>
      </c>
      <c r="E1000">
        <v>13648.49</v>
      </c>
      <c r="F1000">
        <v>13358.62</v>
      </c>
    </row>
    <row r="1001" spans="1:6" x14ac:dyDescent="0.25">
      <c r="A1001" s="51">
        <v>44323</v>
      </c>
      <c r="B1001">
        <v>13719.63</v>
      </c>
      <c r="C1001" s="53">
        <f t="shared" si="15"/>
        <v>7.7789114372035506E-3</v>
      </c>
      <c r="D1001">
        <v>13715.56</v>
      </c>
      <c r="E1001">
        <v>13814.65</v>
      </c>
      <c r="F1001">
        <v>13669.78</v>
      </c>
    </row>
    <row r="1002" spans="1:6" x14ac:dyDescent="0.25">
      <c r="A1002" s="51">
        <v>44322</v>
      </c>
      <c r="B1002">
        <v>13613.73</v>
      </c>
      <c r="C1002" s="53">
        <f t="shared" si="15"/>
        <v>8.1727746481061736E-3</v>
      </c>
      <c r="D1002">
        <v>13490.94</v>
      </c>
      <c r="E1002">
        <v>13617.34</v>
      </c>
      <c r="F1002">
        <v>13403.46</v>
      </c>
    </row>
    <row r="1003" spans="1:6" x14ac:dyDescent="0.25">
      <c r="A1003" s="51">
        <v>44321</v>
      </c>
      <c r="B1003">
        <v>13503.37</v>
      </c>
      <c r="C1003" s="53">
        <f t="shared" si="15"/>
        <v>-3.0491698948736934E-3</v>
      </c>
      <c r="D1003">
        <v>13649.12</v>
      </c>
      <c r="E1003">
        <v>13676.86</v>
      </c>
      <c r="F1003">
        <v>13478.58</v>
      </c>
    </row>
    <row r="1004" spans="1:6" x14ac:dyDescent="0.25">
      <c r="A1004" s="51">
        <v>44320</v>
      </c>
      <c r="B1004">
        <v>13544.67</v>
      </c>
      <c r="C1004" s="53">
        <f t="shared" si="15"/>
        <v>-1.8482259060328743E-2</v>
      </c>
      <c r="D1004">
        <v>13680.63</v>
      </c>
      <c r="E1004">
        <v>13705.38</v>
      </c>
      <c r="F1004">
        <v>13396.11</v>
      </c>
    </row>
    <row r="1005" spans="1:6" x14ac:dyDescent="0.25">
      <c r="A1005" s="51">
        <v>44319</v>
      </c>
      <c r="B1005">
        <v>13799.72</v>
      </c>
      <c r="C1005" s="53">
        <f t="shared" si="15"/>
        <v>-4.4037989258887134E-3</v>
      </c>
      <c r="D1005">
        <v>13923.04</v>
      </c>
      <c r="E1005">
        <v>13955</v>
      </c>
      <c r="F1005">
        <v>13784.66</v>
      </c>
    </row>
    <row r="1006" spans="1:6" x14ac:dyDescent="0.25">
      <c r="A1006" s="51">
        <v>44316</v>
      </c>
      <c r="B1006">
        <v>13860.76</v>
      </c>
      <c r="C1006" s="53">
        <f t="shared" si="15"/>
        <v>-7.8338176976707752E-3</v>
      </c>
      <c r="D1006">
        <v>13857.79</v>
      </c>
      <c r="E1006">
        <v>13969.21</v>
      </c>
      <c r="F1006">
        <v>13838.82</v>
      </c>
    </row>
    <row r="1007" spans="1:6" x14ac:dyDescent="0.25">
      <c r="A1007" s="51">
        <v>44315</v>
      </c>
      <c r="B1007">
        <v>13970.2</v>
      </c>
      <c r="C1007" s="53">
        <f t="shared" si="15"/>
        <v>4.9332379967226281E-3</v>
      </c>
      <c r="D1007">
        <v>14063.94</v>
      </c>
      <c r="E1007">
        <v>14073.48</v>
      </c>
      <c r="F1007">
        <v>13836.1</v>
      </c>
    </row>
    <row r="1008" spans="1:6" x14ac:dyDescent="0.25">
      <c r="A1008" s="51">
        <v>44314</v>
      </c>
      <c r="B1008">
        <v>13901.62</v>
      </c>
      <c r="C1008" s="53">
        <f t="shared" si="15"/>
        <v>-4.2019214514321668E-3</v>
      </c>
      <c r="D1008">
        <v>13953.61</v>
      </c>
      <c r="E1008">
        <v>13992.08</v>
      </c>
      <c r="F1008">
        <v>13895.15</v>
      </c>
    </row>
    <row r="1009" spans="1:6" x14ac:dyDescent="0.25">
      <c r="A1009" s="51">
        <v>44313</v>
      </c>
      <c r="B1009">
        <v>13960.28</v>
      </c>
      <c r="C1009" s="53">
        <f t="shared" si="15"/>
        <v>-4.696937722085015E-3</v>
      </c>
      <c r="D1009">
        <v>14048.13</v>
      </c>
      <c r="E1009">
        <v>14048.34</v>
      </c>
      <c r="F1009">
        <v>13931.18</v>
      </c>
    </row>
    <row r="1010" spans="1:6" x14ac:dyDescent="0.25">
      <c r="A1010" s="51">
        <v>44312</v>
      </c>
      <c r="B1010">
        <v>14026.16</v>
      </c>
      <c r="C1010" s="53">
        <f t="shared" si="15"/>
        <v>6.0768471549565994E-3</v>
      </c>
      <c r="D1010">
        <v>13954.94</v>
      </c>
      <c r="E1010">
        <v>14039.4</v>
      </c>
      <c r="F1010">
        <v>13919.93</v>
      </c>
    </row>
    <row r="1011" spans="1:6" x14ac:dyDescent="0.25">
      <c r="A1011" s="51">
        <v>44309</v>
      </c>
      <c r="B1011">
        <v>13941.44</v>
      </c>
      <c r="C1011" s="53">
        <f t="shared" si="15"/>
        <v>1.3012303122429625E-2</v>
      </c>
      <c r="D1011">
        <v>13794.49</v>
      </c>
      <c r="E1011">
        <v>13989.43</v>
      </c>
      <c r="F1011">
        <v>13789.45</v>
      </c>
    </row>
    <row r="1012" spans="1:6" x14ac:dyDescent="0.25">
      <c r="A1012" s="51">
        <v>44308</v>
      </c>
      <c r="B1012">
        <v>13762.36</v>
      </c>
      <c r="C1012" s="53">
        <f t="shared" si="15"/>
        <v>-1.2399579480665723E-2</v>
      </c>
      <c r="D1012">
        <v>13920.88</v>
      </c>
      <c r="E1012">
        <v>13954.03</v>
      </c>
      <c r="F1012">
        <v>13716.76</v>
      </c>
    </row>
    <row r="1013" spans="1:6" x14ac:dyDescent="0.25">
      <c r="A1013" s="51">
        <v>44307</v>
      </c>
      <c r="B1013">
        <v>13935.15</v>
      </c>
      <c r="C1013" s="53">
        <f t="shared" si="15"/>
        <v>9.1134235623819837E-3</v>
      </c>
      <c r="D1013">
        <v>13768.92</v>
      </c>
      <c r="E1013">
        <v>13939.7</v>
      </c>
      <c r="F1013">
        <v>13717.44</v>
      </c>
    </row>
    <row r="1014" spans="1:6" x14ac:dyDescent="0.25">
      <c r="A1014" s="51">
        <v>44306</v>
      </c>
      <c r="B1014">
        <v>13809.3</v>
      </c>
      <c r="C1014" s="53">
        <f t="shared" si="15"/>
        <v>-7.0730755043799665E-3</v>
      </c>
      <c r="D1014">
        <v>13891.96</v>
      </c>
      <c r="E1014">
        <v>13934.89</v>
      </c>
      <c r="F1014">
        <v>13730.59</v>
      </c>
    </row>
    <row r="1015" spans="1:6" x14ac:dyDescent="0.25">
      <c r="A1015" s="51">
        <v>44305</v>
      </c>
      <c r="B1015">
        <v>13907.67</v>
      </c>
      <c r="C1015" s="53">
        <f t="shared" si="15"/>
        <v>-9.5599530263332788E-3</v>
      </c>
      <c r="D1015">
        <v>13970.83</v>
      </c>
      <c r="E1015">
        <v>14025.64</v>
      </c>
      <c r="F1015">
        <v>13835.75</v>
      </c>
    </row>
    <row r="1016" spans="1:6" x14ac:dyDescent="0.25">
      <c r="A1016" s="51">
        <v>44302</v>
      </c>
      <c r="B1016">
        <v>14041.91</v>
      </c>
      <c r="C1016" s="53">
        <f t="shared" si="15"/>
        <v>1.1207605201410953E-3</v>
      </c>
      <c r="D1016">
        <v>14035.96</v>
      </c>
      <c r="E1016">
        <v>14050.38</v>
      </c>
      <c r="F1016">
        <v>13966.54</v>
      </c>
    </row>
    <row r="1017" spans="1:6" x14ac:dyDescent="0.25">
      <c r="A1017" s="51">
        <v>44301</v>
      </c>
      <c r="B1017">
        <v>14026.19</v>
      </c>
      <c r="C1017" s="53">
        <f t="shared" si="15"/>
        <v>1.6102683949692498E-2</v>
      </c>
      <c r="D1017">
        <v>13934.87</v>
      </c>
      <c r="E1017">
        <v>14040.11</v>
      </c>
      <c r="F1017">
        <v>13931.01</v>
      </c>
    </row>
    <row r="1018" spans="1:6" x14ac:dyDescent="0.25">
      <c r="A1018" s="51">
        <v>44300</v>
      </c>
      <c r="B1018">
        <v>13803.91</v>
      </c>
      <c r="C1018" s="53">
        <f t="shared" si="15"/>
        <v>-1.305402570623504E-2</v>
      </c>
      <c r="D1018">
        <v>13973.82</v>
      </c>
      <c r="E1018">
        <v>13990.54</v>
      </c>
      <c r="F1018">
        <v>13782.17</v>
      </c>
    </row>
    <row r="1019" spans="1:6" x14ac:dyDescent="0.25">
      <c r="A1019" s="51">
        <v>44299</v>
      </c>
      <c r="B1019">
        <v>13986.49</v>
      </c>
      <c r="C1019" s="53">
        <f t="shared" si="15"/>
        <v>1.2094635420623945E-2</v>
      </c>
      <c r="D1019">
        <v>13874.58</v>
      </c>
      <c r="E1019">
        <v>14002.53</v>
      </c>
      <c r="F1019">
        <v>13874.58</v>
      </c>
    </row>
    <row r="1020" spans="1:6" x14ac:dyDescent="0.25">
      <c r="A1020" s="51">
        <v>44298</v>
      </c>
      <c r="B1020">
        <v>13819.35</v>
      </c>
      <c r="C1020" s="53">
        <f t="shared" si="15"/>
        <v>-1.8562590962112324E-3</v>
      </c>
      <c r="D1020">
        <v>13792.74</v>
      </c>
      <c r="E1020">
        <v>13839.39</v>
      </c>
      <c r="F1020">
        <v>13747.63</v>
      </c>
    </row>
    <row r="1021" spans="1:6" x14ac:dyDescent="0.25">
      <c r="A1021" s="51">
        <v>44295</v>
      </c>
      <c r="B1021">
        <v>13845.05</v>
      </c>
      <c r="C1021" s="53">
        <f t="shared" si="15"/>
        <v>6.2906566849583179E-3</v>
      </c>
      <c r="D1021">
        <v>13709.67</v>
      </c>
      <c r="E1021">
        <v>13849.31</v>
      </c>
      <c r="F1021">
        <v>13674.92</v>
      </c>
    </row>
    <row r="1022" spans="1:6" x14ac:dyDescent="0.25">
      <c r="A1022" s="51">
        <v>44294</v>
      </c>
      <c r="B1022">
        <v>13758.5</v>
      </c>
      <c r="C1022" s="53">
        <f t="shared" si="15"/>
        <v>1.0413683197837864E-2</v>
      </c>
      <c r="D1022">
        <v>13730.73</v>
      </c>
      <c r="E1022">
        <v>13763.18</v>
      </c>
      <c r="F1022">
        <v>13703.51</v>
      </c>
    </row>
    <row r="1023" spans="1:6" x14ac:dyDescent="0.25">
      <c r="A1023" s="51">
        <v>44293</v>
      </c>
      <c r="B1023">
        <v>13616.7</v>
      </c>
      <c r="C1023" s="53">
        <f t="shared" si="15"/>
        <v>2.8162251094749902E-3</v>
      </c>
      <c r="D1023">
        <v>13553.9</v>
      </c>
      <c r="E1023">
        <v>13648.8</v>
      </c>
      <c r="F1023">
        <v>13532.63</v>
      </c>
    </row>
    <row r="1024" spans="1:6" x14ac:dyDescent="0.25">
      <c r="A1024" s="51">
        <v>44292</v>
      </c>
      <c r="B1024">
        <v>13578.46</v>
      </c>
      <c r="C1024" s="53">
        <f t="shared" si="15"/>
        <v>-1.4487254157915519E-3</v>
      </c>
      <c r="D1024">
        <v>13567.2</v>
      </c>
      <c r="E1024">
        <v>13660.29</v>
      </c>
      <c r="F1024">
        <v>13551.6</v>
      </c>
    </row>
    <row r="1025" spans="1:6" x14ac:dyDescent="0.25">
      <c r="A1025" s="51">
        <v>44291</v>
      </c>
      <c r="B1025">
        <v>13598.16</v>
      </c>
      <c r="C1025" s="53">
        <f t="shared" si="15"/>
        <v>2.0154529311279923E-2</v>
      </c>
      <c r="D1025">
        <v>13434.04</v>
      </c>
      <c r="E1025">
        <v>13623.6</v>
      </c>
      <c r="F1025">
        <v>13420.81</v>
      </c>
    </row>
    <row r="1026" spans="1:6" x14ac:dyDescent="0.25">
      <c r="A1026" s="51">
        <v>44287</v>
      </c>
      <c r="B1026">
        <v>13329.51</v>
      </c>
      <c r="C1026" s="53">
        <f t="shared" si="15"/>
        <v>1.8185165268297387E-2</v>
      </c>
      <c r="D1026">
        <v>13268.88</v>
      </c>
      <c r="E1026">
        <v>13333.41</v>
      </c>
      <c r="F1026">
        <v>13255.82</v>
      </c>
    </row>
    <row r="1027" spans="1:6" x14ac:dyDescent="0.25">
      <c r="A1027" s="51">
        <v>44286</v>
      </c>
      <c r="B1027">
        <v>13091.44</v>
      </c>
      <c r="C1027" s="53">
        <f t="shared" ref="C1027:C1090" si="16">B1027/B1028-1</f>
        <v>1.5113367704336023E-2</v>
      </c>
      <c r="D1027">
        <v>12970.33</v>
      </c>
      <c r="E1027">
        <v>13167.06</v>
      </c>
      <c r="F1027">
        <v>12966.65</v>
      </c>
    </row>
    <row r="1028" spans="1:6" x14ac:dyDescent="0.25">
      <c r="A1028" s="51">
        <v>44285</v>
      </c>
      <c r="B1028">
        <v>12896.53</v>
      </c>
      <c r="C1028" s="53">
        <f t="shared" si="16"/>
        <v>-5.3379136092501778E-3</v>
      </c>
      <c r="D1028">
        <v>12904.01</v>
      </c>
      <c r="E1028">
        <v>12929.46</v>
      </c>
      <c r="F1028">
        <v>12798.03</v>
      </c>
    </row>
    <row r="1029" spans="1:6" x14ac:dyDescent="0.25">
      <c r="A1029" s="51">
        <v>44284</v>
      </c>
      <c r="B1029">
        <v>12965.74</v>
      </c>
      <c r="C1029" s="53">
        <f t="shared" si="16"/>
        <v>-1.0308865315985516E-3</v>
      </c>
      <c r="D1029">
        <v>12950.51</v>
      </c>
      <c r="E1029">
        <v>13013.47</v>
      </c>
      <c r="F1029">
        <v>12836.6</v>
      </c>
    </row>
    <row r="1030" spans="1:6" x14ac:dyDescent="0.25">
      <c r="A1030" s="51">
        <v>44281</v>
      </c>
      <c r="B1030">
        <v>12979.12</v>
      </c>
      <c r="C1030" s="53">
        <f t="shared" si="16"/>
        <v>1.5540068432323917E-2</v>
      </c>
      <c r="D1030">
        <v>12777.27</v>
      </c>
      <c r="E1030">
        <v>12992.3</v>
      </c>
      <c r="F1030">
        <v>12721.66</v>
      </c>
    </row>
    <row r="1031" spans="1:6" x14ac:dyDescent="0.25">
      <c r="A1031" s="51">
        <v>44280</v>
      </c>
      <c r="B1031">
        <v>12780.51</v>
      </c>
      <c r="C1031" s="53">
        <f t="shared" si="16"/>
        <v>-1.4352818371606846E-3</v>
      </c>
      <c r="D1031">
        <v>12707.58</v>
      </c>
      <c r="E1031">
        <v>12845.66</v>
      </c>
      <c r="F1031">
        <v>12627.93</v>
      </c>
    </row>
    <row r="1032" spans="1:6" x14ac:dyDescent="0.25">
      <c r="A1032" s="51">
        <v>44279</v>
      </c>
      <c r="B1032">
        <v>12798.88</v>
      </c>
      <c r="C1032" s="53">
        <f t="shared" si="16"/>
        <v>-1.681621842109926E-2</v>
      </c>
      <c r="D1032">
        <v>13072.82</v>
      </c>
      <c r="E1032">
        <v>13077.49</v>
      </c>
      <c r="F1032">
        <v>12797.85</v>
      </c>
    </row>
    <row r="1033" spans="1:6" x14ac:dyDescent="0.25">
      <c r="A1033" s="51">
        <v>44278</v>
      </c>
      <c r="B1033">
        <v>13017.79</v>
      </c>
      <c r="C1033" s="53">
        <f t="shared" si="16"/>
        <v>-5.2512090694921687E-3</v>
      </c>
      <c r="D1033">
        <v>13127.17</v>
      </c>
      <c r="E1033">
        <v>13180.66</v>
      </c>
      <c r="F1033">
        <v>12993.5</v>
      </c>
    </row>
    <row r="1034" spans="1:6" x14ac:dyDescent="0.25">
      <c r="A1034" s="51">
        <v>44277</v>
      </c>
      <c r="B1034">
        <v>13086.51</v>
      </c>
      <c r="C1034" s="53">
        <f t="shared" si="16"/>
        <v>1.706071116865715E-2</v>
      </c>
      <c r="D1034">
        <v>12943.14</v>
      </c>
      <c r="E1034">
        <v>13167.46</v>
      </c>
      <c r="F1034">
        <v>12943.14</v>
      </c>
    </row>
    <row r="1035" spans="1:6" x14ac:dyDescent="0.25">
      <c r="A1035" s="51">
        <v>44274</v>
      </c>
      <c r="B1035">
        <v>12866.99</v>
      </c>
      <c r="C1035" s="53">
        <f t="shared" si="16"/>
        <v>6.0871958552335403E-3</v>
      </c>
      <c r="D1035">
        <v>12792.67</v>
      </c>
      <c r="E1035">
        <v>12906.02</v>
      </c>
      <c r="F1035">
        <v>12704.07</v>
      </c>
    </row>
    <row r="1036" spans="1:6" x14ac:dyDescent="0.25">
      <c r="A1036" s="51">
        <v>44273</v>
      </c>
      <c r="B1036">
        <v>12789.14</v>
      </c>
      <c r="C1036" s="53">
        <f t="shared" si="16"/>
        <v>-3.1300417046017492E-2</v>
      </c>
      <c r="D1036">
        <v>13006.29</v>
      </c>
      <c r="E1036">
        <v>13040.36</v>
      </c>
      <c r="F1036">
        <v>12781.53</v>
      </c>
    </row>
    <row r="1037" spans="1:6" x14ac:dyDescent="0.25">
      <c r="A1037" s="51">
        <v>44272</v>
      </c>
      <c r="B1037">
        <v>13202.38</v>
      </c>
      <c r="C1037" s="53">
        <f t="shared" si="16"/>
        <v>3.8092254726935781E-3</v>
      </c>
      <c r="D1037">
        <v>13024.83</v>
      </c>
      <c r="E1037">
        <v>13280.29</v>
      </c>
      <c r="F1037">
        <v>12950.08</v>
      </c>
    </row>
    <row r="1038" spans="1:6" x14ac:dyDescent="0.25">
      <c r="A1038" s="51">
        <v>44271</v>
      </c>
      <c r="B1038">
        <v>13152.28</v>
      </c>
      <c r="C1038" s="53">
        <f t="shared" si="16"/>
        <v>5.3307691014130576E-3</v>
      </c>
      <c r="D1038">
        <v>13156.65</v>
      </c>
      <c r="E1038">
        <v>13297.48</v>
      </c>
      <c r="F1038">
        <v>13091.78</v>
      </c>
    </row>
    <row r="1039" spans="1:6" x14ac:dyDescent="0.25">
      <c r="A1039" s="51">
        <v>44270</v>
      </c>
      <c r="B1039">
        <v>13082.54</v>
      </c>
      <c r="C1039" s="53">
        <f t="shared" si="16"/>
        <v>1.1227235379279499E-2</v>
      </c>
      <c r="D1039">
        <v>12936.13</v>
      </c>
      <c r="E1039">
        <v>13085.01</v>
      </c>
      <c r="F1039">
        <v>12885.64</v>
      </c>
    </row>
    <row r="1040" spans="1:6" x14ac:dyDescent="0.25">
      <c r="A1040" s="51">
        <v>44267</v>
      </c>
      <c r="B1040">
        <v>12937.29</v>
      </c>
      <c r="C1040" s="53">
        <f t="shared" si="16"/>
        <v>-8.8570356012839246E-3</v>
      </c>
      <c r="D1040">
        <v>12873.39</v>
      </c>
      <c r="E1040">
        <v>12943.58</v>
      </c>
      <c r="F1040">
        <v>12778.13</v>
      </c>
    </row>
    <row r="1041" spans="1:6" x14ac:dyDescent="0.25">
      <c r="A1041" s="51">
        <v>44266</v>
      </c>
      <c r="B1041">
        <v>13052.9</v>
      </c>
      <c r="C1041" s="53">
        <f t="shared" si="16"/>
        <v>2.3590679787673707E-2</v>
      </c>
      <c r="D1041">
        <v>12960.53</v>
      </c>
      <c r="E1041">
        <v>13117.86</v>
      </c>
      <c r="F1041">
        <v>12920.01</v>
      </c>
    </row>
    <row r="1042" spans="1:6" x14ac:dyDescent="0.25">
      <c r="A1042" s="51">
        <v>44265</v>
      </c>
      <c r="B1042">
        <v>12752.07</v>
      </c>
      <c r="C1042" s="53">
        <f t="shared" si="16"/>
        <v>-3.3154897147131823E-3</v>
      </c>
      <c r="D1042">
        <v>12950.25</v>
      </c>
      <c r="E1042">
        <v>12979.38</v>
      </c>
      <c r="F1042">
        <v>12726.85</v>
      </c>
    </row>
    <row r="1043" spans="1:6" x14ac:dyDescent="0.25">
      <c r="A1043" s="51">
        <v>44264</v>
      </c>
      <c r="B1043">
        <v>12794.49</v>
      </c>
      <c r="C1043" s="53">
        <f t="shared" si="16"/>
        <v>4.0280248603960622E-2</v>
      </c>
      <c r="D1043">
        <v>12635.45</v>
      </c>
      <c r="E1043">
        <v>12868.52</v>
      </c>
      <c r="F1043">
        <v>12592.83</v>
      </c>
    </row>
    <row r="1044" spans="1:6" x14ac:dyDescent="0.25">
      <c r="A1044" s="51">
        <v>44263</v>
      </c>
      <c r="B1044">
        <v>12299.08</v>
      </c>
      <c r="C1044" s="53">
        <f t="shared" si="16"/>
        <v>-2.9161282581771641E-2</v>
      </c>
      <c r="D1044">
        <v>12629.56</v>
      </c>
      <c r="E1044">
        <v>12718.58</v>
      </c>
      <c r="F1044">
        <v>12287.57</v>
      </c>
    </row>
    <row r="1045" spans="1:6" x14ac:dyDescent="0.25">
      <c r="A1045" s="51">
        <v>44260</v>
      </c>
      <c r="B1045">
        <v>12668.51</v>
      </c>
      <c r="C1045" s="53">
        <f t="shared" si="16"/>
        <v>1.6408055198973148E-2</v>
      </c>
      <c r="D1045">
        <v>12594.16</v>
      </c>
      <c r="E1045">
        <v>12700.95</v>
      </c>
      <c r="F1045">
        <v>12208.39</v>
      </c>
    </row>
    <row r="1046" spans="1:6" x14ac:dyDescent="0.25">
      <c r="A1046" s="51">
        <v>44259</v>
      </c>
      <c r="B1046">
        <v>12464</v>
      </c>
      <c r="C1046" s="53">
        <f t="shared" si="16"/>
        <v>-1.7292777212293609E-2</v>
      </c>
      <c r="D1046">
        <v>12655.92</v>
      </c>
      <c r="E1046">
        <v>12799.08</v>
      </c>
      <c r="F1046">
        <v>12314.16</v>
      </c>
    </row>
    <row r="1047" spans="1:6" x14ac:dyDescent="0.25">
      <c r="A1047" s="51">
        <v>44258</v>
      </c>
      <c r="B1047">
        <v>12683.33</v>
      </c>
      <c r="C1047" s="53">
        <f t="shared" si="16"/>
        <v>-2.8837782686763846E-2</v>
      </c>
      <c r="D1047">
        <v>13020.1</v>
      </c>
      <c r="E1047">
        <v>13057.29</v>
      </c>
      <c r="F1047">
        <v>12679.89</v>
      </c>
    </row>
    <row r="1048" spans="1:6" x14ac:dyDescent="0.25">
      <c r="A1048" s="51">
        <v>44257</v>
      </c>
      <c r="B1048">
        <v>13059.95</v>
      </c>
      <c r="C1048" s="53">
        <f t="shared" si="16"/>
        <v>-1.6788439315061798E-2</v>
      </c>
      <c r="D1048">
        <v>13297.76</v>
      </c>
      <c r="E1048">
        <v>13301.62</v>
      </c>
      <c r="F1048">
        <v>13052.12</v>
      </c>
    </row>
    <row r="1049" spans="1:6" x14ac:dyDescent="0.25">
      <c r="A1049" s="51">
        <v>44256</v>
      </c>
      <c r="B1049">
        <v>13282.95</v>
      </c>
      <c r="C1049" s="53">
        <f t="shared" si="16"/>
        <v>2.8933090823459517E-2</v>
      </c>
      <c r="D1049">
        <v>13106.02</v>
      </c>
      <c r="E1049">
        <v>13293.78</v>
      </c>
      <c r="F1049">
        <v>13051.7</v>
      </c>
    </row>
    <row r="1050" spans="1:6" x14ac:dyDescent="0.25">
      <c r="A1050" s="51">
        <v>44253</v>
      </c>
      <c r="B1050">
        <v>12909.44</v>
      </c>
      <c r="C1050" s="53">
        <f t="shared" si="16"/>
        <v>6.324293691063021E-3</v>
      </c>
      <c r="D1050">
        <v>12958.96</v>
      </c>
      <c r="E1050">
        <v>13090.36</v>
      </c>
      <c r="F1050">
        <v>12764.34</v>
      </c>
    </row>
    <row r="1051" spans="1:6" x14ac:dyDescent="0.25">
      <c r="A1051" s="51">
        <v>44252</v>
      </c>
      <c r="B1051">
        <v>12828.31</v>
      </c>
      <c r="C1051" s="53">
        <f t="shared" si="16"/>
        <v>-3.562420924674814E-2</v>
      </c>
      <c r="D1051">
        <v>13197.75</v>
      </c>
      <c r="E1051">
        <v>13294.56</v>
      </c>
      <c r="F1051">
        <v>12773.76</v>
      </c>
    </row>
    <row r="1052" spans="1:6" x14ac:dyDescent="0.25">
      <c r="A1052" s="51">
        <v>44251</v>
      </c>
      <c r="B1052">
        <v>13302.19</v>
      </c>
      <c r="C1052" s="53">
        <f t="shared" si="16"/>
        <v>8.1456886888762181E-3</v>
      </c>
      <c r="D1052">
        <v>13095.86</v>
      </c>
      <c r="E1052">
        <v>13312.42</v>
      </c>
      <c r="F1052">
        <v>12971.82</v>
      </c>
    </row>
    <row r="1053" spans="1:6" x14ac:dyDescent="0.25">
      <c r="A1053" s="51">
        <v>44250</v>
      </c>
      <c r="B1053">
        <v>13194.71</v>
      </c>
      <c r="C1053" s="53">
        <f t="shared" si="16"/>
        <v>-2.1952942208482984E-3</v>
      </c>
      <c r="D1053">
        <v>12982.36</v>
      </c>
      <c r="E1053">
        <v>13259.85</v>
      </c>
      <c r="F1053">
        <v>12758.12</v>
      </c>
    </row>
    <row r="1054" spans="1:6" x14ac:dyDescent="0.25">
      <c r="A1054" s="51">
        <v>44249</v>
      </c>
      <c r="B1054">
        <v>13223.74</v>
      </c>
      <c r="C1054" s="53">
        <f t="shared" si="16"/>
        <v>-2.6290095266987668E-2</v>
      </c>
      <c r="D1054">
        <v>13414.04</v>
      </c>
      <c r="E1054">
        <v>13447.37</v>
      </c>
      <c r="F1054">
        <v>13220.77</v>
      </c>
    </row>
    <row r="1055" spans="1:6" x14ac:dyDescent="0.25">
      <c r="A1055" s="51">
        <v>44246</v>
      </c>
      <c r="B1055">
        <v>13580.78</v>
      </c>
      <c r="C1055" s="53">
        <f t="shared" si="16"/>
        <v>-4.159850295251788E-3</v>
      </c>
      <c r="D1055">
        <v>13686.23</v>
      </c>
      <c r="E1055">
        <v>13701.69</v>
      </c>
      <c r="F1055">
        <v>13545.45</v>
      </c>
    </row>
    <row r="1056" spans="1:6" x14ac:dyDescent="0.25">
      <c r="A1056" s="51">
        <v>44245</v>
      </c>
      <c r="B1056">
        <v>13637.51</v>
      </c>
      <c r="C1056" s="53">
        <f t="shared" si="16"/>
        <v>-4.5402420927157516E-3</v>
      </c>
      <c r="D1056">
        <v>13556.01</v>
      </c>
      <c r="E1056">
        <v>13669.94</v>
      </c>
      <c r="F1056">
        <v>13477.17</v>
      </c>
    </row>
    <row r="1057" spans="1:6" x14ac:dyDescent="0.25">
      <c r="A1057" s="51">
        <v>44244</v>
      </c>
      <c r="B1057">
        <v>13699.71</v>
      </c>
      <c r="C1057" s="53">
        <f t="shared" si="16"/>
        <v>-5.3768866475918387E-3</v>
      </c>
      <c r="D1057">
        <v>13636.15</v>
      </c>
      <c r="E1057">
        <v>13713.14</v>
      </c>
      <c r="F1057">
        <v>13552.66</v>
      </c>
    </row>
    <row r="1058" spans="1:6" x14ac:dyDescent="0.25">
      <c r="A1058" s="51">
        <v>44243</v>
      </c>
      <c r="B1058">
        <v>13773.77</v>
      </c>
      <c r="C1058" s="53">
        <f t="shared" si="16"/>
        <v>-2.4573245363094243E-3</v>
      </c>
      <c r="D1058">
        <v>13841.03</v>
      </c>
      <c r="E1058">
        <v>13879.77</v>
      </c>
      <c r="F1058">
        <v>13726.78</v>
      </c>
    </row>
    <row r="1059" spans="1:6" x14ac:dyDescent="0.25">
      <c r="A1059" s="51">
        <v>44239</v>
      </c>
      <c r="B1059">
        <v>13807.7</v>
      </c>
      <c r="C1059" s="53">
        <f t="shared" si="16"/>
        <v>5.3406240557434259E-3</v>
      </c>
      <c r="D1059">
        <v>13695.9</v>
      </c>
      <c r="E1059">
        <v>13816.25</v>
      </c>
      <c r="F1059">
        <v>13656.78</v>
      </c>
    </row>
    <row r="1060" spans="1:6" x14ac:dyDescent="0.25">
      <c r="A1060" s="51">
        <v>44238</v>
      </c>
      <c r="B1060">
        <v>13734.35</v>
      </c>
      <c r="C1060" s="53">
        <f t="shared" si="16"/>
        <v>5.7911707348152763E-3</v>
      </c>
      <c r="D1060">
        <v>13723.63</v>
      </c>
      <c r="E1060">
        <v>13747.2</v>
      </c>
      <c r="F1060">
        <v>13637.19</v>
      </c>
    </row>
    <row r="1061" spans="1:6" x14ac:dyDescent="0.25">
      <c r="A1061" s="51">
        <v>44237</v>
      </c>
      <c r="B1061">
        <v>13655.27</v>
      </c>
      <c r="C1061" s="53">
        <f t="shared" si="16"/>
        <v>-2.3240895793696925E-3</v>
      </c>
      <c r="D1061">
        <v>13751.42</v>
      </c>
      <c r="E1061">
        <v>13770.91</v>
      </c>
      <c r="F1061">
        <v>13531.93</v>
      </c>
    </row>
    <row r="1062" spans="1:6" x14ac:dyDescent="0.25">
      <c r="A1062" s="51">
        <v>44236</v>
      </c>
      <c r="B1062">
        <v>13687.08</v>
      </c>
      <c r="C1062" s="53">
        <f t="shared" si="16"/>
        <v>-5.797727933219976E-4</v>
      </c>
      <c r="D1062">
        <v>13667.14</v>
      </c>
      <c r="E1062">
        <v>13741.79</v>
      </c>
      <c r="F1062">
        <v>13664.7</v>
      </c>
    </row>
    <row r="1063" spans="1:6" x14ac:dyDescent="0.25">
      <c r="A1063" s="51">
        <v>44235</v>
      </c>
      <c r="B1063">
        <v>13695.02</v>
      </c>
      <c r="C1063" s="53">
        <f t="shared" si="16"/>
        <v>6.6936392050551685E-3</v>
      </c>
      <c r="D1063">
        <v>13672.33</v>
      </c>
      <c r="E1063">
        <v>13698.41</v>
      </c>
      <c r="F1063">
        <v>13607.96</v>
      </c>
    </row>
    <row r="1064" spans="1:6" x14ac:dyDescent="0.25">
      <c r="A1064" s="51">
        <v>44232</v>
      </c>
      <c r="B1064">
        <v>13603.96</v>
      </c>
      <c r="C1064" s="53">
        <f t="shared" si="16"/>
        <v>3.1760452300697573E-3</v>
      </c>
      <c r="D1064">
        <v>13592.77</v>
      </c>
      <c r="E1064">
        <v>13642.96</v>
      </c>
      <c r="F1064">
        <v>13527.81</v>
      </c>
    </row>
    <row r="1065" spans="1:6" x14ac:dyDescent="0.25">
      <c r="A1065" s="51">
        <v>44231</v>
      </c>
      <c r="B1065">
        <v>13560.89</v>
      </c>
      <c r="C1065" s="53">
        <f t="shared" si="16"/>
        <v>1.182775882176057E-2</v>
      </c>
      <c r="D1065">
        <v>13454.85</v>
      </c>
      <c r="E1065">
        <v>13563.13</v>
      </c>
      <c r="F1065">
        <v>13406.44</v>
      </c>
    </row>
    <row r="1066" spans="1:6" x14ac:dyDescent="0.25">
      <c r="A1066" s="51">
        <v>44230</v>
      </c>
      <c r="B1066">
        <v>13402.37</v>
      </c>
      <c r="C1066" s="53">
        <f t="shared" si="16"/>
        <v>-3.9944649720722314E-3</v>
      </c>
      <c r="D1066">
        <v>13555.03</v>
      </c>
      <c r="E1066">
        <v>13561.45</v>
      </c>
      <c r="F1066">
        <v>13400.08</v>
      </c>
    </row>
    <row r="1067" spans="1:6" x14ac:dyDescent="0.25">
      <c r="A1067" s="51">
        <v>44229</v>
      </c>
      <c r="B1067">
        <v>13456.12</v>
      </c>
      <c r="C1067" s="53">
        <f t="shared" si="16"/>
        <v>1.5640543743254298E-2</v>
      </c>
      <c r="D1067">
        <v>13371.37</v>
      </c>
      <c r="E1067">
        <v>13501.23</v>
      </c>
      <c r="F1067">
        <v>13363.76</v>
      </c>
    </row>
    <row r="1068" spans="1:6" x14ac:dyDescent="0.25">
      <c r="A1068" s="51">
        <v>44228</v>
      </c>
      <c r="B1068">
        <v>13248.9</v>
      </c>
      <c r="C1068" s="53">
        <f t="shared" si="16"/>
        <v>2.5029825041894327E-2</v>
      </c>
      <c r="D1068">
        <v>13067.65</v>
      </c>
      <c r="E1068">
        <v>13280.22</v>
      </c>
      <c r="F1068">
        <v>12983.1</v>
      </c>
    </row>
    <row r="1069" spans="1:6" x14ac:dyDescent="0.25">
      <c r="A1069" s="51">
        <v>44225</v>
      </c>
      <c r="B1069">
        <v>12925.38</v>
      </c>
      <c r="C1069" s="53">
        <f t="shared" si="16"/>
        <v>-2.0918029955618866E-2</v>
      </c>
      <c r="D1069">
        <v>13124.7</v>
      </c>
      <c r="E1069">
        <v>13167.87</v>
      </c>
      <c r="F1069">
        <v>12845.43</v>
      </c>
    </row>
    <row r="1070" spans="1:6" x14ac:dyDescent="0.25">
      <c r="A1070" s="51">
        <v>44224</v>
      </c>
      <c r="B1070">
        <v>13201.53</v>
      </c>
      <c r="C1070" s="53">
        <f t="shared" si="16"/>
        <v>6.7781874754531124E-3</v>
      </c>
      <c r="D1070">
        <v>13163.32</v>
      </c>
      <c r="E1070">
        <v>13401.85</v>
      </c>
      <c r="F1070">
        <v>13150.1</v>
      </c>
    </row>
    <row r="1071" spans="1:6" x14ac:dyDescent="0.25">
      <c r="A1071" s="51">
        <v>44223</v>
      </c>
      <c r="B1071">
        <v>13112.65</v>
      </c>
      <c r="C1071" s="53">
        <f t="shared" si="16"/>
        <v>-2.7986262610089296E-2</v>
      </c>
      <c r="D1071">
        <v>13371.16</v>
      </c>
      <c r="E1071">
        <v>13393.51</v>
      </c>
      <c r="F1071">
        <v>13034.14</v>
      </c>
    </row>
    <row r="1072" spans="1:6" x14ac:dyDescent="0.25">
      <c r="A1072" s="51">
        <v>44222</v>
      </c>
      <c r="B1072">
        <v>13490.19</v>
      </c>
      <c r="C1072" s="53">
        <f t="shared" si="16"/>
        <v>5.117445371269902E-4</v>
      </c>
      <c r="D1072">
        <v>13507.47</v>
      </c>
      <c r="E1072">
        <v>13536.3</v>
      </c>
      <c r="F1072">
        <v>13440.32</v>
      </c>
    </row>
    <row r="1073" spans="1:6" x14ac:dyDescent="0.25">
      <c r="A1073" s="51">
        <v>44221</v>
      </c>
      <c r="B1073">
        <v>13483.29</v>
      </c>
      <c r="C1073" s="53">
        <f t="shared" si="16"/>
        <v>8.7450622456308746E-3</v>
      </c>
      <c r="D1073">
        <v>13515.63</v>
      </c>
      <c r="E1073">
        <v>13563.7</v>
      </c>
      <c r="F1073">
        <v>13205.59</v>
      </c>
    </row>
    <row r="1074" spans="1:6" x14ac:dyDescent="0.25">
      <c r="A1074" s="51">
        <v>44218</v>
      </c>
      <c r="B1074">
        <v>13366.4</v>
      </c>
      <c r="C1074" s="53">
        <f t="shared" si="16"/>
        <v>-2.878778723445552E-3</v>
      </c>
      <c r="D1074">
        <v>13356.18</v>
      </c>
      <c r="E1074">
        <v>13404.77</v>
      </c>
      <c r="F1074">
        <v>13336.9</v>
      </c>
    </row>
    <row r="1075" spans="1:6" x14ac:dyDescent="0.25">
      <c r="A1075" s="51">
        <v>44217</v>
      </c>
      <c r="B1075">
        <v>13404.99</v>
      </c>
      <c r="C1075" s="53">
        <f t="shared" si="16"/>
        <v>8.163081123156779E-3</v>
      </c>
      <c r="D1075">
        <v>13356.7</v>
      </c>
      <c r="E1075">
        <v>13433.69</v>
      </c>
      <c r="F1075">
        <v>13297.79</v>
      </c>
    </row>
    <row r="1076" spans="1:6" x14ac:dyDescent="0.25">
      <c r="A1076" s="51">
        <v>44216</v>
      </c>
      <c r="B1076">
        <v>13296.45</v>
      </c>
      <c r="C1076" s="53">
        <f t="shared" si="16"/>
        <v>2.3076141803895389E-2</v>
      </c>
      <c r="D1076">
        <v>13155.12</v>
      </c>
      <c r="E1076">
        <v>13332.26</v>
      </c>
      <c r="F1076">
        <v>13138.3</v>
      </c>
    </row>
    <row r="1077" spans="1:6" x14ac:dyDescent="0.25">
      <c r="A1077" s="51">
        <v>44215</v>
      </c>
      <c r="B1077">
        <v>12996.54</v>
      </c>
      <c r="C1077" s="53">
        <f t="shared" si="16"/>
        <v>1.504303756737202E-2</v>
      </c>
      <c r="D1077">
        <v>12921.61</v>
      </c>
      <c r="E1077">
        <v>13012.09</v>
      </c>
      <c r="F1077">
        <v>12861.3</v>
      </c>
    </row>
    <row r="1078" spans="1:6" x14ac:dyDescent="0.25">
      <c r="A1078" s="51">
        <v>44211</v>
      </c>
      <c r="B1078">
        <v>12803.93</v>
      </c>
      <c r="C1078" s="53">
        <f t="shared" si="16"/>
        <v>-7.3464824722511146E-3</v>
      </c>
      <c r="D1078">
        <v>12898.09</v>
      </c>
      <c r="E1078">
        <v>12941.29</v>
      </c>
      <c r="F1078">
        <v>12758.1</v>
      </c>
    </row>
    <row r="1079" spans="1:6" x14ac:dyDescent="0.25">
      <c r="A1079" s="51">
        <v>44210</v>
      </c>
      <c r="B1079">
        <v>12898.69</v>
      </c>
      <c r="C1079" s="53">
        <f t="shared" si="16"/>
        <v>-5.7763324528292692E-3</v>
      </c>
      <c r="D1079">
        <v>13010.94</v>
      </c>
      <c r="E1079">
        <v>13037.05</v>
      </c>
      <c r="F1079">
        <v>12886.16</v>
      </c>
    </row>
    <row r="1080" spans="1:6" x14ac:dyDescent="0.25">
      <c r="A1080" s="51">
        <v>44209</v>
      </c>
      <c r="B1080">
        <v>12973.63</v>
      </c>
      <c r="C1080" s="53">
        <f t="shared" si="16"/>
        <v>6.3248084678277916E-3</v>
      </c>
      <c r="D1080">
        <v>12911.87</v>
      </c>
      <c r="E1080">
        <v>13008.85</v>
      </c>
      <c r="F1080">
        <v>12878.02</v>
      </c>
    </row>
    <row r="1081" spans="1:6" x14ac:dyDescent="0.25">
      <c r="A1081" s="51">
        <v>44208</v>
      </c>
      <c r="B1081">
        <v>12892.09</v>
      </c>
      <c r="C1081" s="53">
        <f t="shared" si="16"/>
        <v>-8.0604596477107382E-4</v>
      </c>
      <c r="D1081">
        <v>12916.1</v>
      </c>
      <c r="E1081">
        <v>12957.43</v>
      </c>
      <c r="F1081">
        <v>12783.71</v>
      </c>
    </row>
    <row r="1082" spans="1:6" x14ac:dyDescent="0.25">
      <c r="A1082" s="51">
        <v>44207</v>
      </c>
      <c r="B1082">
        <v>12902.49</v>
      </c>
      <c r="C1082" s="53">
        <f t="shared" si="16"/>
        <v>-1.5467905869425924E-2</v>
      </c>
      <c r="D1082">
        <v>12961.5</v>
      </c>
      <c r="E1082">
        <v>13023.21</v>
      </c>
      <c r="F1082">
        <v>12883.59</v>
      </c>
    </row>
    <row r="1083" spans="1:6" x14ac:dyDescent="0.25">
      <c r="A1083" s="51">
        <v>44204</v>
      </c>
      <c r="B1083">
        <v>13105.2</v>
      </c>
      <c r="C1083" s="53">
        <f t="shared" si="16"/>
        <v>1.2800270797252322E-2</v>
      </c>
      <c r="D1083">
        <v>13037.24</v>
      </c>
      <c r="E1083">
        <v>13113.09</v>
      </c>
      <c r="F1083">
        <v>12939.73</v>
      </c>
    </row>
    <row r="1084" spans="1:6" x14ac:dyDescent="0.25">
      <c r="A1084" s="51">
        <v>44203</v>
      </c>
      <c r="B1084">
        <v>12939.57</v>
      </c>
      <c r="C1084" s="53">
        <f t="shared" si="16"/>
        <v>2.5050402626877855E-2</v>
      </c>
      <c r="D1084">
        <v>12745.41</v>
      </c>
      <c r="E1084">
        <v>12966.68</v>
      </c>
      <c r="F1084">
        <v>12744.82</v>
      </c>
    </row>
    <row r="1085" spans="1:6" x14ac:dyDescent="0.25">
      <c r="A1085" s="51">
        <v>44202</v>
      </c>
      <c r="B1085">
        <v>12623.35</v>
      </c>
      <c r="C1085" s="53">
        <f t="shared" si="16"/>
        <v>-1.3984118577951787E-2</v>
      </c>
      <c r="D1085">
        <v>12601.26</v>
      </c>
      <c r="E1085">
        <v>12803.29</v>
      </c>
      <c r="F1085">
        <v>12569.42</v>
      </c>
    </row>
    <row r="1086" spans="1:6" x14ac:dyDescent="0.25">
      <c r="A1086" s="51">
        <v>44201</v>
      </c>
      <c r="B1086">
        <v>12802.38</v>
      </c>
      <c r="C1086" s="53">
        <f t="shared" si="16"/>
        <v>8.4854576648762947E-3</v>
      </c>
      <c r="D1086">
        <v>12663.13</v>
      </c>
      <c r="E1086">
        <v>12809.67</v>
      </c>
      <c r="F1086">
        <v>12663.13</v>
      </c>
    </row>
    <row r="1087" spans="1:6" x14ac:dyDescent="0.25">
      <c r="A1087" s="51">
        <v>44200</v>
      </c>
      <c r="B1087">
        <v>12694.66</v>
      </c>
      <c r="C1087" s="53">
        <f t="shared" si="16"/>
        <v>-1.5022951084240899E-2</v>
      </c>
      <c r="D1087">
        <v>12950.22</v>
      </c>
      <c r="E1087">
        <v>12950.22</v>
      </c>
      <c r="F1087">
        <v>12537.42</v>
      </c>
    </row>
    <row r="1088" spans="1:6" x14ac:dyDescent="0.25">
      <c r="A1088" s="51">
        <v>44196</v>
      </c>
      <c r="B1088">
        <v>12888.28</v>
      </c>
      <c r="C1088" s="53">
        <f t="shared" si="16"/>
        <v>3.3412843236779732E-3</v>
      </c>
      <c r="D1088">
        <v>12852.96</v>
      </c>
      <c r="E1088">
        <v>12904.09</v>
      </c>
      <c r="F1088">
        <v>12804.75</v>
      </c>
    </row>
    <row r="1089" spans="1:6" x14ac:dyDescent="0.25">
      <c r="A1089" s="51">
        <v>44195</v>
      </c>
      <c r="B1089">
        <v>12845.36</v>
      </c>
      <c r="C1089" s="53">
        <f t="shared" si="16"/>
        <v>1.4559905446276389E-4</v>
      </c>
      <c r="D1089">
        <v>12900.03</v>
      </c>
      <c r="E1089">
        <v>12917.45</v>
      </c>
      <c r="F1089">
        <v>12828.79</v>
      </c>
    </row>
    <row r="1090" spans="1:6" x14ac:dyDescent="0.25">
      <c r="A1090" s="51">
        <v>44194</v>
      </c>
      <c r="B1090">
        <v>12843.49</v>
      </c>
      <c r="C1090" s="53">
        <f t="shared" si="16"/>
        <v>3.6062391832292207E-4</v>
      </c>
      <c r="D1090">
        <v>12909.86</v>
      </c>
      <c r="E1090">
        <v>12925.53</v>
      </c>
      <c r="F1090">
        <v>12816.59</v>
      </c>
    </row>
    <row r="1091" spans="1:6" x14ac:dyDescent="0.25">
      <c r="A1091" s="51">
        <v>44193</v>
      </c>
      <c r="B1091">
        <v>12838.86</v>
      </c>
      <c r="C1091" s="53">
        <f t="shared" ref="C1091:C1154" si="17">B1091/B1092-1</f>
        <v>1.0058209379113059E-2</v>
      </c>
      <c r="D1091">
        <v>12813.97</v>
      </c>
      <c r="E1091">
        <v>12861.91</v>
      </c>
      <c r="F1091">
        <v>12747.05</v>
      </c>
    </row>
    <row r="1092" spans="1:6" x14ac:dyDescent="0.25">
      <c r="A1092" s="51">
        <v>44189</v>
      </c>
      <c r="B1092">
        <v>12711.01</v>
      </c>
      <c r="C1092" s="53">
        <f t="shared" si="17"/>
        <v>4.5735683000425187E-3</v>
      </c>
      <c r="D1092">
        <v>12668.19</v>
      </c>
      <c r="E1092">
        <v>12732.55</v>
      </c>
      <c r="F1092">
        <v>12665.8</v>
      </c>
    </row>
    <row r="1093" spans="1:6" x14ac:dyDescent="0.25">
      <c r="A1093" s="51">
        <v>44188</v>
      </c>
      <c r="B1093">
        <v>12653.14</v>
      </c>
      <c r="C1093" s="53">
        <f t="shared" si="17"/>
        <v>-5.0654370806978433E-3</v>
      </c>
      <c r="D1093">
        <v>12733.75</v>
      </c>
      <c r="E1093">
        <v>12737.59</v>
      </c>
      <c r="F1093">
        <v>12649.6</v>
      </c>
    </row>
    <row r="1094" spans="1:6" x14ac:dyDescent="0.25">
      <c r="A1094" s="51">
        <v>44187</v>
      </c>
      <c r="B1094">
        <v>12717.56</v>
      </c>
      <c r="C1094" s="53">
        <f t="shared" si="17"/>
        <v>2.151256160236148E-3</v>
      </c>
      <c r="D1094">
        <v>12715.48</v>
      </c>
      <c r="E1094">
        <v>12761.23</v>
      </c>
      <c r="F1094">
        <v>12606.42</v>
      </c>
    </row>
    <row r="1095" spans="1:6" x14ac:dyDescent="0.25">
      <c r="A1095" s="51">
        <v>44186</v>
      </c>
      <c r="B1095">
        <v>12690.26</v>
      </c>
      <c r="C1095" s="53">
        <f t="shared" si="17"/>
        <v>-3.7619188926518721E-3</v>
      </c>
      <c r="D1095">
        <v>12575.6</v>
      </c>
      <c r="E1095">
        <v>12706.44</v>
      </c>
      <c r="F1095">
        <v>12474.03</v>
      </c>
    </row>
    <row r="1096" spans="1:6" x14ac:dyDescent="0.25">
      <c r="A1096" s="51">
        <v>44183</v>
      </c>
      <c r="B1096">
        <v>12738.18</v>
      </c>
      <c r="C1096" s="53">
        <f t="shared" si="17"/>
        <v>-1.0884515913506254E-3</v>
      </c>
      <c r="D1096">
        <v>12786.92</v>
      </c>
      <c r="E1096">
        <v>12793.47</v>
      </c>
      <c r="F1096">
        <v>12611.22</v>
      </c>
    </row>
    <row r="1097" spans="1:6" x14ac:dyDescent="0.25">
      <c r="A1097" s="51">
        <v>44182</v>
      </c>
      <c r="B1097">
        <v>12752.06</v>
      </c>
      <c r="C1097" s="53">
        <f t="shared" si="17"/>
        <v>6.6229034050722113E-3</v>
      </c>
      <c r="D1097">
        <v>12741.64</v>
      </c>
      <c r="E1097">
        <v>12760.97</v>
      </c>
      <c r="F1097">
        <v>12685.98</v>
      </c>
    </row>
    <row r="1098" spans="1:6" x14ac:dyDescent="0.25">
      <c r="A1098" s="51">
        <v>44181</v>
      </c>
      <c r="B1098">
        <v>12668.16</v>
      </c>
      <c r="C1098" s="53">
        <f t="shared" si="17"/>
        <v>5.7351904426194977E-3</v>
      </c>
      <c r="D1098">
        <v>12607.87</v>
      </c>
      <c r="E1098">
        <v>12698.11</v>
      </c>
      <c r="F1098">
        <v>12568.71</v>
      </c>
    </row>
    <row r="1099" spans="1:6" x14ac:dyDescent="0.25">
      <c r="A1099" s="51">
        <v>44180</v>
      </c>
      <c r="B1099">
        <v>12595.92</v>
      </c>
      <c r="C1099" s="53">
        <f t="shared" si="17"/>
        <v>1.0729236628174377E-2</v>
      </c>
      <c r="D1099">
        <v>12565.28</v>
      </c>
      <c r="E1099">
        <v>12596.84</v>
      </c>
      <c r="F1099">
        <v>12467.57</v>
      </c>
    </row>
    <row r="1100" spans="1:6" x14ac:dyDescent="0.25">
      <c r="A1100" s="51">
        <v>44179</v>
      </c>
      <c r="B1100">
        <v>12462.21</v>
      </c>
      <c r="C1100" s="53">
        <f t="shared" si="17"/>
        <v>7.0139090341247989E-3</v>
      </c>
      <c r="D1100">
        <v>12427.86</v>
      </c>
      <c r="E1100">
        <v>12544.31</v>
      </c>
      <c r="F1100">
        <v>12426.25</v>
      </c>
    </row>
    <row r="1101" spans="1:6" x14ac:dyDescent="0.25">
      <c r="A1101" s="51">
        <v>44176</v>
      </c>
      <c r="B1101">
        <v>12375.41</v>
      </c>
      <c r="C1101" s="53">
        <f t="shared" si="17"/>
        <v>-2.1230891794216111E-3</v>
      </c>
      <c r="D1101">
        <v>12327.07</v>
      </c>
      <c r="E1101">
        <v>12378.61</v>
      </c>
      <c r="F1101">
        <v>12236.8</v>
      </c>
    </row>
    <row r="1102" spans="1:6" x14ac:dyDescent="0.25">
      <c r="A1102" s="51">
        <v>44175</v>
      </c>
      <c r="B1102">
        <v>12401.74</v>
      </c>
      <c r="C1102" s="53">
        <f t="shared" si="17"/>
        <v>3.0004917247894447E-3</v>
      </c>
      <c r="D1102">
        <v>12268.47</v>
      </c>
      <c r="E1102">
        <v>12447.85</v>
      </c>
      <c r="F1102">
        <v>12226.13</v>
      </c>
    </row>
    <row r="1103" spans="1:6" x14ac:dyDescent="0.25">
      <c r="A1103" s="51">
        <v>44174</v>
      </c>
      <c r="B1103">
        <v>12364.64</v>
      </c>
      <c r="C1103" s="53">
        <f t="shared" si="17"/>
        <v>-2.1453466838454838E-2</v>
      </c>
      <c r="D1103">
        <v>12626.97</v>
      </c>
      <c r="E1103">
        <v>12643.24</v>
      </c>
      <c r="F1103">
        <v>12311.3</v>
      </c>
    </row>
    <row r="1104" spans="1:6" x14ac:dyDescent="0.25">
      <c r="A1104" s="51">
        <v>44173</v>
      </c>
      <c r="B1104">
        <v>12635.72</v>
      </c>
      <c r="C1104" s="53">
        <f t="shared" si="17"/>
        <v>3.1159523263264433E-3</v>
      </c>
      <c r="D1104">
        <v>12574.84</v>
      </c>
      <c r="E1104">
        <v>12651.35</v>
      </c>
      <c r="F1104">
        <v>12504.97</v>
      </c>
    </row>
    <row r="1105" spans="1:6" x14ac:dyDescent="0.25">
      <c r="A1105" s="51">
        <v>44172</v>
      </c>
      <c r="B1105">
        <v>12596.47</v>
      </c>
      <c r="C1105" s="53">
        <f t="shared" si="17"/>
        <v>5.4268354980013811E-3</v>
      </c>
      <c r="D1105">
        <v>12523.57</v>
      </c>
      <c r="E1105">
        <v>12610</v>
      </c>
      <c r="F1105">
        <v>12523.12</v>
      </c>
    </row>
    <row r="1106" spans="1:6" x14ac:dyDescent="0.25">
      <c r="A1106" s="51">
        <v>44169</v>
      </c>
      <c r="B1106">
        <v>12528.48</v>
      </c>
      <c r="C1106" s="53">
        <f t="shared" si="17"/>
        <v>4.9209401040977152E-3</v>
      </c>
      <c r="D1106">
        <v>12479.91</v>
      </c>
      <c r="E1106">
        <v>12531.21</v>
      </c>
      <c r="F1106">
        <v>12450.51</v>
      </c>
    </row>
    <row r="1107" spans="1:6" x14ac:dyDescent="0.25">
      <c r="A1107" s="51">
        <v>44168</v>
      </c>
      <c r="B1107">
        <v>12467.13</v>
      </c>
      <c r="C1107" s="53">
        <f t="shared" si="17"/>
        <v>8.6060108811447655E-4</v>
      </c>
      <c r="D1107">
        <v>12469.16</v>
      </c>
      <c r="E1107">
        <v>12538.92</v>
      </c>
      <c r="F1107">
        <v>12445.36</v>
      </c>
    </row>
    <row r="1108" spans="1:6" x14ac:dyDescent="0.25">
      <c r="A1108" s="51">
        <v>44167</v>
      </c>
      <c r="B1108">
        <v>12456.41</v>
      </c>
      <c r="C1108" s="53">
        <f t="shared" si="17"/>
        <v>8.6709866378376077E-5</v>
      </c>
      <c r="D1108">
        <v>12390.58</v>
      </c>
      <c r="E1108">
        <v>12472.25</v>
      </c>
      <c r="F1108">
        <v>12318.27</v>
      </c>
    </row>
    <row r="1109" spans="1:6" x14ac:dyDescent="0.25">
      <c r="A1109" s="51">
        <v>44166</v>
      </c>
      <c r="B1109">
        <v>12455.33</v>
      </c>
      <c r="C1109" s="53">
        <f t="shared" si="17"/>
        <v>1.5243325899552795E-2</v>
      </c>
      <c r="D1109">
        <v>12387.62</v>
      </c>
      <c r="E1109">
        <v>12510.02</v>
      </c>
      <c r="F1109">
        <v>12338.36</v>
      </c>
    </row>
    <row r="1110" spans="1:6" x14ac:dyDescent="0.25">
      <c r="A1110" s="51">
        <v>44165</v>
      </c>
      <c r="B1110">
        <v>12268.32</v>
      </c>
      <c r="C1110" s="53">
        <f t="shared" si="17"/>
        <v>8.2475336937459787E-4</v>
      </c>
      <c r="D1110">
        <v>12278.78</v>
      </c>
      <c r="E1110">
        <v>12299.61</v>
      </c>
      <c r="F1110">
        <v>12090.93</v>
      </c>
    </row>
    <row r="1111" spans="1:6" x14ac:dyDescent="0.25">
      <c r="A1111" s="51">
        <v>44162</v>
      </c>
      <c r="B1111">
        <v>12258.21</v>
      </c>
      <c r="C1111" s="53">
        <f t="shared" si="17"/>
        <v>8.7218631657426382E-3</v>
      </c>
      <c r="D1111">
        <v>12220.37</v>
      </c>
      <c r="E1111">
        <v>12306.71</v>
      </c>
      <c r="F1111">
        <v>12214.44</v>
      </c>
    </row>
    <row r="1112" spans="1:6" x14ac:dyDescent="0.25">
      <c r="A1112" s="51">
        <v>44160</v>
      </c>
      <c r="B1112">
        <v>12152.22</v>
      </c>
      <c r="C1112" s="53">
        <f t="shared" si="17"/>
        <v>5.9942995792152676E-3</v>
      </c>
      <c r="D1112">
        <v>12112.11</v>
      </c>
      <c r="E1112">
        <v>12174.99</v>
      </c>
      <c r="F1112">
        <v>12081.51</v>
      </c>
    </row>
    <row r="1113" spans="1:6" x14ac:dyDescent="0.25">
      <c r="A1113" s="51">
        <v>44159</v>
      </c>
      <c r="B1113">
        <v>12079.81</v>
      </c>
      <c r="C1113" s="53">
        <f t="shared" si="17"/>
        <v>1.4603634824297718E-2</v>
      </c>
      <c r="D1113">
        <v>11952.7</v>
      </c>
      <c r="E1113">
        <v>12094.16</v>
      </c>
      <c r="F1113">
        <v>11878.31</v>
      </c>
    </row>
    <row r="1114" spans="1:6" x14ac:dyDescent="0.25">
      <c r="A1114" s="51">
        <v>44158</v>
      </c>
      <c r="B1114">
        <v>11905.94</v>
      </c>
      <c r="C1114" s="53">
        <f t="shared" si="17"/>
        <v>-4.1994080514418108E-5</v>
      </c>
      <c r="D1114">
        <v>11959.89</v>
      </c>
      <c r="E1114">
        <v>12001.83</v>
      </c>
      <c r="F1114">
        <v>11817.53</v>
      </c>
    </row>
    <row r="1115" spans="1:6" x14ac:dyDescent="0.25">
      <c r="A1115" s="51">
        <v>44155</v>
      </c>
      <c r="B1115">
        <v>11906.44</v>
      </c>
      <c r="C1115" s="53">
        <f t="shared" si="17"/>
        <v>-6.5905019678058618E-3</v>
      </c>
      <c r="D1115">
        <v>11976</v>
      </c>
      <c r="E1115">
        <v>12017.42</v>
      </c>
      <c r="F1115">
        <v>11903.57</v>
      </c>
    </row>
    <row r="1116" spans="1:6" x14ac:dyDescent="0.25">
      <c r="A1116" s="51">
        <v>44154</v>
      </c>
      <c r="B1116">
        <v>11985.43</v>
      </c>
      <c r="C1116" s="53">
        <f t="shared" si="17"/>
        <v>7.6269198660581239E-3</v>
      </c>
      <c r="D1116">
        <v>11863.12</v>
      </c>
      <c r="E1116">
        <v>12000.29</v>
      </c>
      <c r="F1116">
        <v>11842.66</v>
      </c>
    </row>
    <row r="1117" spans="1:6" x14ac:dyDescent="0.25">
      <c r="A1117" s="51">
        <v>44153</v>
      </c>
      <c r="B1117">
        <v>11894.71</v>
      </c>
      <c r="C1117" s="53">
        <f t="shared" si="17"/>
        <v>-6.9112977760783512E-3</v>
      </c>
      <c r="D1117">
        <v>11963.36</v>
      </c>
      <c r="E1117">
        <v>12027.15</v>
      </c>
      <c r="F1117">
        <v>11892.54</v>
      </c>
    </row>
    <row r="1118" spans="1:6" x14ac:dyDescent="0.25">
      <c r="A1118" s="51">
        <v>44152</v>
      </c>
      <c r="B1118">
        <v>11977.49</v>
      </c>
      <c r="C1118" s="53">
        <f t="shared" si="17"/>
        <v>-2.9875022683041319E-3</v>
      </c>
      <c r="D1118">
        <v>12030.27</v>
      </c>
      <c r="E1118">
        <v>12047.13</v>
      </c>
      <c r="F1118">
        <v>11964.2</v>
      </c>
    </row>
    <row r="1119" spans="1:6" x14ac:dyDescent="0.25">
      <c r="A1119" s="51">
        <v>44151</v>
      </c>
      <c r="B1119">
        <v>12013.38</v>
      </c>
      <c r="C1119" s="53">
        <f t="shared" si="17"/>
        <v>6.3277778894672565E-3</v>
      </c>
      <c r="D1119">
        <v>11925.36</v>
      </c>
      <c r="E1119">
        <v>12035.5</v>
      </c>
      <c r="F1119">
        <v>11891.85</v>
      </c>
    </row>
    <row r="1120" spans="1:6" x14ac:dyDescent="0.25">
      <c r="A1120" s="51">
        <v>44148</v>
      </c>
      <c r="B1120">
        <v>11937.84</v>
      </c>
      <c r="C1120" s="53">
        <f t="shared" si="17"/>
        <v>9.3598283270512894E-3</v>
      </c>
      <c r="D1120">
        <v>11910.62</v>
      </c>
      <c r="E1120">
        <v>11957.09</v>
      </c>
      <c r="F1120">
        <v>11808.95</v>
      </c>
    </row>
    <row r="1121" spans="1:6" x14ac:dyDescent="0.25">
      <c r="A1121" s="51">
        <v>44147</v>
      </c>
      <c r="B1121">
        <v>11827.14</v>
      </c>
      <c r="C1121" s="53">
        <f t="shared" si="17"/>
        <v>-5.5318580030321307E-3</v>
      </c>
      <c r="D1121">
        <v>11924.15</v>
      </c>
      <c r="E1121">
        <v>11976.89</v>
      </c>
      <c r="F1121">
        <v>11786.09</v>
      </c>
    </row>
    <row r="1122" spans="1:6" x14ac:dyDescent="0.25">
      <c r="A1122" s="51">
        <v>44146</v>
      </c>
      <c r="B1122">
        <v>11892.93</v>
      </c>
      <c r="C1122" s="53">
        <f t="shared" si="17"/>
        <v>2.3110228667729382E-2</v>
      </c>
      <c r="D1122">
        <v>11734.81</v>
      </c>
      <c r="E1122">
        <v>11904.13</v>
      </c>
      <c r="F1122">
        <v>11714.32</v>
      </c>
    </row>
    <row r="1123" spans="1:6" x14ac:dyDescent="0.25">
      <c r="A1123" s="51">
        <v>44145</v>
      </c>
      <c r="B1123">
        <v>11624.29</v>
      </c>
      <c r="C1123" s="53">
        <f t="shared" si="17"/>
        <v>-1.7421234633853921E-2</v>
      </c>
      <c r="D1123">
        <v>11704.46</v>
      </c>
      <c r="E1123">
        <v>11761.95</v>
      </c>
      <c r="F1123">
        <v>11512.46</v>
      </c>
    </row>
    <row r="1124" spans="1:6" x14ac:dyDescent="0.25">
      <c r="A1124" s="51">
        <v>44144</v>
      </c>
      <c r="B1124">
        <v>11830.39</v>
      </c>
      <c r="C1124" s="53">
        <f t="shared" si="17"/>
        <v>-2.1582370868430845E-2</v>
      </c>
      <c r="D1124">
        <v>12194.71</v>
      </c>
      <c r="E1124">
        <v>12268.66</v>
      </c>
      <c r="F1124">
        <v>11818.24</v>
      </c>
    </row>
    <row r="1125" spans="1:6" x14ac:dyDescent="0.25">
      <c r="A1125" s="51">
        <v>44141</v>
      </c>
      <c r="B1125">
        <v>12091.35</v>
      </c>
      <c r="C1125" s="53">
        <f t="shared" si="17"/>
        <v>1.0995134156368547E-3</v>
      </c>
      <c r="D1125">
        <v>12044.29</v>
      </c>
      <c r="E1125">
        <v>12116.91</v>
      </c>
      <c r="F1125">
        <v>11895.5</v>
      </c>
    </row>
    <row r="1126" spans="1:6" x14ac:dyDescent="0.25">
      <c r="A1126" s="51">
        <v>44140</v>
      </c>
      <c r="B1126">
        <v>12078.07</v>
      </c>
      <c r="C1126" s="53">
        <f t="shared" si="17"/>
        <v>2.5562493737804504E-2</v>
      </c>
      <c r="D1126">
        <v>12021.77</v>
      </c>
      <c r="E1126">
        <v>12117.04</v>
      </c>
      <c r="F1126">
        <v>11977.07</v>
      </c>
    </row>
    <row r="1127" spans="1:6" x14ac:dyDescent="0.25">
      <c r="A1127" s="51">
        <v>44139</v>
      </c>
      <c r="B1127">
        <v>11777.02</v>
      </c>
      <c r="C1127" s="53">
        <f t="shared" si="17"/>
        <v>4.4070387086421858E-2</v>
      </c>
      <c r="D1127">
        <v>11627.76</v>
      </c>
      <c r="E1127">
        <v>11846.46</v>
      </c>
      <c r="F1127">
        <v>11564.91</v>
      </c>
    </row>
    <row r="1128" spans="1:6" x14ac:dyDescent="0.25">
      <c r="A1128" s="51">
        <v>44138</v>
      </c>
      <c r="B1128">
        <v>11279.91</v>
      </c>
      <c r="C1128" s="53">
        <f t="shared" si="17"/>
        <v>1.7605252617106659E-2</v>
      </c>
      <c r="D1128">
        <v>11155.84</v>
      </c>
      <c r="E1128">
        <v>11356.08</v>
      </c>
      <c r="F1128">
        <v>11115.55</v>
      </c>
    </row>
    <row r="1129" spans="1:6" x14ac:dyDescent="0.25">
      <c r="A1129" s="51">
        <v>44137</v>
      </c>
      <c r="B1129">
        <v>11084.76</v>
      </c>
      <c r="C1129" s="53">
        <f t="shared" si="17"/>
        <v>2.8779647062548985E-3</v>
      </c>
      <c r="D1129">
        <v>11152.48</v>
      </c>
      <c r="E1129">
        <v>11222.52</v>
      </c>
      <c r="F1129">
        <v>10957.11</v>
      </c>
    </row>
    <row r="1130" spans="1:6" x14ac:dyDescent="0.25">
      <c r="A1130" s="51">
        <v>44134</v>
      </c>
      <c r="B1130">
        <v>11052.95</v>
      </c>
      <c r="C1130" s="53">
        <f t="shared" si="17"/>
        <v>-2.6235293910352953E-2</v>
      </c>
      <c r="D1130">
        <v>11265.7</v>
      </c>
      <c r="E1130">
        <v>11293.76</v>
      </c>
      <c r="F1130">
        <v>10960.02</v>
      </c>
    </row>
    <row r="1131" spans="1:6" x14ac:dyDescent="0.25">
      <c r="A1131" s="51">
        <v>44133</v>
      </c>
      <c r="B1131">
        <v>11350.74</v>
      </c>
      <c r="C1131" s="53">
        <f t="shared" si="17"/>
        <v>1.8665034515685575E-2</v>
      </c>
      <c r="D1131">
        <v>11214.33</v>
      </c>
      <c r="E1131">
        <v>11467.37</v>
      </c>
      <c r="F1131">
        <v>11187.08</v>
      </c>
    </row>
    <row r="1132" spans="1:6" x14ac:dyDescent="0.25">
      <c r="A1132" s="51">
        <v>44132</v>
      </c>
      <c r="B1132">
        <v>11142.76</v>
      </c>
      <c r="C1132" s="53">
        <f t="shared" si="17"/>
        <v>-3.9330284206760102E-2</v>
      </c>
      <c r="D1132">
        <v>11400.48</v>
      </c>
      <c r="E1132">
        <v>11426.1</v>
      </c>
      <c r="F1132">
        <v>11136.1</v>
      </c>
    </row>
    <row r="1133" spans="1:6" x14ac:dyDescent="0.25">
      <c r="A1133" s="51">
        <v>44131</v>
      </c>
      <c r="B1133">
        <v>11598.95</v>
      </c>
      <c r="C1133" s="53">
        <f t="shared" si="17"/>
        <v>8.2080782162141652E-3</v>
      </c>
      <c r="D1133">
        <v>11560.86</v>
      </c>
      <c r="E1133">
        <v>11633.49</v>
      </c>
      <c r="F1133">
        <v>11503.1</v>
      </c>
    </row>
    <row r="1134" spans="1:6" x14ac:dyDescent="0.25">
      <c r="A1134" s="51">
        <v>44130</v>
      </c>
      <c r="B1134">
        <v>11504.52</v>
      </c>
      <c r="C1134" s="53">
        <f t="shared" si="17"/>
        <v>-1.6082862877878745E-2</v>
      </c>
      <c r="D1134">
        <v>11584.17</v>
      </c>
      <c r="E1134">
        <v>11708.08</v>
      </c>
      <c r="F1134">
        <v>11360.73</v>
      </c>
    </row>
    <row r="1135" spans="1:6" x14ac:dyDescent="0.25">
      <c r="A1135" s="51">
        <v>44127</v>
      </c>
      <c r="B1135">
        <v>11692.57</v>
      </c>
      <c r="C1135" s="53">
        <f t="shared" si="17"/>
        <v>2.5431045939650065E-3</v>
      </c>
      <c r="D1135">
        <v>11680.72</v>
      </c>
      <c r="E1135">
        <v>11693.01</v>
      </c>
      <c r="F1135">
        <v>11569.09</v>
      </c>
    </row>
    <row r="1136" spans="1:6" x14ac:dyDescent="0.25">
      <c r="A1136" s="51">
        <v>44126</v>
      </c>
      <c r="B1136">
        <v>11662.91</v>
      </c>
      <c r="C1136" s="53">
        <f t="shared" si="17"/>
        <v>-2.108805807274905E-4</v>
      </c>
      <c r="D1136">
        <v>11712.64</v>
      </c>
      <c r="E1136">
        <v>11739.22</v>
      </c>
      <c r="F1136">
        <v>11529.73</v>
      </c>
    </row>
    <row r="1137" spans="1:6" x14ac:dyDescent="0.25">
      <c r="A1137" s="51">
        <v>44125</v>
      </c>
      <c r="B1137">
        <v>11665.37</v>
      </c>
      <c r="C1137" s="53">
        <f t="shared" si="17"/>
        <v>-1.0678344625375535E-3</v>
      </c>
      <c r="D1137">
        <v>11686.19</v>
      </c>
      <c r="E1137">
        <v>11789.46</v>
      </c>
      <c r="F1137">
        <v>11646.47</v>
      </c>
    </row>
    <row r="1138" spans="1:6" x14ac:dyDescent="0.25">
      <c r="A1138" s="51">
        <v>44124</v>
      </c>
      <c r="B1138">
        <v>11677.84</v>
      </c>
      <c r="C1138" s="53">
        <f t="shared" si="17"/>
        <v>3.7380687361132647E-3</v>
      </c>
      <c r="D1138">
        <v>11679.08</v>
      </c>
      <c r="E1138">
        <v>11801.39</v>
      </c>
      <c r="F1138">
        <v>11613.76</v>
      </c>
    </row>
    <row r="1139" spans="1:6" x14ac:dyDescent="0.25">
      <c r="A1139" s="51">
        <v>44123</v>
      </c>
      <c r="B1139">
        <v>11634.35</v>
      </c>
      <c r="C1139" s="53">
        <f t="shared" si="17"/>
        <v>-1.8378069163705879E-2</v>
      </c>
      <c r="D1139">
        <v>11913.01</v>
      </c>
      <c r="E1139">
        <v>11962.47</v>
      </c>
      <c r="F1139">
        <v>11606.48</v>
      </c>
    </row>
    <row r="1140" spans="1:6" x14ac:dyDescent="0.25">
      <c r="A1140" s="51">
        <v>44120</v>
      </c>
      <c r="B1140">
        <v>11852.17</v>
      </c>
      <c r="C1140" s="53">
        <f t="shared" si="17"/>
        <v>-3.8996282746581734E-3</v>
      </c>
      <c r="D1140">
        <v>11952.12</v>
      </c>
      <c r="E1140">
        <v>12034.13</v>
      </c>
      <c r="F1140">
        <v>11824.14</v>
      </c>
    </row>
    <row r="1141" spans="1:6" x14ac:dyDescent="0.25">
      <c r="A1141" s="51">
        <v>44119</v>
      </c>
      <c r="B1141">
        <v>11898.57</v>
      </c>
      <c r="C1141" s="53">
        <f t="shared" si="17"/>
        <v>-7.2413344280022329E-3</v>
      </c>
      <c r="D1141">
        <v>11767.27</v>
      </c>
      <c r="E1141">
        <v>11928.63</v>
      </c>
      <c r="F1141">
        <v>11765.49</v>
      </c>
    </row>
    <row r="1142" spans="1:6" x14ac:dyDescent="0.25">
      <c r="A1142" s="51">
        <v>44118</v>
      </c>
      <c r="B1142">
        <v>11985.36</v>
      </c>
      <c r="C1142" s="53">
        <f t="shared" si="17"/>
        <v>-8.0947301080759315E-3</v>
      </c>
      <c r="D1142">
        <v>12105.1</v>
      </c>
      <c r="E1142">
        <v>12159.21</v>
      </c>
      <c r="F1142">
        <v>11913.57</v>
      </c>
    </row>
    <row r="1143" spans="1:6" x14ac:dyDescent="0.25">
      <c r="A1143" s="51">
        <v>44117</v>
      </c>
      <c r="B1143">
        <v>12083.17</v>
      </c>
      <c r="C1143" s="53">
        <f t="shared" si="17"/>
        <v>-4.0866603629519105E-4</v>
      </c>
      <c r="D1143">
        <v>12131.07</v>
      </c>
      <c r="E1143">
        <v>12187.78</v>
      </c>
      <c r="F1143">
        <v>12032.75</v>
      </c>
    </row>
    <row r="1144" spans="1:6" x14ac:dyDescent="0.25">
      <c r="A1144" s="51">
        <v>44116</v>
      </c>
      <c r="B1144">
        <v>12088.11</v>
      </c>
      <c r="C1144" s="53">
        <f t="shared" si="17"/>
        <v>3.0894135606373885E-2</v>
      </c>
      <c r="D1144">
        <v>11900.12</v>
      </c>
      <c r="E1144">
        <v>12204.75</v>
      </c>
      <c r="F1144">
        <v>11880.23</v>
      </c>
    </row>
    <row r="1145" spans="1:6" x14ac:dyDescent="0.25">
      <c r="A1145" s="51">
        <v>44113</v>
      </c>
      <c r="B1145">
        <v>11725.85</v>
      </c>
      <c r="C1145" s="53">
        <f t="shared" si="17"/>
        <v>1.5142490567867206E-2</v>
      </c>
      <c r="D1145">
        <v>11615.57</v>
      </c>
      <c r="E1145">
        <v>11727.6</v>
      </c>
      <c r="F1145">
        <v>11600.86</v>
      </c>
    </row>
    <row r="1146" spans="1:6" x14ac:dyDescent="0.25">
      <c r="A1146" s="51">
        <v>44112</v>
      </c>
      <c r="B1146">
        <v>11550.94</v>
      </c>
      <c r="C1146" s="53">
        <f t="shared" si="17"/>
        <v>4.1510224555101338E-3</v>
      </c>
      <c r="D1146">
        <v>11576.44</v>
      </c>
      <c r="E1146">
        <v>11582.78</v>
      </c>
      <c r="F1146">
        <v>11510.24</v>
      </c>
    </row>
    <row r="1147" spans="1:6" x14ac:dyDescent="0.25">
      <c r="A1147" s="51">
        <v>44111</v>
      </c>
      <c r="B1147">
        <v>11503.19</v>
      </c>
      <c r="C1147" s="53">
        <f t="shared" si="17"/>
        <v>1.876848219907945E-2</v>
      </c>
      <c r="D1147">
        <v>11412.65</v>
      </c>
      <c r="E1147">
        <v>11519.55</v>
      </c>
      <c r="F1147">
        <v>11382.48</v>
      </c>
    </row>
    <row r="1148" spans="1:6" x14ac:dyDescent="0.25">
      <c r="A1148" s="51">
        <v>44110</v>
      </c>
      <c r="B1148">
        <v>11291.27</v>
      </c>
      <c r="C1148" s="53">
        <f t="shared" si="17"/>
        <v>-1.8923352558766648E-2</v>
      </c>
      <c r="D1148">
        <v>11476.68</v>
      </c>
      <c r="E1148">
        <v>11536.42</v>
      </c>
      <c r="F1148">
        <v>11256.26</v>
      </c>
    </row>
    <row r="1149" spans="1:6" x14ac:dyDescent="0.25">
      <c r="A1149" s="51">
        <v>44109</v>
      </c>
      <c r="B1149">
        <v>11509.06</v>
      </c>
      <c r="C1149" s="53">
        <f t="shared" si="17"/>
        <v>2.2510392521471356E-2</v>
      </c>
      <c r="D1149">
        <v>11345.24</v>
      </c>
      <c r="E1149">
        <v>11512.06</v>
      </c>
      <c r="F1149">
        <v>11336.07</v>
      </c>
    </row>
    <row r="1150" spans="1:6" x14ac:dyDescent="0.25">
      <c r="A1150" s="51">
        <v>44106</v>
      </c>
      <c r="B1150">
        <v>11255.69</v>
      </c>
      <c r="C1150" s="53">
        <f t="shared" si="17"/>
        <v>-2.8274570066993632E-2</v>
      </c>
      <c r="D1150">
        <v>11328.85</v>
      </c>
      <c r="E1150">
        <v>11479.08</v>
      </c>
      <c r="F1150">
        <v>11225.17</v>
      </c>
    </row>
    <row r="1151" spans="1:6" x14ac:dyDescent="0.25">
      <c r="A1151" s="51">
        <v>44105</v>
      </c>
      <c r="B1151">
        <v>11583.2</v>
      </c>
      <c r="C1151" s="53">
        <f t="shared" si="17"/>
        <v>1.4463052392438058E-2</v>
      </c>
      <c r="D1151">
        <v>11554.96</v>
      </c>
      <c r="E1151">
        <v>11606.73</v>
      </c>
      <c r="F1151">
        <v>11488.6</v>
      </c>
    </row>
    <row r="1152" spans="1:6" x14ac:dyDescent="0.25">
      <c r="A1152" s="51">
        <v>44104</v>
      </c>
      <c r="B1152">
        <v>11418.06</v>
      </c>
      <c r="C1152" s="53">
        <f t="shared" si="17"/>
        <v>8.3997544809435443E-3</v>
      </c>
      <c r="D1152">
        <v>11328.55</v>
      </c>
      <c r="E1152">
        <v>11535.01</v>
      </c>
      <c r="F1152">
        <v>11328.55</v>
      </c>
    </row>
    <row r="1153" spans="1:6" x14ac:dyDescent="0.25">
      <c r="A1153" s="51">
        <v>44103</v>
      </c>
      <c r="B1153">
        <v>11322.95</v>
      </c>
      <c r="C1153" s="53">
        <f t="shared" si="17"/>
        <v>-3.6517385355208098E-3</v>
      </c>
      <c r="D1153">
        <v>11354.7</v>
      </c>
      <c r="E1153">
        <v>11396.22</v>
      </c>
      <c r="F1153">
        <v>11305.79</v>
      </c>
    </row>
    <row r="1154" spans="1:6" x14ac:dyDescent="0.25">
      <c r="A1154" s="51">
        <v>44102</v>
      </c>
      <c r="B1154">
        <v>11364.45</v>
      </c>
      <c r="C1154" s="53">
        <f t="shared" si="17"/>
        <v>1.9129899839747333E-2</v>
      </c>
      <c r="D1154">
        <v>11332.32</v>
      </c>
      <c r="E1154">
        <v>11369.4</v>
      </c>
      <c r="F1154">
        <v>11243.24</v>
      </c>
    </row>
    <row r="1155" spans="1:6" x14ac:dyDescent="0.25">
      <c r="A1155" s="51">
        <v>44099</v>
      </c>
      <c r="B1155">
        <v>11151.13</v>
      </c>
      <c r="C1155" s="53">
        <f t="shared" ref="C1155:C1218" si="18">B1155/B1156-1</f>
        <v>2.337087148406769E-2</v>
      </c>
      <c r="D1155">
        <v>10910.5</v>
      </c>
      <c r="E1155">
        <v>11177.73</v>
      </c>
      <c r="F1155">
        <v>10851.68</v>
      </c>
    </row>
    <row r="1156" spans="1:6" x14ac:dyDescent="0.25">
      <c r="A1156" s="51">
        <v>44098</v>
      </c>
      <c r="B1156">
        <v>10896.47</v>
      </c>
      <c r="C1156" s="53">
        <f t="shared" si="18"/>
        <v>5.8283094856337314E-3</v>
      </c>
      <c r="D1156">
        <v>10746.35</v>
      </c>
      <c r="E1156">
        <v>11026.43</v>
      </c>
      <c r="F1156">
        <v>10728.41</v>
      </c>
    </row>
    <row r="1157" spans="1:6" x14ac:dyDescent="0.25">
      <c r="A1157" s="51">
        <v>44097</v>
      </c>
      <c r="B1157">
        <v>10833.33</v>
      </c>
      <c r="C1157" s="53">
        <f t="shared" si="18"/>
        <v>-3.1559835764416899E-2</v>
      </c>
      <c r="D1157">
        <v>11167.22</v>
      </c>
      <c r="E1157">
        <v>11179.59</v>
      </c>
      <c r="F1157">
        <v>10806.05</v>
      </c>
    </row>
    <row r="1158" spans="1:6" x14ac:dyDescent="0.25">
      <c r="A1158" s="51">
        <v>44096</v>
      </c>
      <c r="B1158">
        <v>11186.37</v>
      </c>
      <c r="C1158" s="53">
        <f t="shared" si="18"/>
        <v>1.8774669359994833E-2</v>
      </c>
      <c r="D1158">
        <v>11082.09</v>
      </c>
      <c r="E1158">
        <v>11207.08</v>
      </c>
      <c r="F1158">
        <v>10943.26</v>
      </c>
    </row>
    <row r="1159" spans="1:6" x14ac:dyDescent="0.25">
      <c r="A1159" s="51">
        <v>44095</v>
      </c>
      <c r="B1159">
        <v>10980.22</v>
      </c>
      <c r="C1159" s="53">
        <f t="shared" si="18"/>
        <v>3.9535593920807521E-3</v>
      </c>
      <c r="D1159">
        <v>10768.01</v>
      </c>
      <c r="E1159">
        <v>10984.76</v>
      </c>
      <c r="F1159">
        <v>10677.85</v>
      </c>
    </row>
    <row r="1160" spans="1:6" x14ac:dyDescent="0.25">
      <c r="A1160" s="51">
        <v>44092</v>
      </c>
      <c r="B1160">
        <v>10936.98</v>
      </c>
      <c r="C1160" s="53">
        <f t="shared" si="18"/>
        <v>-1.299256832672302E-2</v>
      </c>
      <c r="D1160">
        <v>11147.8</v>
      </c>
      <c r="E1160">
        <v>11153.97</v>
      </c>
      <c r="F1160">
        <v>10769.4</v>
      </c>
    </row>
    <row r="1161" spans="1:6" x14ac:dyDescent="0.25">
      <c r="A1161" s="51">
        <v>44091</v>
      </c>
      <c r="B1161">
        <v>11080.95</v>
      </c>
      <c r="C1161" s="53">
        <f t="shared" si="18"/>
        <v>-1.4816494185426188E-2</v>
      </c>
      <c r="D1161">
        <v>10965.74</v>
      </c>
      <c r="E1161">
        <v>11160.04</v>
      </c>
      <c r="F1161">
        <v>10936.8</v>
      </c>
    </row>
    <row r="1162" spans="1:6" x14ac:dyDescent="0.25">
      <c r="A1162" s="51">
        <v>44090</v>
      </c>
      <c r="B1162">
        <v>11247.6</v>
      </c>
      <c r="C1162" s="53">
        <f t="shared" si="18"/>
        <v>-1.672105723729711E-2</v>
      </c>
      <c r="D1162">
        <v>11467.9</v>
      </c>
      <c r="E1162">
        <v>11486.09</v>
      </c>
      <c r="F1162">
        <v>11242.96</v>
      </c>
    </row>
    <row r="1163" spans="1:6" x14ac:dyDescent="0.25">
      <c r="A1163" s="51">
        <v>44089</v>
      </c>
      <c r="B1163">
        <v>11438.87</v>
      </c>
      <c r="C1163" s="53">
        <f t="shared" si="18"/>
        <v>1.4285638282779622E-2</v>
      </c>
      <c r="D1163">
        <v>11432.94</v>
      </c>
      <c r="E1163">
        <v>11495.4</v>
      </c>
      <c r="F1163">
        <v>11367.2</v>
      </c>
    </row>
    <row r="1164" spans="1:6" x14ac:dyDescent="0.25">
      <c r="A1164" s="51">
        <v>44088</v>
      </c>
      <c r="B1164">
        <v>11277.76</v>
      </c>
      <c r="C1164" s="53">
        <f t="shared" si="18"/>
        <v>1.7169038728646946E-2</v>
      </c>
      <c r="D1164">
        <v>11250.8</v>
      </c>
      <c r="E1164">
        <v>11363.25</v>
      </c>
      <c r="F1164">
        <v>11192.82</v>
      </c>
    </row>
    <row r="1165" spans="1:6" x14ac:dyDescent="0.25">
      <c r="A1165" s="51">
        <v>44085</v>
      </c>
      <c r="B1165">
        <v>11087.4</v>
      </c>
      <c r="C1165" s="53">
        <f t="shared" si="18"/>
        <v>-5.9816462437198847E-3</v>
      </c>
      <c r="D1165">
        <v>11251.19</v>
      </c>
      <c r="E1165">
        <v>11280.41</v>
      </c>
      <c r="F1165">
        <v>10945.22</v>
      </c>
    </row>
    <row r="1166" spans="1:6" x14ac:dyDescent="0.25">
      <c r="A1166" s="51">
        <v>44084</v>
      </c>
      <c r="B1166">
        <v>11154.12</v>
      </c>
      <c r="C1166" s="53">
        <f t="shared" si="18"/>
        <v>-2.1212107916478318E-2</v>
      </c>
      <c r="D1166">
        <v>11501.43</v>
      </c>
      <c r="E1166">
        <v>11566.34</v>
      </c>
      <c r="F1166">
        <v>11095.94</v>
      </c>
    </row>
    <row r="1167" spans="1:6" x14ac:dyDescent="0.25">
      <c r="A1167" s="51">
        <v>44083</v>
      </c>
      <c r="B1167">
        <v>11395.85</v>
      </c>
      <c r="C1167" s="53">
        <f t="shared" si="18"/>
        <v>2.959724473404135E-2</v>
      </c>
      <c r="D1167">
        <v>11308.25</v>
      </c>
      <c r="E1167">
        <v>11480.37</v>
      </c>
      <c r="F1167">
        <v>11197.13</v>
      </c>
    </row>
    <row r="1168" spans="1:6" x14ac:dyDescent="0.25">
      <c r="A1168" s="51">
        <v>44082</v>
      </c>
      <c r="B1168">
        <v>11068.26</v>
      </c>
      <c r="C1168" s="53">
        <f t="shared" si="18"/>
        <v>-4.765649670069072E-2</v>
      </c>
      <c r="D1168">
        <v>11143.91</v>
      </c>
      <c r="E1168">
        <v>11400.45</v>
      </c>
      <c r="F1168">
        <v>11055.16</v>
      </c>
    </row>
    <row r="1169" spans="1:6" x14ac:dyDescent="0.25">
      <c r="A1169" s="51">
        <v>44078</v>
      </c>
      <c r="B1169">
        <v>11622.13</v>
      </c>
      <c r="C1169" s="53">
        <f t="shared" si="18"/>
        <v>-1.2678218423174292E-2</v>
      </c>
      <c r="D1169">
        <v>11686.24</v>
      </c>
      <c r="E1169">
        <v>11846.18</v>
      </c>
      <c r="F1169">
        <v>11145.99</v>
      </c>
    </row>
    <row r="1170" spans="1:6" x14ac:dyDescent="0.25">
      <c r="A1170" s="51">
        <v>44077</v>
      </c>
      <c r="B1170">
        <v>11771.37</v>
      </c>
      <c r="C1170" s="53">
        <f t="shared" si="18"/>
        <v>-5.226584351405017E-2</v>
      </c>
      <c r="D1170">
        <v>12195.75</v>
      </c>
      <c r="E1170">
        <v>12235</v>
      </c>
      <c r="F1170">
        <v>11662.11</v>
      </c>
    </row>
    <row r="1171" spans="1:6" x14ac:dyDescent="0.25">
      <c r="A1171" s="51">
        <v>44076</v>
      </c>
      <c r="B1171">
        <v>12420.54</v>
      </c>
      <c r="C1171" s="53">
        <f t="shared" si="18"/>
        <v>1.038651705136151E-2</v>
      </c>
      <c r="D1171">
        <v>12417.45</v>
      </c>
      <c r="E1171">
        <v>12439.48</v>
      </c>
      <c r="F1171">
        <v>12176.18</v>
      </c>
    </row>
    <row r="1172" spans="1:6" x14ac:dyDescent="0.25">
      <c r="A1172" s="51">
        <v>44075</v>
      </c>
      <c r="B1172">
        <v>12292.86</v>
      </c>
      <c r="C1172" s="53">
        <f t="shared" si="18"/>
        <v>1.5041244519309327E-2</v>
      </c>
      <c r="D1172">
        <v>12203.36</v>
      </c>
      <c r="E1172">
        <v>12300.44</v>
      </c>
      <c r="F1172">
        <v>12132.78</v>
      </c>
    </row>
    <row r="1173" spans="1:6" x14ac:dyDescent="0.25">
      <c r="A1173" s="51">
        <v>44074</v>
      </c>
      <c r="B1173">
        <v>12110.7</v>
      </c>
      <c r="C1173" s="53">
        <f t="shared" si="18"/>
        <v>9.5741443916022018E-3</v>
      </c>
      <c r="D1173">
        <v>12017.46</v>
      </c>
      <c r="E1173">
        <v>12167.46</v>
      </c>
      <c r="F1173">
        <v>12000.11</v>
      </c>
    </row>
    <row r="1174" spans="1:6" x14ac:dyDescent="0.25">
      <c r="A1174" s="51">
        <v>44071</v>
      </c>
      <c r="B1174">
        <v>11995.85</v>
      </c>
      <c r="C1174" s="53">
        <f t="shared" si="18"/>
        <v>5.8434567371223878E-3</v>
      </c>
      <c r="D1174">
        <v>11992.68</v>
      </c>
      <c r="E1174">
        <v>12018.14</v>
      </c>
      <c r="F1174">
        <v>11928.69</v>
      </c>
    </row>
    <row r="1175" spans="1:6" x14ac:dyDescent="0.25">
      <c r="A1175" s="51">
        <v>44070</v>
      </c>
      <c r="B1175">
        <v>11926.16</v>
      </c>
      <c r="C1175" s="53">
        <f t="shared" si="18"/>
        <v>-3.8239416502254819E-3</v>
      </c>
      <c r="D1175">
        <v>11997.89</v>
      </c>
      <c r="E1175">
        <v>12047.99</v>
      </c>
      <c r="F1175">
        <v>11842.84</v>
      </c>
    </row>
    <row r="1176" spans="1:6" x14ac:dyDescent="0.25">
      <c r="A1176" s="51">
        <v>44069</v>
      </c>
      <c r="B1176">
        <v>11971.94</v>
      </c>
      <c r="C1176" s="53">
        <f t="shared" si="18"/>
        <v>2.1338854664936679E-2</v>
      </c>
      <c r="D1176">
        <v>11779.35</v>
      </c>
      <c r="E1176">
        <v>11979.65</v>
      </c>
      <c r="F1176">
        <v>11768</v>
      </c>
    </row>
    <row r="1177" spans="1:6" x14ac:dyDescent="0.25">
      <c r="A1177" s="51">
        <v>44068</v>
      </c>
      <c r="B1177">
        <v>11721.81</v>
      </c>
      <c r="C1177" s="53">
        <f t="shared" si="18"/>
        <v>8.2262688400391859E-3</v>
      </c>
      <c r="D1177">
        <v>11610.58</v>
      </c>
      <c r="E1177">
        <v>11723.94</v>
      </c>
      <c r="F1177">
        <v>11580.89</v>
      </c>
    </row>
    <row r="1178" spans="1:6" x14ac:dyDescent="0.25">
      <c r="A1178" s="51">
        <v>44067</v>
      </c>
      <c r="B1178">
        <v>11626.17</v>
      </c>
      <c r="C1178" s="53">
        <f t="shared" si="18"/>
        <v>6.1453065124152939E-3</v>
      </c>
      <c r="D1178">
        <v>11703.34</v>
      </c>
      <c r="E1178">
        <v>11728.09</v>
      </c>
      <c r="F1178">
        <v>11535.55</v>
      </c>
    </row>
    <row r="1179" spans="1:6" x14ac:dyDescent="0.25">
      <c r="A1179" s="51">
        <v>44064</v>
      </c>
      <c r="B1179">
        <v>11555.16</v>
      </c>
      <c r="C1179" s="53">
        <f t="shared" si="18"/>
        <v>6.805755834469629E-3</v>
      </c>
      <c r="D1179">
        <v>11476.85</v>
      </c>
      <c r="E1179">
        <v>11574.79</v>
      </c>
      <c r="F1179">
        <v>11461.53</v>
      </c>
    </row>
    <row r="1180" spans="1:6" x14ac:dyDescent="0.25">
      <c r="A1180" s="51">
        <v>44063</v>
      </c>
      <c r="B1180">
        <v>11477.05</v>
      </c>
      <c r="C1180" s="53">
        <f t="shared" si="18"/>
        <v>1.3995497692302239E-2</v>
      </c>
      <c r="D1180">
        <v>11277.05</v>
      </c>
      <c r="E1180">
        <v>11497.18</v>
      </c>
      <c r="F1180">
        <v>11268.46</v>
      </c>
    </row>
    <row r="1181" spans="1:6" x14ac:dyDescent="0.25">
      <c r="A1181" s="51">
        <v>44062</v>
      </c>
      <c r="B1181">
        <v>11318.64</v>
      </c>
      <c r="C1181" s="53">
        <f t="shared" si="18"/>
        <v>-7.0523544547212991E-3</v>
      </c>
      <c r="D1181">
        <v>11397.23</v>
      </c>
      <c r="E1181">
        <v>11440.22</v>
      </c>
      <c r="F1181">
        <v>11303.4</v>
      </c>
    </row>
    <row r="1182" spans="1:6" x14ac:dyDescent="0.25">
      <c r="A1182" s="51">
        <v>44061</v>
      </c>
      <c r="B1182">
        <v>11399.03</v>
      </c>
      <c r="C1182" s="53">
        <f t="shared" si="18"/>
        <v>9.7851189300328656E-3</v>
      </c>
      <c r="D1182">
        <v>11339.76</v>
      </c>
      <c r="E1182">
        <v>11421.1</v>
      </c>
      <c r="F1182">
        <v>11279.08</v>
      </c>
    </row>
    <row r="1183" spans="1:6" x14ac:dyDescent="0.25">
      <c r="A1183" s="51">
        <v>44060</v>
      </c>
      <c r="B1183">
        <v>11288.57</v>
      </c>
      <c r="C1183" s="53">
        <f t="shared" si="18"/>
        <v>1.1117430773571302E-2</v>
      </c>
      <c r="D1183">
        <v>11231.97</v>
      </c>
      <c r="E1183">
        <v>11306.47</v>
      </c>
      <c r="F1183">
        <v>11228.14</v>
      </c>
    </row>
    <row r="1184" spans="1:6" x14ac:dyDescent="0.25">
      <c r="A1184" s="51">
        <v>44057</v>
      </c>
      <c r="B1184">
        <v>11164.45</v>
      </c>
      <c r="C1184" s="53">
        <f t="shared" si="18"/>
        <v>-1.2452620552012572E-3</v>
      </c>
      <c r="D1184">
        <v>11187.82</v>
      </c>
      <c r="E1184">
        <v>11213.27</v>
      </c>
      <c r="F1184">
        <v>11106.93</v>
      </c>
    </row>
    <row r="1185" spans="1:6" x14ac:dyDescent="0.25">
      <c r="A1185" s="51">
        <v>44056</v>
      </c>
      <c r="B1185">
        <v>11178.37</v>
      </c>
      <c r="C1185" s="53">
        <f t="shared" si="18"/>
        <v>1.8507365304023526E-3</v>
      </c>
      <c r="D1185">
        <v>11174.64</v>
      </c>
      <c r="E1185">
        <v>11271.22</v>
      </c>
      <c r="F1185">
        <v>11139.64</v>
      </c>
    </row>
    <row r="1186" spans="1:6" x14ac:dyDescent="0.25">
      <c r="A1186" s="51">
        <v>44055</v>
      </c>
      <c r="B1186">
        <v>11157.72</v>
      </c>
      <c r="C1186" s="53">
        <f t="shared" si="18"/>
        <v>2.5895359357415382E-2</v>
      </c>
      <c r="D1186">
        <v>10972.07</v>
      </c>
      <c r="E1186">
        <v>11190.26</v>
      </c>
      <c r="F1186">
        <v>10970.87</v>
      </c>
    </row>
    <row r="1187" spans="1:6" x14ac:dyDescent="0.25">
      <c r="A1187" s="51">
        <v>44054</v>
      </c>
      <c r="B1187">
        <v>10876.08</v>
      </c>
      <c r="C1187" s="53">
        <f t="shared" si="18"/>
        <v>-1.8862137432263171E-2</v>
      </c>
      <c r="D1187">
        <v>11039.68</v>
      </c>
      <c r="E1187">
        <v>11090.92</v>
      </c>
      <c r="F1187">
        <v>10855.06</v>
      </c>
    </row>
    <row r="1188" spans="1:6" x14ac:dyDescent="0.25">
      <c r="A1188" s="51">
        <v>44053</v>
      </c>
      <c r="B1188">
        <v>11085.17</v>
      </c>
      <c r="C1188" s="53">
        <f t="shared" si="18"/>
        <v>-4.8674119498464119E-3</v>
      </c>
      <c r="D1188">
        <v>11153.51</v>
      </c>
      <c r="E1188">
        <v>11159.38</v>
      </c>
      <c r="F1188">
        <v>10941.87</v>
      </c>
    </row>
    <row r="1189" spans="1:6" x14ac:dyDescent="0.25">
      <c r="A1189" s="51">
        <v>44050</v>
      </c>
      <c r="B1189">
        <v>11139.39</v>
      </c>
      <c r="C1189" s="53">
        <f t="shared" si="18"/>
        <v>-1.1333016185205103E-2</v>
      </c>
      <c r="D1189">
        <v>11235.23</v>
      </c>
      <c r="E1189">
        <v>11276.3</v>
      </c>
      <c r="F1189">
        <v>11044.6</v>
      </c>
    </row>
    <row r="1190" spans="1:6" x14ac:dyDescent="0.25">
      <c r="A1190" s="51">
        <v>44049</v>
      </c>
      <c r="B1190">
        <v>11267.08</v>
      </c>
      <c r="C1190" s="53">
        <f t="shared" si="18"/>
        <v>1.2731181867863262E-2</v>
      </c>
      <c r="D1190">
        <v>11116.49</v>
      </c>
      <c r="E1190">
        <v>11282.23</v>
      </c>
      <c r="F1190">
        <v>11090.5</v>
      </c>
    </row>
    <row r="1191" spans="1:6" x14ac:dyDescent="0.25">
      <c r="A1191" s="51">
        <v>44048</v>
      </c>
      <c r="B1191">
        <v>11125.44</v>
      </c>
      <c r="C1191" s="53">
        <f t="shared" si="18"/>
        <v>2.6044154303954681E-3</v>
      </c>
      <c r="D1191">
        <v>11107.24</v>
      </c>
      <c r="E1191">
        <v>11141.68</v>
      </c>
      <c r="F1191">
        <v>11077.7</v>
      </c>
    </row>
    <row r="1192" spans="1:6" x14ac:dyDescent="0.25">
      <c r="A1192" s="51">
        <v>44047</v>
      </c>
      <c r="B1192">
        <v>11096.54</v>
      </c>
      <c r="C1192" s="53">
        <f t="shared" si="18"/>
        <v>3.7503120737254481E-3</v>
      </c>
      <c r="D1192">
        <v>11075.04</v>
      </c>
      <c r="E1192">
        <v>11097.85</v>
      </c>
      <c r="F1192">
        <v>11002.55</v>
      </c>
    </row>
    <row r="1193" spans="1:6" x14ac:dyDescent="0.25">
      <c r="A1193" s="51">
        <v>44046</v>
      </c>
      <c r="B1193">
        <v>11055.08</v>
      </c>
      <c r="C1193" s="53">
        <f t="shared" si="18"/>
        <v>1.3680693350742956E-2</v>
      </c>
      <c r="D1193">
        <v>11018.02</v>
      </c>
      <c r="E1193">
        <v>11085.5</v>
      </c>
      <c r="F1193">
        <v>10997.67</v>
      </c>
    </row>
    <row r="1194" spans="1:6" x14ac:dyDescent="0.25">
      <c r="A1194" s="51">
        <v>44043</v>
      </c>
      <c r="B1194">
        <v>10905.88</v>
      </c>
      <c r="C1194" s="53">
        <f t="shared" si="18"/>
        <v>1.7765836623734987E-2</v>
      </c>
      <c r="D1194">
        <v>10886.36</v>
      </c>
      <c r="E1194">
        <v>10908.34</v>
      </c>
      <c r="F1194">
        <v>10707.4</v>
      </c>
    </row>
    <row r="1195" spans="1:6" x14ac:dyDescent="0.25">
      <c r="A1195" s="51">
        <v>44042</v>
      </c>
      <c r="B1195">
        <v>10715.51</v>
      </c>
      <c r="C1195" s="53">
        <f t="shared" si="18"/>
        <v>4.9263901836071877E-3</v>
      </c>
      <c r="D1195">
        <v>10578.62</v>
      </c>
      <c r="E1195">
        <v>10737.03</v>
      </c>
      <c r="F1195">
        <v>10531.79</v>
      </c>
    </row>
    <row r="1196" spans="1:6" x14ac:dyDescent="0.25">
      <c r="A1196" s="51">
        <v>44041</v>
      </c>
      <c r="B1196">
        <v>10662.98</v>
      </c>
      <c r="C1196" s="53">
        <f t="shared" si="18"/>
        <v>1.2388321860906659E-2</v>
      </c>
      <c r="D1196">
        <v>10602.4</v>
      </c>
      <c r="E1196">
        <v>10694.88</v>
      </c>
      <c r="F1196">
        <v>10587.19</v>
      </c>
    </row>
    <row r="1197" spans="1:6" x14ac:dyDescent="0.25">
      <c r="A1197" s="51">
        <v>44040</v>
      </c>
      <c r="B1197">
        <v>10532.5</v>
      </c>
      <c r="C1197" s="53">
        <f t="shared" si="18"/>
        <v>-1.3291638483921231E-2</v>
      </c>
      <c r="D1197">
        <v>10644.33</v>
      </c>
      <c r="E1197">
        <v>10662.19</v>
      </c>
      <c r="F1197">
        <v>10527.43</v>
      </c>
    </row>
    <row r="1198" spans="1:6" x14ac:dyDescent="0.25">
      <c r="A1198" s="51">
        <v>44039</v>
      </c>
      <c r="B1198">
        <v>10674.38</v>
      </c>
      <c r="C1198" s="53">
        <f t="shared" si="18"/>
        <v>1.8243597093616115E-2</v>
      </c>
      <c r="D1198">
        <v>10547.11</v>
      </c>
      <c r="E1198">
        <v>10689.55</v>
      </c>
      <c r="F1198">
        <v>10527.64</v>
      </c>
    </row>
    <row r="1199" spans="1:6" x14ac:dyDescent="0.25">
      <c r="A1199" s="51">
        <v>44036</v>
      </c>
      <c r="B1199">
        <v>10483.129999999999</v>
      </c>
      <c r="C1199" s="53">
        <f t="shared" si="18"/>
        <v>-9.2112065584245562E-3</v>
      </c>
      <c r="D1199">
        <v>10389.530000000001</v>
      </c>
      <c r="E1199">
        <v>10543.42</v>
      </c>
      <c r="F1199">
        <v>10313.94</v>
      </c>
    </row>
    <row r="1200" spans="1:6" x14ac:dyDescent="0.25">
      <c r="A1200" s="51">
        <v>44035</v>
      </c>
      <c r="B1200">
        <v>10580.59</v>
      </c>
      <c r="C1200" s="53">
        <f t="shared" si="18"/>
        <v>-2.669181059264536E-2</v>
      </c>
      <c r="D1200">
        <v>10853.16</v>
      </c>
      <c r="E1200">
        <v>10885.38</v>
      </c>
      <c r="F1200">
        <v>10531.21</v>
      </c>
    </row>
    <row r="1201" spans="1:6" x14ac:dyDescent="0.25">
      <c r="A1201" s="51">
        <v>44034</v>
      </c>
      <c r="B1201">
        <v>10870.75</v>
      </c>
      <c r="C1201" s="53">
        <f t="shared" si="18"/>
        <v>3.4782383941025508E-3</v>
      </c>
      <c r="D1201">
        <v>10850.92</v>
      </c>
      <c r="E1201">
        <v>10910.24</v>
      </c>
      <c r="F1201">
        <v>10776.24</v>
      </c>
    </row>
    <row r="1202" spans="1:6" x14ac:dyDescent="0.25">
      <c r="A1202" s="51">
        <v>44033</v>
      </c>
      <c r="B1202">
        <v>10833.07</v>
      </c>
      <c r="C1202" s="53">
        <f t="shared" si="18"/>
        <v>-1.0866429025354063E-2</v>
      </c>
      <c r="D1202">
        <v>11015.54</v>
      </c>
      <c r="E1202">
        <v>11017.43</v>
      </c>
      <c r="F1202">
        <v>10800.87</v>
      </c>
    </row>
    <row r="1203" spans="1:6" x14ac:dyDescent="0.25">
      <c r="A1203" s="51">
        <v>44032</v>
      </c>
      <c r="B1203">
        <v>10952.08</v>
      </c>
      <c r="C1203" s="53">
        <f t="shared" si="18"/>
        <v>2.8826083444024597E-2</v>
      </c>
      <c r="D1203">
        <v>10672.96</v>
      </c>
      <c r="E1203">
        <v>10971.52</v>
      </c>
      <c r="F1203">
        <v>10621.9</v>
      </c>
    </row>
    <row r="1204" spans="1:6" x14ac:dyDescent="0.25">
      <c r="A1204" s="51">
        <v>44029</v>
      </c>
      <c r="B1204">
        <v>10645.22</v>
      </c>
      <c r="C1204" s="53">
        <f t="shared" si="18"/>
        <v>1.7654044714796591E-3</v>
      </c>
      <c r="D1204">
        <v>10651.59</v>
      </c>
      <c r="E1204">
        <v>10680.7</v>
      </c>
      <c r="F1204">
        <v>10558.78</v>
      </c>
    </row>
    <row r="1205" spans="1:6" x14ac:dyDescent="0.25">
      <c r="A1205" s="51">
        <v>44028</v>
      </c>
      <c r="B1205">
        <v>10626.46</v>
      </c>
      <c r="C1205" s="53">
        <f t="shared" si="18"/>
        <v>-7.0288029543026376E-3</v>
      </c>
      <c r="D1205">
        <v>10589.86</v>
      </c>
      <c r="E1205">
        <v>10658.9</v>
      </c>
      <c r="F1205">
        <v>10495.09</v>
      </c>
    </row>
    <row r="1206" spans="1:6" x14ac:dyDescent="0.25">
      <c r="A1206" s="51">
        <v>44027</v>
      </c>
      <c r="B1206">
        <v>10701.68</v>
      </c>
      <c r="C1206" s="53">
        <f t="shared" si="18"/>
        <v>1.1375627717615799E-3</v>
      </c>
      <c r="D1206">
        <v>10752.11</v>
      </c>
      <c r="E1206">
        <v>10780.4</v>
      </c>
      <c r="F1206">
        <v>10570.96</v>
      </c>
    </row>
    <row r="1207" spans="1:6" x14ac:dyDescent="0.25">
      <c r="A1207" s="51">
        <v>44026</v>
      </c>
      <c r="B1207">
        <v>10689.52</v>
      </c>
      <c r="C1207" s="53">
        <f t="shared" si="18"/>
        <v>8.2350755172744261E-3</v>
      </c>
      <c r="D1207">
        <v>10502.85</v>
      </c>
      <c r="E1207">
        <v>10701.88</v>
      </c>
      <c r="F1207">
        <v>10370.790000000001</v>
      </c>
    </row>
    <row r="1208" spans="1:6" x14ac:dyDescent="0.25">
      <c r="A1208" s="51">
        <v>44025</v>
      </c>
      <c r="B1208">
        <v>10602.21</v>
      </c>
      <c r="C1208" s="53">
        <f t="shared" si="18"/>
        <v>-2.160510061985943E-2</v>
      </c>
      <c r="D1208">
        <v>10951.54</v>
      </c>
      <c r="E1208">
        <v>11069.26</v>
      </c>
      <c r="F1208">
        <v>10574.56</v>
      </c>
    </row>
    <row r="1209" spans="1:6" x14ac:dyDescent="0.25">
      <c r="A1209" s="51">
        <v>44022</v>
      </c>
      <c r="B1209">
        <v>10836.33</v>
      </c>
      <c r="C1209" s="53">
        <f t="shared" si="18"/>
        <v>7.6004757038621307E-3</v>
      </c>
      <c r="D1209">
        <v>10751.77</v>
      </c>
      <c r="E1209">
        <v>10842.78</v>
      </c>
      <c r="F1209">
        <v>10639.48</v>
      </c>
    </row>
    <row r="1210" spans="1:6" x14ac:dyDescent="0.25">
      <c r="A1210" s="51">
        <v>44021</v>
      </c>
      <c r="B1210">
        <v>10754.59</v>
      </c>
      <c r="C1210" s="53">
        <f t="shared" si="18"/>
        <v>8.2396617510569481E-3</v>
      </c>
      <c r="D1210">
        <v>10745.87</v>
      </c>
      <c r="E1210">
        <v>10785.96</v>
      </c>
      <c r="F1210">
        <v>10574.97</v>
      </c>
    </row>
    <row r="1211" spans="1:6" x14ac:dyDescent="0.25">
      <c r="A1211" s="51">
        <v>44020</v>
      </c>
      <c r="B1211">
        <v>10666.7</v>
      </c>
      <c r="C1211" s="53">
        <f t="shared" si="18"/>
        <v>1.3558519993804641E-2</v>
      </c>
      <c r="D1211">
        <v>10594.41</v>
      </c>
      <c r="E1211">
        <v>10669.13</v>
      </c>
      <c r="F1211">
        <v>10528.82</v>
      </c>
    </row>
    <row r="1212" spans="1:6" x14ac:dyDescent="0.25">
      <c r="A1212" s="51">
        <v>44019</v>
      </c>
      <c r="B1212">
        <v>10524.01</v>
      </c>
      <c r="C1212" s="53">
        <f t="shared" si="18"/>
        <v>-7.5489953847864832E-3</v>
      </c>
      <c r="D1212">
        <v>10595.94</v>
      </c>
      <c r="E1212">
        <v>10704.93</v>
      </c>
      <c r="F1212">
        <v>10516.63</v>
      </c>
    </row>
    <row r="1213" spans="1:6" x14ac:dyDescent="0.25">
      <c r="A1213" s="51">
        <v>44018</v>
      </c>
      <c r="B1213">
        <v>10604.06</v>
      </c>
      <c r="C1213" s="53">
        <f t="shared" si="18"/>
        <v>2.5350298639803759E-2</v>
      </c>
      <c r="D1213">
        <v>10487.7</v>
      </c>
      <c r="E1213">
        <v>10625.1</v>
      </c>
      <c r="F1213">
        <v>10485.81</v>
      </c>
    </row>
    <row r="1214" spans="1:6" x14ac:dyDescent="0.25">
      <c r="A1214" s="51">
        <v>44014</v>
      </c>
      <c r="B1214">
        <v>10341.89</v>
      </c>
      <c r="C1214" s="53">
        <f t="shared" si="18"/>
        <v>6.0938298027579663E-3</v>
      </c>
      <c r="D1214">
        <v>10386.379999999999</v>
      </c>
      <c r="E1214">
        <v>10432.549999999999</v>
      </c>
      <c r="F1214">
        <v>10328.780000000001</v>
      </c>
    </row>
    <row r="1215" spans="1:6" x14ac:dyDescent="0.25">
      <c r="A1215" s="51">
        <v>44013</v>
      </c>
      <c r="B1215">
        <v>10279.25</v>
      </c>
      <c r="C1215" s="53">
        <f t="shared" si="18"/>
        <v>1.2050980372851683E-2</v>
      </c>
      <c r="D1215">
        <v>10160.41</v>
      </c>
      <c r="E1215">
        <v>10321.77</v>
      </c>
      <c r="F1215">
        <v>10142.75</v>
      </c>
    </row>
    <row r="1216" spans="1:6" x14ac:dyDescent="0.25">
      <c r="A1216" s="51">
        <v>44012</v>
      </c>
      <c r="B1216">
        <v>10156.85</v>
      </c>
      <c r="C1216" s="53">
        <f t="shared" si="18"/>
        <v>1.9645302354344363E-2</v>
      </c>
      <c r="D1216">
        <v>9970.2099999999991</v>
      </c>
      <c r="E1216">
        <v>10185.35</v>
      </c>
      <c r="F1216">
        <v>9956.83</v>
      </c>
    </row>
    <row r="1217" spans="1:6" x14ac:dyDescent="0.25">
      <c r="A1217" s="51">
        <v>44011</v>
      </c>
      <c r="B1217">
        <v>9961.16</v>
      </c>
      <c r="C1217" s="53">
        <f t="shared" si="18"/>
        <v>1.135099133344708E-2</v>
      </c>
      <c r="D1217">
        <v>9850.5499999999993</v>
      </c>
      <c r="E1217">
        <v>9965.08</v>
      </c>
      <c r="F1217">
        <v>9742.89</v>
      </c>
    </row>
    <row r="1218" spans="1:6" x14ac:dyDescent="0.25">
      <c r="A1218" s="51">
        <v>44008</v>
      </c>
      <c r="B1218">
        <v>9849.36</v>
      </c>
      <c r="C1218" s="53">
        <f t="shared" si="18"/>
        <v>-2.4992501358664598E-2</v>
      </c>
      <c r="D1218">
        <v>10087.08</v>
      </c>
      <c r="E1218">
        <v>10093.98</v>
      </c>
      <c r="F1218">
        <v>9837.74</v>
      </c>
    </row>
    <row r="1219" spans="1:6" x14ac:dyDescent="0.25">
      <c r="A1219" s="51">
        <v>44007</v>
      </c>
      <c r="B1219">
        <v>10101.83</v>
      </c>
      <c r="C1219" s="53">
        <f t="shared" ref="C1219:C1256" si="19">B1219/B1220-1</f>
        <v>9.9103242124625179E-3</v>
      </c>
      <c r="D1219">
        <v>10003.5</v>
      </c>
      <c r="E1219">
        <v>10110.290000000001</v>
      </c>
      <c r="F1219">
        <v>9901.2099999999991</v>
      </c>
    </row>
    <row r="1220" spans="1:6" x14ac:dyDescent="0.25">
      <c r="A1220" s="51">
        <v>44006</v>
      </c>
      <c r="B1220">
        <v>10002.700000000001</v>
      </c>
      <c r="C1220" s="53">
        <f t="shared" si="19"/>
        <v>-2.0286351767220046E-2</v>
      </c>
      <c r="D1220">
        <v>10183.77</v>
      </c>
      <c r="E1220">
        <v>10232.42</v>
      </c>
      <c r="F1220">
        <v>9943.24</v>
      </c>
    </row>
    <row r="1221" spans="1:6" x14ac:dyDescent="0.25">
      <c r="A1221" s="51">
        <v>44005</v>
      </c>
      <c r="B1221">
        <v>10209.82</v>
      </c>
      <c r="C1221" s="53">
        <f t="shared" si="19"/>
        <v>7.8467335220075984E-3</v>
      </c>
      <c r="D1221">
        <v>10192.42</v>
      </c>
      <c r="E1221">
        <v>10306.9</v>
      </c>
      <c r="F1221">
        <v>10172.07</v>
      </c>
    </row>
    <row r="1222" spans="1:6" x14ac:dyDescent="0.25">
      <c r="A1222" s="51">
        <v>44004</v>
      </c>
      <c r="B1222">
        <v>10130.33</v>
      </c>
      <c r="C1222" s="53">
        <f t="shared" si="19"/>
        <v>1.2158495060268004E-2</v>
      </c>
      <c r="D1222">
        <v>10009</v>
      </c>
      <c r="E1222">
        <v>10134.64</v>
      </c>
      <c r="F1222">
        <v>9989.49</v>
      </c>
    </row>
    <row r="1223" spans="1:6" x14ac:dyDescent="0.25">
      <c r="A1223" s="51">
        <v>44001</v>
      </c>
      <c r="B1223">
        <v>10008.64</v>
      </c>
      <c r="C1223" s="53">
        <f t="shared" si="19"/>
        <v>-3.4058958954463758E-4</v>
      </c>
      <c r="D1223">
        <v>10104.629999999999</v>
      </c>
      <c r="E1223">
        <v>10121.67</v>
      </c>
      <c r="F1223">
        <v>9937.81</v>
      </c>
    </row>
    <row r="1224" spans="1:6" x14ac:dyDescent="0.25">
      <c r="A1224" s="51">
        <v>44000</v>
      </c>
      <c r="B1224">
        <v>10012.049999999999</v>
      </c>
      <c r="C1224" s="53">
        <f t="shared" si="19"/>
        <v>2.9621897564533484E-3</v>
      </c>
      <c r="D1224">
        <v>9972.35</v>
      </c>
      <c r="E1224">
        <v>10018.56</v>
      </c>
      <c r="F1224">
        <v>9942.11</v>
      </c>
    </row>
    <row r="1225" spans="1:6" x14ac:dyDescent="0.25">
      <c r="A1225" s="51">
        <v>43999</v>
      </c>
      <c r="B1225">
        <v>9982.48</v>
      </c>
      <c r="C1225" s="53">
        <f t="shared" si="19"/>
        <v>3.3278488989754162E-3</v>
      </c>
      <c r="D1225">
        <v>9998.86</v>
      </c>
      <c r="E1225">
        <v>10058.65</v>
      </c>
      <c r="F1225">
        <v>9952.5</v>
      </c>
    </row>
    <row r="1226" spans="1:6" x14ac:dyDescent="0.25">
      <c r="A1226" s="51">
        <v>43998</v>
      </c>
      <c r="B1226">
        <v>9949.3700000000008</v>
      </c>
      <c r="C1226" s="53">
        <f t="shared" si="19"/>
        <v>1.7641601777252491E-2</v>
      </c>
      <c r="D1226">
        <v>9983.65</v>
      </c>
      <c r="E1226">
        <v>10010.89</v>
      </c>
      <c r="F1226">
        <v>9801.4500000000007</v>
      </c>
    </row>
    <row r="1227" spans="1:6" x14ac:dyDescent="0.25">
      <c r="A1227" s="51">
        <v>43997</v>
      </c>
      <c r="B1227">
        <v>9776.89</v>
      </c>
      <c r="C1227" s="53">
        <f t="shared" si="19"/>
        <v>1.1705576602091927E-2</v>
      </c>
      <c r="D1227">
        <v>9517.14</v>
      </c>
      <c r="E1227">
        <v>9809.41</v>
      </c>
      <c r="F1227">
        <v>9489.58</v>
      </c>
    </row>
    <row r="1228" spans="1:6" x14ac:dyDescent="0.25">
      <c r="A1228" s="51">
        <v>43994</v>
      </c>
      <c r="B1228">
        <v>9663.77</v>
      </c>
      <c r="C1228" s="53">
        <f t="shared" si="19"/>
        <v>7.8521308904018206E-3</v>
      </c>
      <c r="D1228">
        <v>9785.58</v>
      </c>
      <c r="E1228">
        <v>9849.01</v>
      </c>
      <c r="F1228">
        <v>9499.1</v>
      </c>
    </row>
    <row r="1229" spans="1:6" x14ac:dyDescent="0.25">
      <c r="A1229" s="51">
        <v>43993</v>
      </c>
      <c r="B1229">
        <v>9588.48</v>
      </c>
      <c r="C1229" s="53">
        <f t="shared" si="19"/>
        <v>-5.0105703637512877E-2</v>
      </c>
      <c r="D1229">
        <v>9907.56</v>
      </c>
      <c r="E1229">
        <v>9978.19</v>
      </c>
      <c r="F1229">
        <v>9586.25</v>
      </c>
    </row>
    <row r="1230" spans="1:6" x14ac:dyDescent="0.25">
      <c r="A1230" s="51">
        <v>43992</v>
      </c>
      <c r="B1230">
        <v>10094.26</v>
      </c>
      <c r="C1230" s="53">
        <f t="shared" si="19"/>
        <v>1.2750861076915587E-2</v>
      </c>
      <c r="D1230">
        <v>10037.98</v>
      </c>
      <c r="E1230">
        <v>10155.200000000001</v>
      </c>
      <c r="F1230">
        <v>10022.44</v>
      </c>
    </row>
    <row r="1231" spans="1:6" x14ac:dyDescent="0.25">
      <c r="A1231" s="51">
        <v>43991</v>
      </c>
      <c r="B1231">
        <v>9967.17</v>
      </c>
      <c r="C1231" s="53">
        <f t="shared" si="19"/>
        <v>6.6302951466037374E-3</v>
      </c>
      <c r="D1231">
        <v>9861.18</v>
      </c>
      <c r="E1231">
        <v>10006.9</v>
      </c>
      <c r="F1231">
        <v>9859</v>
      </c>
    </row>
    <row r="1232" spans="1:6" x14ac:dyDescent="0.25">
      <c r="A1232" s="51">
        <v>43990</v>
      </c>
      <c r="B1232">
        <v>9901.52</v>
      </c>
      <c r="C1232" s="53">
        <f t="shared" si="19"/>
        <v>7.8508691124843377E-3</v>
      </c>
      <c r="D1232">
        <v>9805.69</v>
      </c>
      <c r="E1232">
        <v>9904.52</v>
      </c>
      <c r="F1232">
        <v>9753.8700000000008</v>
      </c>
    </row>
    <row r="1233" spans="1:6" x14ac:dyDescent="0.25">
      <c r="A1233" s="51">
        <v>43987</v>
      </c>
      <c r="B1233">
        <v>9824.39</v>
      </c>
      <c r="C1233" s="53">
        <f t="shared" si="19"/>
        <v>2.0221897761707019E-2</v>
      </c>
      <c r="D1233">
        <v>9673.09</v>
      </c>
      <c r="E1233">
        <v>9846.6299999999992</v>
      </c>
      <c r="F1233">
        <v>9659.4500000000007</v>
      </c>
    </row>
    <row r="1234" spans="1:6" x14ac:dyDescent="0.25">
      <c r="A1234" s="51">
        <v>43986</v>
      </c>
      <c r="B1234">
        <v>9629.66</v>
      </c>
      <c r="C1234" s="53">
        <f t="shared" si="19"/>
        <v>-7.7313134165027941E-3</v>
      </c>
      <c r="D1234">
        <v>9672.17</v>
      </c>
      <c r="E1234">
        <v>9741.9699999999993</v>
      </c>
      <c r="F1234">
        <v>9577.7099999999991</v>
      </c>
    </row>
    <row r="1235" spans="1:6" x14ac:dyDescent="0.25">
      <c r="A1235" s="51">
        <v>43985</v>
      </c>
      <c r="B1235">
        <v>9704.69</v>
      </c>
      <c r="C1235" s="53">
        <f t="shared" si="19"/>
        <v>4.9061281039959326E-3</v>
      </c>
      <c r="D1235">
        <v>9689.7199999999993</v>
      </c>
      <c r="E1235">
        <v>9729.69</v>
      </c>
      <c r="F1235">
        <v>9648.93</v>
      </c>
    </row>
    <row r="1236" spans="1:6" x14ac:dyDescent="0.25">
      <c r="A1236" s="51">
        <v>43984</v>
      </c>
      <c r="B1236">
        <v>9657.31</v>
      </c>
      <c r="C1236" s="53">
        <f t="shared" si="19"/>
        <v>6.0861203743349801E-3</v>
      </c>
      <c r="D1236">
        <v>9603.18</v>
      </c>
      <c r="E1236">
        <v>9660.08</v>
      </c>
      <c r="F1236">
        <v>9511.8799999999992</v>
      </c>
    </row>
    <row r="1237" spans="1:6" x14ac:dyDescent="0.25">
      <c r="A1237" s="51">
        <v>43983</v>
      </c>
      <c r="B1237">
        <v>9598.89</v>
      </c>
      <c r="C1237" s="53">
        <f t="shared" si="19"/>
        <v>4.5387378185592908E-3</v>
      </c>
      <c r="D1237">
        <v>9526.43</v>
      </c>
      <c r="E1237">
        <v>9609.3799999999992</v>
      </c>
      <c r="F1237">
        <v>9515.34</v>
      </c>
    </row>
    <row r="1238" spans="1:6" x14ac:dyDescent="0.25">
      <c r="A1238" s="51">
        <v>43980</v>
      </c>
      <c r="B1238">
        <v>9555.52</v>
      </c>
      <c r="C1238" s="53">
        <f t="shared" si="19"/>
        <v>1.4740817121903671E-2</v>
      </c>
      <c r="D1238">
        <v>9440.64</v>
      </c>
      <c r="E1238">
        <v>9573.5499999999993</v>
      </c>
      <c r="F1238">
        <v>9379.93</v>
      </c>
    </row>
    <row r="1239" spans="1:6" x14ac:dyDescent="0.25">
      <c r="A1239" s="51">
        <v>43979</v>
      </c>
      <c r="B1239">
        <v>9416.7099999999991</v>
      </c>
      <c r="C1239" s="53">
        <f t="shared" si="19"/>
        <v>-2.6837392303578067E-3</v>
      </c>
      <c r="D1239">
        <v>9404.83</v>
      </c>
      <c r="E1239">
        <v>9568.89</v>
      </c>
      <c r="F1239">
        <v>9391.84</v>
      </c>
    </row>
    <row r="1240" spans="1:6" x14ac:dyDescent="0.25">
      <c r="A1240" s="51">
        <v>43978</v>
      </c>
      <c r="B1240">
        <v>9442.0499999999993</v>
      </c>
      <c r="C1240" s="53">
        <f t="shared" si="19"/>
        <v>5.5452727268854307E-3</v>
      </c>
      <c r="D1240">
        <v>9366.6299999999992</v>
      </c>
      <c r="E1240">
        <v>9445.06</v>
      </c>
      <c r="F1240">
        <v>9182.4500000000007</v>
      </c>
    </row>
    <row r="1241" spans="1:6" x14ac:dyDescent="0.25">
      <c r="A1241" s="51">
        <v>43977</v>
      </c>
      <c r="B1241">
        <v>9389.98</v>
      </c>
      <c r="C1241" s="53">
        <f t="shared" si="19"/>
        <v>-2.5504594757377319E-3</v>
      </c>
      <c r="D1241">
        <v>9570.5300000000007</v>
      </c>
      <c r="E1241">
        <v>9570.5300000000007</v>
      </c>
      <c r="F1241">
        <v>9379.9</v>
      </c>
    </row>
    <row r="1242" spans="1:6" x14ac:dyDescent="0.25">
      <c r="A1242" s="51">
        <v>43973</v>
      </c>
      <c r="B1242">
        <v>9413.99</v>
      </c>
      <c r="C1242" s="53">
        <f t="shared" si="19"/>
        <v>3.8387756864743938E-3</v>
      </c>
      <c r="D1242">
        <v>9363.68</v>
      </c>
      <c r="E1242">
        <v>9421.93</v>
      </c>
      <c r="F1242">
        <v>9325.07</v>
      </c>
    </row>
    <row r="1243" spans="1:6" x14ac:dyDescent="0.25">
      <c r="A1243" s="51">
        <v>43972</v>
      </c>
      <c r="B1243">
        <v>9377.99</v>
      </c>
      <c r="C1243" s="53">
        <f t="shared" si="19"/>
        <v>-1.1284109047740576E-2</v>
      </c>
      <c r="D1243">
        <v>9487.6299999999992</v>
      </c>
      <c r="E1243">
        <v>9515.0499999999993</v>
      </c>
      <c r="F1243">
        <v>9361.83</v>
      </c>
    </row>
    <row r="1244" spans="1:6" x14ac:dyDescent="0.25">
      <c r="A1244" s="51">
        <v>43971</v>
      </c>
      <c r="B1244">
        <v>9485.02</v>
      </c>
      <c r="C1244" s="53">
        <f t="shared" si="19"/>
        <v>2.0054761285104972E-2</v>
      </c>
      <c r="D1244">
        <v>9415.25</v>
      </c>
      <c r="E1244">
        <v>9498.2800000000007</v>
      </c>
      <c r="F1244">
        <v>9412.83</v>
      </c>
    </row>
    <row r="1245" spans="1:6" x14ac:dyDescent="0.25">
      <c r="A1245" s="51">
        <v>43970</v>
      </c>
      <c r="B1245">
        <v>9298.5400000000009</v>
      </c>
      <c r="C1245" s="53">
        <f t="shared" si="19"/>
        <v>-3.5780379835681497E-3</v>
      </c>
      <c r="D1245">
        <v>9326.2800000000007</v>
      </c>
      <c r="E1245">
        <v>9422.9</v>
      </c>
      <c r="F1245">
        <v>9296.25</v>
      </c>
    </row>
    <row r="1246" spans="1:6" x14ac:dyDescent="0.25">
      <c r="A1246" s="51">
        <v>43969</v>
      </c>
      <c r="B1246">
        <v>9331.93</v>
      </c>
      <c r="C1246" s="53">
        <f t="shared" si="19"/>
        <v>1.9588883644500399E-2</v>
      </c>
      <c r="D1246">
        <v>9281.36</v>
      </c>
      <c r="E1246">
        <v>9367.5400000000009</v>
      </c>
      <c r="F1246">
        <v>9248.7800000000007</v>
      </c>
    </row>
    <row r="1247" spans="1:6" x14ac:dyDescent="0.25">
      <c r="A1247" s="51">
        <v>43966</v>
      </c>
      <c r="B1247">
        <v>9152.64</v>
      </c>
      <c r="C1247" s="53">
        <f t="shared" si="19"/>
        <v>6.4006210394713658E-3</v>
      </c>
      <c r="D1247">
        <v>8976.2900000000009</v>
      </c>
      <c r="E1247">
        <v>9157.4599999999991</v>
      </c>
      <c r="F1247">
        <v>8958.08</v>
      </c>
    </row>
    <row r="1248" spans="1:6" x14ac:dyDescent="0.25">
      <c r="A1248" s="51">
        <v>43965</v>
      </c>
      <c r="B1248">
        <v>9094.43</v>
      </c>
      <c r="C1248" s="53">
        <f t="shared" si="19"/>
        <v>1.0483240148976503E-2</v>
      </c>
      <c r="D1248">
        <v>8946.4500000000007</v>
      </c>
      <c r="E1248">
        <v>9097.75</v>
      </c>
      <c r="F1248">
        <v>8860.77</v>
      </c>
    </row>
    <row r="1249" spans="1:6" x14ac:dyDescent="0.25">
      <c r="A1249" s="51">
        <v>43964</v>
      </c>
      <c r="B1249">
        <v>9000.08</v>
      </c>
      <c r="C1249" s="53">
        <f t="shared" si="19"/>
        <v>-1.2331480556820651E-2</v>
      </c>
      <c r="D1249">
        <v>9123.69</v>
      </c>
      <c r="E1249">
        <v>9209.49</v>
      </c>
      <c r="F1249">
        <v>8890.16</v>
      </c>
    </row>
    <row r="1250" spans="1:6" x14ac:dyDescent="0.25">
      <c r="A1250" s="51">
        <v>43963</v>
      </c>
      <c r="B1250">
        <v>9112.4500000000007</v>
      </c>
      <c r="C1250" s="53">
        <f t="shared" si="19"/>
        <v>-2.0052866354372312E-2</v>
      </c>
      <c r="D1250">
        <v>9326.06</v>
      </c>
      <c r="E1250">
        <v>9354.4500000000007</v>
      </c>
      <c r="F1250">
        <v>9109.09</v>
      </c>
    </row>
    <row r="1251" spans="1:6" x14ac:dyDescent="0.25">
      <c r="A1251" s="51">
        <v>43962</v>
      </c>
      <c r="B1251">
        <v>9298.92</v>
      </c>
      <c r="C1251" s="53">
        <f t="shared" si="19"/>
        <v>8.5213684946883195E-3</v>
      </c>
      <c r="D1251">
        <v>9155.2099999999991</v>
      </c>
      <c r="E1251">
        <v>9346.27</v>
      </c>
      <c r="F1251">
        <v>9155.2099999999991</v>
      </c>
    </row>
    <row r="1252" spans="1:6" x14ac:dyDescent="0.25">
      <c r="A1252" s="51">
        <v>43959</v>
      </c>
      <c r="B1252">
        <v>9220.35</v>
      </c>
      <c r="C1252" s="53">
        <f t="shared" si="19"/>
        <v>1.3015992300491996E-2</v>
      </c>
      <c r="D1252">
        <v>9165.7000000000007</v>
      </c>
      <c r="E1252">
        <v>9224.49</v>
      </c>
      <c r="F1252">
        <v>9126.9699999999993</v>
      </c>
    </row>
    <row r="1253" spans="1:6" x14ac:dyDescent="0.25">
      <c r="A1253" s="51">
        <v>43958</v>
      </c>
      <c r="B1253">
        <v>9101.8799999999992</v>
      </c>
      <c r="C1253" s="53">
        <f t="shared" si="19"/>
        <v>1.3024131706003139E-2</v>
      </c>
      <c r="D1253">
        <v>9104.67</v>
      </c>
      <c r="E1253">
        <v>9136.18</v>
      </c>
      <c r="F1253">
        <v>9045.23</v>
      </c>
    </row>
    <row r="1254" spans="1:6" x14ac:dyDescent="0.25">
      <c r="A1254" s="51">
        <v>43957</v>
      </c>
      <c r="B1254">
        <v>8984.86</v>
      </c>
      <c r="C1254" s="53">
        <f t="shared" si="19"/>
        <v>6.073486499257541E-3</v>
      </c>
      <c r="D1254">
        <v>8997.02</v>
      </c>
      <c r="E1254">
        <v>9065.58</v>
      </c>
      <c r="F1254">
        <v>8950.89</v>
      </c>
    </row>
    <row r="1255" spans="1:6" x14ac:dyDescent="0.25">
      <c r="A1255" s="51">
        <v>43956</v>
      </c>
      <c r="B1255">
        <v>8930.6200000000008</v>
      </c>
      <c r="C1255" s="53">
        <f t="shared" si="19"/>
        <v>1.0924699828279261E-2</v>
      </c>
      <c r="D1255">
        <v>8922.39</v>
      </c>
      <c r="E1255">
        <v>9031</v>
      </c>
      <c r="F1255">
        <v>8900.57</v>
      </c>
    </row>
    <row r="1256" spans="1:6" x14ac:dyDescent="0.25">
      <c r="A1256" s="51">
        <v>43955</v>
      </c>
      <c r="B1256">
        <v>8834.11</v>
      </c>
      <c r="C1256" s="53">
        <f t="shared" si="19"/>
        <v>1.3297500166319143E-2</v>
      </c>
      <c r="D1256">
        <v>8683.94</v>
      </c>
      <c r="E1256">
        <v>8840.33</v>
      </c>
      <c r="F1256">
        <v>8665.4</v>
      </c>
    </row>
    <row r="1257" spans="1:6" x14ac:dyDescent="0.25">
      <c r="A1257" s="51">
        <v>43952</v>
      </c>
      <c r="B1257">
        <v>8718.18</v>
      </c>
      <c r="C1257" s="53"/>
      <c r="D1257">
        <v>8791.8799999999992</v>
      </c>
      <c r="E1257">
        <v>8887.58</v>
      </c>
      <c r="F1257">
        <v>8688.58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CA77-FE3F-4A1A-A421-0389F18B2E3A}">
  <dimension ref="A1:G1257"/>
  <sheetViews>
    <sheetView workbookViewId="0">
      <selection activeCell="K22" sqref="K22"/>
    </sheetView>
  </sheetViews>
  <sheetFormatPr defaultRowHeight="15" x14ac:dyDescent="0.25"/>
  <cols>
    <col min="1" max="1" width="15.5703125" customWidth="1"/>
    <col min="2" max="3" width="20.7109375" customWidth="1"/>
    <col min="11" max="11" width="25.7109375" customWidth="1"/>
  </cols>
  <sheetData>
    <row r="1" spans="1:7" x14ac:dyDescent="0.25">
      <c r="A1" t="s">
        <v>143</v>
      </c>
      <c r="B1" t="s">
        <v>144</v>
      </c>
      <c r="D1" t="s">
        <v>145</v>
      </c>
      <c r="E1" t="s">
        <v>146</v>
      </c>
      <c r="F1" t="s">
        <v>147</v>
      </c>
      <c r="G1" t="s">
        <v>148</v>
      </c>
    </row>
    <row r="2" spans="1:7" x14ac:dyDescent="0.25">
      <c r="A2" s="51">
        <v>45777</v>
      </c>
      <c r="B2" s="52">
        <v>150.44</v>
      </c>
      <c r="C2" s="53">
        <f>B2/B3-1</f>
        <v>1.8620082605457444E-2</v>
      </c>
      <c r="D2">
        <v>3349531</v>
      </c>
      <c r="E2" s="52">
        <v>147.49</v>
      </c>
      <c r="F2" s="52">
        <v>151.56</v>
      </c>
      <c r="G2" s="52">
        <v>144.88499999999999</v>
      </c>
    </row>
    <row r="3" spans="1:7" x14ac:dyDescent="0.25">
      <c r="A3" s="51">
        <v>45776</v>
      </c>
      <c r="B3" s="52">
        <v>147.69</v>
      </c>
      <c r="C3" s="53">
        <f t="shared" ref="C3:C66" si="0">B3/B4-1</f>
        <v>-4.0609137055835909E-4</v>
      </c>
      <c r="D3">
        <v>2339852</v>
      </c>
      <c r="E3" s="52">
        <v>146.6</v>
      </c>
      <c r="F3" s="52">
        <v>148.03</v>
      </c>
      <c r="G3" s="52">
        <v>145.37</v>
      </c>
    </row>
    <row r="4" spans="1:7" x14ac:dyDescent="0.25">
      <c r="A4" s="51">
        <v>45775</v>
      </c>
      <c r="B4" s="52">
        <v>147.75</v>
      </c>
      <c r="C4" s="53">
        <f t="shared" si="0"/>
        <v>3.054989816700493E-3</v>
      </c>
      <c r="D4">
        <v>2218858</v>
      </c>
      <c r="E4" s="52">
        <v>147.31</v>
      </c>
      <c r="F4" s="52">
        <v>148.07</v>
      </c>
      <c r="G4" s="52">
        <v>146.41999999999999</v>
      </c>
    </row>
    <row r="5" spans="1:7" x14ac:dyDescent="0.25">
      <c r="A5" s="51">
        <v>45772</v>
      </c>
      <c r="B5" s="52">
        <v>147.30000000000001</v>
      </c>
      <c r="C5" s="53">
        <f t="shared" si="0"/>
        <v>-1.8972760536658528E-3</v>
      </c>
      <c r="D5">
        <v>1770444</v>
      </c>
      <c r="E5" s="52">
        <v>147.36000000000001</v>
      </c>
      <c r="F5" s="52">
        <v>148.80000000000001</v>
      </c>
      <c r="G5" s="52">
        <v>146.32</v>
      </c>
    </row>
    <row r="6" spans="1:7" x14ac:dyDescent="0.25">
      <c r="A6" s="51">
        <v>45771</v>
      </c>
      <c r="B6" s="52">
        <v>147.58000000000001</v>
      </c>
      <c r="C6" s="53">
        <f t="shared" si="0"/>
        <v>9.7153804050356118E-3</v>
      </c>
      <c r="D6">
        <v>2079809</v>
      </c>
      <c r="E6" s="52">
        <v>146.41</v>
      </c>
      <c r="F6" s="52">
        <v>147.84</v>
      </c>
      <c r="G6" s="52">
        <v>144.80009999999999</v>
      </c>
    </row>
    <row r="7" spans="1:7" x14ac:dyDescent="0.25">
      <c r="A7" s="51">
        <v>45770</v>
      </c>
      <c r="B7" s="52">
        <v>146.16</v>
      </c>
      <c r="C7" s="53">
        <f t="shared" si="0"/>
        <v>7.6525336091002316E-3</v>
      </c>
      <c r="D7">
        <v>2300986</v>
      </c>
      <c r="E7" s="52">
        <v>145.55000000000001</v>
      </c>
      <c r="F7" s="52">
        <v>148.37</v>
      </c>
      <c r="G7" s="52">
        <v>145.28</v>
      </c>
    </row>
    <row r="8" spans="1:7" x14ac:dyDescent="0.25">
      <c r="A8" s="51">
        <v>45769</v>
      </c>
      <c r="B8" s="52">
        <v>145.05000000000001</v>
      </c>
      <c r="C8" s="53">
        <f t="shared" si="0"/>
        <v>3.2310867553910994E-2</v>
      </c>
      <c r="D8">
        <v>1670811</v>
      </c>
      <c r="E8" s="52">
        <v>142.03</v>
      </c>
      <c r="F8" s="52">
        <v>145.12</v>
      </c>
      <c r="G8" s="52">
        <v>141.30000000000001</v>
      </c>
    </row>
    <row r="9" spans="1:7" x14ac:dyDescent="0.25">
      <c r="A9" s="51">
        <v>45768</v>
      </c>
      <c r="B9" s="52">
        <v>140.51</v>
      </c>
      <c r="C9" s="53">
        <f t="shared" si="0"/>
        <v>-1.9538064336054761E-2</v>
      </c>
      <c r="D9">
        <v>1708199</v>
      </c>
      <c r="E9" s="52">
        <v>143.13999999999999</v>
      </c>
      <c r="F9" s="52">
        <v>143.13999999999999</v>
      </c>
      <c r="G9" s="52">
        <v>139.03</v>
      </c>
    </row>
    <row r="10" spans="1:7" x14ac:dyDescent="0.25">
      <c r="A10" s="51">
        <v>45764</v>
      </c>
      <c r="B10" s="52">
        <v>143.31</v>
      </c>
      <c r="C10" s="53">
        <f t="shared" si="0"/>
        <v>5.1904327698675257E-3</v>
      </c>
      <c r="D10">
        <v>1768280</v>
      </c>
      <c r="E10" s="52">
        <v>142.72999999999999</v>
      </c>
      <c r="F10" s="52">
        <v>144.9</v>
      </c>
      <c r="G10" s="52">
        <v>141.88</v>
      </c>
    </row>
    <row r="11" spans="1:7" x14ac:dyDescent="0.25">
      <c r="A11" s="51">
        <v>45763</v>
      </c>
      <c r="B11" s="52">
        <v>142.57</v>
      </c>
      <c r="C11" s="53">
        <f t="shared" si="0"/>
        <v>-1.4652014652014711E-2</v>
      </c>
      <c r="D11">
        <v>1952693</v>
      </c>
      <c r="E11" s="52">
        <v>145</v>
      </c>
      <c r="F11" s="52">
        <v>145.47</v>
      </c>
      <c r="G11" s="52">
        <v>141.79499999999999</v>
      </c>
    </row>
    <row r="12" spans="1:7" x14ac:dyDescent="0.25">
      <c r="A12" s="51">
        <v>45762</v>
      </c>
      <c r="B12" s="52">
        <v>144.69</v>
      </c>
      <c r="C12" s="53">
        <f t="shared" si="0"/>
        <v>-8.9726027397259989E-3</v>
      </c>
      <c r="D12">
        <v>2599297</v>
      </c>
      <c r="E12" s="52">
        <v>146.69999999999999</v>
      </c>
      <c r="F12" s="52">
        <v>147.09</v>
      </c>
      <c r="G12" s="52">
        <v>144.29</v>
      </c>
    </row>
    <row r="13" spans="1:7" x14ac:dyDescent="0.25">
      <c r="A13" s="51">
        <v>45761</v>
      </c>
      <c r="B13" s="52">
        <v>146</v>
      </c>
      <c r="C13" s="53">
        <f t="shared" si="0"/>
        <v>6.8965517241379448E-3</v>
      </c>
      <c r="D13">
        <v>3432012</v>
      </c>
      <c r="E13" s="52">
        <v>147</v>
      </c>
      <c r="F13" s="52">
        <v>147</v>
      </c>
      <c r="G13" s="52">
        <v>144.52000000000001</v>
      </c>
    </row>
    <row r="14" spans="1:7" x14ac:dyDescent="0.25">
      <c r="A14" s="51">
        <v>45758</v>
      </c>
      <c r="B14" s="52">
        <v>145</v>
      </c>
      <c r="C14" s="53">
        <f t="shared" si="0"/>
        <v>-3.4364261168384758E-3</v>
      </c>
      <c r="D14">
        <v>3002587</v>
      </c>
      <c r="E14" s="52">
        <v>145.34</v>
      </c>
      <c r="F14" s="52">
        <v>145.97</v>
      </c>
      <c r="G14" s="52">
        <v>142.46</v>
      </c>
    </row>
    <row r="15" spans="1:7" x14ac:dyDescent="0.25">
      <c r="A15" s="51">
        <v>45757</v>
      </c>
      <c r="B15" s="52">
        <v>145.5</v>
      </c>
      <c r="C15" s="53">
        <f t="shared" si="0"/>
        <v>3.4376074252318034E-4</v>
      </c>
      <c r="D15">
        <v>4604491</v>
      </c>
      <c r="E15" s="52">
        <v>143.96</v>
      </c>
      <c r="F15" s="52">
        <v>147.13</v>
      </c>
      <c r="G15" s="52">
        <v>141.4725</v>
      </c>
    </row>
    <row r="16" spans="1:7" x14ac:dyDescent="0.25">
      <c r="A16" s="51">
        <v>45756</v>
      </c>
      <c r="B16" s="52">
        <v>145.44999999999999</v>
      </c>
      <c r="C16" s="53">
        <f t="shared" si="0"/>
        <v>2.878766445041725E-2</v>
      </c>
      <c r="D16">
        <v>4063762</v>
      </c>
      <c r="E16" s="52">
        <v>140.30000000000001</v>
      </c>
      <c r="F16" s="52">
        <v>147.63</v>
      </c>
      <c r="G16" s="52">
        <v>138.72</v>
      </c>
    </row>
    <row r="17" spans="1:7" x14ac:dyDescent="0.25">
      <c r="A17" s="51">
        <v>45755</v>
      </c>
      <c r="B17" s="52">
        <v>141.38</v>
      </c>
      <c r="C17" s="53">
        <f t="shared" si="0"/>
        <v>-2.4494583592079011E-2</v>
      </c>
      <c r="D17">
        <v>4221113</v>
      </c>
      <c r="E17" s="52">
        <v>148.44</v>
      </c>
      <c r="F17" s="52">
        <v>148.58000000000001</v>
      </c>
      <c r="G17" s="52">
        <v>140.07</v>
      </c>
    </row>
    <row r="18" spans="1:7" x14ac:dyDescent="0.25">
      <c r="A18" s="51">
        <v>45754</v>
      </c>
      <c r="B18" s="52">
        <v>144.93</v>
      </c>
      <c r="C18" s="53">
        <f t="shared" si="0"/>
        <v>-1.9617127781911714E-2</v>
      </c>
      <c r="D18">
        <v>4579480</v>
      </c>
      <c r="E18" s="52">
        <v>144.63999999999999</v>
      </c>
      <c r="F18" s="52">
        <v>147.75</v>
      </c>
      <c r="G18" s="52">
        <v>141</v>
      </c>
    </row>
    <row r="19" spans="1:7" x14ac:dyDescent="0.25">
      <c r="A19" s="51">
        <v>45751</v>
      </c>
      <c r="B19" s="52">
        <v>147.83000000000001</v>
      </c>
      <c r="C19" s="53">
        <f t="shared" si="0"/>
        <v>-8.4360483121709406E-2</v>
      </c>
      <c r="D19">
        <v>4704624</v>
      </c>
      <c r="E19" s="52">
        <v>157.21</v>
      </c>
      <c r="F19" s="52">
        <v>159.32</v>
      </c>
      <c r="G19" s="52">
        <v>147.29</v>
      </c>
    </row>
    <row r="20" spans="1:7" x14ac:dyDescent="0.25">
      <c r="A20" s="51">
        <v>45750</v>
      </c>
      <c r="B20" s="52">
        <v>161.44999999999999</v>
      </c>
      <c r="C20" s="53">
        <f t="shared" si="0"/>
        <v>2.0350123238323858E-2</v>
      </c>
      <c r="D20">
        <v>2615518</v>
      </c>
      <c r="E20" s="52">
        <v>158.19</v>
      </c>
      <c r="F20" s="52">
        <v>161.81</v>
      </c>
      <c r="G20" s="52">
        <v>157.88999999999999</v>
      </c>
    </row>
    <row r="21" spans="1:7" x14ac:dyDescent="0.25">
      <c r="A21" s="51">
        <v>45749</v>
      </c>
      <c r="B21" s="52">
        <v>158.22999999999999</v>
      </c>
      <c r="C21" s="53">
        <f t="shared" si="0"/>
        <v>-4.3418071985904527E-3</v>
      </c>
      <c r="D21">
        <v>1585769</v>
      </c>
      <c r="E21" s="52">
        <v>158.54</v>
      </c>
      <c r="F21" s="52">
        <v>159</v>
      </c>
      <c r="G21" s="52">
        <v>157.33000000000001</v>
      </c>
    </row>
    <row r="22" spans="1:7" x14ac:dyDescent="0.25">
      <c r="A22" s="51">
        <v>45748</v>
      </c>
      <c r="B22" s="52">
        <v>158.91999999999999</v>
      </c>
      <c r="C22" s="53">
        <f t="shared" si="0"/>
        <v>9.9135739705134007E-3</v>
      </c>
      <c r="D22">
        <v>1573832</v>
      </c>
      <c r="E22" s="52">
        <v>157.54</v>
      </c>
      <c r="F22" s="52">
        <v>158.99</v>
      </c>
      <c r="G22" s="52">
        <v>156.71</v>
      </c>
    </row>
    <row r="23" spans="1:7" x14ac:dyDescent="0.25">
      <c r="A23" s="51">
        <v>45747</v>
      </c>
      <c r="B23" s="52">
        <v>157.36000000000001</v>
      </c>
      <c r="C23" s="53">
        <f t="shared" si="0"/>
        <v>1.0272213662044338E-2</v>
      </c>
      <c r="D23">
        <v>3510595</v>
      </c>
      <c r="E23" s="52">
        <v>154.18</v>
      </c>
      <c r="F23" s="52">
        <v>158.13499999999999</v>
      </c>
      <c r="G23" s="52">
        <v>153.61000000000001</v>
      </c>
    </row>
    <row r="24" spans="1:7" x14ac:dyDescent="0.25">
      <c r="A24" s="51">
        <v>45744</v>
      </c>
      <c r="B24" s="52">
        <v>155.76</v>
      </c>
      <c r="C24" s="53">
        <f t="shared" si="0"/>
        <v>-1.1988582302569051E-2</v>
      </c>
      <c r="D24">
        <v>1492617</v>
      </c>
      <c r="E24" s="52">
        <v>157.61000000000001</v>
      </c>
      <c r="F24" s="52">
        <v>158.1</v>
      </c>
      <c r="G24" s="52">
        <v>155.27000000000001</v>
      </c>
    </row>
    <row r="25" spans="1:7" x14ac:dyDescent="0.25">
      <c r="A25" s="51">
        <v>45743</v>
      </c>
      <c r="B25" s="52">
        <v>157.65</v>
      </c>
      <c r="C25" s="53">
        <f t="shared" si="0"/>
        <v>-6.4910511721704145E-3</v>
      </c>
      <c r="D25">
        <v>2500781</v>
      </c>
      <c r="E25" s="52">
        <v>158.99</v>
      </c>
      <c r="F25" s="52">
        <v>159.04</v>
      </c>
      <c r="G25" s="52">
        <v>156.345</v>
      </c>
    </row>
    <row r="26" spans="1:7" x14ac:dyDescent="0.25">
      <c r="A26" s="51">
        <v>45742</v>
      </c>
      <c r="B26" s="52">
        <v>158.68</v>
      </c>
      <c r="C26" s="53">
        <f t="shared" si="0"/>
        <v>1.8485237483953698E-2</v>
      </c>
      <c r="D26">
        <v>1708868</v>
      </c>
      <c r="E26" s="52">
        <v>156.38999999999999</v>
      </c>
      <c r="F26" s="52">
        <v>158.93</v>
      </c>
      <c r="G26" s="52">
        <v>156.21</v>
      </c>
    </row>
    <row r="27" spans="1:7" x14ac:dyDescent="0.25">
      <c r="A27" s="51">
        <v>45741</v>
      </c>
      <c r="B27" s="52">
        <v>155.80000000000001</v>
      </c>
      <c r="C27" s="53">
        <f t="shared" si="0"/>
        <v>-1.2835322808357752E-4</v>
      </c>
      <c r="D27">
        <v>1836631</v>
      </c>
      <c r="E27" s="52">
        <v>156.15</v>
      </c>
      <c r="F27" s="52">
        <v>156.51</v>
      </c>
      <c r="G27" s="52">
        <v>154.75</v>
      </c>
    </row>
    <row r="28" spans="1:7" x14ac:dyDescent="0.25">
      <c r="A28" s="51">
        <v>45740</v>
      </c>
      <c r="B28" s="52">
        <v>155.82</v>
      </c>
      <c r="C28" s="53">
        <f t="shared" si="0"/>
        <v>-5.9330143540670122E-3</v>
      </c>
      <c r="D28">
        <v>1952522</v>
      </c>
      <c r="E28" s="52">
        <v>157.07</v>
      </c>
      <c r="F28" s="52">
        <v>157.72</v>
      </c>
      <c r="G28" s="52">
        <v>155.02500000000001</v>
      </c>
    </row>
    <row r="29" spans="1:7" x14ac:dyDescent="0.25">
      <c r="A29" s="51">
        <v>45737</v>
      </c>
      <c r="B29" s="52">
        <v>156.75</v>
      </c>
      <c r="C29" s="53">
        <f t="shared" si="0"/>
        <v>-7.2202166064980755E-3</v>
      </c>
      <c r="D29">
        <v>3071809</v>
      </c>
      <c r="E29" s="52">
        <v>156.94999999999999</v>
      </c>
      <c r="F29" s="52">
        <v>158.19</v>
      </c>
      <c r="G29" s="52">
        <v>156.08000000000001</v>
      </c>
    </row>
    <row r="30" spans="1:7" x14ac:dyDescent="0.25">
      <c r="A30" s="51">
        <v>45736</v>
      </c>
      <c r="B30" s="52">
        <v>157.88999999999999</v>
      </c>
      <c r="C30" s="53">
        <f t="shared" si="0"/>
        <v>2.4125452352230514E-3</v>
      </c>
      <c r="D30">
        <v>1412748</v>
      </c>
      <c r="E30" s="52">
        <v>157.82</v>
      </c>
      <c r="F30" s="52">
        <v>158.5</v>
      </c>
      <c r="G30" s="52">
        <v>156.89500000000001</v>
      </c>
    </row>
    <row r="31" spans="1:7" x14ac:dyDescent="0.25">
      <c r="A31" s="51">
        <v>45735</v>
      </c>
      <c r="B31" s="52">
        <v>157.51</v>
      </c>
      <c r="C31" s="53">
        <f t="shared" si="0"/>
        <v>1.335028607755806E-3</v>
      </c>
      <c r="D31">
        <v>1455466</v>
      </c>
      <c r="E31" s="52">
        <v>157.38999999999999</v>
      </c>
      <c r="F31" s="52">
        <v>158.36000000000001</v>
      </c>
      <c r="G31" s="52">
        <v>156.52500000000001</v>
      </c>
    </row>
    <row r="32" spans="1:7" x14ac:dyDescent="0.25">
      <c r="A32" s="51">
        <v>45734</v>
      </c>
      <c r="B32" s="52">
        <v>157.30000000000001</v>
      </c>
      <c r="C32" s="53">
        <f t="shared" si="0"/>
        <v>1.0819067014575801E-3</v>
      </c>
      <c r="D32">
        <v>1332194</v>
      </c>
      <c r="E32" s="52">
        <v>156.71</v>
      </c>
      <c r="F32" s="52">
        <v>157.94</v>
      </c>
      <c r="G32" s="52">
        <v>156.16</v>
      </c>
    </row>
    <row r="33" spans="1:7" x14ac:dyDescent="0.25">
      <c r="A33" s="51">
        <v>45733</v>
      </c>
      <c r="B33" s="52">
        <v>157.13</v>
      </c>
      <c r="C33" s="53">
        <f t="shared" si="0"/>
        <v>1.3415027410512703E-2</v>
      </c>
      <c r="D33">
        <v>1127049</v>
      </c>
      <c r="E33" s="52">
        <v>154.33500000000001</v>
      </c>
      <c r="F33" s="52">
        <v>157.32</v>
      </c>
      <c r="G33" s="52">
        <v>154.24</v>
      </c>
    </row>
    <row r="34" spans="1:7" x14ac:dyDescent="0.25">
      <c r="A34" s="51">
        <v>45730</v>
      </c>
      <c r="B34" s="52">
        <v>155.05000000000001</v>
      </c>
      <c r="C34" s="53">
        <f t="shared" si="0"/>
        <v>1.0624429670186508E-2</v>
      </c>
      <c r="D34">
        <v>1251088</v>
      </c>
      <c r="E34" s="52">
        <v>153.41999999999999</v>
      </c>
      <c r="F34" s="52">
        <v>156.30000000000001</v>
      </c>
      <c r="G34" s="52">
        <v>152.76</v>
      </c>
    </row>
    <row r="35" spans="1:7" x14ac:dyDescent="0.25">
      <c r="A35" s="51">
        <v>45729</v>
      </c>
      <c r="B35" s="52">
        <v>153.41999999999999</v>
      </c>
      <c r="C35" s="53">
        <f t="shared" si="0"/>
        <v>-6.3471502590675133E-3</v>
      </c>
      <c r="D35">
        <v>1631557</v>
      </c>
      <c r="E35" s="52">
        <v>154.36000000000001</v>
      </c>
      <c r="F35" s="52">
        <v>155.77000000000001</v>
      </c>
      <c r="G35" s="52">
        <v>153.35</v>
      </c>
    </row>
    <row r="36" spans="1:7" x14ac:dyDescent="0.25">
      <c r="A36" s="51">
        <v>45728</v>
      </c>
      <c r="B36" s="52">
        <v>154.4</v>
      </c>
      <c r="C36" s="53">
        <f t="shared" si="0"/>
        <v>-1.467772814294821E-2</v>
      </c>
      <c r="D36">
        <v>1631860</v>
      </c>
      <c r="E36" s="52">
        <v>155.72999999999999</v>
      </c>
      <c r="F36" s="52">
        <v>156.69999999999999</v>
      </c>
      <c r="G36" s="52">
        <v>152.66</v>
      </c>
    </row>
    <row r="37" spans="1:7" x14ac:dyDescent="0.25">
      <c r="A37" s="51">
        <v>45727</v>
      </c>
      <c r="B37" s="52">
        <v>156.69999999999999</v>
      </c>
      <c r="C37" s="53">
        <f t="shared" si="0"/>
        <v>-8.792459991144419E-3</v>
      </c>
      <c r="D37">
        <v>2346973</v>
      </c>
      <c r="E37" s="52">
        <v>158.4</v>
      </c>
      <c r="F37" s="52">
        <v>159</v>
      </c>
      <c r="G37" s="52">
        <v>155.94999999999999</v>
      </c>
    </row>
    <row r="38" spans="1:7" x14ac:dyDescent="0.25">
      <c r="A38" s="51">
        <v>45726</v>
      </c>
      <c r="B38" s="52">
        <v>158.09</v>
      </c>
      <c r="C38" s="53">
        <f t="shared" si="0"/>
        <v>-2.731803359379803E-2</v>
      </c>
      <c r="D38">
        <v>3000227</v>
      </c>
      <c r="E38" s="52">
        <v>161.31</v>
      </c>
      <c r="F38" s="52">
        <v>162.44</v>
      </c>
      <c r="G38" s="52">
        <v>156.72999999999999</v>
      </c>
    </row>
    <row r="39" spans="1:7" x14ac:dyDescent="0.25">
      <c r="A39" s="51">
        <v>45723</v>
      </c>
      <c r="B39" s="52">
        <v>162.53</v>
      </c>
      <c r="C39" s="53">
        <f t="shared" si="0"/>
        <v>2.053246263970876E-2</v>
      </c>
      <c r="D39">
        <v>3411263</v>
      </c>
      <c r="E39" s="52">
        <v>159.55000000000001</v>
      </c>
      <c r="F39" s="52">
        <v>163.30000000000001</v>
      </c>
      <c r="G39" s="52">
        <v>159.54</v>
      </c>
    </row>
    <row r="40" spans="1:7" x14ac:dyDescent="0.25">
      <c r="A40" s="51">
        <v>45722</v>
      </c>
      <c r="B40" s="52">
        <v>159.26</v>
      </c>
      <c r="C40" s="53">
        <f t="shared" si="0"/>
        <v>-6.9021773232114114E-4</v>
      </c>
      <c r="D40">
        <v>2020309</v>
      </c>
      <c r="E40" s="52">
        <v>159.07</v>
      </c>
      <c r="F40" s="52">
        <v>160.5564</v>
      </c>
      <c r="G40" s="52">
        <v>157.84</v>
      </c>
    </row>
    <row r="41" spans="1:7" x14ac:dyDescent="0.25">
      <c r="A41" s="51">
        <v>45721</v>
      </c>
      <c r="B41" s="52">
        <v>159.37</v>
      </c>
      <c r="C41" s="53">
        <f t="shared" si="0"/>
        <v>6.0602234707405334E-3</v>
      </c>
      <c r="D41">
        <v>2234251</v>
      </c>
      <c r="E41" s="52">
        <v>158.4</v>
      </c>
      <c r="F41" s="52">
        <v>160.37</v>
      </c>
      <c r="G41" s="52">
        <v>157.565</v>
      </c>
    </row>
    <row r="42" spans="1:7" x14ac:dyDescent="0.25">
      <c r="A42" s="51">
        <v>45720</v>
      </c>
      <c r="B42" s="52">
        <v>158.41</v>
      </c>
      <c r="C42" s="53">
        <f t="shared" si="0"/>
        <v>9.4309564774102128E-3</v>
      </c>
      <c r="D42">
        <v>3969082</v>
      </c>
      <c r="E42" s="52">
        <v>158.25</v>
      </c>
      <c r="F42" s="52">
        <v>161.28</v>
      </c>
      <c r="G42" s="52">
        <v>157.63</v>
      </c>
    </row>
    <row r="43" spans="1:7" x14ac:dyDescent="0.25">
      <c r="A43" s="51">
        <v>45719</v>
      </c>
      <c r="B43" s="52">
        <v>156.93</v>
      </c>
      <c r="C43" s="53">
        <f t="shared" si="0"/>
        <v>3.5812496003069239E-3</v>
      </c>
      <c r="D43">
        <v>1913320</v>
      </c>
      <c r="E43" s="52">
        <v>157.52000000000001</v>
      </c>
      <c r="F43" s="52">
        <v>158.27000000000001</v>
      </c>
      <c r="G43" s="52">
        <v>156.13999999999999</v>
      </c>
    </row>
    <row r="44" spans="1:7" x14ac:dyDescent="0.25">
      <c r="A44" s="51">
        <v>45716</v>
      </c>
      <c r="B44" s="52">
        <v>156.37</v>
      </c>
      <c r="C44" s="53">
        <f t="shared" si="0"/>
        <v>1.7305315203955507E-2</v>
      </c>
      <c r="D44">
        <v>3003425</v>
      </c>
      <c r="E44" s="52">
        <v>154.16999999999999</v>
      </c>
      <c r="F44" s="52">
        <v>156.56</v>
      </c>
      <c r="G44" s="52">
        <v>153.94</v>
      </c>
    </row>
    <row r="45" spans="1:7" x14ac:dyDescent="0.25">
      <c r="A45" s="51">
        <v>45715</v>
      </c>
      <c r="B45" s="52">
        <v>153.71</v>
      </c>
      <c r="C45" s="53">
        <f t="shared" si="0"/>
        <v>1.4587458745874748E-2</v>
      </c>
      <c r="D45">
        <v>1354167</v>
      </c>
      <c r="E45" s="52">
        <v>151.56</v>
      </c>
      <c r="F45" s="52">
        <v>154.33000000000001</v>
      </c>
      <c r="G45" s="52">
        <v>151.35</v>
      </c>
    </row>
    <row r="46" spans="1:7" x14ac:dyDescent="0.25">
      <c r="A46" s="51">
        <v>45714</v>
      </c>
      <c r="B46" s="52">
        <v>151.5</v>
      </c>
      <c r="C46" s="53">
        <f t="shared" si="0"/>
        <v>-1.7191047680830351E-2</v>
      </c>
      <c r="D46">
        <v>2112036</v>
      </c>
      <c r="E46" s="52">
        <v>154.9</v>
      </c>
      <c r="F46" s="52">
        <v>155.18</v>
      </c>
      <c r="G46" s="52">
        <v>151.16999999999999</v>
      </c>
    </row>
    <row r="47" spans="1:7" x14ac:dyDescent="0.25">
      <c r="A47" s="51">
        <v>45713</v>
      </c>
      <c r="B47" s="52">
        <v>154.15</v>
      </c>
      <c r="C47" s="53">
        <f t="shared" si="0"/>
        <v>2.6093323570525406E-2</v>
      </c>
      <c r="D47">
        <v>2817435</v>
      </c>
      <c r="E47" s="52">
        <v>150.69999999999999</v>
      </c>
      <c r="F47" s="52">
        <v>154.79</v>
      </c>
      <c r="G47" s="52">
        <v>150.47999999999999</v>
      </c>
    </row>
    <row r="48" spans="1:7" x14ac:dyDescent="0.25">
      <c r="A48" s="51">
        <v>45712</v>
      </c>
      <c r="B48" s="52">
        <v>150.22999999999999</v>
      </c>
      <c r="C48" s="53">
        <f t="shared" si="0"/>
        <v>9.9495798319326756E-3</v>
      </c>
      <c r="D48">
        <v>2120553</v>
      </c>
      <c r="E48" s="52">
        <v>149.1</v>
      </c>
      <c r="F48" s="52">
        <v>150.53</v>
      </c>
      <c r="G48" s="52">
        <v>148.66999999999999</v>
      </c>
    </row>
    <row r="49" spans="1:7" x14ac:dyDescent="0.25">
      <c r="A49" s="51">
        <v>45709</v>
      </c>
      <c r="B49" s="52">
        <v>148.75</v>
      </c>
      <c r="C49" s="53">
        <f t="shared" si="0"/>
        <v>-1.4639639639639657E-2</v>
      </c>
      <c r="D49">
        <v>2187646</v>
      </c>
      <c r="E49" s="52">
        <v>150.06</v>
      </c>
      <c r="F49" s="52">
        <v>150.9</v>
      </c>
      <c r="G49" s="52">
        <v>148.38999999999999</v>
      </c>
    </row>
    <row r="50" spans="1:7" x14ac:dyDescent="0.25">
      <c r="A50" s="51">
        <v>45708</v>
      </c>
      <c r="B50" s="52">
        <v>150.96</v>
      </c>
      <c r="C50" s="53">
        <f t="shared" si="0"/>
        <v>1.800525996358493E-2</v>
      </c>
      <c r="D50">
        <v>2351514</v>
      </c>
      <c r="E50" s="52">
        <v>148</v>
      </c>
      <c r="F50" s="52">
        <v>151.29089999999999</v>
      </c>
      <c r="G50" s="52">
        <v>148</v>
      </c>
    </row>
    <row r="51" spans="1:7" x14ac:dyDescent="0.25">
      <c r="A51" s="51">
        <v>45707</v>
      </c>
      <c r="B51" s="52">
        <v>148.29</v>
      </c>
      <c r="C51" s="53">
        <f t="shared" si="0"/>
        <v>7.8841840549173092E-3</v>
      </c>
      <c r="D51">
        <v>1434040</v>
      </c>
      <c r="E51" s="52">
        <v>146.66</v>
      </c>
      <c r="F51" s="52">
        <v>148.49</v>
      </c>
      <c r="G51" s="52">
        <v>145.97999999999999</v>
      </c>
    </row>
    <row r="52" spans="1:7" x14ac:dyDescent="0.25">
      <c r="A52" s="51">
        <v>45706</v>
      </c>
      <c r="B52" s="52">
        <v>147.13</v>
      </c>
      <c r="C52" s="53">
        <f t="shared" si="0"/>
        <v>-5.2734771144614667E-3</v>
      </c>
      <c r="D52">
        <v>2104609</v>
      </c>
      <c r="E52" s="52">
        <v>147.5</v>
      </c>
      <c r="F52" s="52">
        <v>148.29</v>
      </c>
      <c r="G52" s="52">
        <v>146.77000000000001</v>
      </c>
    </row>
    <row r="53" spans="1:7" x14ac:dyDescent="0.25">
      <c r="A53" s="51">
        <v>45702</v>
      </c>
      <c r="B53" s="52">
        <v>147.91</v>
      </c>
      <c r="C53" s="53">
        <f t="shared" si="0"/>
        <v>-5.6470588235294494E-3</v>
      </c>
      <c r="D53">
        <v>1970799</v>
      </c>
      <c r="E53" s="52">
        <v>149.05000000000001</v>
      </c>
      <c r="F53" s="52">
        <v>149.30000000000001</v>
      </c>
      <c r="G53" s="52">
        <v>147.59</v>
      </c>
    </row>
    <row r="54" spans="1:7" x14ac:dyDescent="0.25">
      <c r="A54" s="51">
        <v>45701</v>
      </c>
      <c r="B54" s="52">
        <v>148.75</v>
      </c>
      <c r="C54" s="53">
        <f t="shared" si="0"/>
        <v>1.5289058767319785E-2</v>
      </c>
      <c r="D54">
        <v>2093331</v>
      </c>
      <c r="E54" s="52">
        <v>146.80000000000001</v>
      </c>
      <c r="F54" s="52">
        <v>149.30000000000001</v>
      </c>
      <c r="G54" s="52">
        <v>146.08000000000001</v>
      </c>
    </row>
    <row r="55" spans="1:7" x14ac:dyDescent="0.25">
      <c r="A55" s="51">
        <v>45700</v>
      </c>
      <c r="B55" s="52">
        <v>146.51</v>
      </c>
      <c r="C55" s="53">
        <f t="shared" si="0"/>
        <v>-9.5465393794758047E-4</v>
      </c>
      <c r="D55">
        <v>2193536</v>
      </c>
      <c r="E55" s="52">
        <v>146.41</v>
      </c>
      <c r="F55" s="52">
        <v>146.75</v>
      </c>
      <c r="G55" s="52">
        <v>143.75</v>
      </c>
    </row>
    <row r="56" spans="1:7" x14ac:dyDescent="0.25">
      <c r="A56" s="51">
        <v>45699</v>
      </c>
      <c r="B56" s="52">
        <v>146.65</v>
      </c>
      <c r="C56" s="53">
        <f t="shared" si="0"/>
        <v>-1.0124873439081972E-2</v>
      </c>
      <c r="D56">
        <v>2541818</v>
      </c>
      <c r="E56" s="52">
        <v>147.52000000000001</v>
      </c>
      <c r="F56" s="52">
        <v>148.19999999999999</v>
      </c>
      <c r="G56" s="52">
        <v>145.88</v>
      </c>
    </row>
    <row r="57" spans="1:7" x14ac:dyDescent="0.25">
      <c r="A57" s="51">
        <v>45698</v>
      </c>
      <c r="B57" s="52">
        <v>148.15</v>
      </c>
      <c r="C57" s="53">
        <f t="shared" si="0"/>
        <v>3.1972694343828323E-2</v>
      </c>
      <c r="D57">
        <v>3733642</v>
      </c>
      <c r="E57" s="52">
        <v>144.91999999999999</v>
      </c>
      <c r="F57" s="52">
        <v>148.19</v>
      </c>
      <c r="G57" s="52">
        <v>144</v>
      </c>
    </row>
    <row r="58" spans="1:7" x14ac:dyDescent="0.25">
      <c r="A58" s="51">
        <v>45695</v>
      </c>
      <c r="B58" s="52">
        <v>143.56</v>
      </c>
      <c r="C58" s="53">
        <f t="shared" si="0"/>
        <v>-3.1247830011803535E-3</v>
      </c>
      <c r="D58">
        <v>2694386</v>
      </c>
      <c r="E58" s="52">
        <v>141.69</v>
      </c>
      <c r="F58" s="52">
        <v>144.71</v>
      </c>
      <c r="G58" s="52">
        <v>140.9</v>
      </c>
    </row>
    <row r="59" spans="1:7" x14ac:dyDescent="0.25">
      <c r="A59" s="51">
        <v>45694</v>
      </c>
      <c r="B59" s="52">
        <v>144.01</v>
      </c>
      <c r="C59" s="53">
        <f t="shared" si="0"/>
        <v>9.7219047619047538E-2</v>
      </c>
      <c r="D59">
        <v>5572223</v>
      </c>
      <c r="E59" s="52">
        <v>138.72999999999999</v>
      </c>
      <c r="F59" s="52">
        <v>144.43</v>
      </c>
      <c r="G59" s="52">
        <v>138.1</v>
      </c>
    </row>
    <row r="60" spans="1:7" x14ac:dyDescent="0.25">
      <c r="A60" s="51">
        <v>45693</v>
      </c>
      <c r="B60" s="52">
        <v>131.25</v>
      </c>
      <c r="C60" s="53">
        <f t="shared" si="0"/>
        <v>-1.6733855632463657E-3</v>
      </c>
      <c r="D60">
        <v>2177566</v>
      </c>
      <c r="E60" s="52">
        <v>131.38999999999999</v>
      </c>
      <c r="F60" s="52">
        <v>131.71</v>
      </c>
      <c r="G60" s="52">
        <v>129.55000000000001</v>
      </c>
    </row>
    <row r="61" spans="1:7" x14ac:dyDescent="0.25">
      <c r="A61" s="51">
        <v>45692</v>
      </c>
      <c r="B61" s="52">
        <v>131.47</v>
      </c>
      <c r="C61" s="53">
        <f t="shared" si="0"/>
        <v>-2.2813688212930394E-4</v>
      </c>
      <c r="D61">
        <v>2086805</v>
      </c>
      <c r="E61" s="52">
        <v>132.27000000000001</v>
      </c>
      <c r="F61" s="52">
        <v>132.5975</v>
      </c>
      <c r="G61" s="52">
        <v>130.86000000000001</v>
      </c>
    </row>
    <row r="62" spans="1:7" x14ac:dyDescent="0.25">
      <c r="A62" s="51">
        <v>45691</v>
      </c>
      <c r="B62" s="52">
        <v>131.5</v>
      </c>
      <c r="C62" s="53">
        <f t="shared" si="0"/>
        <v>7.6628352490422103E-3</v>
      </c>
      <c r="D62">
        <v>2351514</v>
      </c>
      <c r="E62" s="52">
        <v>129.44</v>
      </c>
      <c r="F62" s="52">
        <v>132.63999999999999</v>
      </c>
      <c r="G62" s="52">
        <v>128.73009999999999</v>
      </c>
    </row>
    <row r="63" spans="1:7" x14ac:dyDescent="0.25">
      <c r="A63" s="51">
        <v>45688</v>
      </c>
      <c r="B63" s="52">
        <v>130.5</v>
      </c>
      <c r="C63" s="53">
        <f t="shared" si="0"/>
        <v>-1.7593513348120871E-3</v>
      </c>
      <c r="D63">
        <v>1370319</v>
      </c>
      <c r="E63" s="52">
        <v>129.84</v>
      </c>
      <c r="F63" s="52">
        <v>131.58000000000001</v>
      </c>
      <c r="G63" s="52">
        <v>129.84</v>
      </c>
    </row>
    <row r="64" spans="1:7" x14ac:dyDescent="0.25">
      <c r="A64" s="51">
        <v>45687</v>
      </c>
      <c r="B64" s="52">
        <v>130.72999999999999</v>
      </c>
      <c r="C64" s="53">
        <f t="shared" si="0"/>
        <v>1.2077107687543664E-2</v>
      </c>
      <c r="D64">
        <v>1483234</v>
      </c>
      <c r="E64" s="52">
        <v>129.37</v>
      </c>
      <c r="F64" s="52">
        <v>131.26</v>
      </c>
      <c r="G64" s="52">
        <v>129.13</v>
      </c>
    </row>
    <row r="65" spans="1:7" x14ac:dyDescent="0.25">
      <c r="A65" s="51">
        <v>45686</v>
      </c>
      <c r="B65" s="52">
        <v>129.16999999999999</v>
      </c>
      <c r="C65" s="53">
        <f t="shared" si="0"/>
        <v>-5.4162797895407344E-4</v>
      </c>
      <c r="D65">
        <v>1342770</v>
      </c>
      <c r="E65" s="52">
        <v>129.79</v>
      </c>
      <c r="F65" s="52">
        <v>130.76499999999999</v>
      </c>
      <c r="G65" s="52">
        <v>128.97999999999999</v>
      </c>
    </row>
    <row r="66" spans="1:7" x14ac:dyDescent="0.25">
      <c r="A66" s="51">
        <v>45685</v>
      </c>
      <c r="B66" s="52">
        <v>129.24</v>
      </c>
      <c r="C66" s="53">
        <f t="shared" si="0"/>
        <v>-1.2606005042401836E-2</v>
      </c>
      <c r="D66">
        <v>2423655</v>
      </c>
      <c r="E66" s="52">
        <v>130.31</v>
      </c>
      <c r="F66" s="52">
        <v>132.28</v>
      </c>
      <c r="G66" s="52">
        <v>128.29</v>
      </c>
    </row>
    <row r="67" spans="1:7" x14ac:dyDescent="0.25">
      <c r="A67" s="51">
        <v>45684</v>
      </c>
      <c r="B67" s="52">
        <v>130.88999999999999</v>
      </c>
      <c r="C67" s="53">
        <f t="shared" ref="C67:C130" si="1">B67/B68-1</f>
        <v>2.0505223764228919E-2</v>
      </c>
      <c r="D67">
        <v>2174717</v>
      </c>
      <c r="E67" s="52">
        <v>128.85</v>
      </c>
      <c r="F67" s="52">
        <v>131.63999999999999</v>
      </c>
      <c r="G67" s="52">
        <v>128.52500000000001</v>
      </c>
    </row>
    <row r="68" spans="1:7" x14ac:dyDescent="0.25">
      <c r="A68" s="51">
        <v>45681</v>
      </c>
      <c r="B68" s="52">
        <v>128.26</v>
      </c>
      <c r="C68" s="53">
        <f t="shared" si="1"/>
        <v>9.841744744508274E-3</v>
      </c>
      <c r="D68">
        <v>2295883</v>
      </c>
      <c r="E68" s="52">
        <v>126.75</v>
      </c>
      <c r="F68" s="52">
        <v>129.46</v>
      </c>
      <c r="G68" s="52">
        <v>126.75</v>
      </c>
    </row>
    <row r="69" spans="1:7" x14ac:dyDescent="0.25">
      <c r="A69" s="51">
        <v>45680</v>
      </c>
      <c r="B69" s="52">
        <v>127.01</v>
      </c>
      <c r="C69" s="53">
        <f t="shared" si="1"/>
        <v>6.2589130090318079E-3</v>
      </c>
      <c r="D69">
        <v>2082434</v>
      </c>
      <c r="E69" s="52">
        <v>125.75</v>
      </c>
      <c r="F69" s="52">
        <v>127.354</v>
      </c>
      <c r="G69" s="52">
        <v>125.51</v>
      </c>
    </row>
    <row r="70" spans="1:7" x14ac:dyDescent="0.25">
      <c r="A70" s="51">
        <v>45679</v>
      </c>
      <c r="B70" s="52">
        <v>126.22</v>
      </c>
      <c r="C70" s="53">
        <f t="shared" si="1"/>
        <v>4.136833731105849E-3</v>
      </c>
      <c r="D70">
        <v>2498906</v>
      </c>
      <c r="E70" s="52">
        <v>125.36</v>
      </c>
      <c r="F70" s="52">
        <v>126.78</v>
      </c>
      <c r="G70" s="52">
        <v>124.58</v>
      </c>
    </row>
    <row r="71" spans="1:7" x14ac:dyDescent="0.25">
      <c r="A71" s="51">
        <v>45678</v>
      </c>
      <c r="B71" s="52">
        <v>125.7</v>
      </c>
      <c r="C71" s="53">
        <f t="shared" si="1"/>
        <v>3.0322374720714862E-3</v>
      </c>
      <c r="D71">
        <v>2092697</v>
      </c>
      <c r="E71" s="52">
        <v>124.83</v>
      </c>
      <c r="F71" s="52">
        <v>126.12</v>
      </c>
      <c r="G71" s="52">
        <v>124.58</v>
      </c>
    </row>
    <row r="72" spans="1:7" x14ac:dyDescent="0.25">
      <c r="A72" s="51">
        <v>45674</v>
      </c>
      <c r="B72" s="52">
        <v>125.32</v>
      </c>
      <c r="C72" s="53">
        <f t="shared" si="1"/>
        <v>-7.2877059569075309E-3</v>
      </c>
      <c r="D72">
        <v>1604923</v>
      </c>
      <c r="E72" s="52">
        <v>126.91</v>
      </c>
      <c r="F72" s="52">
        <v>127.35</v>
      </c>
      <c r="G72" s="52">
        <v>125.19</v>
      </c>
    </row>
    <row r="73" spans="1:7" x14ac:dyDescent="0.25">
      <c r="A73" s="51">
        <v>45673</v>
      </c>
      <c r="B73" s="52">
        <v>126.24</v>
      </c>
      <c r="C73" s="53">
        <f t="shared" si="1"/>
        <v>3.7369802019560083E-3</v>
      </c>
      <c r="D73">
        <v>1670359</v>
      </c>
      <c r="E73" s="52">
        <v>125.69</v>
      </c>
      <c r="F73" s="52">
        <v>127.74</v>
      </c>
      <c r="G73" s="52">
        <v>125.38</v>
      </c>
    </row>
    <row r="74" spans="1:7" x14ac:dyDescent="0.25">
      <c r="A74" s="51">
        <v>45672</v>
      </c>
      <c r="B74" s="52">
        <v>125.77</v>
      </c>
      <c r="C74" s="53">
        <f t="shared" si="1"/>
        <v>8.4997193488893785E-3</v>
      </c>
      <c r="D74">
        <v>1729709</v>
      </c>
      <c r="E74" s="52">
        <v>126.46</v>
      </c>
      <c r="F74" s="52">
        <v>126.46</v>
      </c>
      <c r="G74" s="52">
        <v>124.53</v>
      </c>
    </row>
    <row r="75" spans="1:7" x14ac:dyDescent="0.25">
      <c r="A75" s="51">
        <v>45671</v>
      </c>
      <c r="B75" s="52">
        <v>124.71</v>
      </c>
      <c r="C75" s="53">
        <f t="shared" si="1"/>
        <v>7.9204719954739655E-3</v>
      </c>
      <c r="D75">
        <v>1793633</v>
      </c>
      <c r="E75" s="52">
        <v>124.28</v>
      </c>
      <c r="F75" s="52">
        <v>125.44</v>
      </c>
      <c r="G75" s="52">
        <v>123.97</v>
      </c>
    </row>
    <row r="76" spans="1:7" x14ac:dyDescent="0.25">
      <c r="A76" s="51">
        <v>45670</v>
      </c>
      <c r="B76" s="52">
        <v>123.73</v>
      </c>
      <c r="C76" s="53">
        <f t="shared" si="1"/>
        <v>3.8945233265721413E-3</v>
      </c>
      <c r="D76">
        <v>2163133</v>
      </c>
      <c r="E76" s="52">
        <v>122.8</v>
      </c>
      <c r="F76" s="52">
        <v>124.36</v>
      </c>
      <c r="G76" s="52">
        <v>122.13</v>
      </c>
    </row>
    <row r="77" spans="1:7" x14ac:dyDescent="0.25">
      <c r="A77" s="51">
        <v>45667</v>
      </c>
      <c r="B77" s="52">
        <v>123.25</v>
      </c>
      <c r="C77" s="53">
        <f t="shared" si="1"/>
        <v>-3.5149522467512129E-2</v>
      </c>
      <c r="D77">
        <v>2555033</v>
      </c>
      <c r="E77" s="52">
        <v>125.82</v>
      </c>
      <c r="F77" s="52">
        <v>126.64</v>
      </c>
      <c r="G77" s="52">
        <v>123.19</v>
      </c>
    </row>
    <row r="78" spans="1:7" x14ac:dyDescent="0.25">
      <c r="A78" s="51">
        <v>45665</v>
      </c>
      <c r="B78" s="52">
        <v>127.74</v>
      </c>
      <c r="C78" s="53">
        <f t="shared" si="1"/>
        <v>-6.3010501750293546E-3</v>
      </c>
      <c r="D78">
        <v>2025471</v>
      </c>
      <c r="E78" s="52">
        <v>127.79</v>
      </c>
      <c r="F78" s="52">
        <v>128.22999999999999</v>
      </c>
      <c r="G78" s="52">
        <v>126.97</v>
      </c>
    </row>
    <row r="79" spans="1:7" x14ac:dyDescent="0.25">
      <c r="A79" s="51">
        <v>45664</v>
      </c>
      <c r="B79" s="52">
        <v>128.55000000000001</v>
      </c>
      <c r="C79" s="53">
        <f t="shared" si="1"/>
        <v>-1.2445263885687785E-2</v>
      </c>
      <c r="D79">
        <v>2102995</v>
      </c>
      <c r="E79" s="52">
        <v>130.07</v>
      </c>
      <c r="F79" s="52">
        <v>131.74</v>
      </c>
      <c r="G79" s="52">
        <v>128.30000000000001</v>
      </c>
    </row>
    <row r="80" spans="1:7" x14ac:dyDescent="0.25">
      <c r="A80" s="51">
        <v>45663</v>
      </c>
      <c r="B80" s="52">
        <v>130.16999999999999</v>
      </c>
      <c r="C80" s="53">
        <f t="shared" si="1"/>
        <v>-2.4505395683453335E-2</v>
      </c>
      <c r="D80">
        <v>2120834</v>
      </c>
      <c r="E80" s="52">
        <v>133.30000000000001</v>
      </c>
      <c r="F80" s="52">
        <v>134.22</v>
      </c>
      <c r="G80" s="52">
        <v>129.99</v>
      </c>
    </row>
    <row r="81" spans="1:7" x14ac:dyDescent="0.25">
      <c r="A81" s="51">
        <v>45660</v>
      </c>
      <c r="B81" s="52">
        <v>133.44</v>
      </c>
      <c r="C81" s="53">
        <f t="shared" si="1"/>
        <v>-8.9847259658581979E-4</v>
      </c>
      <c r="D81">
        <v>1154344</v>
      </c>
      <c r="E81" s="52">
        <v>133.66</v>
      </c>
      <c r="F81" s="52">
        <v>134</v>
      </c>
      <c r="G81" s="52">
        <v>132.37010000000001</v>
      </c>
    </row>
    <row r="82" spans="1:7" x14ac:dyDescent="0.25">
      <c r="A82" s="51">
        <v>45659</v>
      </c>
      <c r="B82" s="52">
        <v>133.56</v>
      </c>
      <c r="C82" s="53">
        <f t="shared" si="1"/>
        <v>-4.472271914132353E-3</v>
      </c>
      <c r="D82">
        <v>2609869</v>
      </c>
      <c r="E82" s="52">
        <v>134.41999999999999</v>
      </c>
      <c r="F82" s="52">
        <v>135.91999999999999</v>
      </c>
      <c r="G82" s="52">
        <v>133.1</v>
      </c>
    </row>
    <row r="83" spans="1:7" x14ac:dyDescent="0.25">
      <c r="A83" s="51">
        <v>45657</v>
      </c>
      <c r="B83" s="52">
        <v>134.16</v>
      </c>
      <c r="C83" s="53">
        <f t="shared" si="1"/>
        <v>4.7932893948470223E-3</v>
      </c>
      <c r="D83">
        <v>1217129</v>
      </c>
      <c r="E83" s="52">
        <v>134.09</v>
      </c>
      <c r="F83" s="52">
        <v>134.785</v>
      </c>
      <c r="G83" s="52">
        <v>133.25</v>
      </c>
    </row>
    <row r="84" spans="1:7" x14ac:dyDescent="0.25">
      <c r="A84" s="51">
        <v>45656</v>
      </c>
      <c r="B84" s="52">
        <v>133.52000000000001</v>
      </c>
      <c r="C84" s="53">
        <f t="shared" si="1"/>
        <v>-1.2645123123567137E-2</v>
      </c>
      <c r="D84">
        <v>1144646</v>
      </c>
      <c r="E84" s="52">
        <v>134.13</v>
      </c>
      <c r="F84" s="52">
        <v>134.41</v>
      </c>
      <c r="G84" s="52">
        <v>133</v>
      </c>
    </row>
    <row r="85" spans="1:7" x14ac:dyDescent="0.25">
      <c r="A85" s="51">
        <v>45653</v>
      </c>
      <c r="B85" s="52">
        <v>135.22999999999999</v>
      </c>
      <c r="C85" s="53">
        <f t="shared" si="1"/>
        <v>-5.6617647058824216E-3</v>
      </c>
      <c r="D85">
        <v>1146256</v>
      </c>
      <c r="E85" s="52">
        <v>135.13999999999999</v>
      </c>
      <c r="F85" s="52">
        <v>136.47</v>
      </c>
      <c r="G85" s="52">
        <v>134.29</v>
      </c>
    </row>
    <row r="86" spans="1:7" x14ac:dyDescent="0.25">
      <c r="A86" s="51">
        <v>45652</v>
      </c>
      <c r="B86" s="52">
        <v>136</v>
      </c>
      <c r="C86" s="53">
        <f t="shared" si="1"/>
        <v>7.4074074074073071E-3</v>
      </c>
      <c r="D86">
        <v>1040936</v>
      </c>
      <c r="E86" s="52">
        <v>134.35</v>
      </c>
      <c r="F86" s="52">
        <v>136.80000000000001</v>
      </c>
      <c r="G86" s="52">
        <v>134.19499999999999</v>
      </c>
    </row>
    <row r="87" spans="1:7" x14ac:dyDescent="0.25">
      <c r="A87" s="51">
        <v>45650</v>
      </c>
      <c r="B87" s="52">
        <v>135</v>
      </c>
      <c r="C87" s="53">
        <f t="shared" si="1"/>
        <v>8.5163603765125995E-3</v>
      </c>
      <c r="D87">
        <v>532978</v>
      </c>
      <c r="E87" s="52">
        <v>133.43</v>
      </c>
      <c r="F87" s="52">
        <v>135.08000000000001</v>
      </c>
      <c r="G87" s="52">
        <v>132.99</v>
      </c>
    </row>
    <row r="88" spans="1:7" x14ac:dyDescent="0.25">
      <c r="A88" s="51">
        <v>45649</v>
      </c>
      <c r="B88" s="52">
        <v>133.86000000000001</v>
      </c>
      <c r="C88" s="53">
        <f t="shared" si="1"/>
        <v>1.1332728921124247E-2</v>
      </c>
      <c r="D88">
        <v>1479176</v>
      </c>
      <c r="E88" s="52">
        <v>133.25</v>
      </c>
      <c r="F88" s="52">
        <v>133.94</v>
      </c>
      <c r="G88" s="52">
        <v>131.93</v>
      </c>
    </row>
    <row r="89" spans="1:7" x14ac:dyDescent="0.25">
      <c r="A89" s="51">
        <v>45646</v>
      </c>
      <c r="B89" s="52">
        <v>132.36000000000001</v>
      </c>
      <c r="C89" s="53">
        <f t="shared" si="1"/>
        <v>1.5342129487572853E-2</v>
      </c>
      <c r="D89">
        <v>3212936</v>
      </c>
      <c r="E89" s="52">
        <v>130.25</v>
      </c>
      <c r="F89" s="52">
        <v>133.375</v>
      </c>
      <c r="G89" s="52">
        <v>130.13999999999999</v>
      </c>
    </row>
    <row r="90" spans="1:7" x14ac:dyDescent="0.25">
      <c r="A90" s="51">
        <v>45645</v>
      </c>
      <c r="B90" s="52">
        <v>130.36000000000001</v>
      </c>
      <c r="C90" s="53">
        <f t="shared" si="1"/>
        <v>-8.3675642781073645E-3</v>
      </c>
      <c r="D90">
        <v>1939434</v>
      </c>
      <c r="E90" s="52">
        <v>131.24</v>
      </c>
      <c r="F90" s="52">
        <v>132.66</v>
      </c>
      <c r="G90" s="52">
        <v>130.33000000000001</v>
      </c>
    </row>
    <row r="91" spans="1:7" x14ac:dyDescent="0.25">
      <c r="A91" s="51">
        <v>45644</v>
      </c>
      <c r="B91" s="52">
        <v>131.46</v>
      </c>
      <c r="C91" s="53">
        <f t="shared" si="1"/>
        <v>-2.427076374972148E-2</v>
      </c>
      <c r="D91">
        <v>2834464</v>
      </c>
      <c r="E91" s="52">
        <v>134.36000000000001</v>
      </c>
      <c r="F91" s="52">
        <v>134.6</v>
      </c>
      <c r="G91" s="52">
        <v>131.27000000000001</v>
      </c>
    </row>
    <row r="92" spans="1:7" x14ac:dyDescent="0.25">
      <c r="A92" s="51">
        <v>45643</v>
      </c>
      <c r="B92" s="52">
        <v>134.72999999999999</v>
      </c>
      <c r="C92" s="53">
        <f t="shared" si="1"/>
        <v>-2.3694927804518429E-3</v>
      </c>
      <c r="D92">
        <v>2263599</v>
      </c>
      <c r="E92" s="52">
        <v>134.43</v>
      </c>
      <c r="F92" s="52">
        <v>137.49</v>
      </c>
      <c r="G92" s="52">
        <v>134.01</v>
      </c>
    </row>
    <row r="93" spans="1:7" x14ac:dyDescent="0.25">
      <c r="A93" s="51">
        <v>45642</v>
      </c>
      <c r="B93" s="52">
        <v>135.05000000000001</v>
      </c>
      <c r="C93" s="53">
        <f t="shared" si="1"/>
        <v>-1.423357664233571E-2</v>
      </c>
      <c r="D93">
        <v>1660325</v>
      </c>
      <c r="E93" s="52">
        <v>137.06</v>
      </c>
      <c r="F93" s="52">
        <v>137.91</v>
      </c>
      <c r="G93" s="52">
        <v>134.94</v>
      </c>
    </row>
    <row r="94" spans="1:7" x14ac:dyDescent="0.25">
      <c r="A94" s="51">
        <v>45639</v>
      </c>
      <c r="B94" s="52">
        <v>137</v>
      </c>
      <c r="C94" s="53">
        <f t="shared" si="1"/>
        <v>-1.1829197922677337E-2</v>
      </c>
      <c r="D94">
        <v>1044313</v>
      </c>
      <c r="E94" s="52">
        <v>138.41</v>
      </c>
      <c r="F94" s="52">
        <v>139.25</v>
      </c>
      <c r="G94" s="52">
        <v>136.44499999999999</v>
      </c>
    </row>
    <row r="95" spans="1:7" x14ac:dyDescent="0.25">
      <c r="A95" s="51">
        <v>45638</v>
      </c>
      <c r="B95" s="52">
        <v>138.63999999999999</v>
      </c>
      <c r="C95" s="53">
        <f t="shared" si="1"/>
        <v>7.21813194745069E-4</v>
      </c>
      <c r="D95">
        <v>1399806</v>
      </c>
      <c r="E95" s="52">
        <v>138.65</v>
      </c>
      <c r="F95" s="52">
        <v>138.88</v>
      </c>
      <c r="G95" s="52">
        <v>137.44</v>
      </c>
    </row>
    <row r="96" spans="1:7" x14ac:dyDescent="0.25">
      <c r="A96" s="51">
        <v>45637</v>
      </c>
      <c r="B96" s="52">
        <v>138.54</v>
      </c>
      <c r="C96" s="53">
        <f t="shared" si="1"/>
        <v>2.3151497612501348E-3</v>
      </c>
      <c r="D96">
        <v>1357395</v>
      </c>
      <c r="E96" s="52">
        <v>138.52000000000001</v>
      </c>
      <c r="F96" s="52">
        <v>139.06</v>
      </c>
      <c r="G96" s="52">
        <v>137.785</v>
      </c>
    </row>
    <row r="97" spans="1:7" x14ac:dyDescent="0.25">
      <c r="A97" s="51">
        <v>45636</v>
      </c>
      <c r="B97" s="52">
        <v>138.22</v>
      </c>
      <c r="C97" s="53">
        <f t="shared" si="1"/>
        <v>-6.183491515674544E-3</v>
      </c>
      <c r="D97">
        <v>1406193</v>
      </c>
      <c r="E97" s="52">
        <v>138.61000000000001</v>
      </c>
      <c r="F97" s="52">
        <v>139.08000000000001</v>
      </c>
      <c r="G97" s="52">
        <v>136.47999999999999</v>
      </c>
    </row>
    <row r="98" spans="1:7" x14ac:dyDescent="0.25">
      <c r="A98" s="51">
        <v>45635</v>
      </c>
      <c r="B98" s="52">
        <v>139.08000000000001</v>
      </c>
      <c r="C98" s="53">
        <f t="shared" si="1"/>
        <v>1.0535493715033262E-2</v>
      </c>
      <c r="D98">
        <v>1411037</v>
      </c>
      <c r="E98" s="52">
        <v>137.88</v>
      </c>
      <c r="F98" s="52">
        <v>139.13999999999999</v>
      </c>
      <c r="G98" s="52">
        <v>137.28</v>
      </c>
    </row>
    <row r="99" spans="1:7" x14ac:dyDescent="0.25">
      <c r="A99" s="51">
        <v>45632</v>
      </c>
      <c r="B99" s="52">
        <v>137.63</v>
      </c>
      <c r="C99" s="53">
        <f t="shared" si="1"/>
        <v>-3.6197784695576329E-3</v>
      </c>
      <c r="D99">
        <v>968276</v>
      </c>
      <c r="E99" s="52">
        <v>138.57</v>
      </c>
      <c r="F99" s="52">
        <v>139.6</v>
      </c>
      <c r="G99" s="52">
        <v>137.4</v>
      </c>
    </row>
    <row r="100" spans="1:7" x14ac:dyDescent="0.25">
      <c r="A100" s="51">
        <v>45631</v>
      </c>
      <c r="B100" s="52">
        <v>138.13</v>
      </c>
      <c r="C100" s="53">
        <f t="shared" si="1"/>
        <v>-2.1713954834978733E-4</v>
      </c>
      <c r="D100">
        <v>939075</v>
      </c>
      <c r="E100" s="52">
        <v>138.36000000000001</v>
      </c>
      <c r="F100" s="52">
        <v>138.79</v>
      </c>
      <c r="G100" s="52">
        <v>137.19499999999999</v>
      </c>
    </row>
    <row r="101" spans="1:7" x14ac:dyDescent="0.25">
      <c r="A101" s="51">
        <v>45630</v>
      </c>
      <c r="B101" s="52">
        <v>138.16</v>
      </c>
      <c r="C101" s="53">
        <f t="shared" si="1"/>
        <v>3.1948881789136685E-3</v>
      </c>
      <c r="D101">
        <v>1522807</v>
      </c>
      <c r="E101" s="52">
        <v>137.49</v>
      </c>
      <c r="F101" s="52">
        <v>138.5</v>
      </c>
      <c r="G101" s="52">
        <v>137.07</v>
      </c>
    </row>
    <row r="102" spans="1:7" x14ac:dyDescent="0.25">
      <c r="A102" s="51">
        <v>45629</v>
      </c>
      <c r="B102" s="52">
        <v>137.72</v>
      </c>
      <c r="C102" s="53">
        <f t="shared" si="1"/>
        <v>-9.4224268143566769E-3</v>
      </c>
      <c r="D102">
        <v>1235953</v>
      </c>
      <c r="E102" s="52">
        <v>139.30000000000001</v>
      </c>
      <c r="F102" s="52">
        <v>139.49</v>
      </c>
      <c r="G102" s="52">
        <v>137.69</v>
      </c>
    </row>
    <row r="103" spans="1:7" x14ac:dyDescent="0.25">
      <c r="A103" s="51">
        <v>45628</v>
      </c>
      <c r="B103" s="52">
        <v>139.03</v>
      </c>
      <c r="C103" s="53">
        <f t="shared" si="1"/>
        <v>6.4776162372259805E-4</v>
      </c>
      <c r="D103">
        <v>2295940</v>
      </c>
      <c r="E103" s="52">
        <v>137.93</v>
      </c>
      <c r="F103" s="52">
        <v>139.41</v>
      </c>
      <c r="G103" s="52">
        <v>137.34</v>
      </c>
    </row>
    <row r="104" spans="1:7" x14ac:dyDescent="0.25">
      <c r="A104" s="51">
        <v>45625</v>
      </c>
      <c r="B104" s="52">
        <v>138.94</v>
      </c>
      <c r="C104" s="53">
        <f t="shared" si="1"/>
        <v>-2.7991100265557511E-3</v>
      </c>
      <c r="D104">
        <v>1003242</v>
      </c>
      <c r="E104" s="52">
        <v>139.04</v>
      </c>
      <c r="F104" s="52">
        <v>139.35</v>
      </c>
      <c r="G104" s="52">
        <v>138.29</v>
      </c>
    </row>
    <row r="105" spans="1:7" x14ac:dyDescent="0.25">
      <c r="A105" s="51">
        <v>45623</v>
      </c>
      <c r="B105" s="52">
        <v>139.33000000000001</v>
      </c>
      <c r="C105" s="53">
        <f t="shared" si="1"/>
        <v>5.0494121041622098E-3</v>
      </c>
      <c r="D105">
        <v>1614155</v>
      </c>
      <c r="E105" s="52">
        <v>138.82</v>
      </c>
      <c r="F105" s="52">
        <v>139.97999999999999</v>
      </c>
      <c r="G105" s="52">
        <v>138.69</v>
      </c>
    </row>
    <row r="106" spans="1:7" x14ac:dyDescent="0.25">
      <c r="A106" s="51">
        <v>45622</v>
      </c>
      <c r="B106" s="52">
        <v>138.63</v>
      </c>
      <c r="C106" s="53">
        <f t="shared" si="1"/>
        <v>1.1528639182779798E-2</v>
      </c>
      <c r="D106">
        <v>1805674</v>
      </c>
      <c r="E106" s="52">
        <v>139</v>
      </c>
      <c r="F106" s="52">
        <v>139</v>
      </c>
      <c r="G106" s="52">
        <v>137.16</v>
      </c>
    </row>
    <row r="107" spans="1:7" x14ac:dyDescent="0.25">
      <c r="A107" s="51">
        <v>45621</v>
      </c>
      <c r="B107" s="52">
        <v>137.05000000000001</v>
      </c>
      <c r="C107" s="53">
        <f t="shared" si="1"/>
        <v>1.3158867450284717E-2</v>
      </c>
      <c r="D107">
        <v>3604570</v>
      </c>
      <c r="E107" s="52">
        <v>136.22999999999999</v>
      </c>
      <c r="F107" s="52">
        <v>138.64500000000001</v>
      </c>
      <c r="G107" s="52">
        <v>135.01</v>
      </c>
    </row>
    <row r="108" spans="1:7" x14ac:dyDescent="0.25">
      <c r="A108" s="51">
        <v>45618</v>
      </c>
      <c r="B108" s="52">
        <v>135.27000000000001</v>
      </c>
      <c r="C108" s="53">
        <f t="shared" si="1"/>
        <v>7.8229772016094046E-3</v>
      </c>
      <c r="D108">
        <v>992490</v>
      </c>
      <c r="E108" s="52">
        <v>134.53</v>
      </c>
      <c r="F108" s="52">
        <v>135.87</v>
      </c>
      <c r="G108" s="52">
        <v>134.18</v>
      </c>
    </row>
    <row r="109" spans="1:7" x14ac:dyDescent="0.25">
      <c r="A109" s="51">
        <v>45617</v>
      </c>
      <c r="B109" s="52">
        <v>134.22</v>
      </c>
      <c r="C109" s="53">
        <f t="shared" si="1"/>
        <v>1.0084286574352896E-2</v>
      </c>
      <c r="D109">
        <v>1031088</v>
      </c>
      <c r="E109" s="52">
        <v>133.16</v>
      </c>
      <c r="F109" s="52">
        <v>134.43</v>
      </c>
      <c r="G109" s="52">
        <v>131.78</v>
      </c>
    </row>
    <row r="110" spans="1:7" x14ac:dyDescent="0.25">
      <c r="A110" s="51">
        <v>45616</v>
      </c>
      <c r="B110" s="52">
        <v>132.88</v>
      </c>
      <c r="C110" s="53">
        <f t="shared" si="1"/>
        <v>5.6001210836991167E-3</v>
      </c>
      <c r="D110">
        <v>1438998</v>
      </c>
      <c r="E110" s="52">
        <v>132.27000000000001</v>
      </c>
      <c r="F110" s="52">
        <v>133.19</v>
      </c>
      <c r="G110" s="52">
        <v>131.16999999999999</v>
      </c>
    </row>
    <row r="111" spans="1:7" x14ac:dyDescent="0.25">
      <c r="A111" s="51">
        <v>45615</v>
      </c>
      <c r="B111" s="52">
        <v>132.13999999999999</v>
      </c>
      <c r="C111" s="53">
        <f t="shared" si="1"/>
        <v>-1.3954182523692293E-2</v>
      </c>
      <c r="D111">
        <v>1159963</v>
      </c>
      <c r="E111" s="52">
        <v>133.03</v>
      </c>
      <c r="F111" s="52">
        <v>133.35</v>
      </c>
      <c r="G111" s="52">
        <v>131.94999999999999</v>
      </c>
    </row>
    <row r="112" spans="1:7" x14ac:dyDescent="0.25">
      <c r="A112" s="51">
        <v>45614</v>
      </c>
      <c r="B112" s="52">
        <v>134.01</v>
      </c>
      <c r="C112" s="53">
        <f t="shared" si="1"/>
        <v>3.1439479002919324E-3</v>
      </c>
      <c r="D112">
        <v>1444400</v>
      </c>
      <c r="E112" s="52">
        <v>133.44999999999999</v>
      </c>
      <c r="F112" s="52">
        <v>134.55000000000001</v>
      </c>
      <c r="G112" s="52">
        <v>133.33000000000001</v>
      </c>
    </row>
    <row r="113" spans="1:7" x14ac:dyDescent="0.25">
      <c r="A113" s="51">
        <v>45611</v>
      </c>
      <c r="B113" s="52">
        <v>133.59</v>
      </c>
      <c r="C113" s="53">
        <f t="shared" si="1"/>
        <v>-2.303641948222912E-2</v>
      </c>
      <c r="D113">
        <v>1679022</v>
      </c>
      <c r="E113" s="52">
        <v>135.94</v>
      </c>
      <c r="F113" s="52">
        <v>137.68</v>
      </c>
      <c r="G113" s="52">
        <v>133.43</v>
      </c>
    </row>
    <row r="114" spans="1:7" x14ac:dyDescent="0.25">
      <c r="A114" s="51">
        <v>45610</v>
      </c>
      <c r="B114" s="52">
        <v>136.74</v>
      </c>
      <c r="C114" s="53">
        <f t="shared" si="1"/>
        <v>1.0941889693922846E-2</v>
      </c>
      <c r="D114">
        <v>1798019</v>
      </c>
      <c r="E114" s="52">
        <v>135.29</v>
      </c>
      <c r="F114" s="52">
        <v>137.38</v>
      </c>
      <c r="G114" s="52">
        <v>135.29</v>
      </c>
    </row>
    <row r="115" spans="1:7" x14ac:dyDescent="0.25">
      <c r="A115" s="51">
        <v>45609</v>
      </c>
      <c r="B115" s="52">
        <v>135.26</v>
      </c>
      <c r="C115" s="53">
        <f t="shared" si="1"/>
        <v>4.8287645791544875E-3</v>
      </c>
      <c r="D115">
        <v>3055284</v>
      </c>
      <c r="E115" s="52">
        <v>134.44999999999999</v>
      </c>
      <c r="F115" s="52">
        <v>137.11000000000001</v>
      </c>
      <c r="G115" s="52">
        <v>134.11000000000001</v>
      </c>
    </row>
    <row r="116" spans="1:7" x14ac:dyDescent="0.25">
      <c r="A116" s="51">
        <v>45608</v>
      </c>
      <c r="B116" s="52">
        <v>134.61000000000001</v>
      </c>
      <c r="C116" s="53">
        <f t="shared" si="1"/>
        <v>-1.4712340799297285E-2</v>
      </c>
      <c r="D116">
        <v>2156227</v>
      </c>
      <c r="E116" s="52">
        <v>136.11000000000001</v>
      </c>
      <c r="F116" s="52">
        <v>136.55000000000001</v>
      </c>
      <c r="G116" s="52">
        <v>133.79</v>
      </c>
    </row>
    <row r="117" spans="1:7" x14ac:dyDescent="0.25">
      <c r="A117" s="51">
        <v>45607</v>
      </c>
      <c r="B117" s="52">
        <v>136.62</v>
      </c>
      <c r="C117" s="53">
        <f t="shared" si="1"/>
        <v>-4.2999781357043743E-3</v>
      </c>
      <c r="D117">
        <v>1741232</v>
      </c>
      <c r="E117" s="52">
        <v>136.71</v>
      </c>
      <c r="F117" s="52">
        <v>138.57</v>
      </c>
      <c r="G117" s="52">
        <v>136.54</v>
      </c>
    </row>
    <row r="118" spans="1:7" x14ac:dyDescent="0.25">
      <c r="A118" s="51">
        <v>45604</v>
      </c>
      <c r="B118" s="52">
        <v>137.21</v>
      </c>
      <c r="C118" s="53">
        <f t="shared" si="1"/>
        <v>1.0944112067707845E-3</v>
      </c>
      <c r="D118">
        <v>1727132</v>
      </c>
      <c r="E118" s="52">
        <v>136.37</v>
      </c>
      <c r="F118" s="52">
        <v>138.46</v>
      </c>
      <c r="G118" s="52">
        <v>135.51</v>
      </c>
    </row>
    <row r="119" spans="1:7" x14ac:dyDescent="0.25">
      <c r="A119" s="51">
        <v>45603</v>
      </c>
      <c r="B119" s="52">
        <v>137.06</v>
      </c>
      <c r="C119" s="53">
        <f t="shared" si="1"/>
        <v>2.0019349557192756E-2</v>
      </c>
      <c r="D119">
        <v>2338136</v>
      </c>
      <c r="E119" s="52">
        <v>135</v>
      </c>
      <c r="F119" s="52">
        <v>137.84</v>
      </c>
      <c r="G119" s="52">
        <v>134.38</v>
      </c>
    </row>
    <row r="120" spans="1:7" x14ac:dyDescent="0.25">
      <c r="A120" s="51">
        <v>45602</v>
      </c>
      <c r="B120" s="52">
        <v>134.37</v>
      </c>
      <c r="C120" s="53">
        <f t="shared" si="1"/>
        <v>-2.5979809976246493E-3</v>
      </c>
      <c r="D120">
        <v>3201229</v>
      </c>
      <c r="E120" s="52">
        <v>136.80000000000001</v>
      </c>
      <c r="F120" s="52">
        <v>136.80000000000001</v>
      </c>
      <c r="G120" s="52">
        <v>131.30000000000001</v>
      </c>
    </row>
    <row r="121" spans="1:7" x14ac:dyDescent="0.25">
      <c r="A121" s="51">
        <v>45601</v>
      </c>
      <c r="B121" s="52">
        <v>134.72</v>
      </c>
      <c r="C121" s="53">
        <f t="shared" si="1"/>
        <v>1.4763482976800413E-2</v>
      </c>
      <c r="D121">
        <v>3779631</v>
      </c>
      <c r="E121" s="52">
        <v>133.19999999999999</v>
      </c>
      <c r="F121" s="52">
        <v>136.94999999999999</v>
      </c>
      <c r="G121" s="52">
        <v>133.1</v>
      </c>
    </row>
    <row r="122" spans="1:7" x14ac:dyDescent="0.25">
      <c r="A122" s="51">
        <v>45600</v>
      </c>
      <c r="B122" s="52">
        <v>132.76</v>
      </c>
      <c r="C122" s="53">
        <f t="shared" si="1"/>
        <v>3.1736436451563765E-3</v>
      </c>
      <c r="D122">
        <v>2670509</v>
      </c>
      <c r="E122" s="52">
        <v>132.5</v>
      </c>
      <c r="F122" s="52">
        <v>134</v>
      </c>
      <c r="G122" s="52">
        <v>131.84</v>
      </c>
    </row>
    <row r="123" spans="1:7" x14ac:dyDescent="0.25">
      <c r="A123" s="51">
        <v>45597</v>
      </c>
      <c r="B123" s="52">
        <v>132.34</v>
      </c>
      <c r="C123" s="53">
        <f t="shared" si="1"/>
        <v>8.9966453186947071E-3</v>
      </c>
      <c r="D123">
        <v>1888556</v>
      </c>
      <c r="E123" s="52">
        <v>132.19999999999999</v>
      </c>
      <c r="F123" s="52">
        <v>133.33500000000001</v>
      </c>
      <c r="G123" s="52">
        <v>131.82</v>
      </c>
    </row>
    <row r="124" spans="1:7" x14ac:dyDescent="0.25">
      <c r="A124" s="51">
        <v>45596</v>
      </c>
      <c r="B124" s="52">
        <v>131.16</v>
      </c>
      <c r="C124" s="53">
        <f t="shared" si="1"/>
        <v>-1.6717894894669683E-2</v>
      </c>
      <c r="D124">
        <v>2219037</v>
      </c>
      <c r="E124" s="52">
        <v>133.47</v>
      </c>
      <c r="F124" s="52">
        <v>133.69499999999999</v>
      </c>
      <c r="G124" s="52">
        <v>131.02000000000001</v>
      </c>
    </row>
    <row r="125" spans="1:7" x14ac:dyDescent="0.25">
      <c r="A125" s="51">
        <v>45595</v>
      </c>
      <c r="B125" s="52">
        <v>133.38999999999999</v>
      </c>
      <c r="C125" s="53">
        <f t="shared" si="1"/>
        <v>-4.3293274613720456E-3</v>
      </c>
      <c r="D125">
        <v>1414759</v>
      </c>
      <c r="E125" s="52">
        <v>133.26</v>
      </c>
      <c r="F125" s="52">
        <v>134.28</v>
      </c>
      <c r="G125" s="52">
        <v>132.74</v>
      </c>
    </row>
    <row r="126" spans="1:7" x14ac:dyDescent="0.25">
      <c r="A126" s="51">
        <v>45594</v>
      </c>
      <c r="B126" s="52">
        <v>133.97</v>
      </c>
      <c r="C126" s="53">
        <f t="shared" si="1"/>
        <v>-6.5994364526176241E-3</v>
      </c>
      <c r="D126">
        <v>1487172</v>
      </c>
      <c r="E126" s="52">
        <v>134.55000000000001</v>
      </c>
      <c r="F126" s="52">
        <v>135.26</v>
      </c>
      <c r="G126" s="52">
        <v>133.97</v>
      </c>
    </row>
    <row r="127" spans="1:7" x14ac:dyDescent="0.25">
      <c r="A127" s="51">
        <v>45593</v>
      </c>
      <c r="B127" s="52">
        <v>134.86000000000001</v>
      </c>
      <c r="C127" s="53">
        <f t="shared" si="1"/>
        <v>1.3680096211665882E-2</v>
      </c>
      <c r="D127">
        <v>1317969</v>
      </c>
      <c r="E127" s="52">
        <v>134.27000000000001</v>
      </c>
      <c r="F127" s="52">
        <v>135.55000000000001</v>
      </c>
      <c r="G127" s="52">
        <v>133.86500000000001</v>
      </c>
    </row>
    <row r="128" spans="1:7" x14ac:dyDescent="0.25">
      <c r="A128" s="51">
        <v>45590</v>
      </c>
      <c r="B128" s="52">
        <v>133.04</v>
      </c>
      <c r="C128" s="53">
        <f t="shared" si="1"/>
        <v>-9.0117152297986003E-4</v>
      </c>
      <c r="D128">
        <v>956675</v>
      </c>
      <c r="E128" s="52">
        <v>134.06</v>
      </c>
      <c r="F128" s="52">
        <v>134.37</v>
      </c>
      <c r="G128" s="52">
        <v>132.83000000000001</v>
      </c>
    </row>
    <row r="129" spans="1:7" x14ac:dyDescent="0.25">
      <c r="A129" s="51">
        <v>45589</v>
      </c>
      <c r="B129" s="52">
        <v>133.16</v>
      </c>
      <c r="C129" s="53">
        <f t="shared" si="1"/>
        <v>-6.4169526936279642E-3</v>
      </c>
      <c r="D129">
        <v>1275464</v>
      </c>
      <c r="E129" s="52">
        <v>134</v>
      </c>
      <c r="F129" s="52">
        <v>134</v>
      </c>
      <c r="G129" s="52">
        <v>132.36000000000001</v>
      </c>
    </row>
    <row r="130" spans="1:7" x14ac:dyDescent="0.25">
      <c r="A130" s="51">
        <v>45588</v>
      </c>
      <c r="B130" s="52">
        <v>134.02000000000001</v>
      </c>
      <c r="C130" s="53">
        <f t="shared" si="1"/>
        <v>4.9490101979603462E-3</v>
      </c>
      <c r="D130">
        <v>1605131</v>
      </c>
      <c r="E130" s="52">
        <v>133.69999999999999</v>
      </c>
      <c r="F130" s="52">
        <v>135.65</v>
      </c>
      <c r="G130" s="52">
        <v>133.27000000000001</v>
      </c>
    </row>
    <row r="131" spans="1:7" x14ac:dyDescent="0.25">
      <c r="A131" s="51">
        <v>45587</v>
      </c>
      <c r="B131" s="52">
        <v>133.36000000000001</v>
      </c>
      <c r="C131" s="53">
        <f t="shared" ref="C131:C194" si="2">B131/B132-1</f>
        <v>-4.7761194029849463E-3</v>
      </c>
      <c r="D131">
        <v>941651</v>
      </c>
      <c r="E131" s="52">
        <v>133.59</v>
      </c>
      <c r="F131" s="52">
        <v>134.465</v>
      </c>
      <c r="G131" s="52">
        <v>132.88499999999999</v>
      </c>
    </row>
    <row r="132" spans="1:7" x14ac:dyDescent="0.25">
      <c r="A132" s="51">
        <v>45586</v>
      </c>
      <c r="B132" s="52">
        <v>134</v>
      </c>
      <c r="C132" s="53">
        <f t="shared" si="2"/>
        <v>-2.010873612869668E-3</v>
      </c>
      <c r="D132">
        <v>1294861</v>
      </c>
      <c r="E132" s="52">
        <v>133.59</v>
      </c>
      <c r="F132" s="52">
        <v>134.57</v>
      </c>
      <c r="G132" s="52">
        <v>133.07</v>
      </c>
    </row>
    <row r="133" spans="1:7" x14ac:dyDescent="0.25">
      <c r="A133" s="51">
        <v>45583</v>
      </c>
      <c r="B133" s="52">
        <v>134.27000000000001</v>
      </c>
      <c r="C133" s="53">
        <f t="shared" si="2"/>
        <v>4.0379869887088304E-3</v>
      </c>
      <c r="D133">
        <v>1243584</v>
      </c>
      <c r="E133" s="52">
        <v>134.41</v>
      </c>
      <c r="F133" s="52">
        <v>134.495</v>
      </c>
      <c r="G133" s="52">
        <v>133.13499999999999</v>
      </c>
    </row>
    <row r="134" spans="1:7" x14ac:dyDescent="0.25">
      <c r="A134" s="51">
        <v>45582</v>
      </c>
      <c r="B134" s="52">
        <v>133.72999999999999</v>
      </c>
      <c r="C134" s="53">
        <f t="shared" si="2"/>
        <v>2.8496437945255693E-3</v>
      </c>
      <c r="D134">
        <v>1701896</v>
      </c>
      <c r="E134" s="52">
        <v>133.83000000000001</v>
      </c>
      <c r="F134" s="52">
        <v>133.86000000000001</v>
      </c>
      <c r="G134" s="52">
        <v>132.13999999999999</v>
      </c>
    </row>
    <row r="135" spans="1:7" x14ac:dyDescent="0.25">
      <c r="A135" s="51">
        <v>45581</v>
      </c>
      <c r="B135" s="52">
        <v>133.35</v>
      </c>
      <c r="C135" s="53">
        <f t="shared" si="2"/>
        <v>9.7582945503682517E-4</v>
      </c>
      <c r="D135">
        <v>1701661</v>
      </c>
      <c r="E135" s="52">
        <v>132.28</v>
      </c>
      <c r="F135" s="52">
        <v>133.91999999999999</v>
      </c>
      <c r="G135" s="52">
        <v>131.05000000000001</v>
      </c>
    </row>
    <row r="136" spans="1:7" x14ac:dyDescent="0.25">
      <c r="A136" s="51">
        <v>45580</v>
      </c>
      <c r="B136" s="52">
        <v>133.22</v>
      </c>
      <c r="C136" s="53">
        <f t="shared" si="2"/>
        <v>-1.0620126253249262E-2</v>
      </c>
      <c r="D136">
        <v>1421735</v>
      </c>
      <c r="E136" s="52">
        <v>134.21</v>
      </c>
      <c r="F136" s="52">
        <v>134.72999999999999</v>
      </c>
      <c r="G136" s="52">
        <v>132.68</v>
      </c>
    </row>
    <row r="137" spans="1:7" x14ac:dyDescent="0.25">
      <c r="A137" s="51">
        <v>45579</v>
      </c>
      <c r="B137" s="52">
        <v>134.65</v>
      </c>
      <c r="C137" s="53">
        <f t="shared" si="2"/>
        <v>4.7007909267273718E-3</v>
      </c>
      <c r="D137">
        <v>1037893</v>
      </c>
      <c r="E137" s="52">
        <v>133.72999999999999</v>
      </c>
      <c r="F137" s="52">
        <v>135.15</v>
      </c>
      <c r="G137" s="52">
        <v>133.29</v>
      </c>
    </row>
    <row r="138" spans="1:7" x14ac:dyDescent="0.25">
      <c r="A138" s="51">
        <v>45576</v>
      </c>
      <c r="B138" s="52">
        <v>134.02000000000001</v>
      </c>
      <c r="C138" s="53">
        <f t="shared" si="2"/>
        <v>5.6276731447437722E-3</v>
      </c>
      <c r="D138">
        <v>1334399</v>
      </c>
      <c r="E138" s="52">
        <v>133.47</v>
      </c>
      <c r="F138" s="52">
        <v>134.88999999999999</v>
      </c>
      <c r="G138" s="52">
        <v>133.33500000000001</v>
      </c>
    </row>
    <row r="139" spans="1:7" x14ac:dyDescent="0.25">
      <c r="A139" s="51">
        <v>45575</v>
      </c>
      <c r="B139" s="52">
        <v>133.27000000000001</v>
      </c>
      <c r="C139" s="53">
        <f t="shared" si="2"/>
        <v>-1.1056693380825044E-2</v>
      </c>
      <c r="D139">
        <v>1569947</v>
      </c>
      <c r="E139" s="52">
        <v>134.31</v>
      </c>
      <c r="F139" s="52">
        <v>134.74850000000001</v>
      </c>
      <c r="G139" s="52">
        <v>132.5</v>
      </c>
    </row>
    <row r="140" spans="1:7" x14ac:dyDescent="0.25">
      <c r="A140" s="51">
        <v>45574</v>
      </c>
      <c r="B140" s="52">
        <v>134.76</v>
      </c>
      <c r="C140" s="53">
        <f t="shared" si="2"/>
        <v>2.969121140141695E-4</v>
      </c>
      <c r="D140">
        <v>1574073</v>
      </c>
      <c r="E140" s="52">
        <v>135</v>
      </c>
      <c r="F140" s="52">
        <v>136.15</v>
      </c>
      <c r="G140" s="52">
        <v>134.61000000000001</v>
      </c>
    </row>
    <row r="141" spans="1:7" x14ac:dyDescent="0.25">
      <c r="A141" s="51">
        <v>45573</v>
      </c>
      <c r="B141" s="52">
        <v>134.72</v>
      </c>
      <c r="C141" s="53">
        <f t="shared" si="2"/>
        <v>-8.536944362672938E-3</v>
      </c>
      <c r="D141">
        <v>1506163</v>
      </c>
      <c r="E141" s="52">
        <v>135.99</v>
      </c>
      <c r="F141" s="52">
        <v>136.61000000000001</v>
      </c>
      <c r="G141" s="52">
        <v>133.56</v>
      </c>
    </row>
    <row r="142" spans="1:7" x14ac:dyDescent="0.25">
      <c r="A142" s="51">
        <v>45572</v>
      </c>
      <c r="B142" s="52">
        <v>135.88</v>
      </c>
      <c r="C142" s="53">
        <f t="shared" si="2"/>
        <v>-5.052354104122414E-3</v>
      </c>
      <c r="D142">
        <v>1473272</v>
      </c>
      <c r="E142" s="52">
        <v>136.13999999999999</v>
      </c>
      <c r="F142" s="52">
        <v>137.07</v>
      </c>
      <c r="G142" s="52">
        <v>134.91999999999999</v>
      </c>
    </row>
    <row r="143" spans="1:7" x14ac:dyDescent="0.25">
      <c r="A143" s="51">
        <v>45569</v>
      </c>
      <c r="B143" s="52">
        <v>136.57</v>
      </c>
      <c r="C143" s="53">
        <f t="shared" si="2"/>
        <v>-4.6643830624590876E-3</v>
      </c>
      <c r="D143">
        <v>1229588</v>
      </c>
      <c r="E143" s="52">
        <v>137.19999999999999</v>
      </c>
      <c r="F143" s="52">
        <v>137.82</v>
      </c>
      <c r="G143" s="52">
        <v>135.53</v>
      </c>
    </row>
    <row r="144" spans="1:7" x14ac:dyDescent="0.25">
      <c r="A144" s="51">
        <v>45568</v>
      </c>
      <c r="B144" s="52">
        <v>137.21</v>
      </c>
      <c r="C144" s="53">
        <f t="shared" si="2"/>
        <v>-1.6697721083560157E-2</v>
      </c>
      <c r="D144">
        <v>1993403</v>
      </c>
      <c r="E144" s="52">
        <v>138.63999999999999</v>
      </c>
      <c r="F144" s="52">
        <v>138.66</v>
      </c>
      <c r="G144" s="52">
        <v>137.19999999999999</v>
      </c>
    </row>
    <row r="145" spans="1:7" x14ac:dyDescent="0.25">
      <c r="A145" s="51">
        <v>45567</v>
      </c>
      <c r="B145" s="52">
        <v>139.54</v>
      </c>
      <c r="C145" s="53">
        <f t="shared" si="2"/>
        <v>2.1545532892845998E-3</v>
      </c>
      <c r="D145">
        <v>1345158</v>
      </c>
      <c r="E145" s="52">
        <v>138.72</v>
      </c>
      <c r="F145" s="52">
        <v>139.89500000000001</v>
      </c>
      <c r="G145" s="52">
        <v>138.13999999999999</v>
      </c>
    </row>
    <row r="146" spans="1:7" x14ac:dyDescent="0.25">
      <c r="A146" s="51">
        <v>45566</v>
      </c>
      <c r="B146" s="52">
        <v>139.24</v>
      </c>
      <c r="C146" s="53">
        <f t="shared" si="2"/>
        <v>-3.3641113735595196E-3</v>
      </c>
      <c r="D146">
        <v>2070012</v>
      </c>
      <c r="E146" s="52">
        <v>139.79</v>
      </c>
      <c r="F146" s="52">
        <v>140.13499999999999</v>
      </c>
      <c r="G146" s="52">
        <v>138.41</v>
      </c>
    </row>
    <row r="147" spans="1:7" x14ac:dyDescent="0.25">
      <c r="A147" s="51">
        <v>45565</v>
      </c>
      <c r="B147" s="52">
        <v>139.71</v>
      </c>
      <c r="C147" s="53">
        <f t="shared" si="2"/>
        <v>-1.5008576329329504E-3</v>
      </c>
      <c r="D147">
        <v>2267231</v>
      </c>
      <c r="E147" s="52">
        <v>139.97999999999999</v>
      </c>
      <c r="F147" s="52">
        <v>141.47999999999999</v>
      </c>
      <c r="G147" s="52">
        <v>138.59129999999999</v>
      </c>
    </row>
    <row r="148" spans="1:7" x14ac:dyDescent="0.25">
      <c r="A148" s="51">
        <v>45562</v>
      </c>
      <c r="B148" s="52">
        <v>139.91999999999999</v>
      </c>
      <c r="C148" s="53">
        <f t="shared" si="2"/>
        <v>1.3399000506989278E-2</v>
      </c>
      <c r="D148">
        <v>2778310</v>
      </c>
      <c r="E148" s="52">
        <v>137.52000000000001</v>
      </c>
      <c r="F148" s="52">
        <v>140.02000000000001</v>
      </c>
      <c r="G148" s="52">
        <v>136.99</v>
      </c>
    </row>
    <row r="149" spans="1:7" x14ac:dyDescent="0.25">
      <c r="A149" s="51">
        <v>45561</v>
      </c>
      <c r="B149" s="52">
        <v>138.07</v>
      </c>
      <c r="C149" s="53">
        <f t="shared" si="2"/>
        <v>3.7418288376286579E-2</v>
      </c>
      <c r="D149">
        <v>2573003</v>
      </c>
      <c r="E149" s="52">
        <v>134.28</v>
      </c>
      <c r="F149" s="52">
        <v>138.42500000000001</v>
      </c>
      <c r="G149" s="52">
        <v>134.28</v>
      </c>
    </row>
    <row r="150" spans="1:7" x14ac:dyDescent="0.25">
      <c r="A150" s="51">
        <v>45560</v>
      </c>
      <c r="B150" s="52">
        <v>133.09</v>
      </c>
      <c r="C150" s="53">
        <f t="shared" si="2"/>
        <v>-5.306427503736999E-3</v>
      </c>
      <c r="D150">
        <v>1396126</v>
      </c>
      <c r="E150" s="52">
        <v>133.80000000000001</v>
      </c>
      <c r="F150" s="52">
        <v>134.09039999999999</v>
      </c>
      <c r="G150" s="52">
        <v>132.01</v>
      </c>
    </row>
    <row r="151" spans="1:7" x14ac:dyDescent="0.25">
      <c r="A151" s="51">
        <v>45559</v>
      </c>
      <c r="B151" s="52">
        <v>133.80000000000001</v>
      </c>
      <c r="C151" s="53">
        <f t="shared" si="2"/>
        <v>2.6309733834471105E-2</v>
      </c>
      <c r="D151">
        <v>2697021</v>
      </c>
      <c r="E151" s="52">
        <v>131.65</v>
      </c>
      <c r="F151" s="52">
        <v>134.28</v>
      </c>
      <c r="G151" s="52">
        <v>130.5</v>
      </c>
    </row>
    <row r="152" spans="1:7" x14ac:dyDescent="0.25">
      <c r="A152" s="51">
        <v>45558</v>
      </c>
      <c r="B152" s="52">
        <v>130.37</v>
      </c>
      <c r="C152" s="53">
        <f t="shared" si="2"/>
        <v>5.0882738416466733E-3</v>
      </c>
      <c r="D152">
        <v>2140707</v>
      </c>
      <c r="E152" s="52">
        <v>129.83000000000001</v>
      </c>
      <c r="F152" s="52">
        <v>131.16999999999999</v>
      </c>
      <c r="G152" s="52">
        <v>129.68</v>
      </c>
    </row>
    <row r="153" spans="1:7" x14ac:dyDescent="0.25">
      <c r="A153" s="51">
        <v>45555</v>
      </c>
      <c r="B153" s="52">
        <v>129.71</v>
      </c>
      <c r="C153" s="53">
        <f t="shared" si="2"/>
        <v>-1.0527118773361765E-2</v>
      </c>
      <c r="D153">
        <v>3272668</v>
      </c>
      <c r="E153" s="52">
        <v>130.76</v>
      </c>
      <c r="F153" s="52">
        <v>130.91</v>
      </c>
      <c r="G153" s="52">
        <v>128.72</v>
      </c>
    </row>
    <row r="154" spans="1:7" x14ac:dyDescent="0.25">
      <c r="A154" s="51">
        <v>45554</v>
      </c>
      <c r="B154" s="52">
        <v>131.09</v>
      </c>
      <c r="C154" s="53">
        <f t="shared" si="2"/>
        <v>3.751914241960197E-3</v>
      </c>
      <c r="D154">
        <v>2616508</v>
      </c>
      <c r="E154" s="52">
        <v>132.12</v>
      </c>
      <c r="F154" s="52">
        <v>132.51</v>
      </c>
      <c r="G154" s="52">
        <v>129.97</v>
      </c>
    </row>
    <row r="155" spans="1:7" x14ac:dyDescent="0.25">
      <c r="A155" s="51">
        <v>45553</v>
      </c>
      <c r="B155" s="52">
        <v>130.6</v>
      </c>
      <c r="C155" s="53">
        <f t="shared" si="2"/>
        <v>-1.3222516055912403E-2</v>
      </c>
      <c r="D155">
        <v>2186226</v>
      </c>
      <c r="E155" s="52">
        <v>132.4</v>
      </c>
      <c r="F155" s="52">
        <v>133.1</v>
      </c>
      <c r="G155" s="52">
        <v>130.27000000000001</v>
      </c>
    </row>
    <row r="156" spans="1:7" x14ac:dyDescent="0.25">
      <c r="A156" s="51">
        <v>45552</v>
      </c>
      <c r="B156" s="52">
        <v>132.35</v>
      </c>
      <c r="C156" s="53">
        <f t="shared" si="2"/>
        <v>-1.6423900118906154E-2</v>
      </c>
      <c r="D156">
        <v>2009582</v>
      </c>
      <c r="E156" s="52">
        <v>134.59</v>
      </c>
      <c r="F156" s="52">
        <v>135.21</v>
      </c>
      <c r="G156" s="52">
        <v>132.16</v>
      </c>
    </row>
    <row r="157" spans="1:7" x14ac:dyDescent="0.25">
      <c r="A157" s="51">
        <v>45551</v>
      </c>
      <c r="B157" s="52">
        <v>134.56</v>
      </c>
      <c r="C157" s="53">
        <f t="shared" si="2"/>
        <v>6.8088290310512889E-3</v>
      </c>
      <c r="D157">
        <v>1929332</v>
      </c>
      <c r="E157" s="52">
        <v>134.43</v>
      </c>
      <c r="F157" s="52">
        <v>135.47499999999999</v>
      </c>
      <c r="G157" s="52">
        <v>133.79179999999999</v>
      </c>
    </row>
    <row r="158" spans="1:7" x14ac:dyDescent="0.25">
      <c r="A158" s="51">
        <v>45548</v>
      </c>
      <c r="B158" s="52">
        <v>133.65</v>
      </c>
      <c r="C158" s="53">
        <f t="shared" si="2"/>
        <v>1.7989655947829863E-3</v>
      </c>
      <c r="D158">
        <v>1811533</v>
      </c>
      <c r="E158" s="52">
        <v>133.47999999999999</v>
      </c>
      <c r="F158" s="52">
        <v>133.94999999999999</v>
      </c>
      <c r="G158" s="52">
        <v>132.93</v>
      </c>
    </row>
    <row r="159" spans="1:7" x14ac:dyDescent="0.25">
      <c r="A159" s="51">
        <v>45547</v>
      </c>
      <c r="B159" s="52">
        <v>133.41</v>
      </c>
      <c r="C159" s="53">
        <f t="shared" si="2"/>
        <v>-4.6258300380511708E-3</v>
      </c>
      <c r="D159">
        <v>1613601</v>
      </c>
      <c r="E159" s="52">
        <v>134.07</v>
      </c>
      <c r="F159" s="52">
        <v>135.19</v>
      </c>
      <c r="G159" s="52">
        <v>133.13</v>
      </c>
    </row>
    <row r="160" spans="1:7" x14ac:dyDescent="0.25">
      <c r="A160" s="51">
        <v>45546</v>
      </c>
      <c r="B160" s="52">
        <v>134.03</v>
      </c>
      <c r="C160" s="53">
        <f t="shared" si="2"/>
        <v>8.5785235909399127E-3</v>
      </c>
      <c r="D160">
        <v>2067549</v>
      </c>
      <c r="E160" s="52">
        <v>132.43</v>
      </c>
      <c r="F160" s="52">
        <v>134.22</v>
      </c>
      <c r="G160" s="52">
        <v>130.63</v>
      </c>
    </row>
    <row r="161" spans="1:7" x14ac:dyDescent="0.25">
      <c r="A161" s="51">
        <v>45545</v>
      </c>
      <c r="B161" s="52">
        <v>132.88999999999999</v>
      </c>
      <c r="C161" s="53">
        <f t="shared" si="2"/>
        <v>-1.127480457005503E-3</v>
      </c>
      <c r="D161">
        <v>2174338</v>
      </c>
      <c r="E161" s="52">
        <v>133.07</v>
      </c>
      <c r="F161" s="52">
        <v>134.16999999999999</v>
      </c>
      <c r="G161" s="52">
        <v>132.81</v>
      </c>
    </row>
    <row r="162" spans="1:7" x14ac:dyDescent="0.25">
      <c r="A162" s="51">
        <v>45544</v>
      </c>
      <c r="B162" s="52">
        <v>133.04</v>
      </c>
      <c r="C162" s="53">
        <f t="shared" si="2"/>
        <v>-6.2000448196012359E-3</v>
      </c>
      <c r="D162">
        <v>2379090</v>
      </c>
      <c r="E162" s="52">
        <v>133.81</v>
      </c>
      <c r="F162" s="52">
        <v>134.19999999999999</v>
      </c>
      <c r="G162" s="52">
        <v>132.44</v>
      </c>
    </row>
    <row r="163" spans="1:7" x14ac:dyDescent="0.25">
      <c r="A163" s="51">
        <v>45541</v>
      </c>
      <c r="B163" s="52">
        <v>133.87</v>
      </c>
      <c r="C163" s="53">
        <f t="shared" si="2"/>
        <v>-4.6840148698884532E-3</v>
      </c>
      <c r="D163">
        <v>1930128</v>
      </c>
      <c r="E163" s="52">
        <v>134.41999999999999</v>
      </c>
      <c r="F163" s="52">
        <v>135.47999999999999</v>
      </c>
      <c r="G163" s="52">
        <v>133.57</v>
      </c>
    </row>
    <row r="164" spans="1:7" x14ac:dyDescent="0.25">
      <c r="A164" s="51">
        <v>45540</v>
      </c>
      <c r="B164" s="52">
        <v>134.5</v>
      </c>
      <c r="C164" s="53">
        <f t="shared" si="2"/>
        <v>-2.2995326756175549E-3</v>
      </c>
      <c r="D164">
        <v>1570008</v>
      </c>
      <c r="E164" s="52">
        <v>134.80000000000001</v>
      </c>
      <c r="F164" s="52">
        <v>134.965</v>
      </c>
      <c r="G164" s="52">
        <v>133.86000000000001</v>
      </c>
    </row>
    <row r="165" spans="1:7" x14ac:dyDescent="0.25">
      <c r="A165" s="51">
        <v>45539</v>
      </c>
      <c r="B165" s="52">
        <v>134.81</v>
      </c>
      <c r="C165" s="53">
        <f t="shared" si="2"/>
        <v>9.9640395564879469E-3</v>
      </c>
      <c r="D165">
        <v>1877018</v>
      </c>
      <c r="E165" s="52">
        <v>133.93</v>
      </c>
      <c r="F165" s="52">
        <v>134.99</v>
      </c>
      <c r="G165" s="52">
        <v>133.68</v>
      </c>
    </row>
    <row r="166" spans="1:7" x14ac:dyDescent="0.25">
      <c r="A166" s="51">
        <v>45538</v>
      </c>
      <c r="B166" s="52">
        <v>133.47999999999999</v>
      </c>
      <c r="C166" s="53">
        <f t="shared" si="2"/>
        <v>-1.0672991402312482E-2</v>
      </c>
      <c r="D166">
        <v>1866550</v>
      </c>
      <c r="E166" s="52">
        <v>134.6</v>
      </c>
      <c r="F166" s="52">
        <v>135.65</v>
      </c>
      <c r="G166" s="52">
        <v>132.63</v>
      </c>
    </row>
    <row r="167" spans="1:7" x14ac:dyDescent="0.25">
      <c r="A167" s="51">
        <v>45534</v>
      </c>
      <c r="B167" s="52">
        <v>134.91999999999999</v>
      </c>
      <c r="C167" s="53">
        <f t="shared" si="2"/>
        <v>-2.439926062846709E-3</v>
      </c>
      <c r="D167">
        <v>1892875</v>
      </c>
      <c r="E167" s="52">
        <v>135.44</v>
      </c>
      <c r="F167" s="52">
        <v>135.9</v>
      </c>
      <c r="G167" s="52">
        <v>134.41</v>
      </c>
    </row>
    <row r="168" spans="1:7" x14ac:dyDescent="0.25">
      <c r="A168" s="51">
        <v>45533</v>
      </c>
      <c r="B168" s="52">
        <v>135.25</v>
      </c>
      <c r="C168" s="53">
        <f t="shared" si="2"/>
        <v>-2.948765204570658E-3</v>
      </c>
      <c r="D168">
        <v>1563056</v>
      </c>
      <c r="E168" s="52">
        <v>135.81</v>
      </c>
      <c r="F168" s="52">
        <v>136.66499999999999</v>
      </c>
      <c r="G168" s="52">
        <v>134.63999999999999</v>
      </c>
    </row>
    <row r="169" spans="1:7" x14ac:dyDescent="0.25">
      <c r="A169" s="51">
        <v>45532</v>
      </c>
      <c r="B169" s="52">
        <v>135.65</v>
      </c>
      <c r="C169" s="53">
        <f t="shared" si="2"/>
        <v>8.5501858736058978E-3</v>
      </c>
      <c r="D169">
        <v>2180149</v>
      </c>
      <c r="E169" s="52">
        <v>134.75</v>
      </c>
      <c r="F169" s="52">
        <v>136.30000000000001</v>
      </c>
      <c r="G169" s="52">
        <v>134.3629</v>
      </c>
    </row>
    <row r="170" spans="1:7" x14ac:dyDescent="0.25">
      <c r="A170" s="51">
        <v>45531</v>
      </c>
      <c r="B170" s="52">
        <v>134.5</v>
      </c>
      <c r="C170" s="53">
        <f t="shared" si="2"/>
        <v>-3.3345683586513131E-3</v>
      </c>
      <c r="D170">
        <v>2079147</v>
      </c>
      <c r="E170" s="52">
        <v>134.19999999999999</v>
      </c>
      <c r="F170" s="52">
        <v>134.91999999999999</v>
      </c>
      <c r="G170" s="52">
        <v>133.74</v>
      </c>
    </row>
    <row r="171" spans="1:7" x14ac:dyDescent="0.25">
      <c r="A171" s="51">
        <v>45530</v>
      </c>
      <c r="B171" s="52">
        <v>134.94999999999999</v>
      </c>
      <c r="C171" s="53">
        <f t="shared" si="2"/>
        <v>-4.2060212514759554E-3</v>
      </c>
      <c r="D171">
        <v>1727486</v>
      </c>
      <c r="E171" s="52">
        <v>135.93</v>
      </c>
      <c r="F171" s="52">
        <v>136.30000000000001</v>
      </c>
      <c r="G171" s="52">
        <v>134.76</v>
      </c>
    </row>
    <row r="172" spans="1:7" x14ac:dyDescent="0.25">
      <c r="A172" s="51">
        <v>45527</v>
      </c>
      <c r="B172" s="52">
        <v>135.52000000000001</v>
      </c>
      <c r="C172" s="53">
        <f t="shared" si="2"/>
        <v>-9.0669786487275195E-3</v>
      </c>
      <c r="D172">
        <v>1657790</v>
      </c>
      <c r="E172" s="52">
        <v>137.41</v>
      </c>
      <c r="F172" s="52">
        <v>137.41</v>
      </c>
      <c r="G172" s="52">
        <v>134.94999999999999</v>
      </c>
    </row>
    <row r="173" spans="1:7" x14ac:dyDescent="0.25">
      <c r="A173" s="51">
        <v>45526</v>
      </c>
      <c r="B173" s="52">
        <v>136.76</v>
      </c>
      <c r="C173" s="53">
        <f t="shared" si="2"/>
        <v>-7.186932849364891E-3</v>
      </c>
      <c r="D173">
        <v>1393614</v>
      </c>
      <c r="E173" s="52">
        <v>137.93</v>
      </c>
      <c r="F173" s="52">
        <v>138.16</v>
      </c>
      <c r="G173" s="52">
        <v>136.54</v>
      </c>
    </row>
    <row r="174" spans="1:7" x14ac:dyDescent="0.25">
      <c r="A174" s="51">
        <v>45525</v>
      </c>
      <c r="B174" s="52">
        <v>137.75</v>
      </c>
      <c r="C174" s="53">
        <f t="shared" si="2"/>
        <v>5.8415480102227413E-3</v>
      </c>
      <c r="D174">
        <v>1583199</v>
      </c>
      <c r="E174" s="52">
        <v>137.31</v>
      </c>
      <c r="F174" s="52">
        <v>138.43</v>
      </c>
      <c r="G174" s="52">
        <v>136.52000000000001</v>
      </c>
    </row>
    <row r="175" spans="1:7" x14ac:dyDescent="0.25">
      <c r="A175" s="51">
        <v>45524</v>
      </c>
      <c r="B175" s="52">
        <v>136.94999999999999</v>
      </c>
      <c r="C175" s="53">
        <f t="shared" si="2"/>
        <v>1.9021142731727725E-3</v>
      </c>
      <c r="D175">
        <v>1713319</v>
      </c>
      <c r="E175" s="52">
        <v>136.9</v>
      </c>
      <c r="F175" s="52">
        <v>138.18</v>
      </c>
      <c r="G175" s="52">
        <v>136.42500000000001</v>
      </c>
    </row>
    <row r="176" spans="1:7" x14ac:dyDescent="0.25">
      <c r="A176" s="51">
        <v>45523</v>
      </c>
      <c r="B176" s="52">
        <v>136.69</v>
      </c>
      <c r="C176" s="53">
        <f t="shared" si="2"/>
        <v>-5.1673944687046225E-3</v>
      </c>
      <c r="D176">
        <v>1671313</v>
      </c>
      <c r="E176" s="52">
        <v>137.72</v>
      </c>
      <c r="F176" s="52">
        <v>138.4299</v>
      </c>
      <c r="G176" s="52">
        <v>136.41999999999999</v>
      </c>
    </row>
    <row r="177" spans="1:7" x14ac:dyDescent="0.25">
      <c r="A177" s="51">
        <v>45520</v>
      </c>
      <c r="B177" s="52">
        <v>137.4</v>
      </c>
      <c r="C177" s="53">
        <f t="shared" si="2"/>
        <v>-2.9751106596037635E-3</v>
      </c>
      <c r="D177">
        <v>1669807</v>
      </c>
      <c r="E177" s="52">
        <v>137.96</v>
      </c>
      <c r="F177" s="52">
        <v>138.04</v>
      </c>
      <c r="G177" s="52">
        <v>136.72</v>
      </c>
    </row>
    <row r="178" spans="1:7" x14ac:dyDescent="0.25">
      <c r="A178" s="51">
        <v>45519</v>
      </c>
      <c r="B178" s="52">
        <v>137.81</v>
      </c>
      <c r="C178" s="53">
        <f t="shared" si="2"/>
        <v>4.0069940259361836E-3</v>
      </c>
      <c r="D178">
        <v>1134096</v>
      </c>
      <c r="E178" s="52">
        <v>137.91999999999999</v>
      </c>
      <c r="F178" s="52">
        <v>138.16</v>
      </c>
      <c r="G178" s="52">
        <v>136.78</v>
      </c>
    </row>
    <row r="179" spans="1:7" x14ac:dyDescent="0.25">
      <c r="A179" s="51">
        <v>45518</v>
      </c>
      <c r="B179" s="52">
        <v>137.26</v>
      </c>
      <c r="C179" s="53">
        <f t="shared" si="2"/>
        <v>-2.3984301184679646E-3</v>
      </c>
      <c r="D179">
        <v>1267882</v>
      </c>
      <c r="E179" s="52">
        <v>137.5</v>
      </c>
      <c r="F179" s="52">
        <v>138.19999999999999</v>
      </c>
      <c r="G179" s="52">
        <v>137.05000000000001</v>
      </c>
    </row>
    <row r="180" spans="1:7" x14ac:dyDescent="0.25">
      <c r="A180" s="51">
        <v>45517</v>
      </c>
      <c r="B180" s="52">
        <v>137.59</v>
      </c>
      <c r="C180" s="53">
        <f t="shared" si="2"/>
        <v>1.4451080144510797E-2</v>
      </c>
      <c r="D180">
        <v>2388254</v>
      </c>
      <c r="E180" s="52">
        <v>136.09</v>
      </c>
      <c r="F180" s="52">
        <v>138.69999999999999</v>
      </c>
      <c r="G180" s="52">
        <v>135.97999999999999</v>
      </c>
    </row>
    <row r="181" spans="1:7" x14ac:dyDescent="0.25">
      <c r="A181" s="51">
        <v>45516</v>
      </c>
      <c r="B181" s="52">
        <v>135.63</v>
      </c>
      <c r="C181" s="53">
        <f t="shared" si="2"/>
        <v>-8.480152057898982E-3</v>
      </c>
      <c r="D181">
        <v>1431271</v>
      </c>
      <c r="E181" s="52">
        <v>135.96</v>
      </c>
      <c r="F181" s="52">
        <v>136.22999999999999</v>
      </c>
      <c r="G181" s="52">
        <v>134.81</v>
      </c>
    </row>
    <row r="182" spans="1:7" x14ac:dyDescent="0.25">
      <c r="A182" s="51">
        <v>45513</v>
      </c>
      <c r="B182" s="52">
        <v>136.79</v>
      </c>
      <c r="C182" s="53">
        <f t="shared" si="2"/>
        <v>-2.2611232676877924E-3</v>
      </c>
      <c r="D182">
        <v>1446349</v>
      </c>
      <c r="E182" s="52">
        <v>137.43</v>
      </c>
      <c r="F182" s="52">
        <v>137.79</v>
      </c>
      <c r="G182" s="52">
        <v>136.44</v>
      </c>
    </row>
    <row r="183" spans="1:7" x14ac:dyDescent="0.25">
      <c r="A183" s="51">
        <v>45512</v>
      </c>
      <c r="B183" s="52">
        <v>137.1</v>
      </c>
      <c r="C183" s="53">
        <f t="shared" si="2"/>
        <v>4.9846063627034809E-3</v>
      </c>
      <c r="D183">
        <v>1355122</v>
      </c>
      <c r="E183" s="52">
        <v>136.25</v>
      </c>
      <c r="F183" s="52">
        <v>138.4</v>
      </c>
      <c r="G183" s="52">
        <v>136.24</v>
      </c>
    </row>
    <row r="184" spans="1:7" x14ac:dyDescent="0.25">
      <c r="A184" s="51">
        <v>45511</v>
      </c>
      <c r="B184" s="52">
        <v>136.41999999999999</v>
      </c>
      <c r="C184" s="53">
        <f t="shared" si="2"/>
        <v>-3.1421264157837081E-3</v>
      </c>
      <c r="D184">
        <v>3071095</v>
      </c>
      <c r="E184" s="52">
        <v>136.58000000000001</v>
      </c>
      <c r="F184" s="52">
        <v>138.37</v>
      </c>
      <c r="G184" s="52">
        <v>134.75</v>
      </c>
    </row>
    <row r="185" spans="1:7" x14ac:dyDescent="0.25">
      <c r="A185" s="51">
        <v>45510</v>
      </c>
      <c r="B185" s="52">
        <v>136.85</v>
      </c>
      <c r="C185" s="53">
        <f t="shared" si="2"/>
        <v>2.6477647764776568E-2</v>
      </c>
      <c r="D185">
        <v>2981136</v>
      </c>
      <c r="E185" s="52">
        <v>137</v>
      </c>
      <c r="F185" s="52">
        <v>139.87</v>
      </c>
      <c r="G185" s="52">
        <v>136.38999999999999</v>
      </c>
    </row>
    <row r="186" spans="1:7" x14ac:dyDescent="0.25">
      <c r="A186" s="51">
        <v>45509</v>
      </c>
      <c r="B186" s="52">
        <v>133.32</v>
      </c>
      <c r="C186" s="53">
        <f t="shared" si="2"/>
        <v>-1.375943186861972E-2</v>
      </c>
      <c r="D186">
        <v>3665122</v>
      </c>
      <c r="E186" s="52">
        <v>135.12</v>
      </c>
      <c r="F186" s="52">
        <v>136.215</v>
      </c>
      <c r="G186" s="52">
        <v>131.97999999999999</v>
      </c>
    </row>
    <row r="187" spans="1:7" x14ac:dyDescent="0.25">
      <c r="A187" s="51">
        <v>45506</v>
      </c>
      <c r="B187" s="52">
        <v>135.18</v>
      </c>
      <c r="C187" s="53">
        <f t="shared" si="2"/>
        <v>5.0557620817843762E-3</v>
      </c>
      <c r="D187">
        <v>2301459</v>
      </c>
      <c r="E187" s="52">
        <v>134.75</v>
      </c>
      <c r="F187" s="52">
        <v>136.59</v>
      </c>
      <c r="G187" s="52">
        <v>133</v>
      </c>
    </row>
    <row r="188" spans="1:7" x14ac:dyDescent="0.25">
      <c r="A188" s="51">
        <v>45505</v>
      </c>
      <c r="B188" s="52">
        <v>134.5</v>
      </c>
      <c r="C188" s="53">
        <f t="shared" si="2"/>
        <v>1.2572461040427418E-2</v>
      </c>
      <c r="D188">
        <v>1627753</v>
      </c>
      <c r="E188" s="52">
        <v>133.46</v>
      </c>
      <c r="F188" s="52">
        <v>134.75</v>
      </c>
      <c r="G188" s="52">
        <v>131.66</v>
      </c>
    </row>
    <row r="189" spans="1:7" x14ac:dyDescent="0.25">
      <c r="A189" s="51">
        <v>45504</v>
      </c>
      <c r="B189" s="52">
        <v>132.83000000000001</v>
      </c>
      <c r="C189" s="53">
        <f t="shared" si="2"/>
        <v>4.9935688885527352E-3</v>
      </c>
      <c r="D189">
        <v>1943135</v>
      </c>
      <c r="E189" s="52">
        <v>132.76</v>
      </c>
      <c r="F189" s="52">
        <v>134.03</v>
      </c>
      <c r="G189" s="52">
        <v>131.61000000000001</v>
      </c>
    </row>
    <row r="190" spans="1:7" x14ac:dyDescent="0.25">
      <c r="A190" s="51">
        <v>45503</v>
      </c>
      <c r="B190" s="52">
        <v>132.16999999999999</v>
      </c>
      <c r="C190" s="53">
        <f t="shared" si="2"/>
        <v>1.3340489151268731E-2</v>
      </c>
      <c r="D190">
        <v>1410488</v>
      </c>
      <c r="E190" s="52">
        <v>130.16999999999999</v>
      </c>
      <c r="F190" s="52">
        <v>132.61000000000001</v>
      </c>
      <c r="G190" s="52">
        <v>129.86000000000001</v>
      </c>
    </row>
    <row r="191" spans="1:7" x14ac:dyDescent="0.25">
      <c r="A191" s="51">
        <v>45502</v>
      </c>
      <c r="B191" s="52">
        <v>130.43</v>
      </c>
      <c r="C191" s="53">
        <f t="shared" si="2"/>
        <v>1.8586489652479443E-2</v>
      </c>
      <c r="D191">
        <v>2150694</v>
      </c>
      <c r="E191" s="52">
        <v>127.92</v>
      </c>
      <c r="F191" s="52">
        <v>131.04</v>
      </c>
      <c r="G191" s="52">
        <v>127.06</v>
      </c>
    </row>
    <row r="192" spans="1:7" x14ac:dyDescent="0.25">
      <c r="A192" s="51">
        <v>45499</v>
      </c>
      <c r="B192" s="52">
        <v>128.05000000000001</v>
      </c>
      <c r="C192" s="53">
        <f t="shared" si="2"/>
        <v>7.2366868559743391E-3</v>
      </c>
      <c r="D192">
        <v>1874400</v>
      </c>
      <c r="E192" s="52">
        <v>127.69</v>
      </c>
      <c r="F192" s="52">
        <v>129.04</v>
      </c>
      <c r="G192" s="52">
        <v>127.41</v>
      </c>
    </row>
    <row r="193" spans="1:7" x14ac:dyDescent="0.25">
      <c r="A193" s="51">
        <v>45498</v>
      </c>
      <c r="B193" s="52">
        <v>127.13</v>
      </c>
      <c r="C193" s="53">
        <f t="shared" si="2"/>
        <v>9.3687971417228955E-3</v>
      </c>
      <c r="D193">
        <v>1987052</v>
      </c>
      <c r="E193" s="52">
        <v>126.19</v>
      </c>
      <c r="F193" s="52">
        <v>128.77000000000001</v>
      </c>
      <c r="G193" s="52">
        <v>126</v>
      </c>
    </row>
    <row r="194" spans="1:7" x14ac:dyDescent="0.25">
      <c r="A194" s="51">
        <v>45497</v>
      </c>
      <c r="B194" s="52">
        <v>125.95</v>
      </c>
      <c r="C194" s="53">
        <f t="shared" si="2"/>
        <v>-4.0328957773207996E-3</v>
      </c>
      <c r="D194">
        <v>1620478</v>
      </c>
      <c r="E194" s="52">
        <v>125.97</v>
      </c>
      <c r="F194" s="52">
        <v>126.83</v>
      </c>
      <c r="G194" s="52">
        <v>124.76</v>
      </c>
    </row>
    <row r="195" spans="1:7" x14ac:dyDescent="0.25">
      <c r="A195" s="51">
        <v>45496</v>
      </c>
      <c r="B195" s="52">
        <v>126.46</v>
      </c>
      <c r="C195" s="53">
        <f t="shared" ref="C195:C258" si="3">B195/B196-1</f>
        <v>-1.6717207060104378E-2</v>
      </c>
      <c r="D195">
        <v>1298628</v>
      </c>
      <c r="E195" s="52">
        <v>128.63999999999999</v>
      </c>
      <c r="F195" s="52">
        <v>128.63999999999999</v>
      </c>
      <c r="G195" s="52">
        <v>126.19499999999999</v>
      </c>
    </row>
    <row r="196" spans="1:7" x14ac:dyDescent="0.25">
      <c r="A196" s="51">
        <v>45495</v>
      </c>
      <c r="B196" s="52">
        <v>128.61000000000001</v>
      </c>
      <c r="C196" s="53">
        <f t="shared" si="3"/>
        <v>1.3235641692271427E-2</v>
      </c>
      <c r="D196">
        <v>1605365</v>
      </c>
      <c r="E196" s="52">
        <v>126.84</v>
      </c>
      <c r="F196" s="52">
        <v>128.68</v>
      </c>
      <c r="G196" s="52">
        <v>126.42</v>
      </c>
    </row>
    <row r="197" spans="1:7" x14ac:dyDescent="0.25">
      <c r="A197" s="51">
        <v>45492</v>
      </c>
      <c r="B197" s="52">
        <v>126.93</v>
      </c>
      <c r="C197" s="53">
        <f t="shared" si="3"/>
        <v>-1.0755202244563944E-2</v>
      </c>
      <c r="D197">
        <v>2045961</v>
      </c>
      <c r="E197" s="52">
        <v>129.04</v>
      </c>
      <c r="F197" s="52">
        <v>129.09</v>
      </c>
      <c r="G197" s="52">
        <v>126.75</v>
      </c>
    </row>
    <row r="198" spans="1:7" x14ac:dyDescent="0.25">
      <c r="A198" s="51">
        <v>45491</v>
      </c>
      <c r="B198" s="52">
        <v>128.31</v>
      </c>
      <c r="C198" s="53">
        <f t="shared" si="3"/>
        <v>-7.8868012062167647E-3</v>
      </c>
      <c r="D198">
        <v>1714721</v>
      </c>
      <c r="E198" s="52">
        <v>126.63</v>
      </c>
      <c r="F198" s="52">
        <v>128.94</v>
      </c>
      <c r="G198" s="52">
        <v>126.63</v>
      </c>
    </row>
    <row r="199" spans="1:7" x14ac:dyDescent="0.25">
      <c r="A199" s="51">
        <v>45490</v>
      </c>
      <c r="B199" s="52">
        <v>129.33000000000001</v>
      </c>
      <c r="C199" s="53">
        <f t="shared" si="3"/>
        <v>3.1802668321441185E-3</v>
      </c>
      <c r="D199">
        <v>1753802</v>
      </c>
      <c r="E199" s="52">
        <v>129.07</v>
      </c>
      <c r="F199" s="52">
        <v>129.96</v>
      </c>
      <c r="G199" s="52">
        <v>128.51</v>
      </c>
    </row>
    <row r="200" spans="1:7" x14ac:dyDescent="0.25">
      <c r="A200" s="51">
        <v>45489</v>
      </c>
      <c r="B200" s="52">
        <v>128.91999999999999</v>
      </c>
      <c r="C200" s="53">
        <f t="shared" si="3"/>
        <v>8.0537962311360012E-3</v>
      </c>
      <c r="D200">
        <v>2381268</v>
      </c>
      <c r="E200" s="52">
        <v>126.65</v>
      </c>
      <c r="F200" s="52">
        <v>129.21</v>
      </c>
      <c r="G200" s="52">
        <v>126.25</v>
      </c>
    </row>
    <row r="201" spans="1:7" x14ac:dyDescent="0.25">
      <c r="A201" s="51">
        <v>45488</v>
      </c>
      <c r="B201" s="52">
        <v>127.89</v>
      </c>
      <c r="C201" s="53">
        <f t="shared" si="3"/>
        <v>-2.6045236463331012E-2</v>
      </c>
      <c r="D201">
        <v>2157134</v>
      </c>
      <c r="E201" s="52">
        <v>131.02000000000001</v>
      </c>
      <c r="F201" s="52">
        <v>131.97</v>
      </c>
      <c r="G201" s="52">
        <v>127.85</v>
      </c>
    </row>
    <row r="202" spans="1:7" x14ac:dyDescent="0.25">
      <c r="A202" s="51">
        <v>45485</v>
      </c>
      <c r="B202" s="52">
        <v>131.31</v>
      </c>
      <c r="C202" s="53">
        <f t="shared" si="3"/>
        <v>1.3820259419394576E-2</v>
      </c>
      <c r="D202">
        <v>2338834</v>
      </c>
      <c r="E202" s="52">
        <v>130.29</v>
      </c>
      <c r="F202" s="52">
        <v>131.47999999999999</v>
      </c>
      <c r="G202" s="52">
        <v>129.38499999999999</v>
      </c>
    </row>
    <row r="203" spans="1:7" x14ac:dyDescent="0.25">
      <c r="A203" s="51">
        <v>45484</v>
      </c>
      <c r="B203" s="52">
        <v>129.52000000000001</v>
      </c>
      <c r="C203" s="53">
        <f t="shared" si="3"/>
        <v>2.7096074940002879E-3</v>
      </c>
      <c r="D203">
        <v>1623311</v>
      </c>
      <c r="E203" s="52">
        <v>128.91</v>
      </c>
      <c r="F203" s="52">
        <v>130.37</v>
      </c>
      <c r="G203" s="52">
        <v>128.44</v>
      </c>
    </row>
    <row r="204" spans="1:7" x14ac:dyDescent="0.25">
      <c r="A204" s="51">
        <v>45483</v>
      </c>
      <c r="B204" s="52">
        <v>129.16999999999999</v>
      </c>
      <c r="C204" s="53">
        <f t="shared" si="3"/>
        <v>1.981683246486643E-2</v>
      </c>
      <c r="D204">
        <v>2493977</v>
      </c>
      <c r="E204" s="52">
        <v>126.8</v>
      </c>
      <c r="F204" s="52">
        <v>129.36000000000001</v>
      </c>
      <c r="G204" s="52">
        <v>126.47</v>
      </c>
    </row>
    <row r="205" spans="1:7" x14ac:dyDescent="0.25">
      <c r="A205" s="51">
        <v>45482</v>
      </c>
      <c r="B205" s="52">
        <v>126.66</v>
      </c>
      <c r="C205" s="53">
        <f t="shared" si="3"/>
        <v>-1.0004689698296043E-2</v>
      </c>
      <c r="D205">
        <v>1709413</v>
      </c>
      <c r="E205" s="52">
        <v>127.48</v>
      </c>
      <c r="F205" s="52">
        <v>128.29</v>
      </c>
      <c r="G205" s="52">
        <v>126.59</v>
      </c>
    </row>
    <row r="206" spans="1:7" x14ac:dyDescent="0.25">
      <c r="A206" s="51">
        <v>45481</v>
      </c>
      <c r="B206" s="52">
        <v>127.94</v>
      </c>
      <c r="C206" s="53">
        <f t="shared" si="3"/>
        <v>-9.1387856257745259E-3</v>
      </c>
      <c r="D206">
        <v>1846267</v>
      </c>
      <c r="E206" s="52">
        <v>129.87</v>
      </c>
      <c r="F206" s="52">
        <v>130.44</v>
      </c>
      <c r="G206" s="52">
        <v>127.61</v>
      </c>
    </row>
    <row r="207" spans="1:7" x14ac:dyDescent="0.25">
      <c r="A207" s="51">
        <v>45478</v>
      </c>
      <c r="B207" s="52">
        <v>129.12</v>
      </c>
      <c r="C207" s="53">
        <f t="shared" si="3"/>
        <v>-3.5499305448372098E-3</v>
      </c>
      <c r="D207">
        <v>1477585</v>
      </c>
      <c r="E207" s="52">
        <v>129.32</v>
      </c>
      <c r="F207" s="52">
        <v>129.69130000000001</v>
      </c>
      <c r="G207" s="52">
        <v>128.22999999999999</v>
      </c>
    </row>
    <row r="208" spans="1:7" x14ac:dyDescent="0.25">
      <c r="A208" s="51">
        <v>45476</v>
      </c>
      <c r="B208" s="52">
        <v>129.58000000000001</v>
      </c>
      <c r="C208" s="53">
        <f t="shared" si="3"/>
        <v>-3.4607398292700875E-3</v>
      </c>
      <c r="D208">
        <v>935934</v>
      </c>
      <c r="E208" s="52">
        <v>129.78</v>
      </c>
      <c r="F208" s="52">
        <v>130.095</v>
      </c>
      <c r="G208" s="52">
        <v>128.97</v>
      </c>
    </row>
    <row r="209" spans="1:7" x14ac:dyDescent="0.25">
      <c r="A209" s="51">
        <v>45475</v>
      </c>
      <c r="B209" s="52">
        <v>130.03</v>
      </c>
      <c r="C209" s="53">
        <f t="shared" si="3"/>
        <v>2.5443330763301741E-3</v>
      </c>
      <c r="D209">
        <v>2331528</v>
      </c>
      <c r="E209" s="52">
        <v>129.61000000000001</v>
      </c>
      <c r="F209" s="52">
        <v>130.9</v>
      </c>
      <c r="G209" s="52">
        <v>129.07499999999999</v>
      </c>
    </row>
    <row r="210" spans="1:7" x14ac:dyDescent="0.25">
      <c r="A210" s="51">
        <v>45474</v>
      </c>
      <c r="B210" s="52">
        <v>129.69999999999999</v>
      </c>
      <c r="C210" s="53">
        <f t="shared" si="3"/>
        <v>-2.0836478937037772E-2</v>
      </c>
      <c r="D210">
        <v>2789030</v>
      </c>
      <c r="E210" s="52">
        <v>132.56</v>
      </c>
      <c r="F210" s="52">
        <v>132.79</v>
      </c>
      <c r="G210" s="52">
        <v>129.41999999999999</v>
      </c>
    </row>
    <row r="211" spans="1:7" x14ac:dyDescent="0.25">
      <c r="A211" s="51">
        <v>45471</v>
      </c>
      <c r="B211" s="52">
        <v>132.46</v>
      </c>
      <c r="C211" s="53">
        <f t="shared" si="3"/>
        <v>-1.1311364150516923E-3</v>
      </c>
      <c r="D211">
        <v>5818971</v>
      </c>
      <c r="E211" s="52">
        <v>132.51</v>
      </c>
      <c r="F211" s="52">
        <v>132.99</v>
      </c>
      <c r="G211" s="52">
        <v>131.72</v>
      </c>
    </row>
    <row r="212" spans="1:7" x14ac:dyDescent="0.25">
      <c r="A212" s="51">
        <v>45470</v>
      </c>
      <c r="B212" s="52">
        <v>132.61000000000001</v>
      </c>
      <c r="C212" s="53">
        <f t="shared" si="3"/>
        <v>4.9257350712337278E-3</v>
      </c>
      <c r="D212">
        <v>1355529</v>
      </c>
      <c r="E212" s="52">
        <v>132.08000000000001</v>
      </c>
      <c r="F212" s="52">
        <v>132.81</v>
      </c>
      <c r="G212" s="52">
        <v>131.6516</v>
      </c>
    </row>
    <row r="213" spans="1:7" x14ac:dyDescent="0.25">
      <c r="A213" s="51">
        <v>45469</v>
      </c>
      <c r="B213" s="52">
        <v>131.96</v>
      </c>
      <c r="C213" s="53">
        <f t="shared" si="3"/>
        <v>-2.7960402025239972E-3</v>
      </c>
      <c r="D213">
        <v>1392507</v>
      </c>
      <c r="E213" s="52">
        <v>131.85</v>
      </c>
      <c r="F213" s="52">
        <v>133</v>
      </c>
      <c r="G213" s="52">
        <v>131.27000000000001</v>
      </c>
    </row>
    <row r="214" spans="1:7" x14ac:dyDescent="0.25">
      <c r="A214" s="51">
        <v>45468</v>
      </c>
      <c r="B214" s="52">
        <v>132.33000000000001</v>
      </c>
      <c r="C214" s="53">
        <f t="shared" si="3"/>
        <v>-1.238898425255619E-2</v>
      </c>
      <c r="D214">
        <v>2367091</v>
      </c>
      <c r="E214" s="52">
        <v>134</v>
      </c>
      <c r="F214" s="52">
        <v>134</v>
      </c>
      <c r="G214" s="52">
        <v>131.66999999999999</v>
      </c>
    </row>
    <row r="215" spans="1:7" x14ac:dyDescent="0.25">
      <c r="A215" s="51">
        <v>45467</v>
      </c>
      <c r="B215" s="52">
        <v>133.99</v>
      </c>
      <c r="C215" s="53">
        <f t="shared" si="3"/>
        <v>-2.2339712562363667E-3</v>
      </c>
      <c r="D215">
        <v>2477142</v>
      </c>
      <c r="E215" s="52">
        <v>134.43</v>
      </c>
      <c r="F215" s="52">
        <v>135.1</v>
      </c>
      <c r="G215" s="52">
        <v>133.33000000000001</v>
      </c>
    </row>
    <row r="216" spans="1:7" x14ac:dyDescent="0.25">
      <c r="A216" s="51">
        <v>45464</v>
      </c>
      <c r="B216" s="52">
        <v>134.29</v>
      </c>
      <c r="C216" s="53">
        <f t="shared" si="3"/>
        <v>1.0436079016025168E-3</v>
      </c>
      <c r="D216">
        <v>3920859</v>
      </c>
      <c r="E216" s="52">
        <v>135.11000000000001</v>
      </c>
      <c r="F216" s="52">
        <v>135.13</v>
      </c>
      <c r="G216" s="52">
        <v>133.37</v>
      </c>
    </row>
    <row r="217" spans="1:7" x14ac:dyDescent="0.25">
      <c r="A217" s="51">
        <v>45463</v>
      </c>
      <c r="B217" s="52">
        <v>134.15</v>
      </c>
      <c r="C217" s="53">
        <f t="shared" si="3"/>
        <v>-9.3782306897060019E-3</v>
      </c>
      <c r="D217">
        <v>3170955</v>
      </c>
      <c r="E217" s="52">
        <v>134.68</v>
      </c>
      <c r="F217" s="52">
        <v>135.72</v>
      </c>
      <c r="G217" s="52">
        <v>134.02000000000001</v>
      </c>
    </row>
    <row r="218" spans="1:7" x14ac:dyDescent="0.25">
      <c r="A218" s="51">
        <v>45461</v>
      </c>
      <c r="B218" s="52">
        <v>135.41999999999999</v>
      </c>
      <c r="C218" s="53">
        <f t="shared" si="3"/>
        <v>-1.0955302366345343E-2</v>
      </c>
      <c r="D218">
        <v>2540844</v>
      </c>
      <c r="E218" s="52">
        <v>137.32</v>
      </c>
      <c r="F218" s="52">
        <v>137.5</v>
      </c>
      <c r="G218" s="52">
        <v>134.86000000000001</v>
      </c>
    </row>
    <row r="219" spans="1:7" x14ac:dyDescent="0.25">
      <c r="A219" s="51">
        <v>45460</v>
      </c>
      <c r="B219" s="52">
        <v>136.91999999999999</v>
      </c>
      <c r="C219" s="53">
        <f t="shared" si="3"/>
        <v>9.5036186855756988E-4</v>
      </c>
      <c r="D219">
        <v>1327825</v>
      </c>
      <c r="E219" s="52">
        <v>136.43</v>
      </c>
      <c r="F219" s="52">
        <v>138.24</v>
      </c>
      <c r="G219" s="52">
        <v>136.02000000000001</v>
      </c>
    </row>
    <row r="220" spans="1:7" x14ac:dyDescent="0.25">
      <c r="A220" s="51">
        <v>45457</v>
      </c>
      <c r="B220" s="52">
        <v>136.79</v>
      </c>
      <c r="C220" s="53">
        <f t="shared" si="3"/>
        <v>-8.8399391348452649E-3</v>
      </c>
      <c r="D220">
        <v>1418495</v>
      </c>
      <c r="E220" s="52">
        <v>137.38</v>
      </c>
      <c r="F220" s="52">
        <v>137.88</v>
      </c>
      <c r="G220" s="52">
        <v>136.03</v>
      </c>
    </row>
    <row r="221" spans="1:7" x14ac:dyDescent="0.25">
      <c r="A221" s="51">
        <v>45456</v>
      </c>
      <c r="B221" s="52">
        <v>138.01</v>
      </c>
      <c r="C221" s="53">
        <f t="shared" si="3"/>
        <v>5.1711580480697794E-3</v>
      </c>
      <c r="D221">
        <v>1554656</v>
      </c>
      <c r="E221" s="52">
        <v>136.66</v>
      </c>
      <c r="F221" s="52">
        <v>138.1</v>
      </c>
      <c r="G221" s="52">
        <v>136.52010000000001</v>
      </c>
    </row>
    <row r="222" spans="1:7" x14ac:dyDescent="0.25">
      <c r="A222" s="51">
        <v>45455</v>
      </c>
      <c r="B222" s="52">
        <v>137.30000000000001</v>
      </c>
      <c r="C222" s="53">
        <f t="shared" si="3"/>
        <v>2.1166338223488346E-3</v>
      </c>
      <c r="D222">
        <v>1279906</v>
      </c>
      <c r="E222" s="52">
        <v>137.46</v>
      </c>
      <c r="F222" s="52">
        <v>138.59</v>
      </c>
      <c r="G222" s="52">
        <v>136.89500000000001</v>
      </c>
    </row>
    <row r="223" spans="1:7" x14ac:dyDescent="0.25">
      <c r="A223" s="51">
        <v>45454</v>
      </c>
      <c r="B223" s="52">
        <v>137.01</v>
      </c>
      <c r="C223" s="53">
        <f t="shared" si="3"/>
        <v>-5.8050939699587634E-3</v>
      </c>
      <c r="D223">
        <v>2149710</v>
      </c>
      <c r="E223" s="52">
        <v>137.47999999999999</v>
      </c>
      <c r="F223" s="52">
        <v>138.06</v>
      </c>
      <c r="G223" s="52">
        <v>136.61000000000001</v>
      </c>
    </row>
    <row r="224" spans="1:7" x14ac:dyDescent="0.25">
      <c r="A224" s="51">
        <v>45453</v>
      </c>
      <c r="B224" s="52">
        <v>137.81</v>
      </c>
      <c r="C224" s="53">
        <f t="shared" si="3"/>
        <v>-1.5431878259626997E-2</v>
      </c>
      <c r="D224">
        <v>1717050</v>
      </c>
      <c r="E224" s="52">
        <v>139.88</v>
      </c>
      <c r="F224" s="52">
        <v>140.27000000000001</v>
      </c>
      <c r="G224" s="52">
        <v>137.685</v>
      </c>
    </row>
    <row r="225" spans="1:7" x14ac:dyDescent="0.25">
      <c r="A225" s="51">
        <v>45450</v>
      </c>
      <c r="B225" s="52">
        <v>139.97</v>
      </c>
      <c r="C225" s="53">
        <f t="shared" si="3"/>
        <v>-6.1066534119151861E-3</v>
      </c>
      <c r="D225">
        <v>1467086</v>
      </c>
      <c r="E225" s="52">
        <v>140.29</v>
      </c>
      <c r="F225" s="52">
        <v>141.66</v>
      </c>
      <c r="G225" s="52">
        <v>139.80500000000001</v>
      </c>
    </row>
    <row r="226" spans="1:7" x14ac:dyDescent="0.25">
      <c r="A226" s="51">
        <v>45449</v>
      </c>
      <c r="B226" s="52">
        <v>140.83000000000001</v>
      </c>
      <c r="C226" s="53">
        <f t="shared" si="3"/>
        <v>2.1347754927774076E-3</v>
      </c>
      <c r="D226">
        <v>1528883</v>
      </c>
      <c r="E226" s="52">
        <v>140.46</v>
      </c>
      <c r="F226" s="52">
        <v>142.15</v>
      </c>
      <c r="G226" s="52">
        <v>139.75</v>
      </c>
    </row>
    <row r="227" spans="1:7" x14ac:dyDescent="0.25">
      <c r="A227" s="51">
        <v>45448</v>
      </c>
      <c r="B227" s="52">
        <v>140.53</v>
      </c>
      <c r="C227" s="53">
        <f t="shared" si="3"/>
        <v>-7.1357920022607768E-3</v>
      </c>
      <c r="D227">
        <v>1944025</v>
      </c>
      <c r="E227" s="52">
        <v>141.6</v>
      </c>
      <c r="F227" s="52">
        <v>141.75</v>
      </c>
      <c r="G227" s="52">
        <v>139.83000000000001</v>
      </c>
    </row>
    <row r="228" spans="1:7" x14ac:dyDescent="0.25">
      <c r="A228" s="51">
        <v>45447</v>
      </c>
      <c r="B228" s="52">
        <v>141.54</v>
      </c>
      <c r="C228" s="53">
        <f t="shared" si="3"/>
        <v>1.5861623483815146E-2</v>
      </c>
      <c r="D228">
        <v>2125219</v>
      </c>
      <c r="E228" s="52">
        <v>139.38</v>
      </c>
      <c r="F228" s="52">
        <v>142.22999999999999</v>
      </c>
      <c r="G228" s="52">
        <v>138.97999999999999</v>
      </c>
    </row>
    <row r="229" spans="1:7" x14ac:dyDescent="0.25">
      <c r="A229" s="51">
        <v>45446</v>
      </c>
      <c r="B229" s="52">
        <v>139.33000000000001</v>
      </c>
      <c r="C229" s="53">
        <f t="shared" si="3"/>
        <v>1.3825220112057002E-2</v>
      </c>
      <c r="D229">
        <v>1618138</v>
      </c>
      <c r="E229" s="52">
        <v>137.13999999999999</v>
      </c>
      <c r="F229" s="52">
        <v>139.34</v>
      </c>
      <c r="G229" s="52">
        <v>136.21</v>
      </c>
    </row>
    <row r="230" spans="1:7" x14ac:dyDescent="0.25">
      <c r="A230" s="51">
        <v>45443</v>
      </c>
      <c r="B230" s="52">
        <v>137.43</v>
      </c>
      <c r="C230" s="53">
        <f t="shared" si="3"/>
        <v>1.9207950163156351E-2</v>
      </c>
      <c r="D230">
        <v>2282926</v>
      </c>
      <c r="E230" s="52">
        <v>135.16</v>
      </c>
      <c r="F230" s="52">
        <v>137.57</v>
      </c>
      <c r="G230" s="52">
        <v>134.80000000000001</v>
      </c>
    </row>
    <row r="231" spans="1:7" x14ac:dyDescent="0.25">
      <c r="A231" s="51">
        <v>45442</v>
      </c>
      <c r="B231" s="52">
        <v>134.84</v>
      </c>
      <c r="C231" s="53">
        <f t="shared" si="3"/>
        <v>1.2623449914608287E-3</v>
      </c>
      <c r="D231">
        <v>1587574</v>
      </c>
      <c r="E231" s="52">
        <v>135.06</v>
      </c>
      <c r="F231" s="52">
        <v>135.49</v>
      </c>
      <c r="G231" s="52">
        <v>134.36000000000001</v>
      </c>
    </row>
    <row r="232" spans="1:7" x14ac:dyDescent="0.25">
      <c r="A232" s="51">
        <v>45441</v>
      </c>
      <c r="B232" s="52">
        <v>134.66999999999999</v>
      </c>
      <c r="C232" s="53">
        <f t="shared" si="3"/>
        <v>-8.7590166347712994E-3</v>
      </c>
      <c r="D232">
        <v>1462158</v>
      </c>
      <c r="E232" s="52">
        <v>135.44</v>
      </c>
      <c r="F232" s="52">
        <v>136.37</v>
      </c>
      <c r="G232" s="52">
        <v>134.25</v>
      </c>
    </row>
    <row r="233" spans="1:7" x14ac:dyDescent="0.25">
      <c r="A233" s="51">
        <v>45440</v>
      </c>
      <c r="B233" s="52">
        <v>135.86000000000001</v>
      </c>
      <c r="C233" s="53">
        <f t="shared" si="3"/>
        <v>-1.300399564111876E-2</v>
      </c>
      <c r="D233">
        <v>1921571</v>
      </c>
      <c r="E233" s="52">
        <v>137.51</v>
      </c>
      <c r="F233" s="52">
        <v>137.51</v>
      </c>
      <c r="G233" s="52">
        <v>135.76</v>
      </c>
    </row>
    <row r="234" spans="1:7" x14ac:dyDescent="0.25">
      <c r="A234" s="51">
        <v>45436</v>
      </c>
      <c r="B234" s="52">
        <v>137.65</v>
      </c>
      <c r="C234" s="53">
        <f t="shared" si="3"/>
        <v>4.671191883804271E-3</v>
      </c>
      <c r="D234">
        <v>1453161</v>
      </c>
      <c r="E234" s="52">
        <v>136.88999999999999</v>
      </c>
      <c r="F234" s="52">
        <v>137.97999999999999</v>
      </c>
      <c r="G234" s="52">
        <v>136.685</v>
      </c>
    </row>
    <row r="235" spans="1:7" x14ac:dyDescent="0.25">
      <c r="A235" s="51">
        <v>45435</v>
      </c>
      <c r="B235" s="52">
        <v>137.01</v>
      </c>
      <c r="C235" s="53">
        <f t="shared" si="3"/>
        <v>-1.5237547617336311E-2</v>
      </c>
      <c r="D235">
        <v>1621496</v>
      </c>
      <c r="E235" s="52">
        <v>139.03</v>
      </c>
      <c r="F235" s="52">
        <v>139.13</v>
      </c>
      <c r="G235" s="52">
        <v>136.32</v>
      </c>
    </row>
    <row r="236" spans="1:7" x14ac:dyDescent="0.25">
      <c r="A236" s="51">
        <v>45434</v>
      </c>
      <c r="B236" s="52">
        <v>139.13</v>
      </c>
      <c r="C236" s="53">
        <f t="shared" si="3"/>
        <v>-1.2203876525486157E-3</v>
      </c>
      <c r="D236">
        <v>1011261</v>
      </c>
      <c r="E236" s="52">
        <v>139.31</v>
      </c>
      <c r="F236" s="52">
        <v>139.31</v>
      </c>
      <c r="G236" s="52">
        <v>137.96</v>
      </c>
    </row>
    <row r="237" spans="1:7" x14ac:dyDescent="0.25">
      <c r="A237" s="51">
        <v>45433</v>
      </c>
      <c r="B237" s="52">
        <v>139.30000000000001</v>
      </c>
      <c r="C237" s="53">
        <f t="shared" si="3"/>
        <v>-2.649101453425784E-3</v>
      </c>
      <c r="D237">
        <v>1191970</v>
      </c>
      <c r="E237" s="52">
        <v>140.02000000000001</v>
      </c>
      <c r="F237" s="52">
        <v>140.04</v>
      </c>
      <c r="G237" s="52">
        <v>138.54</v>
      </c>
    </row>
    <row r="238" spans="1:7" x14ac:dyDescent="0.25">
      <c r="A238" s="51">
        <v>45432</v>
      </c>
      <c r="B238" s="52">
        <v>139.66999999999999</v>
      </c>
      <c r="C238" s="53">
        <f t="shared" si="3"/>
        <v>-1.4047719892700927E-2</v>
      </c>
      <c r="D238">
        <v>1227434</v>
      </c>
      <c r="E238" s="52">
        <v>141.52000000000001</v>
      </c>
      <c r="F238" s="52">
        <v>141.61500000000001</v>
      </c>
      <c r="G238" s="52">
        <v>139.24</v>
      </c>
    </row>
    <row r="239" spans="1:7" x14ac:dyDescent="0.25">
      <c r="A239" s="51">
        <v>45429</v>
      </c>
      <c r="B239" s="52">
        <v>141.66</v>
      </c>
      <c r="C239" s="53">
        <f t="shared" si="3"/>
        <v>0</v>
      </c>
      <c r="D239">
        <v>1346387</v>
      </c>
      <c r="E239" s="52">
        <v>141.5</v>
      </c>
      <c r="F239" s="52">
        <v>141.71</v>
      </c>
      <c r="G239" s="52">
        <v>140.22</v>
      </c>
    </row>
    <row r="240" spans="1:7" x14ac:dyDescent="0.25">
      <c r="A240" s="51">
        <v>45428</v>
      </c>
      <c r="B240" s="52">
        <v>141.66</v>
      </c>
      <c r="C240" s="53">
        <f t="shared" si="3"/>
        <v>2.3998843429232197E-2</v>
      </c>
      <c r="D240">
        <v>2419726</v>
      </c>
      <c r="E240" s="52">
        <v>140</v>
      </c>
      <c r="F240" s="52">
        <v>141.91999999999999</v>
      </c>
      <c r="G240" s="52">
        <v>139.185</v>
      </c>
    </row>
    <row r="241" spans="1:7" x14ac:dyDescent="0.25">
      <c r="A241" s="51">
        <v>45427</v>
      </c>
      <c r="B241" s="52">
        <v>138.34</v>
      </c>
      <c r="C241" s="53">
        <f t="shared" si="3"/>
        <v>6.1822678012946053E-3</v>
      </c>
      <c r="D241">
        <v>1810336</v>
      </c>
      <c r="E241" s="52">
        <v>137.13999999999999</v>
      </c>
      <c r="F241" s="52">
        <v>139.13990000000001</v>
      </c>
      <c r="G241" s="52">
        <v>137.13999999999999</v>
      </c>
    </row>
    <row r="242" spans="1:7" x14ac:dyDescent="0.25">
      <c r="A242" s="51">
        <v>45426</v>
      </c>
      <c r="B242" s="52">
        <v>137.49</v>
      </c>
      <c r="C242" s="53">
        <f t="shared" si="3"/>
        <v>8.1390233172020654E-3</v>
      </c>
      <c r="D242">
        <v>2180257</v>
      </c>
      <c r="E242" s="52">
        <v>136.52000000000001</v>
      </c>
      <c r="F242" s="52">
        <v>138.44499999999999</v>
      </c>
      <c r="G242" s="52">
        <v>136.19</v>
      </c>
    </row>
    <row r="243" spans="1:7" x14ac:dyDescent="0.25">
      <c r="A243" s="51">
        <v>45425</v>
      </c>
      <c r="B243" s="52">
        <v>136.38</v>
      </c>
      <c r="C243" s="53">
        <f t="shared" si="3"/>
        <v>-9.0103182676937177E-3</v>
      </c>
      <c r="D243">
        <v>1742258</v>
      </c>
      <c r="E243" s="52">
        <v>137.9</v>
      </c>
      <c r="F243" s="52">
        <v>138.27000000000001</v>
      </c>
      <c r="G243" s="52">
        <v>136.26</v>
      </c>
    </row>
    <row r="244" spans="1:7" x14ac:dyDescent="0.25">
      <c r="A244" s="51">
        <v>45422</v>
      </c>
      <c r="B244" s="52">
        <v>137.62</v>
      </c>
      <c r="C244" s="53">
        <f t="shared" si="3"/>
        <v>-2.3921710764768234E-3</v>
      </c>
      <c r="D244">
        <v>2066258</v>
      </c>
      <c r="E244" s="52">
        <v>138.15</v>
      </c>
      <c r="F244" s="52">
        <v>139.65</v>
      </c>
      <c r="G244" s="52">
        <v>136.375</v>
      </c>
    </row>
    <row r="245" spans="1:7" x14ac:dyDescent="0.25">
      <c r="A245" s="51">
        <v>45421</v>
      </c>
      <c r="B245" s="52">
        <v>137.94999999999999</v>
      </c>
      <c r="C245" s="53">
        <f t="shared" si="3"/>
        <v>7.2283878504670884E-3</v>
      </c>
      <c r="D245">
        <v>2010636</v>
      </c>
      <c r="E245" s="52">
        <v>137.19999999999999</v>
      </c>
      <c r="F245" s="52">
        <v>138.33500000000001</v>
      </c>
      <c r="G245" s="52">
        <v>136.61000000000001</v>
      </c>
    </row>
    <row r="246" spans="1:7" x14ac:dyDescent="0.25">
      <c r="A246" s="51">
        <v>45420</v>
      </c>
      <c r="B246" s="52">
        <v>136.96</v>
      </c>
      <c r="C246" s="53">
        <f t="shared" si="3"/>
        <v>7.725700831432647E-3</v>
      </c>
      <c r="D246">
        <v>1891040</v>
      </c>
      <c r="E246" s="52">
        <v>135.81</v>
      </c>
      <c r="F246" s="52">
        <v>137.32</v>
      </c>
      <c r="G246" s="52">
        <v>135.47999999999999</v>
      </c>
    </row>
    <row r="247" spans="1:7" x14ac:dyDescent="0.25">
      <c r="A247" s="51">
        <v>45419</v>
      </c>
      <c r="B247" s="52">
        <v>135.91</v>
      </c>
      <c r="C247" s="53">
        <f t="shared" si="3"/>
        <v>-1.9826699955941551E-3</v>
      </c>
      <c r="D247">
        <v>1922642</v>
      </c>
      <c r="E247" s="52">
        <v>136.5</v>
      </c>
      <c r="F247" s="52">
        <v>136.51</v>
      </c>
      <c r="G247" s="52">
        <v>135.72999999999999</v>
      </c>
    </row>
    <row r="248" spans="1:7" x14ac:dyDescent="0.25">
      <c r="A248" s="51">
        <v>45418</v>
      </c>
      <c r="B248" s="52">
        <v>136.18</v>
      </c>
      <c r="C248" s="53">
        <f t="shared" si="3"/>
        <v>1.3696590739913583E-2</v>
      </c>
      <c r="D248">
        <v>2295551</v>
      </c>
      <c r="E248" s="52">
        <v>134.62</v>
      </c>
      <c r="F248" s="52">
        <v>137.24</v>
      </c>
      <c r="G248" s="52">
        <v>134.19999999999999</v>
      </c>
    </row>
    <row r="249" spans="1:7" x14ac:dyDescent="0.25">
      <c r="A249" s="51">
        <v>45415</v>
      </c>
      <c r="B249" s="52">
        <v>134.34</v>
      </c>
      <c r="C249" s="53">
        <f t="shared" si="3"/>
        <v>-5.4046050196193685E-3</v>
      </c>
      <c r="D249">
        <v>2452523</v>
      </c>
      <c r="E249" s="52">
        <v>135.88</v>
      </c>
      <c r="F249" s="52">
        <v>135.97499999999999</v>
      </c>
      <c r="G249" s="52">
        <v>133.91999999999999</v>
      </c>
    </row>
    <row r="250" spans="1:7" x14ac:dyDescent="0.25">
      <c r="A250" s="51">
        <v>45414</v>
      </c>
      <c r="B250" s="52">
        <v>135.07</v>
      </c>
      <c r="C250" s="53">
        <f t="shared" si="3"/>
        <v>-1.9212295869357465E-3</v>
      </c>
      <c r="D250">
        <v>2425419</v>
      </c>
      <c r="E250" s="52">
        <v>135.5</v>
      </c>
      <c r="F250" s="52">
        <v>136.61000000000001</v>
      </c>
      <c r="G250" s="52">
        <v>134.76499999999999</v>
      </c>
    </row>
    <row r="251" spans="1:7" x14ac:dyDescent="0.25">
      <c r="A251" s="51">
        <v>45413</v>
      </c>
      <c r="B251" s="52">
        <v>135.33000000000001</v>
      </c>
      <c r="C251" s="53">
        <f t="shared" si="3"/>
        <v>-4.1911504424778645E-2</v>
      </c>
      <c r="D251">
        <v>4639920</v>
      </c>
      <c r="E251" s="52">
        <v>136.5</v>
      </c>
      <c r="F251" s="52">
        <v>137.99</v>
      </c>
      <c r="G251" s="52">
        <v>134.58000000000001</v>
      </c>
    </row>
    <row r="252" spans="1:7" x14ac:dyDescent="0.25">
      <c r="A252" s="51">
        <v>45412</v>
      </c>
      <c r="B252" s="52">
        <v>141.25</v>
      </c>
      <c r="C252" s="53">
        <f t="shared" si="3"/>
        <v>-1.3548432153083323E-2</v>
      </c>
      <c r="D252">
        <v>4087273</v>
      </c>
      <c r="E252" s="52">
        <v>140</v>
      </c>
      <c r="F252" s="52">
        <v>142.86000000000001</v>
      </c>
      <c r="G252" s="52">
        <v>139.75</v>
      </c>
    </row>
    <row r="253" spans="1:7" x14ac:dyDescent="0.25">
      <c r="A253" s="51">
        <v>45411</v>
      </c>
      <c r="B253" s="52">
        <v>143.19</v>
      </c>
      <c r="C253" s="53">
        <f t="shared" si="3"/>
        <v>1.0016223460534546E-2</v>
      </c>
      <c r="D253">
        <v>2315481</v>
      </c>
      <c r="E253" s="52">
        <v>142.08000000000001</v>
      </c>
      <c r="F253" s="52">
        <v>143.19999999999999</v>
      </c>
      <c r="G253" s="52">
        <v>141.06</v>
      </c>
    </row>
    <row r="254" spans="1:7" x14ac:dyDescent="0.25">
      <c r="A254" s="51">
        <v>45408</v>
      </c>
      <c r="B254" s="52">
        <v>141.77000000000001</v>
      </c>
      <c r="C254" s="53">
        <f t="shared" si="3"/>
        <v>1.4834699067534096E-3</v>
      </c>
      <c r="D254">
        <v>2008112</v>
      </c>
      <c r="E254" s="52">
        <v>140.83000000000001</v>
      </c>
      <c r="F254" s="52">
        <v>142.79</v>
      </c>
      <c r="G254" s="52">
        <v>140.63499999999999</v>
      </c>
    </row>
    <row r="255" spans="1:7" x14ac:dyDescent="0.25">
      <c r="A255" s="51">
        <v>45407</v>
      </c>
      <c r="B255" s="52">
        <v>141.56</v>
      </c>
      <c r="C255" s="53">
        <f t="shared" si="3"/>
        <v>-1.762922219871621E-3</v>
      </c>
      <c r="D255">
        <v>1693103</v>
      </c>
      <c r="E255" s="52">
        <v>141.97999999999999</v>
      </c>
      <c r="F255" s="52">
        <v>142.16999999999999</v>
      </c>
      <c r="G255" s="52">
        <v>140.38499999999999</v>
      </c>
    </row>
    <row r="256" spans="1:7" x14ac:dyDescent="0.25">
      <c r="A256" s="51">
        <v>45406</v>
      </c>
      <c r="B256" s="52">
        <v>141.81</v>
      </c>
      <c r="C256" s="53">
        <f t="shared" si="3"/>
        <v>1.2205567451820221E-2</v>
      </c>
      <c r="D256">
        <v>1909457</v>
      </c>
      <c r="E256" s="52">
        <v>139.74</v>
      </c>
      <c r="F256" s="52">
        <v>141.82</v>
      </c>
      <c r="G256" s="52">
        <v>139.26499999999999</v>
      </c>
    </row>
    <row r="257" spans="1:7" x14ac:dyDescent="0.25">
      <c r="A257" s="51">
        <v>45405</v>
      </c>
      <c r="B257" s="52">
        <v>140.1</v>
      </c>
      <c r="C257" s="53">
        <f t="shared" si="3"/>
        <v>7.4787861354810303E-3</v>
      </c>
      <c r="D257">
        <v>2140489</v>
      </c>
      <c r="E257" s="52">
        <v>139.58000000000001</v>
      </c>
      <c r="F257" s="52">
        <v>140.88</v>
      </c>
      <c r="G257" s="52">
        <v>139.345</v>
      </c>
    </row>
    <row r="258" spans="1:7" x14ac:dyDescent="0.25">
      <c r="A258" s="51">
        <v>45404</v>
      </c>
      <c r="B258" s="52">
        <v>139.06</v>
      </c>
      <c r="C258" s="53">
        <f t="shared" si="3"/>
        <v>4.0433212996389134E-3</v>
      </c>
      <c r="D258">
        <v>1570454</v>
      </c>
      <c r="E258" s="52">
        <v>138.44999999999999</v>
      </c>
      <c r="F258" s="52">
        <v>140.18</v>
      </c>
      <c r="G258" s="52">
        <v>137.79</v>
      </c>
    </row>
    <row r="259" spans="1:7" x14ac:dyDescent="0.25">
      <c r="A259" s="51">
        <v>45401</v>
      </c>
      <c r="B259" s="52">
        <v>138.5</v>
      </c>
      <c r="C259" s="53">
        <f t="shared" ref="C259:C322" si="4">B259/B260-1</f>
        <v>4.5695220134909231E-3</v>
      </c>
      <c r="D259">
        <v>1673844</v>
      </c>
      <c r="E259" s="52">
        <v>138.72999999999999</v>
      </c>
      <c r="F259" s="52">
        <v>138.72999999999999</v>
      </c>
      <c r="G259" s="52">
        <v>137.83000000000001</v>
      </c>
    </row>
    <row r="260" spans="1:7" x14ac:dyDescent="0.25">
      <c r="A260" s="51">
        <v>45400</v>
      </c>
      <c r="B260" s="52">
        <v>137.87</v>
      </c>
      <c r="C260" s="53">
        <f t="shared" si="4"/>
        <v>2.9021258071537659E-4</v>
      </c>
      <c r="D260">
        <v>2178745</v>
      </c>
      <c r="E260" s="52">
        <v>137.85</v>
      </c>
      <c r="F260" s="52">
        <v>138.33000000000001</v>
      </c>
      <c r="G260" s="52">
        <v>137.16499999999999</v>
      </c>
    </row>
    <row r="261" spans="1:7" x14ac:dyDescent="0.25">
      <c r="A261" s="51">
        <v>45399</v>
      </c>
      <c r="B261" s="52">
        <v>137.83000000000001</v>
      </c>
      <c r="C261" s="53">
        <f t="shared" si="4"/>
        <v>-1.2318840579709223E-3</v>
      </c>
      <c r="D261">
        <v>1516617</v>
      </c>
      <c r="E261" s="52">
        <v>138.56</v>
      </c>
      <c r="F261" s="52">
        <v>138.88</v>
      </c>
      <c r="G261" s="52">
        <v>137.36000000000001</v>
      </c>
    </row>
    <row r="262" spans="1:7" x14ac:dyDescent="0.25">
      <c r="A262" s="51">
        <v>45398</v>
      </c>
      <c r="B262" s="52">
        <v>138</v>
      </c>
      <c r="C262" s="53">
        <f t="shared" si="4"/>
        <v>2.3970363913707882E-3</v>
      </c>
      <c r="D262">
        <v>1950456</v>
      </c>
      <c r="E262" s="52">
        <v>137.53</v>
      </c>
      <c r="F262" s="52">
        <v>138.38999999999999</v>
      </c>
      <c r="G262" s="52">
        <v>136.79</v>
      </c>
    </row>
    <row r="263" spans="1:7" x14ac:dyDescent="0.25">
      <c r="A263" s="51">
        <v>45397</v>
      </c>
      <c r="B263" s="52">
        <v>137.66999999999999</v>
      </c>
      <c r="C263" s="53">
        <f t="shared" si="4"/>
        <v>-9.4339622641526066E-4</v>
      </c>
      <c r="D263">
        <v>2962730</v>
      </c>
      <c r="E263" s="52">
        <v>138.37</v>
      </c>
      <c r="F263" s="52">
        <v>139.22</v>
      </c>
      <c r="G263" s="52">
        <v>136.9</v>
      </c>
    </row>
    <row r="264" spans="1:7" x14ac:dyDescent="0.25">
      <c r="A264" s="51">
        <v>45394</v>
      </c>
      <c r="B264" s="52">
        <v>137.80000000000001</v>
      </c>
      <c r="C264" s="53">
        <f t="shared" si="4"/>
        <v>-3.8314176245211051E-3</v>
      </c>
      <c r="D264">
        <v>1950370</v>
      </c>
      <c r="E264" s="52">
        <v>138.41</v>
      </c>
      <c r="F264" s="52">
        <v>138.49</v>
      </c>
      <c r="G264" s="52">
        <v>137.17500000000001</v>
      </c>
    </row>
    <row r="265" spans="1:7" x14ac:dyDescent="0.25">
      <c r="A265" s="51">
        <v>45393</v>
      </c>
      <c r="B265" s="52">
        <v>138.33000000000001</v>
      </c>
      <c r="C265" s="53">
        <f t="shared" si="4"/>
        <v>2.7546212395797021E-3</v>
      </c>
      <c r="D265">
        <v>1424979</v>
      </c>
      <c r="E265" s="52">
        <v>138.47</v>
      </c>
      <c r="F265" s="52">
        <v>138.76</v>
      </c>
      <c r="G265" s="52">
        <v>136.97</v>
      </c>
    </row>
    <row r="266" spans="1:7" x14ac:dyDescent="0.25">
      <c r="A266" s="51">
        <v>45392</v>
      </c>
      <c r="B266" s="52">
        <v>137.94999999999999</v>
      </c>
      <c r="C266" s="53">
        <f t="shared" si="4"/>
        <v>6.7873303167418353E-3</v>
      </c>
      <c r="D266">
        <v>1901032</v>
      </c>
      <c r="E266" s="52">
        <v>135.03</v>
      </c>
      <c r="F266" s="52">
        <v>138.15</v>
      </c>
      <c r="G266" s="52">
        <v>134.82</v>
      </c>
    </row>
    <row r="267" spans="1:7" x14ac:dyDescent="0.25">
      <c r="A267" s="51">
        <v>45391</v>
      </c>
      <c r="B267" s="52">
        <v>137.02000000000001</v>
      </c>
      <c r="C267" s="53">
        <f t="shared" si="4"/>
        <v>1.3311640289898063E-2</v>
      </c>
      <c r="D267">
        <v>1395507</v>
      </c>
      <c r="E267" s="52">
        <v>135.06</v>
      </c>
      <c r="F267" s="52">
        <v>137.16</v>
      </c>
      <c r="G267" s="52">
        <v>134.87</v>
      </c>
    </row>
    <row r="268" spans="1:7" x14ac:dyDescent="0.25">
      <c r="A268" s="51">
        <v>45390</v>
      </c>
      <c r="B268" s="52">
        <v>135.22</v>
      </c>
      <c r="C268" s="53">
        <f t="shared" si="4"/>
        <v>-6.4658339456281633E-3</v>
      </c>
      <c r="D268">
        <v>1770405</v>
      </c>
      <c r="E268" s="52">
        <v>135.88999999999999</v>
      </c>
      <c r="F268" s="52">
        <v>136.28</v>
      </c>
      <c r="G268" s="52">
        <v>134.5</v>
      </c>
    </row>
    <row r="269" spans="1:7" x14ac:dyDescent="0.25">
      <c r="A269" s="51">
        <v>45387</v>
      </c>
      <c r="B269" s="52">
        <v>136.1</v>
      </c>
      <c r="C269" s="53">
        <f t="shared" si="4"/>
        <v>-1.3208100968594705E-3</v>
      </c>
      <c r="D269">
        <v>1735606</v>
      </c>
      <c r="E269" s="52">
        <v>136.33000000000001</v>
      </c>
      <c r="F269" s="52">
        <v>136.87</v>
      </c>
      <c r="G269" s="52">
        <v>135.13999999999999</v>
      </c>
    </row>
    <row r="270" spans="1:7" x14ac:dyDescent="0.25">
      <c r="A270" s="51">
        <v>45386</v>
      </c>
      <c r="B270" s="52">
        <v>136.28</v>
      </c>
      <c r="C270" s="53">
        <f t="shared" si="4"/>
        <v>-1.9638874901086179E-2</v>
      </c>
      <c r="D270">
        <v>2640370</v>
      </c>
      <c r="E270" s="52">
        <v>139.97999999999999</v>
      </c>
      <c r="F270" s="52">
        <v>139.97999999999999</v>
      </c>
      <c r="G270" s="52">
        <v>135.86000000000001</v>
      </c>
    </row>
    <row r="271" spans="1:7" x14ac:dyDescent="0.25">
      <c r="A271" s="51">
        <v>45385</v>
      </c>
      <c r="B271" s="52">
        <v>139.01</v>
      </c>
      <c r="C271" s="53">
        <f t="shared" si="4"/>
        <v>-1.2081586241205478E-2</v>
      </c>
      <c r="D271">
        <v>1543821</v>
      </c>
      <c r="E271" s="52">
        <v>140.80000000000001</v>
      </c>
      <c r="F271" s="52">
        <v>140.80000000000001</v>
      </c>
      <c r="G271" s="52">
        <v>138.76</v>
      </c>
    </row>
    <row r="272" spans="1:7" x14ac:dyDescent="0.25">
      <c r="A272" s="51">
        <v>45384</v>
      </c>
      <c r="B272" s="52">
        <v>140.71</v>
      </c>
      <c r="C272" s="53">
        <f t="shared" si="4"/>
        <v>1.7085498682993805E-3</v>
      </c>
      <c r="D272">
        <v>1987379</v>
      </c>
      <c r="E272" s="52">
        <v>140.51</v>
      </c>
      <c r="F272" s="52">
        <v>141.41999999999999</v>
      </c>
      <c r="G272" s="52">
        <v>139.33000000000001</v>
      </c>
    </row>
    <row r="273" spans="1:7" x14ac:dyDescent="0.25">
      <c r="A273" s="51">
        <v>45383</v>
      </c>
      <c r="B273" s="52">
        <v>140.47</v>
      </c>
      <c r="C273" s="53">
        <f t="shared" si="4"/>
        <v>1.3126577713667542E-2</v>
      </c>
      <c r="D273">
        <v>2227630</v>
      </c>
      <c r="E273" s="52">
        <v>138.55000000000001</v>
      </c>
      <c r="F273" s="52">
        <v>140.72999999999999</v>
      </c>
      <c r="G273" s="52">
        <v>138.41999999999999</v>
      </c>
    </row>
    <row r="274" spans="1:7" x14ac:dyDescent="0.25">
      <c r="A274" s="51">
        <v>45379</v>
      </c>
      <c r="B274" s="52">
        <v>138.65</v>
      </c>
      <c r="C274" s="53">
        <f t="shared" si="4"/>
        <v>9.6854063501312648E-3</v>
      </c>
      <c r="D274">
        <v>1770860</v>
      </c>
      <c r="E274" s="52">
        <v>137.38999999999999</v>
      </c>
      <c r="F274" s="52">
        <v>138.83000000000001</v>
      </c>
      <c r="G274" s="52">
        <v>137.38999999999999</v>
      </c>
    </row>
    <row r="275" spans="1:7" x14ac:dyDescent="0.25">
      <c r="A275" s="51">
        <v>45378</v>
      </c>
      <c r="B275" s="52">
        <v>137.32</v>
      </c>
      <c r="C275" s="53">
        <f t="shared" si="4"/>
        <v>1.8694362017803945E-2</v>
      </c>
      <c r="D275">
        <v>1634706</v>
      </c>
      <c r="E275" s="52">
        <v>135.77000000000001</v>
      </c>
      <c r="F275" s="52">
        <v>137.33000000000001</v>
      </c>
      <c r="G275" s="52">
        <v>135.59</v>
      </c>
    </row>
    <row r="276" spans="1:7" x14ac:dyDescent="0.25">
      <c r="A276" s="51">
        <v>45377</v>
      </c>
      <c r="B276" s="52">
        <v>134.80000000000001</v>
      </c>
      <c r="C276" s="53">
        <f t="shared" si="4"/>
        <v>1.3370970138166793E-3</v>
      </c>
      <c r="D276">
        <v>1470395</v>
      </c>
      <c r="E276" s="52">
        <v>135.09</v>
      </c>
      <c r="F276" s="52">
        <v>135.38499999999999</v>
      </c>
      <c r="G276" s="52">
        <v>134.59</v>
      </c>
    </row>
    <row r="277" spans="1:7" x14ac:dyDescent="0.25">
      <c r="A277" s="51">
        <v>45376</v>
      </c>
      <c r="B277" s="52">
        <v>134.62</v>
      </c>
      <c r="C277" s="53">
        <f t="shared" si="4"/>
        <v>-1.1818248550245825E-2</v>
      </c>
      <c r="D277">
        <v>2486581</v>
      </c>
      <c r="E277" s="52">
        <v>136.06</v>
      </c>
      <c r="F277" s="52">
        <v>136.16999999999999</v>
      </c>
      <c r="G277" s="52">
        <v>134.41999999999999</v>
      </c>
    </row>
    <row r="278" spans="1:7" x14ac:dyDescent="0.25">
      <c r="A278" s="51">
        <v>45373</v>
      </c>
      <c r="B278" s="52">
        <v>136.22999999999999</v>
      </c>
      <c r="C278" s="53">
        <f t="shared" si="4"/>
        <v>-2.4895657904371316E-3</v>
      </c>
      <c r="D278">
        <v>1296400</v>
      </c>
      <c r="E278" s="52">
        <v>136.61000000000001</v>
      </c>
      <c r="F278" s="52">
        <v>136.72</v>
      </c>
      <c r="G278" s="52">
        <v>135.65</v>
      </c>
    </row>
    <row r="279" spans="1:7" x14ac:dyDescent="0.25">
      <c r="A279" s="51">
        <v>45372</v>
      </c>
      <c r="B279" s="52">
        <v>136.57</v>
      </c>
      <c r="C279" s="53">
        <f t="shared" si="4"/>
        <v>4.395282396894018E-4</v>
      </c>
      <c r="D279">
        <v>1506145</v>
      </c>
      <c r="E279" s="52">
        <v>136.19999999999999</v>
      </c>
      <c r="F279" s="52">
        <v>137.13999999999999</v>
      </c>
      <c r="G279" s="52">
        <v>135.18</v>
      </c>
    </row>
    <row r="280" spans="1:7" x14ac:dyDescent="0.25">
      <c r="A280" s="51">
        <v>45371</v>
      </c>
      <c r="B280" s="52">
        <v>136.51</v>
      </c>
      <c r="C280" s="53">
        <f t="shared" si="4"/>
        <v>-5.6814043266079084E-3</v>
      </c>
      <c r="D280">
        <v>1699670</v>
      </c>
      <c r="E280" s="52">
        <v>137.38</v>
      </c>
      <c r="F280" s="52">
        <v>137.44</v>
      </c>
      <c r="G280" s="52">
        <v>135.78100000000001</v>
      </c>
    </row>
    <row r="281" spans="1:7" x14ac:dyDescent="0.25">
      <c r="A281" s="51">
        <v>45370</v>
      </c>
      <c r="B281" s="52">
        <v>137.29</v>
      </c>
      <c r="C281" s="53">
        <f t="shared" si="4"/>
        <v>7.4851397959931898E-3</v>
      </c>
      <c r="D281">
        <v>2266567</v>
      </c>
      <c r="E281" s="52">
        <v>136.43</v>
      </c>
      <c r="F281" s="52">
        <v>137.41999999999999</v>
      </c>
      <c r="G281" s="52">
        <v>135.9</v>
      </c>
    </row>
    <row r="282" spans="1:7" x14ac:dyDescent="0.25">
      <c r="A282" s="51">
        <v>45369</v>
      </c>
      <c r="B282" s="52">
        <v>136.27000000000001</v>
      </c>
      <c r="C282" s="53">
        <f t="shared" si="4"/>
        <v>-4.1654486992107609E-3</v>
      </c>
      <c r="D282">
        <v>2384506</v>
      </c>
      <c r="E282" s="52">
        <v>136.41</v>
      </c>
      <c r="F282" s="52">
        <v>137.38999999999999</v>
      </c>
      <c r="G282" s="52">
        <v>136.22499999999999</v>
      </c>
    </row>
    <row r="283" spans="1:7" x14ac:dyDescent="0.25">
      <c r="A283" s="51">
        <v>45366</v>
      </c>
      <c r="B283" s="52">
        <v>136.84</v>
      </c>
      <c r="C283" s="53">
        <f t="shared" si="4"/>
        <v>-2.3330417031204309E-3</v>
      </c>
      <c r="D283">
        <v>4164802</v>
      </c>
      <c r="E283" s="52">
        <v>136.47</v>
      </c>
      <c r="F283" s="52">
        <v>137.53</v>
      </c>
      <c r="G283" s="52">
        <v>136.09</v>
      </c>
    </row>
    <row r="284" spans="1:7" x14ac:dyDescent="0.25">
      <c r="A284" s="51">
        <v>45365</v>
      </c>
      <c r="B284" s="52">
        <v>137.16</v>
      </c>
      <c r="C284" s="53">
        <f t="shared" si="4"/>
        <v>-8.6730268863834947E-3</v>
      </c>
      <c r="D284">
        <v>3091926</v>
      </c>
      <c r="E284" s="52">
        <v>138.05000000000001</v>
      </c>
      <c r="F284" s="52">
        <v>138.435</v>
      </c>
      <c r="G284" s="52">
        <v>136.28</v>
      </c>
    </row>
    <row r="285" spans="1:7" x14ac:dyDescent="0.25">
      <c r="A285" s="51">
        <v>45364</v>
      </c>
      <c r="B285" s="52">
        <v>138.36000000000001</v>
      </c>
      <c r="C285" s="53">
        <f t="shared" si="4"/>
        <v>-1.6910615319027933E-2</v>
      </c>
      <c r="D285">
        <v>3361394</v>
      </c>
      <c r="E285" s="52">
        <v>141</v>
      </c>
      <c r="F285" s="52">
        <v>141.19</v>
      </c>
      <c r="G285" s="52">
        <v>138.13</v>
      </c>
    </row>
    <row r="286" spans="1:7" x14ac:dyDescent="0.25">
      <c r="A286" s="51">
        <v>45363</v>
      </c>
      <c r="B286" s="52">
        <v>140.74</v>
      </c>
      <c r="C286" s="53">
        <f t="shared" si="4"/>
        <v>4.711593375214207E-3</v>
      </c>
      <c r="D286">
        <v>1464847</v>
      </c>
      <c r="E286" s="52">
        <v>140.05000000000001</v>
      </c>
      <c r="F286" s="52">
        <v>141.52000000000001</v>
      </c>
      <c r="G286" s="52">
        <v>139.83000000000001</v>
      </c>
    </row>
    <row r="287" spans="1:7" x14ac:dyDescent="0.25">
      <c r="A287" s="51">
        <v>45362</v>
      </c>
      <c r="B287" s="52">
        <v>140.08000000000001</v>
      </c>
      <c r="C287" s="53">
        <f t="shared" si="4"/>
        <v>3.7259959873889859E-3</v>
      </c>
      <c r="D287">
        <v>1711333</v>
      </c>
      <c r="E287" s="52">
        <v>139.46</v>
      </c>
      <c r="F287" s="52">
        <v>140.41</v>
      </c>
      <c r="G287" s="52">
        <v>138.74</v>
      </c>
    </row>
    <row r="288" spans="1:7" x14ac:dyDescent="0.25">
      <c r="A288" s="51">
        <v>45359</v>
      </c>
      <c r="B288" s="52">
        <v>139.56</v>
      </c>
      <c r="C288" s="53">
        <f t="shared" si="4"/>
        <v>-5.841287932753958E-3</v>
      </c>
      <c r="D288">
        <v>1364969</v>
      </c>
      <c r="E288" s="52">
        <v>140.02000000000001</v>
      </c>
      <c r="F288" s="52">
        <v>140.88</v>
      </c>
      <c r="G288" s="52">
        <v>139.16</v>
      </c>
    </row>
    <row r="289" spans="1:7" x14ac:dyDescent="0.25">
      <c r="A289" s="51">
        <v>45358</v>
      </c>
      <c r="B289" s="52">
        <v>140.38</v>
      </c>
      <c r="C289" s="53">
        <f t="shared" si="4"/>
        <v>5.9476890003582472E-3</v>
      </c>
      <c r="D289">
        <v>1939795</v>
      </c>
      <c r="E289" s="52">
        <v>140</v>
      </c>
      <c r="F289" s="52">
        <v>141.63999999999999</v>
      </c>
      <c r="G289" s="52">
        <v>139.66999999999999</v>
      </c>
    </row>
    <row r="290" spans="1:7" x14ac:dyDescent="0.25">
      <c r="A290" s="51">
        <v>45357</v>
      </c>
      <c r="B290" s="52">
        <v>139.55000000000001</v>
      </c>
      <c r="C290" s="53">
        <f t="shared" si="4"/>
        <v>6.1283345349676388E-3</v>
      </c>
      <c r="D290">
        <v>1772799</v>
      </c>
      <c r="E290" s="52">
        <v>139.05000000000001</v>
      </c>
      <c r="F290" s="52">
        <v>139.83000000000001</v>
      </c>
      <c r="G290" s="52">
        <v>138.79</v>
      </c>
    </row>
    <row r="291" spans="1:7" x14ac:dyDescent="0.25">
      <c r="A291" s="51">
        <v>45356</v>
      </c>
      <c r="B291" s="52">
        <v>138.69999999999999</v>
      </c>
      <c r="C291" s="53">
        <f t="shared" si="4"/>
        <v>1.0826416456151122E-3</v>
      </c>
      <c r="D291">
        <v>2283447</v>
      </c>
      <c r="E291" s="52">
        <v>138.75</v>
      </c>
      <c r="F291" s="52">
        <v>139</v>
      </c>
      <c r="G291" s="52">
        <v>137.82</v>
      </c>
    </row>
    <row r="292" spans="1:7" x14ac:dyDescent="0.25">
      <c r="A292" s="51">
        <v>45355</v>
      </c>
      <c r="B292" s="52">
        <v>138.55000000000001</v>
      </c>
      <c r="C292" s="53">
        <f t="shared" si="4"/>
        <v>8.2229660893613499E-3</v>
      </c>
      <c r="D292">
        <v>2421365</v>
      </c>
      <c r="E292" s="52">
        <v>137.1</v>
      </c>
      <c r="F292" s="52">
        <v>138.63999999999999</v>
      </c>
      <c r="G292" s="52">
        <v>136.69</v>
      </c>
    </row>
    <row r="293" spans="1:7" x14ac:dyDescent="0.25">
      <c r="A293" s="51">
        <v>45352</v>
      </c>
      <c r="B293" s="52">
        <v>137.41999999999999</v>
      </c>
      <c r="C293" s="53">
        <f t="shared" si="4"/>
        <v>-7.2243895390839974E-3</v>
      </c>
      <c r="D293">
        <v>1704792</v>
      </c>
      <c r="E293" s="52">
        <v>137.46</v>
      </c>
      <c r="F293" s="52">
        <v>137.75</v>
      </c>
      <c r="G293" s="52">
        <v>136.21</v>
      </c>
    </row>
    <row r="294" spans="1:7" x14ac:dyDescent="0.25">
      <c r="A294" s="51">
        <v>45351</v>
      </c>
      <c r="B294" s="52">
        <v>138.41999999999999</v>
      </c>
      <c r="C294" s="53">
        <f t="shared" si="4"/>
        <v>-1.2987012987013546E-3</v>
      </c>
      <c r="D294">
        <v>2257668</v>
      </c>
      <c r="E294" s="52">
        <v>138.81</v>
      </c>
      <c r="F294" s="52">
        <v>139.65</v>
      </c>
      <c r="G294" s="52">
        <v>137.94999999999999</v>
      </c>
    </row>
    <row r="295" spans="1:7" x14ac:dyDescent="0.25">
      <c r="A295" s="51">
        <v>45350</v>
      </c>
      <c r="B295" s="52">
        <v>138.6</v>
      </c>
      <c r="C295" s="53">
        <f t="shared" si="4"/>
        <v>1.138353765323985E-2</v>
      </c>
      <c r="D295">
        <v>1417555</v>
      </c>
      <c r="E295" s="52">
        <v>136.85</v>
      </c>
      <c r="F295" s="52">
        <v>138.77000000000001</v>
      </c>
      <c r="G295" s="52">
        <v>136.46</v>
      </c>
    </row>
    <row r="296" spans="1:7" x14ac:dyDescent="0.25">
      <c r="A296" s="51">
        <v>45349</v>
      </c>
      <c r="B296" s="52">
        <v>137.04</v>
      </c>
      <c r="C296" s="53">
        <f t="shared" si="4"/>
        <v>-7.3880921338549399E-3</v>
      </c>
      <c r="D296">
        <v>1827085</v>
      </c>
      <c r="E296" s="52">
        <v>138.06</v>
      </c>
      <c r="F296" s="52">
        <v>138.16999999999999</v>
      </c>
      <c r="G296" s="52">
        <v>136.63999999999999</v>
      </c>
    </row>
    <row r="297" spans="1:7" x14ac:dyDescent="0.25">
      <c r="A297" s="51">
        <v>45348</v>
      </c>
      <c r="B297" s="52">
        <v>138.06</v>
      </c>
      <c r="C297" s="53">
        <f t="shared" si="4"/>
        <v>-1.879699248120259E-3</v>
      </c>
      <c r="D297">
        <v>1769836</v>
      </c>
      <c r="E297" s="52">
        <v>138.41999999999999</v>
      </c>
      <c r="F297" s="52">
        <v>138.465</v>
      </c>
      <c r="G297" s="52">
        <v>137.59</v>
      </c>
    </row>
    <row r="298" spans="1:7" x14ac:dyDescent="0.25">
      <c r="A298" s="51">
        <v>45345</v>
      </c>
      <c r="B298" s="52">
        <v>138.32</v>
      </c>
      <c r="C298" s="53">
        <f t="shared" si="4"/>
        <v>7.2089128376899847E-3</v>
      </c>
      <c r="D298">
        <v>1592239</v>
      </c>
      <c r="E298" s="52">
        <v>137.58000000000001</v>
      </c>
      <c r="F298" s="52">
        <v>138.66999999999999</v>
      </c>
      <c r="G298" s="52">
        <v>137.1</v>
      </c>
    </row>
    <row r="299" spans="1:7" x14ac:dyDescent="0.25">
      <c r="A299" s="51">
        <v>45344</v>
      </c>
      <c r="B299" s="52">
        <v>137.33000000000001</v>
      </c>
      <c r="C299" s="53">
        <f t="shared" si="4"/>
        <v>1.5529098572802047E-2</v>
      </c>
      <c r="D299">
        <v>2328150</v>
      </c>
      <c r="E299" s="52">
        <v>135.41999999999999</v>
      </c>
      <c r="F299" s="52">
        <v>137.72</v>
      </c>
      <c r="G299" s="52">
        <v>134.97</v>
      </c>
    </row>
    <row r="300" spans="1:7" x14ac:dyDescent="0.25">
      <c r="A300" s="51">
        <v>45343</v>
      </c>
      <c r="B300" s="52">
        <v>135.22999999999999</v>
      </c>
      <c r="C300" s="53">
        <f t="shared" si="4"/>
        <v>9.555804404628665E-3</v>
      </c>
      <c r="D300">
        <v>2328248</v>
      </c>
      <c r="E300" s="52">
        <v>134.02000000000001</v>
      </c>
      <c r="F300" s="52">
        <v>135.30000000000001</v>
      </c>
      <c r="G300" s="52">
        <v>133.22</v>
      </c>
    </row>
    <row r="301" spans="1:7" x14ac:dyDescent="0.25">
      <c r="A301" s="51">
        <v>45342</v>
      </c>
      <c r="B301" s="52">
        <v>133.94999999999999</v>
      </c>
      <c r="C301" s="53">
        <f t="shared" si="4"/>
        <v>-4.4593088071350762E-3</v>
      </c>
      <c r="D301">
        <v>2270647</v>
      </c>
      <c r="E301" s="52">
        <v>133.79</v>
      </c>
      <c r="F301" s="52">
        <v>134.66</v>
      </c>
      <c r="G301" s="52">
        <v>133.09</v>
      </c>
    </row>
    <row r="302" spans="1:7" x14ac:dyDescent="0.25">
      <c r="A302" s="51">
        <v>45338</v>
      </c>
      <c r="B302" s="52">
        <v>134.55000000000001</v>
      </c>
      <c r="C302" s="53">
        <f t="shared" si="4"/>
        <v>-6.2776957163958036E-3</v>
      </c>
      <c r="D302">
        <v>2565899</v>
      </c>
      <c r="E302" s="52">
        <v>135.22999999999999</v>
      </c>
      <c r="F302" s="52">
        <v>135.845</v>
      </c>
      <c r="G302" s="52">
        <v>134.39500000000001</v>
      </c>
    </row>
    <row r="303" spans="1:7" x14ac:dyDescent="0.25">
      <c r="A303" s="51">
        <v>45337</v>
      </c>
      <c r="B303" s="52">
        <v>135.4</v>
      </c>
      <c r="C303" s="53">
        <f t="shared" si="4"/>
        <v>1.0372360271621694E-2</v>
      </c>
      <c r="D303">
        <v>3128186</v>
      </c>
      <c r="E303" s="52">
        <v>134</v>
      </c>
      <c r="F303" s="52">
        <v>135.61000000000001</v>
      </c>
      <c r="G303" s="52">
        <v>133.87</v>
      </c>
    </row>
    <row r="304" spans="1:7" x14ac:dyDescent="0.25">
      <c r="A304" s="51">
        <v>45336</v>
      </c>
      <c r="B304" s="52">
        <v>134.01</v>
      </c>
      <c r="C304" s="53">
        <f t="shared" si="4"/>
        <v>2.1339836902674936E-2</v>
      </c>
      <c r="D304">
        <v>2803093</v>
      </c>
      <c r="E304" s="52">
        <v>131.6</v>
      </c>
      <c r="F304" s="52">
        <v>134.245</v>
      </c>
      <c r="G304" s="52">
        <v>131.43</v>
      </c>
    </row>
    <row r="305" spans="1:7" x14ac:dyDescent="0.25">
      <c r="A305" s="51">
        <v>45335</v>
      </c>
      <c r="B305" s="52">
        <v>131.21</v>
      </c>
      <c r="C305" s="53">
        <f t="shared" si="4"/>
        <v>-1.1419001218027081E-3</v>
      </c>
      <c r="D305">
        <v>1765715</v>
      </c>
      <c r="E305" s="52">
        <v>130.5</v>
      </c>
      <c r="F305" s="52">
        <v>131.21</v>
      </c>
      <c r="G305" s="52">
        <v>129.785</v>
      </c>
    </row>
    <row r="306" spans="1:7" x14ac:dyDescent="0.25">
      <c r="A306" s="51">
        <v>45334</v>
      </c>
      <c r="B306" s="52">
        <v>131.36000000000001</v>
      </c>
      <c r="C306" s="53">
        <f t="shared" si="4"/>
        <v>8.367237276425854E-3</v>
      </c>
      <c r="D306">
        <v>1849031</v>
      </c>
      <c r="E306" s="52">
        <v>130.28</v>
      </c>
      <c r="F306" s="52">
        <v>131.96</v>
      </c>
      <c r="G306" s="52">
        <v>130.28</v>
      </c>
    </row>
    <row r="307" spans="1:7" x14ac:dyDescent="0.25">
      <c r="A307" s="51">
        <v>45331</v>
      </c>
      <c r="B307" s="52">
        <v>130.27000000000001</v>
      </c>
      <c r="C307" s="53">
        <f t="shared" si="4"/>
        <v>-9.969325153373898E-4</v>
      </c>
      <c r="D307">
        <v>1951363</v>
      </c>
      <c r="E307" s="52">
        <v>130.41</v>
      </c>
      <c r="F307" s="52">
        <v>130.41</v>
      </c>
      <c r="G307" s="52">
        <v>129.32</v>
      </c>
    </row>
    <row r="308" spans="1:7" x14ac:dyDescent="0.25">
      <c r="A308" s="51">
        <v>45330</v>
      </c>
      <c r="B308" s="52">
        <v>130.4</v>
      </c>
      <c r="C308" s="53">
        <f t="shared" si="4"/>
        <v>5.8623881518051757E-3</v>
      </c>
      <c r="D308">
        <v>2161407</v>
      </c>
      <c r="E308" s="52">
        <v>129.63</v>
      </c>
      <c r="F308" s="52">
        <v>130.69</v>
      </c>
      <c r="G308" s="52">
        <v>128.685</v>
      </c>
    </row>
    <row r="309" spans="1:7" x14ac:dyDescent="0.25">
      <c r="A309" s="51">
        <v>45329</v>
      </c>
      <c r="B309" s="52">
        <v>129.63999999999999</v>
      </c>
      <c r="C309" s="53">
        <f t="shared" si="4"/>
        <v>1.8621827610591613E-2</v>
      </c>
      <c r="D309">
        <v>3539078</v>
      </c>
      <c r="E309" s="52">
        <v>128.13</v>
      </c>
      <c r="F309" s="52">
        <v>132.65</v>
      </c>
      <c r="G309" s="52">
        <v>128.13</v>
      </c>
    </row>
    <row r="310" spans="1:7" x14ac:dyDescent="0.25">
      <c r="A310" s="51">
        <v>45328</v>
      </c>
      <c r="B310" s="52">
        <v>127.27</v>
      </c>
      <c r="C310" s="53">
        <f t="shared" si="4"/>
        <v>7.4408295733396912E-3</v>
      </c>
      <c r="D310">
        <v>2899997</v>
      </c>
      <c r="E310" s="52">
        <v>126</v>
      </c>
      <c r="F310" s="52">
        <v>128.16999999999999</v>
      </c>
      <c r="G310" s="52">
        <v>125.75</v>
      </c>
    </row>
    <row r="311" spans="1:7" x14ac:dyDescent="0.25">
      <c r="A311" s="51">
        <v>45327</v>
      </c>
      <c r="B311" s="52">
        <v>126.33</v>
      </c>
      <c r="C311" s="53">
        <f t="shared" si="4"/>
        <v>-1.8796116504854354E-2</v>
      </c>
      <c r="D311">
        <v>2614648</v>
      </c>
      <c r="E311" s="52">
        <v>128.02000000000001</v>
      </c>
      <c r="F311" s="52">
        <v>128.02000000000001</v>
      </c>
      <c r="G311" s="52">
        <v>125.74</v>
      </c>
    </row>
    <row r="312" spans="1:7" x14ac:dyDescent="0.25">
      <c r="A312" s="51">
        <v>45324</v>
      </c>
      <c r="B312" s="52">
        <v>128.75</v>
      </c>
      <c r="C312" s="53">
        <f t="shared" si="4"/>
        <v>-1.3031812955155098E-2</v>
      </c>
      <c r="D312">
        <v>1823828</v>
      </c>
      <c r="E312" s="52">
        <v>129.63999999999999</v>
      </c>
      <c r="F312" s="52">
        <v>130.04</v>
      </c>
      <c r="G312" s="52">
        <v>127.69</v>
      </c>
    </row>
    <row r="313" spans="1:7" x14ac:dyDescent="0.25">
      <c r="A313" s="51">
        <v>45323</v>
      </c>
      <c r="B313" s="52">
        <v>130.44999999999999</v>
      </c>
      <c r="C313" s="53">
        <f t="shared" si="4"/>
        <v>7.4136998996059411E-3</v>
      </c>
      <c r="D313">
        <v>1440754</v>
      </c>
      <c r="E313" s="52">
        <v>129.31</v>
      </c>
      <c r="F313" s="52">
        <v>130.47999999999999</v>
      </c>
      <c r="G313" s="52">
        <v>128.01499999999999</v>
      </c>
    </row>
    <row r="314" spans="1:7" x14ac:dyDescent="0.25">
      <c r="A314" s="51">
        <v>45322</v>
      </c>
      <c r="B314" s="52">
        <v>129.49</v>
      </c>
      <c r="C314" s="53">
        <f t="shared" si="4"/>
        <v>-8.651048843974829E-3</v>
      </c>
      <c r="D314">
        <v>2154201</v>
      </c>
      <c r="E314" s="52">
        <v>131.44999999999999</v>
      </c>
      <c r="F314" s="52">
        <v>131.97999999999999</v>
      </c>
      <c r="G314" s="52">
        <v>129.26</v>
      </c>
    </row>
    <row r="315" spans="1:7" x14ac:dyDescent="0.25">
      <c r="A315" s="51">
        <v>45321</v>
      </c>
      <c r="B315" s="52">
        <v>130.62</v>
      </c>
      <c r="C315" s="53">
        <f t="shared" si="4"/>
        <v>5.3619302949048375E-4</v>
      </c>
      <c r="D315">
        <v>1421522</v>
      </c>
      <c r="E315" s="52">
        <v>130.36000000000001</v>
      </c>
      <c r="F315" s="52">
        <v>131.22</v>
      </c>
      <c r="G315" s="52">
        <v>129.58000000000001</v>
      </c>
    </row>
    <row r="316" spans="1:7" x14ac:dyDescent="0.25">
      <c r="A316" s="51">
        <v>45320</v>
      </c>
      <c r="B316" s="52">
        <v>130.55000000000001</v>
      </c>
      <c r="C316" s="53">
        <f t="shared" si="4"/>
        <v>1.1309938802386066E-2</v>
      </c>
      <c r="D316">
        <v>1482095</v>
      </c>
      <c r="E316" s="52">
        <v>129.1</v>
      </c>
      <c r="F316" s="52">
        <v>130.55000000000001</v>
      </c>
      <c r="G316" s="52">
        <v>128.29</v>
      </c>
    </row>
    <row r="317" spans="1:7" x14ac:dyDescent="0.25">
      <c r="A317" s="51">
        <v>45317</v>
      </c>
      <c r="B317" s="52">
        <v>129.09</v>
      </c>
      <c r="C317" s="53">
        <f t="shared" si="4"/>
        <v>-8.6776224850253492E-3</v>
      </c>
      <c r="D317">
        <v>1157048</v>
      </c>
      <c r="E317" s="52">
        <v>129.91999999999999</v>
      </c>
      <c r="F317" s="52">
        <v>130.69</v>
      </c>
      <c r="G317" s="52">
        <v>128.66999999999999</v>
      </c>
    </row>
    <row r="318" spans="1:7" x14ac:dyDescent="0.25">
      <c r="A318" s="51">
        <v>45316</v>
      </c>
      <c r="B318" s="52">
        <v>130.22</v>
      </c>
      <c r="C318" s="53">
        <f t="shared" si="4"/>
        <v>6.0259579728059176E-3</v>
      </c>
      <c r="D318">
        <v>1871773</v>
      </c>
      <c r="E318" s="52">
        <v>129.83000000000001</v>
      </c>
      <c r="F318" s="52">
        <v>130.31</v>
      </c>
      <c r="G318" s="52">
        <v>128.54</v>
      </c>
    </row>
    <row r="319" spans="1:7" x14ac:dyDescent="0.25">
      <c r="A319" s="51">
        <v>45315</v>
      </c>
      <c r="B319" s="52">
        <v>129.44</v>
      </c>
      <c r="C319" s="53">
        <f t="shared" si="4"/>
        <v>-1.7533206831119585E-2</v>
      </c>
      <c r="D319">
        <v>1790139</v>
      </c>
      <c r="E319" s="52">
        <v>131.75</v>
      </c>
      <c r="F319" s="52">
        <v>131.76</v>
      </c>
      <c r="G319" s="52">
        <v>129.19</v>
      </c>
    </row>
    <row r="320" spans="1:7" x14ac:dyDescent="0.25">
      <c r="A320" s="51">
        <v>45314</v>
      </c>
      <c r="B320" s="52">
        <v>131.75</v>
      </c>
      <c r="C320" s="53">
        <f t="shared" si="4"/>
        <v>5.2647642301235642E-3</v>
      </c>
      <c r="D320">
        <v>1059720</v>
      </c>
      <c r="E320" s="52">
        <v>131.12</v>
      </c>
      <c r="F320" s="52">
        <v>131.99</v>
      </c>
      <c r="G320" s="52">
        <v>131.12</v>
      </c>
    </row>
    <row r="321" spans="1:7" x14ac:dyDescent="0.25">
      <c r="A321" s="51">
        <v>45313</v>
      </c>
      <c r="B321" s="52">
        <v>131.06</v>
      </c>
      <c r="C321" s="53">
        <f t="shared" si="4"/>
        <v>-9.3726379440666197E-3</v>
      </c>
      <c r="D321">
        <v>1543427</v>
      </c>
      <c r="E321" s="52">
        <v>132.54</v>
      </c>
      <c r="F321" s="52">
        <v>132.63499999999999</v>
      </c>
      <c r="G321" s="52">
        <v>131.04</v>
      </c>
    </row>
    <row r="322" spans="1:7" x14ac:dyDescent="0.25">
      <c r="A322" s="51">
        <v>45310</v>
      </c>
      <c r="B322" s="52">
        <v>132.30000000000001</v>
      </c>
      <c r="C322" s="53">
        <f t="shared" si="4"/>
        <v>1.4103939904951845E-2</v>
      </c>
      <c r="D322">
        <v>1927851</v>
      </c>
      <c r="E322" s="52">
        <v>130.83000000000001</v>
      </c>
      <c r="F322" s="52">
        <v>132.57</v>
      </c>
      <c r="G322" s="52">
        <v>130.1</v>
      </c>
    </row>
    <row r="323" spans="1:7" x14ac:dyDescent="0.25">
      <c r="A323" s="51">
        <v>45309</v>
      </c>
      <c r="B323" s="52">
        <v>130.46</v>
      </c>
      <c r="C323" s="53">
        <f t="shared" ref="C323:C386" si="5">B323/B324-1</f>
        <v>1.0691044313603904E-2</v>
      </c>
      <c r="D323">
        <v>1896482</v>
      </c>
      <c r="E323" s="52">
        <v>129.51</v>
      </c>
      <c r="F323" s="52">
        <v>130.88999999999999</v>
      </c>
      <c r="G323" s="52">
        <v>129</v>
      </c>
    </row>
    <row r="324" spans="1:7" x14ac:dyDescent="0.25">
      <c r="A324" s="51">
        <v>45308</v>
      </c>
      <c r="B324" s="52">
        <v>129.08000000000001</v>
      </c>
      <c r="C324" s="53">
        <f t="shared" si="5"/>
        <v>-5.6236037285262164E-3</v>
      </c>
      <c r="D324">
        <v>1314869</v>
      </c>
      <c r="E324" s="52">
        <v>128.88</v>
      </c>
      <c r="F324" s="52">
        <v>130.02000000000001</v>
      </c>
      <c r="G324" s="52">
        <v>128.75</v>
      </c>
    </row>
    <row r="325" spans="1:7" x14ac:dyDescent="0.25">
      <c r="A325" s="51">
        <v>45307</v>
      </c>
      <c r="B325" s="52">
        <v>129.81</v>
      </c>
      <c r="C325" s="53">
        <f t="shared" si="5"/>
        <v>5.2660109966700119E-3</v>
      </c>
      <c r="D325">
        <v>1635892</v>
      </c>
      <c r="E325" s="52">
        <v>128.69</v>
      </c>
      <c r="F325" s="52">
        <v>130.1</v>
      </c>
      <c r="G325" s="52">
        <v>128.15</v>
      </c>
    </row>
    <row r="326" spans="1:7" x14ac:dyDescent="0.25">
      <c r="A326" s="51">
        <v>45303</v>
      </c>
      <c r="B326" s="52">
        <v>129.13</v>
      </c>
      <c r="C326" s="53">
        <f t="shared" si="5"/>
        <v>1.0077519379845246E-3</v>
      </c>
      <c r="D326">
        <v>1081808</v>
      </c>
      <c r="E326" s="52">
        <v>129.47999999999999</v>
      </c>
      <c r="F326" s="52">
        <v>129.47999999999999</v>
      </c>
      <c r="G326" s="52">
        <v>128.32</v>
      </c>
    </row>
    <row r="327" spans="1:7" x14ac:dyDescent="0.25">
      <c r="A327" s="51">
        <v>45302</v>
      </c>
      <c r="B327" s="52">
        <v>129</v>
      </c>
      <c r="C327" s="53">
        <f t="shared" si="5"/>
        <v>-1.5479876160989781E-3</v>
      </c>
      <c r="D327">
        <v>1271582</v>
      </c>
      <c r="E327" s="52">
        <v>128.38999999999999</v>
      </c>
      <c r="F327" s="52">
        <v>129.035</v>
      </c>
      <c r="G327" s="52">
        <v>127.59</v>
      </c>
    </row>
    <row r="328" spans="1:7" x14ac:dyDescent="0.25">
      <c r="A328" s="51">
        <v>45301</v>
      </c>
      <c r="B328" s="52">
        <v>129.19999999999999</v>
      </c>
      <c r="C328" s="53">
        <f t="shared" si="5"/>
        <v>7.6431133988457134E-3</v>
      </c>
      <c r="D328">
        <v>1208743</v>
      </c>
      <c r="E328" s="52">
        <v>128</v>
      </c>
      <c r="F328" s="52">
        <v>129.57</v>
      </c>
      <c r="G328" s="52">
        <v>127</v>
      </c>
    </row>
    <row r="329" spans="1:7" x14ac:dyDescent="0.25">
      <c r="A329" s="51">
        <v>45300</v>
      </c>
      <c r="B329" s="52">
        <v>128.22</v>
      </c>
      <c r="C329" s="53">
        <f t="shared" si="5"/>
        <v>-3.2649253731342753E-3</v>
      </c>
      <c r="D329">
        <v>968438</v>
      </c>
      <c r="E329" s="52">
        <v>127.86</v>
      </c>
      <c r="F329" s="52">
        <v>128.29900000000001</v>
      </c>
      <c r="G329" s="52">
        <v>127.26</v>
      </c>
    </row>
    <row r="330" spans="1:7" x14ac:dyDescent="0.25">
      <c r="A330" s="51">
        <v>45299</v>
      </c>
      <c r="B330" s="52">
        <v>128.63999999999999</v>
      </c>
      <c r="C330" s="53">
        <f t="shared" si="5"/>
        <v>2.3375409069656961E-3</v>
      </c>
      <c r="D330">
        <v>1204124</v>
      </c>
      <c r="E330" s="52">
        <v>128.21</v>
      </c>
      <c r="F330" s="52">
        <v>128.78</v>
      </c>
      <c r="G330" s="52">
        <v>127.175</v>
      </c>
    </row>
    <row r="331" spans="1:7" x14ac:dyDescent="0.25">
      <c r="A331" s="51">
        <v>45296</v>
      </c>
      <c r="B331" s="52">
        <v>128.34</v>
      </c>
      <c r="C331" s="53">
        <f t="shared" si="5"/>
        <v>-2.7197140414950693E-3</v>
      </c>
      <c r="D331">
        <v>1409225</v>
      </c>
      <c r="E331" s="52">
        <v>128.85</v>
      </c>
      <c r="F331" s="52">
        <v>129.095</v>
      </c>
      <c r="G331" s="52">
        <v>127.44</v>
      </c>
    </row>
    <row r="332" spans="1:7" x14ac:dyDescent="0.25">
      <c r="A332" s="51">
        <v>45295</v>
      </c>
      <c r="B332" s="52">
        <v>128.69</v>
      </c>
      <c r="C332" s="53">
        <f t="shared" si="5"/>
        <v>-3.175832687838831E-3</v>
      </c>
      <c r="D332">
        <v>3018974</v>
      </c>
      <c r="E332" s="52">
        <v>128.4</v>
      </c>
      <c r="F332" s="52">
        <v>129.61500000000001</v>
      </c>
      <c r="G332" s="52">
        <v>127.79</v>
      </c>
    </row>
    <row r="333" spans="1:7" x14ac:dyDescent="0.25">
      <c r="A333" s="51">
        <v>45294</v>
      </c>
      <c r="B333" s="52">
        <v>129.1</v>
      </c>
      <c r="C333" s="53">
        <f t="shared" si="5"/>
        <v>5.4250949391598802E-4</v>
      </c>
      <c r="D333">
        <v>1483577</v>
      </c>
      <c r="E333" s="52">
        <v>130.06</v>
      </c>
      <c r="F333" s="52">
        <v>130.54</v>
      </c>
      <c r="G333" s="52">
        <v>128.93899999999999</v>
      </c>
    </row>
    <row r="334" spans="1:7" x14ac:dyDescent="0.25">
      <c r="A334" s="51">
        <v>45293</v>
      </c>
      <c r="B334" s="52">
        <v>129.03</v>
      </c>
      <c r="C334" s="53">
        <f t="shared" si="5"/>
        <v>-1.2475126281953131E-2</v>
      </c>
      <c r="D334">
        <v>1485326</v>
      </c>
      <c r="E334" s="52">
        <v>129.72999999999999</v>
      </c>
      <c r="F334" s="52">
        <v>130.69999999999999</v>
      </c>
      <c r="G334" s="52">
        <v>128.94499999999999</v>
      </c>
    </row>
    <row r="335" spans="1:7" x14ac:dyDescent="0.25">
      <c r="A335" s="51">
        <v>45289</v>
      </c>
      <c r="B335" s="52">
        <v>130.66</v>
      </c>
      <c r="C335" s="53">
        <f t="shared" si="5"/>
        <v>1.0726325467360631E-3</v>
      </c>
      <c r="D335">
        <v>1196752</v>
      </c>
      <c r="E335" s="52">
        <v>130.41</v>
      </c>
      <c r="F335" s="52">
        <v>131.25</v>
      </c>
      <c r="G335" s="52">
        <v>130.20500000000001</v>
      </c>
    </row>
    <row r="336" spans="1:7" x14ac:dyDescent="0.25">
      <c r="A336" s="51">
        <v>45288</v>
      </c>
      <c r="B336" s="52">
        <v>130.52000000000001</v>
      </c>
      <c r="C336" s="53">
        <f t="shared" si="5"/>
        <v>-2.4457352491592532E-3</v>
      </c>
      <c r="D336">
        <v>882490</v>
      </c>
      <c r="E336" s="52">
        <v>130.84</v>
      </c>
      <c r="F336" s="52">
        <v>131.03</v>
      </c>
      <c r="G336" s="52">
        <v>130.37</v>
      </c>
    </row>
    <row r="337" spans="1:7" x14ac:dyDescent="0.25">
      <c r="A337" s="51">
        <v>45287</v>
      </c>
      <c r="B337" s="52">
        <v>130.84</v>
      </c>
      <c r="C337" s="53">
        <f t="shared" si="5"/>
        <v>4.4526331951482145E-3</v>
      </c>
      <c r="D337">
        <v>1050429</v>
      </c>
      <c r="E337" s="52">
        <v>130.44999999999999</v>
      </c>
      <c r="F337" s="52">
        <v>131.12</v>
      </c>
      <c r="G337" s="52">
        <v>130.19999999999999</v>
      </c>
    </row>
    <row r="338" spans="1:7" x14ac:dyDescent="0.25">
      <c r="A338" s="51">
        <v>45286</v>
      </c>
      <c r="B338" s="52">
        <v>130.26</v>
      </c>
      <c r="C338" s="53">
        <f t="shared" si="5"/>
        <v>2.0000000000000018E-3</v>
      </c>
      <c r="D338">
        <v>627506</v>
      </c>
      <c r="E338" s="52">
        <v>129.88</v>
      </c>
      <c r="F338" s="52">
        <v>130.70500000000001</v>
      </c>
      <c r="G338" s="52">
        <v>129.56</v>
      </c>
    </row>
    <row r="339" spans="1:7" x14ac:dyDescent="0.25">
      <c r="A339" s="51">
        <v>45282</v>
      </c>
      <c r="B339" s="52">
        <v>130</v>
      </c>
      <c r="C339" s="53">
        <f t="shared" si="5"/>
        <v>1.5386982612719535E-4</v>
      </c>
      <c r="D339">
        <v>991533</v>
      </c>
      <c r="E339" s="52">
        <v>129.9</v>
      </c>
      <c r="F339" s="52">
        <v>130.5</v>
      </c>
      <c r="G339" s="52">
        <v>129.41</v>
      </c>
    </row>
    <row r="340" spans="1:7" x14ac:dyDescent="0.25">
      <c r="A340" s="51">
        <v>45281</v>
      </c>
      <c r="B340" s="52">
        <v>129.97999999999999</v>
      </c>
      <c r="C340" s="53">
        <f t="shared" si="5"/>
        <v>7.2845629262243694E-3</v>
      </c>
      <c r="D340">
        <v>1211633</v>
      </c>
      <c r="E340" s="52">
        <v>129.9</v>
      </c>
      <c r="F340" s="52">
        <v>130.24</v>
      </c>
      <c r="G340" s="52">
        <v>128.4</v>
      </c>
    </row>
    <row r="341" spans="1:7" x14ac:dyDescent="0.25">
      <c r="A341" s="51">
        <v>45280</v>
      </c>
      <c r="B341" s="52">
        <v>129.04</v>
      </c>
      <c r="C341" s="53">
        <f t="shared" si="5"/>
        <v>-9.2137592137593316E-3</v>
      </c>
      <c r="D341">
        <v>1321412</v>
      </c>
      <c r="E341" s="52">
        <v>130.24</v>
      </c>
      <c r="F341" s="52">
        <v>130.63999999999999</v>
      </c>
      <c r="G341" s="52">
        <v>128.94999999999999</v>
      </c>
    </row>
    <row r="342" spans="1:7" x14ac:dyDescent="0.25">
      <c r="A342" s="51">
        <v>45279</v>
      </c>
      <c r="B342" s="52">
        <v>130.24</v>
      </c>
      <c r="C342" s="53">
        <f t="shared" si="5"/>
        <v>-1.7628573618455601E-3</v>
      </c>
      <c r="D342">
        <v>1704157</v>
      </c>
      <c r="E342" s="52">
        <v>131.11000000000001</v>
      </c>
      <c r="F342" s="52">
        <v>131.97</v>
      </c>
      <c r="G342" s="52">
        <v>130.18</v>
      </c>
    </row>
    <row r="343" spans="1:7" x14ac:dyDescent="0.25">
      <c r="A343" s="51">
        <v>45278</v>
      </c>
      <c r="B343" s="52">
        <v>130.47</v>
      </c>
      <c r="C343" s="53">
        <f t="shared" si="5"/>
        <v>1.4225746268656803E-2</v>
      </c>
      <c r="D343">
        <v>1883932</v>
      </c>
      <c r="E343" s="52">
        <v>129.87</v>
      </c>
      <c r="F343" s="52">
        <v>130.79</v>
      </c>
      <c r="G343" s="52">
        <v>127.82</v>
      </c>
    </row>
    <row r="344" spans="1:7" x14ac:dyDescent="0.25">
      <c r="A344" s="51">
        <v>45275</v>
      </c>
      <c r="B344" s="52">
        <v>128.63999999999999</v>
      </c>
      <c r="C344" s="53">
        <f t="shared" si="5"/>
        <v>-1.883914270459941E-2</v>
      </c>
      <c r="D344">
        <v>2667546</v>
      </c>
      <c r="E344" s="52">
        <v>130.16999999999999</v>
      </c>
      <c r="F344" s="52">
        <v>130.83000000000001</v>
      </c>
      <c r="G344" s="52">
        <v>128.22</v>
      </c>
    </row>
    <row r="345" spans="1:7" x14ac:dyDescent="0.25">
      <c r="A345" s="51">
        <v>45274</v>
      </c>
      <c r="B345" s="52">
        <v>131.11000000000001</v>
      </c>
      <c r="C345" s="53">
        <f t="shared" si="5"/>
        <v>1.3747804170167743E-3</v>
      </c>
      <c r="D345">
        <v>3238677</v>
      </c>
      <c r="E345" s="52">
        <v>131.62</v>
      </c>
      <c r="F345" s="52">
        <v>131.91</v>
      </c>
      <c r="G345" s="52">
        <v>129.35</v>
      </c>
    </row>
    <row r="346" spans="1:7" x14ac:dyDescent="0.25">
      <c r="A346" s="51">
        <v>45273</v>
      </c>
      <c r="B346" s="52">
        <v>130.93</v>
      </c>
      <c r="C346" s="53">
        <f t="shared" si="5"/>
        <v>2.2331537440462457E-2</v>
      </c>
      <c r="D346">
        <v>1927286</v>
      </c>
      <c r="E346" s="52">
        <v>127.9</v>
      </c>
      <c r="F346" s="52">
        <v>131.28</v>
      </c>
      <c r="G346" s="52">
        <v>127.9</v>
      </c>
    </row>
    <row r="347" spans="1:7" x14ac:dyDescent="0.25">
      <c r="A347" s="51">
        <v>45272</v>
      </c>
      <c r="B347" s="52">
        <v>128.07</v>
      </c>
      <c r="C347" s="53">
        <f t="shared" si="5"/>
        <v>1.1371712864250094E-2</v>
      </c>
      <c r="D347">
        <v>1703059</v>
      </c>
      <c r="E347" s="52">
        <v>126.93</v>
      </c>
      <c r="F347" s="52">
        <v>128.13999999999999</v>
      </c>
      <c r="G347" s="52">
        <v>126.35</v>
      </c>
    </row>
    <row r="348" spans="1:7" x14ac:dyDescent="0.25">
      <c r="A348" s="51">
        <v>45271</v>
      </c>
      <c r="B348" s="52">
        <v>126.63</v>
      </c>
      <c r="C348" s="53">
        <f t="shared" si="5"/>
        <v>1.8417243043268305E-2</v>
      </c>
      <c r="D348">
        <v>1182470</v>
      </c>
      <c r="E348" s="52">
        <v>124.54</v>
      </c>
      <c r="F348" s="52">
        <v>126.72</v>
      </c>
      <c r="G348" s="52">
        <v>124.41</v>
      </c>
    </row>
    <row r="349" spans="1:7" x14ac:dyDescent="0.25">
      <c r="A349" s="51">
        <v>45268</v>
      </c>
      <c r="B349" s="52">
        <v>124.34</v>
      </c>
      <c r="C349" s="53">
        <f t="shared" si="5"/>
        <v>5.6328961133012001E-4</v>
      </c>
      <c r="D349">
        <v>1192943</v>
      </c>
      <c r="E349" s="52">
        <v>124.97</v>
      </c>
      <c r="F349" s="52">
        <v>125.25</v>
      </c>
      <c r="G349" s="52">
        <v>124.17</v>
      </c>
    </row>
    <row r="350" spans="1:7" x14ac:dyDescent="0.25">
      <c r="A350" s="51">
        <v>45267</v>
      </c>
      <c r="B350" s="52">
        <v>124.27</v>
      </c>
      <c r="C350" s="53">
        <f t="shared" si="5"/>
        <v>-4.326576396122106E-3</v>
      </c>
      <c r="D350">
        <v>1901654</v>
      </c>
      <c r="E350" s="52">
        <v>124.95</v>
      </c>
      <c r="F350" s="52">
        <v>125.2</v>
      </c>
      <c r="G350" s="52">
        <v>123.7</v>
      </c>
    </row>
    <row r="351" spans="1:7" x14ac:dyDescent="0.25">
      <c r="A351" s="51">
        <v>45266</v>
      </c>
      <c r="B351" s="52">
        <v>124.81</v>
      </c>
      <c r="C351" s="53">
        <f t="shared" si="5"/>
        <v>3.4571474513587219E-3</v>
      </c>
      <c r="D351">
        <v>1596638</v>
      </c>
      <c r="E351" s="52">
        <v>125.05</v>
      </c>
      <c r="F351" s="52">
        <v>125.27500000000001</v>
      </c>
      <c r="G351" s="52">
        <v>124.02</v>
      </c>
    </row>
    <row r="352" spans="1:7" x14ac:dyDescent="0.25">
      <c r="A352" s="51">
        <v>45265</v>
      </c>
      <c r="B352" s="52">
        <v>124.38</v>
      </c>
      <c r="C352" s="53">
        <f t="shared" si="5"/>
        <v>-1.0107441305213016E-2</v>
      </c>
      <c r="D352">
        <v>1599994</v>
      </c>
      <c r="E352" s="52">
        <v>126</v>
      </c>
      <c r="F352" s="52">
        <v>126.19</v>
      </c>
      <c r="G352" s="52">
        <v>124.19</v>
      </c>
    </row>
    <row r="353" spans="1:7" x14ac:dyDescent="0.25">
      <c r="A353" s="51">
        <v>45264</v>
      </c>
      <c r="B353" s="52">
        <v>125.65</v>
      </c>
      <c r="C353" s="53">
        <f t="shared" si="5"/>
        <v>-1.3194062671797679E-2</v>
      </c>
      <c r="D353">
        <v>2911510</v>
      </c>
      <c r="E353" s="52">
        <v>126.42</v>
      </c>
      <c r="F353" s="52">
        <v>127.45</v>
      </c>
      <c r="G353" s="52">
        <v>124.37</v>
      </c>
    </row>
    <row r="354" spans="1:7" x14ac:dyDescent="0.25">
      <c r="A354" s="51">
        <v>45261</v>
      </c>
      <c r="B354" s="52">
        <v>127.33</v>
      </c>
      <c r="C354" s="53">
        <f t="shared" si="5"/>
        <v>1.4177618478693699E-2</v>
      </c>
      <c r="D354">
        <v>1560550</v>
      </c>
      <c r="E354" s="52">
        <v>125.59</v>
      </c>
      <c r="F354" s="52">
        <v>127.5</v>
      </c>
      <c r="G354" s="52">
        <v>124.515</v>
      </c>
    </row>
    <row r="355" spans="1:7" x14ac:dyDescent="0.25">
      <c r="A355" s="51">
        <v>45260</v>
      </c>
      <c r="B355" s="52">
        <v>125.55</v>
      </c>
      <c r="C355" s="53">
        <f t="shared" si="5"/>
        <v>2.3900573613766518E-4</v>
      </c>
      <c r="D355">
        <v>2608862</v>
      </c>
      <c r="E355" s="52">
        <v>125.88</v>
      </c>
      <c r="F355" s="52">
        <v>125.88</v>
      </c>
      <c r="G355" s="52">
        <v>124.4556</v>
      </c>
    </row>
    <row r="356" spans="1:7" x14ac:dyDescent="0.25">
      <c r="A356" s="51">
        <v>45259</v>
      </c>
      <c r="B356" s="52">
        <v>125.52</v>
      </c>
      <c r="C356" s="53">
        <f t="shared" si="5"/>
        <v>-6.8834559696179243E-3</v>
      </c>
      <c r="D356">
        <v>1240089</v>
      </c>
      <c r="E356" s="52">
        <v>126.78</v>
      </c>
      <c r="F356" s="52">
        <v>126.78</v>
      </c>
      <c r="G356" s="52">
        <v>125.14</v>
      </c>
    </row>
    <row r="357" spans="1:7" x14ac:dyDescent="0.25">
      <c r="A357" s="51">
        <v>45258</v>
      </c>
      <c r="B357" s="52">
        <v>126.39</v>
      </c>
      <c r="C357" s="53">
        <f t="shared" si="5"/>
        <v>-1.0180906883859309E-2</v>
      </c>
      <c r="D357">
        <v>1392813</v>
      </c>
      <c r="E357" s="52">
        <v>127.68</v>
      </c>
      <c r="F357" s="52">
        <v>127.68</v>
      </c>
      <c r="G357" s="52">
        <v>125.75</v>
      </c>
    </row>
    <row r="358" spans="1:7" x14ac:dyDescent="0.25">
      <c r="A358" s="51">
        <v>45257</v>
      </c>
      <c r="B358" s="52">
        <v>127.69</v>
      </c>
      <c r="C358" s="53">
        <f t="shared" si="5"/>
        <v>-6.3808263948330612E-3</v>
      </c>
      <c r="D358">
        <v>1143812</v>
      </c>
      <c r="E358" s="52">
        <v>127.55</v>
      </c>
      <c r="F358" s="52">
        <v>128.41</v>
      </c>
      <c r="G358" s="52">
        <v>127.22</v>
      </c>
    </row>
    <row r="359" spans="1:7" x14ac:dyDescent="0.25">
      <c r="A359" s="51">
        <v>45254</v>
      </c>
      <c r="B359" s="52">
        <v>128.51</v>
      </c>
      <c r="C359" s="53">
        <f t="shared" si="5"/>
        <v>-3.3348844423763957E-3</v>
      </c>
      <c r="D359">
        <v>555556</v>
      </c>
      <c r="E359" s="52">
        <v>128.88</v>
      </c>
      <c r="F359" s="52">
        <v>129.08000000000001</v>
      </c>
      <c r="G359" s="52">
        <v>127.84</v>
      </c>
    </row>
    <row r="360" spans="1:7" x14ac:dyDescent="0.25">
      <c r="A360" s="51">
        <v>45252</v>
      </c>
      <c r="B360" s="52">
        <v>128.94</v>
      </c>
      <c r="C360" s="53">
        <f t="shared" si="5"/>
        <v>5.4585152838426687E-3</v>
      </c>
      <c r="D360">
        <v>980551</v>
      </c>
      <c r="E360" s="52">
        <v>128.91999999999999</v>
      </c>
      <c r="F360" s="52">
        <v>129.35499999999999</v>
      </c>
      <c r="G360" s="52">
        <v>128.53</v>
      </c>
    </row>
    <row r="361" spans="1:7" x14ac:dyDescent="0.25">
      <c r="A361" s="51">
        <v>45251</v>
      </c>
      <c r="B361" s="52">
        <v>128.24</v>
      </c>
      <c r="C361" s="53">
        <f t="shared" si="5"/>
        <v>9.3662191695287333E-4</v>
      </c>
      <c r="D361">
        <v>983687</v>
      </c>
      <c r="E361" s="52">
        <v>128.5</v>
      </c>
      <c r="F361" s="52">
        <v>128.86500000000001</v>
      </c>
      <c r="G361" s="52">
        <v>127.755</v>
      </c>
    </row>
    <row r="362" spans="1:7" x14ac:dyDescent="0.25">
      <c r="A362" s="51">
        <v>45250</v>
      </c>
      <c r="B362" s="52">
        <v>128.12</v>
      </c>
      <c r="C362" s="53">
        <f t="shared" si="5"/>
        <v>3.6033213222623761E-3</v>
      </c>
      <c r="D362">
        <v>915045</v>
      </c>
      <c r="E362" s="52">
        <v>127.94</v>
      </c>
      <c r="F362" s="52">
        <v>128.58000000000001</v>
      </c>
      <c r="G362" s="52">
        <v>127.3</v>
      </c>
    </row>
    <row r="363" spans="1:7" x14ac:dyDescent="0.25">
      <c r="A363" s="51">
        <v>45247</v>
      </c>
      <c r="B363" s="52">
        <v>127.66</v>
      </c>
      <c r="C363" s="53">
        <f t="shared" si="5"/>
        <v>-1.329891261832139E-3</v>
      </c>
      <c r="D363">
        <v>1089625</v>
      </c>
      <c r="E363" s="52">
        <v>128.41999999999999</v>
      </c>
      <c r="F363" s="52">
        <v>128.49</v>
      </c>
      <c r="G363" s="52">
        <v>127.25</v>
      </c>
    </row>
    <row r="364" spans="1:7" x14ac:dyDescent="0.25">
      <c r="A364" s="51">
        <v>45246</v>
      </c>
      <c r="B364" s="52">
        <v>127.83</v>
      </c>
      <c r="C364" s="53">
        <f t="shared" si="5"/>
        <v>9.5561522666245402E-3</v>
      </c>
      <c r="D364">
        <v>1554563</v>
      </c>
      <c r="E364" s="52">
        <v>126.62</v>
      </c>
      <c r="F364" s="52">
        <v>128.44</v>
      </c>
      <c r="G364" s="52">
        <v>126.39</v>
      </c>
    </row>
    <row r="365" spans="1:7" x14ac:dyDescent="0.25">
      <c r="A365" s="51">
        <v>45245</v>
      </c>
      <c r="B365" s="52">
        <v>126.62</v>
      </c>
      <c r="C365" s="53">
        <f t="shared" si="5"/>
        <v>-7.135575942915362E-3</v>
      </c>
      <c r="D365">
        <v>1309429</v>
      </c>
      <c r="E365" s="52">
        <v>127.97</v>
      </c>
      <c r="F365" s="52">
        <v>128.26</v>
      </c>
      <c r="G365" s="52">
        <v>126.47499999999999</v>
      </c>
    </row>
    <row r="366" spans="1:7" x14ac:dyDescent="0.25">
      <c r="A366" s="51">
        <v>45244</v>
      </c>
      <c r="B366" s="52">
        <v>127.53</v>
      </c>
      <c r="C366" s="53">
        <f t="shared" si="5"/>
        <v>1.7716064160880896E-2</v>
      </c>
      <c r="D366">
        <v>1353741</v>
      </c>
      <c r="E366" s="52">
        <v>126.04</v>
      </c>
      <c r="F366" s="52">
        <v>128.01</v>
      </c>
      <c r="G366" s="52">
        <v>126.04</v>
      </c>
    </row>
    <row r="367" spans="1:7" x14ac:dyDescent="0.25">
      <c r="A367" s="51">
        <v>45243</v>
      </c>
      <c r="B367" s="52">
        <v>125.31</v>
      </c>
      <c r="C367" s="53">
        <f t="shared" si="5"/>
        <v>-5.0813815005954499E-3</v>
      </c>
      <c r="D367">
        <v>1230468</v>
      </c>
      <c r="E367" s="52">
        <v>125.5</v>
      </c>
      <c r="F367" s="52">
        <v>125.77</v>
      </c>
      <c r="G367" s="52">
        <v>124.86</v>
      </c>
    </row>
    <row r="368" spans="1:7" x14ac:dyDescent="0.25">
      <c r="A368" s="51">
        <v>45240</v>
      </c>
      <c r="B368" s="52">
        <v>125.95</v>
      </c>
      <c r="C368" s="53">
        <f t="shared" si="5"/>
        <v>9.9430679175689374E-3</v>
      </c>
      <c r="D368">
        <v>1317199</v>
      </c>
      <c r="E368" s="52">
        <v>124.56</v>
      </c>
      <c r="F368" s="52">
        <v>126.08</v>
      </c>
      <c r="G368" s="52">
        <v>123.595</v>
      </c>
    </row>
    <row r="369" spans="1:7" x14ac:dyDescent="0.25">
      <c r="A369" s="51">
        <v>45239</v>
      </c>
      <c r="B369" s="52">
        <v>124.71</v>
      </c>
      <c r="C369" s="53">
        <f t="shared" si="5"/>
        <v>-7.1650346310007107E-3</v>
      </c>
      <c r="D369">
        <v>1096941</v>
      </c>
      <c r="E369" s="52">
        <v>126.02</v>
      </c>
      <c r="F369" s="52">
        <v>126.08499999999999</v>
      </c>
      <c r="G369" s="52">
        <v>124.2525</v>
      </c>
    </row>
    <row r="370" spans="1:7" x14ac:dyDescent="0.25">
      <c r="A370" s="51">
        <v>45238</v>
      </c>
      <c r="B370" s="52">
        <v>125.61</v>
      </c>
      <c r="C370" s="53">
        <f t="shared" si="5"/>
        <v>1.0360216767610897E-3</v>
      </c>
      <c r="D370">
        <v>1015273</v>
      </c>
      <c r="E370" s="52">
        <v>125.81</v>
      </c>
      <c r="F370" s="52">
        <v>126.06</v>
      </c>
      <c r="G370" s="52">
        <v>125.3</v>
      </c>
    </row>
    <row r="371" spans="1:7" x14ac:dyDescent="0.25">
      <c r="A371" s="51">
        <v>45237</v>
      </c>
      <c r="B371" s="52">
        <v>125.48</v>
      </c>
      <c r="C371" s="53">
        <f t="shared" si="5"/>
        <v>-7.1999367038531048E-3</v>
      </c>
      <c r="D371">
        <v>1408018</v>
      </c>
      <c r="E371" s="52">
        <v>126.31</v>
      </c>
      <c r="F371" s="52">
        <v>126.38</v>
      </c>
      <c r="G371" s="52">
        <v>125</v>
      </c>
    </row>
    <row r="372" spans="1:7" x14ac:dyDescent="0.25">
      <c r="A372" s="51">
        <v>45236</v>
      </c>
      <c r="B372" s="52">
        <v>126.39</v>
      </c>
      <c r="C372" s="53">
        <f t="shared" si="5"/>
        <v>3.957574798163499E-4</v>
      </c>
      <c r="D372">
        <v>1537935</v>
      </c>
      <c r="E372" s="52">
        <v>126.38</v>
      </c>
      <c r="F372" s="52">
        <v>126.71</v>
      </c>
      <c r="G372" s="52">
        <v>125.52</v>
      </c>
    </row>
    <row r="373" spans="1:7" x14ac:dyDescent="0.25">
      <c r="A373" s="51">
        <v>45233</v>
      </c>
      <c r="B373" s="52">
        <v>126.34</v>
      </c>
      <c r="C373" s="53">
        <f t="shared" si="5"/>
        <v>1.6657278506477802E-2</v>
      </c>
      <c r="D373">
        <v>1754622</v>
      </c>
      <c r="E373" s="52">
        <v>124.26</v>
      </c>
      <c r="F373" s="52">
        <v>126.85</v>
      </c>
      <c r="G373" s="52">
        <v>123.88500000000001</v>
      </c>
    </row>
    <row r="374" spans="1:7" x14ac:dyDescent="0.25">
      <c r="A374" s="51">
        <v>45232</v>
      </c>
      <c r="B374" s="52">
        <v>124.27</v>
      </c>
      <c r="C374" s="53">
        <f t="shared" si="5"/>
        <v>2.4484748557295877E-2</v>
      </c>
      <c r="D374">
        <v>1920508</v>
      </c>
      <c r="E374" s="52">
        <v>122.84</v>
      </c>
      <c r="F374" s="52">
        <v>125.73</v>
      </c>
      <c r="G374" s="52">
        <v>122.79</v>
      </c>
    </row>
    <row r="375" spans="1:7" x14ac:dyDescent="0.25">
      <c r="A375" s="51">
        <v>45231</v>
      </c>
      <c r="B375" s="52">
        <v>121.3</v>
      </c>
      <c r="C375" s="53">
        <f t="shared" si="5"/>
        <v>3.6405758729107784E-3</v>
      </c>
      <c r="D375">
        <v>2788105</v>
      </c>
      <c r="E375" s="52">
        <v>121.88</v>
      </c>
      <c r="F375" s="52">
        <v>122.48</v>
      </c>
      <c r="G375" s="52">
        <v>119.52500000000001</v>
      </c>
    </row>
    <row r="376" spans="1:7" x14ac:dyDescent="0.25">
      <c r="A376" s="51">
        <v>45230</v>
      </c>
      <c r="B376" s="52">
        <v>120.86</v>
      </c>
      <c r="C376" s="53">
        <f t="shared" si="5"/>
        <v>8.2589471927920766E-3</v>
      </c>
      <c r="D376">
        <v>2006563</v>
      </c>
      <c r="E376" s="52">
        <v>120.61</v>
      </c>
      <c r="F376" s="52">
        <v>121.36</v>
      </c>
      <c r="G376" s="52">
        <v>119.41500000000001</v>
      </c>
    </row>
    <row r="377" spans="1:7" x14ac:dyDescent="0.25">
      <c r="A377" s="51">
        <v>45229</v>
      </c>
      <c r="B377" s="52">
        <v>119.87</v>
      </c>
      <c r="C377" s="53">
        <f t="shared" si="5"/>
        <v>3.6001339584730285E-3</v>
      </c>
      <c r="D377">
        <v>1552032</v>
      </c>
      <c r="E377" s="52">
        <v>120.29</v>
      </c>
      <c r="F377" s="52">
        <v>120.64</v>
      </c>
      <c r="G377" s="52">
        <v>119.26</v>
      </c>
    </row>
    <row r="378" spans="1:7" x14ac:dyDescent="0.25">
      <c r="A378" s="51">
        <v>45226</v>
      </c>
      <c r="B378" s="52">
        <v>119.44</v>
      </c>
      <c r="C378" s="53">
        <f t="shared" si="5"/>
        <v>5.8105263157894882E-3</v>
      </c>
      <c r="D378">
        <v>2330978</v>
      </c>
      <c r="E378" s="52">
        <v>119.04</v>
      </c>
      <c r="F378" s="52">
        <v>120.25</v>
      </c>
      <c r="G378" s="52">
        <v>118.28</v>
      </c>
    </row>
    <row r="379" spans="1:7" x14ac:dyDescent="0.25">
      <c r="A379" s="51">
        <v>45225</v>
      </c>
      <c r="B379" s="52">
        <v>118.75</v>
      </c>
      <c r="C379" s="53">
        <f t="shared" si="5"/>
        <v>-1.2966503200066537E-2</v>
      </c>
      <c r="D379">
        <v>1374559</v>
      </c>
      <c r="E379" s="52">
        <v>120.71</v>
      </c>
      <c r="F379" s="52">
        <v>120.97</v>
      </c>
      <c r="G379" s="52">
        <v>118.73</v>
      </c>
    </row>
    <row r="380" spans="1:7" x14ac:dyDescent="0.25">
      <c r="A380" s="51">
        <v>45224</v>
      </c>
      <c r="B380" s="52">
        <v>120.31</v>
      </c>
      <c r="C380" s="53">
        <f t="shared" si="5"/>
        <v>3.3358352097407895E-3</v>
      </c>
      <c r="D380">
        <v>985823</v>
      </c>
      <c r="E380" s="52">
        <v>119.78</v>
      </c>
      <c r="F380" s="52">
        <v>121.255</v>
      </c>
      <c r="G380" s="52">
        <v>119.51</v>
      </c>
    </row>
    <row r="381" spans="1:7" x14ac:dyDescent="0.25">
      <c r="A381" s="51">
        <v>45223</v>
      </c>
      <c r="B381" s="52">
        <v>119.91</v>
      </c>
      <c r="C381" s="53">
        <f t="shared" si="5"/>
        <v>9.6833950825192527E-3</v>
      </c>
      <c r="D381">
        <v>1246823</v>
      </c>
      <c r="E381" s="52">
        <v>119.09</v>
      </c>
      <c r="F381" s="52">
        <v>120.2675</v>
      </c>
      <c r="G381" s="52">
        <v>118.88</v>
      </c>
    </row>
    <row r="382" spans="1:7" x14ac:dyDescent="0.25">
      <c r="A382" s="51">
        <v>45222</v>
      </c>
      <c r="B382" s="52">
        <v>118.76</v>
      </c>
      <c r="C382" s="53">
        <f t="shared" si="5"/>
        <v>-9.9208003334723127E-3</v>
      </c>
      <c r="D382">
        <v>1495675</v>
      </c>
      <c r="E382" s="52">
        <v>119.11</v>
      </c>
      <c r="F382" s="52">
        <v>119.61</v>
      </c>
      <c r="G382" s="52">
        <v>118.47</v>
      </c>
    </row>
    <row r="383" spans="1:7" x14ac:dyDescent="0.25">
      <c r="A383" s="51">
        <v>45219</v>
      </c>
      <c r="B383" s="52">
        <v>119.95</v>
      </c>
      <c r="C383" s="53">
        <f t="shared" si="5"/>
        <v>-5.0597213005971753E-3</v>
      </c>
      <c r="D383">
        <v>1568448</v>
      </c>
      <c r="E383" s="52">
        <v>120.01</v>
      </c>
      <c r="F383" s="52">
        <v>121.14</v>
      </c>
      <c r="G383" s="52">
        <v>119.65</v>
      </c>
    </row>
    <row r="384" spans="1:7" x14ac:dyDescent="0.25">
      <c r="A384" s="51">
        <v>45218</v>
      </c>
      <c r="B384" s="52">
        <v>120.56</v>
      </c>
      <c r="C384" s="53">
        <f t="shared" si="5"/>
        <v>-3.5540127283245626E-3</v>
      </c>
      <c r="D384">
        <v>1901426</v>
      </c>
      <c r="E384" s="52">
        <v>120.48</v>
      </c>
      <c r="F384" s="52">
        <v>121.97</v>
      </c>
      <c r="G384" s="52">
        <v>118.8145</v>
      </c>
    </row>
    <row r="385" spans="1:7" x14ac:dyDescent="0.25">
      <c r="A385" s="51">
        <v>45217</v>
      </c>
      <c r="B385" s="52">
        <v>120.99</v>
      </c>
      <c r="C385" s="53">
        <f t="shared" si="5"/>
        <v>1.2977227059611574E-2</v>
      </c>
      <c r="D385">
        <v>2039268</v>
      </c>
      <c r="E385" s="52">
        <v>119.47</v>
      </c>
      <c r="F385" s="52">
        <v>121.5585</v>
      </c>
      <c r="G385" s="52">
        <v>119.345</v>
      </c>
    </row>
    <row r="386" spans="1:7" x14ac:dyDescent="0.25">
      <c r="A386" s="51">
        <v>45216</v>
      </c>
      <c r="B386" s="52">
        <v>119.44</v>
      </c>
      <c r="C386" s="53">
        <f t="shared" si="5"/>
        <v>8.3579569438581025E-3</v>
      </c>
      <c r="D386">
        <v>1267470</v>
      </c>
      <c r="E386" s="52">
        <v>119.04</v>
      </c>
      <c r="F386" s="52">
        <v>119.97799999999999</v>
      </c>
      <c r="G386" s="52">
        <v>118.86499999999999</v>
      </c>
    </row>
    <row r="387" spans="1:7" x14ac:dyDescent="0.25">
      <c r="A387" s="51">
        <v>45215</v>
      </c>
      <c r="B387" s="52">
        <v>118.45</v>
      </c>
      <c r="C387" s="53">
        <f t="shared" ref="C387:C450" si="6">B387/B388-1</f>
        <v>1.3432580424366902E-2</v>
      </c>
      <c r="D387">
        <v>1627752</v>
      </c>
      <c r="E387" s="52">
        <v>117.55</v>
      </c>
      <c r="F387" s="52">
        <v>119.13</v>
      </c>
      <c r="G387" s="52">
        <v>117.11</v>
      </c>
    </row>
    <row r="388" spans="1:7" x14ac:dyDescent="0.25">
      <c r="A388" s="51">
        <v>45212</v>
      </c>
      <c r="B388" s="52">
        <v>116.88</v>
      </c>
      <c r="C388" s="53">
        <f t="shared" si="6"/>
        <v>5.4193548387095891E-3</v>
      </c>
      <c r="D388">
        <v>1352916</v>
      </c>
      <c r="E388" s="52">
        <v>115.99</v>
      </c>
      <c r="F388" s="52">
        <v>117.0125</v>
      </c>
      <c r="G388" s="52">
        <v>115.52500000000001</v>
      </c>
    </row>
    <row r="389" spans="1:7" x14ac:dyDescent="0.25">
      <c r="A389" s="51">
        <v>45211</v>
      </c>
      <c r="B389" s="52">
        <v>116.25</v>
      </c>
      <c r="C389" s="53">
        <f t="shared" si="6"/>
        <v>-1.7992904206791671E-2</v>
      </c>
      <c r="D389">
        <v>1790848</v>
      </c>
      <c r="E389" s="52">
        <v>118.65</v>
      </c>
      <c r="F389" s="52">
        <v>118.74</v>
      </c>
      <c r="G389" s="52">
        <v>115.69499999999999</v>
      </c>
    </row>
    <row r="390" spans="1:7" x14ac:dyDescent="0.25">
      <c r="A390" s="51">
        <v>45210</v>
      </c>
      <c r="B390" s="52">
        <v>118.38</v>
      </c>
      <c r="C390" s="53">
        <f t="shared" si="6"/>
        <v>-1.6532358561103355E-2</v>
      </c>
      <c r="D390">
        <v>1725538</v>
      </c>
      <c r="E390" s="52">
        <v>119.19</v>
      </c>
      <c r="F390" s="52">
        <v>119.625</v>
      </c>
      <c r="G390" s="52">
        <v>117.62</v>
      </c>
    </row>
    <row r="391" spans="1:7" x14ac:dyDescent="0.25">
      <c r="A391" s="51">
        <v>45209</v>
      </c>
      <c r="B391" s="52">
        <v>120.37</v>
      </c>
      <c r="C391" s="53">
        <f t="shared" si="6"/>
        <v>1.2278193591792164E-2</v>
      </c>
      <c r="D391">
        <v>1643345</v>
      </c>
      <c r="E391" s="52">
        <v>119.5</v>
      </c>
      <c r="F391" s="52">
        <v>120.61</v>
      </c>
      <c r="G391" s="52">
        <v>119.42</v>
      </c>
    </row>
    <row r="392" spans="1:7" x14ac:dyDescent="0.25">
      <c r="A392" s="51">
        <v>45208</v>
      </c>
      <c r="B392" s="52">
        <v>118.91</v>
      </c>
      <c r="C392" s="53">
        <f t="shared" si="6"/>
        <v>-4.604051565377465E-3</v>
      </c>
      <c r="D392">
        <v>1839979</v>
      </c>
      <c r="E392" s="52">
        <v>118.71</v>
      </c>
      <c r="F392" s="52">
        <v>119.075</v>
      </c>
      <c r="G392" s="52">
        <v>117.35</v>
      </c>
    </row>
    <row r="393" spans="1:7" x14ac:dyDescent="0.25">
      <c r="A393" s="51">
        <v>45205</v>
      </c>
      <c r="B393" s="52">
        <v>119.46</v>
      </c>
      <c r="C393" s="53">
        <f t="shared" si="6"/>
        <v>-1.9533814839133412E-2</v>
      </c>
      <c r="D393">
        <v>2111907</v>
      </c>
      <c r="E393" s="52">
        <v>121.38</v>
      </c>
      <c r="F393" s="52">
        <v>121.4</v>
      </c>
      <c r="G393" s="52">
        <v>118.19</v>
      </c>
    </row>
    <row r="394" spans="1:7" x14ac:dyDescent="0.25">
      <c r="A394" s="51">
        <v>45204</v>
      </c>
      <c r="B394" s="52">
        <v>121.84</v>
      </c>
      <c r="C394" s="53">
        <f t="shared" si="6"/>
        <v>-1.3680887233870287E-2</v>
      </c>
      <c r="D394">
        <v>1240254</v>
      </c>
      <c r="E394" s="52">
        <v>123.55</v>
      </c>
      <c r="F394" s="52">
        <v>123.92</v>
      </c>
      <c r="G394" s="52">
        <v>121.66</v>
      </c>
    </row>
    <row r="395" spans="1:7" x14ac:dyDescent="0.25">
      <c r="A395" s="51">
        <v>45203</v>
      </c>
      <c r="B395" s="52">
        <v>123.53</v>
      </c>
      <c r="C395" s="53">
        <f t="shared" si="6"/>
        <v>4.3906008618588288E-3</v>
      </c>
      <c r="D395">
        <v>1381237</v>
      </c>
      <c r="E395" s="52">
        <v>123.24</v>
      </c>
      <c r="F395" s="52">
        <v>124.005</v>
      </c>
      <c r="G395" s="52">
        <v>122.375</v>
      </c>
    </row>
    <row r="396" spans="1:7" x14ac:dyDescent="0.25">
      <c r="A396" s="51">
        <v>45202</v>
      </c>
      <c r="B396" s="52">
        <v>122.99</v>
      </c>
      <c r="C396" s="53">
        <f t="shared" si="6"/>
        <v>-1.6552055013593581E-2</v>
      </c>
      <c r="D396">
        <v>2100381</v>
      </c>
      <c r="E396" s="52">
        <v>124.38</v>
      </c>
      <c r="F396" s="52">
        <v>124.74</v>
      </c>
      <c r="G396" s="52">
        <v>122.48</v>
      </c>
    </row>
    <row r="397" spans="1:7" x14ac:dyDescent="0.25">
      <c r="A397" s="51">
        <v>45201</v>
      </c>
      <c r="B397" s="52">
        <v>125.06</v>
      </c>
      <c r="C397" s="53">
        <f t="shared" si="6"/>
        <v>9.604610212903264E-4</v>
      </c>
      <c r="D397">
        <v>1965431</v>
      </c>
      <c r="E397" s="52">
        <v>124.53</v>
      </c>
      <c r="F397" s="52">
        <v>125.375</v>
      </c>
      <c r="G397" s="52">
        <v>123.765</v>
      </c>
    </row>
    <row r="398" spans="1:7" x14ac:dyDescent="0.25">
      <c r="A398" s="51">
        <v>45198</v>
      </c>
      <c r="B398" s="52">
        <v>124.94</v>
      </c>
      <c r="C398" s="53">
        <f t="shared" si="6"/>
        <v>6.9310122501611282E-3</v>
      </c>
      <c r="D398">
        <v>2610159</v>
      </c>
      <c r="E398" s="52">
        <v>124.83</v>
      </c>
      <c r="F398" s="52">
        <v>125.35</v>
      </c>
      <c r="G398" s="52">
        <v>124.26</v>
      </c>
    </row>
    <row r="399" spans="1:7" x14ac:dyDescent="0.25">
      <c r="A399" s="51">
        <v>45197</v>
      </c>
      <c r="B399" s="52">
        <v>124.08</v>
      </c>
      <c r="C399" s="53">
        <f t="shared" si="6"/>
        <v>1.7215937038858709E-2</v>
      </c>
      <c r="D399">
        <v>1722652</v>
      </c>
      <c r="E399" s="52">
        <v>121.7</v>
      </c>
      <c r="F399" s="52">
        <v>124.22</v>
      </c>
      <c r="G399" s="52">
        <v>121.54</v>
      </c>
    </row>
    <row r="400" spans="1:7" x14ac:dyDescent="0.25">
      <c r="A400" s="51">
        <v>45196</v>
      </c>
      <c r="B400" s="52">
        <v>121.98</v>
      </c>
      <c r="C400" s="53">
        <f t="shared" si="6"/>
        <v>-1.6369647609063787E-2</v>
      </c>
      <c r="D400">
        <v>1921863</v>
      </c>
      <c r="E400" s="52">
        <v>124.01</v>
      </c>
      <c r="F400" s="52">
        <v>124.405</v>
      </c>
      <c r="G400" s="52">
        <v>121.14</v>
      </c>
    </row>
    <row r="401" spans="1:7" x14ac:dyDescent="0.25">
      <c r="A401" s="51">
        <v>45195</v>
      </c>
      <c r="B401" s="52">
        <v>124.01</v>
      </c>
      <c r="C401" s="53">
        <f t="shared" si="6"/>
        <v>-7.681843642474151E-3</v>
      </c>
      <c r="D401">
        <v>1500565</v>
      </c>
      <c r="E401" s="52">
        <v>124.24</v>
      </c>
      <c r="F401" s="52">
        <v>124.74</v>
      </c>
      <c r="G401" s="52">
        <v>123.45</v>
      </c>
    </row>
    <row r="402" spans="1:7" x14ac:dyDescent="0.25">
      <c r="A402" s="51">
        <v>45194</v>
      </c>
      <c r="B402" s="52">
        <v>124.97</v>
      </c>
      <c r="C402" s="53">
        <f t="shared" si="6"/>
        <v>-2.4000000000001798E-4</v>
      </c>
      <c r="D402">
        <v>1048545</v>
      </c>
      <c r="E402" s="52">
        <v>124.52</v>
      </c>
      <c r="F402" s="52">
        <v>125.4</v>
      </c>
      <c r="G402" s="52">
        <v>124.27</v>
      </c>
    </row>
    <row r="403" spans="1:7" x14ac:dyDescent="0.25">
      <c r="A403" s="51">
        <v>45191</v>
      </c>
      <c r="B403" s="52">
        <v>125</v>
      </c>
      <c r="C403" s="53">
        <f t="shared" si="6"/>
        <v>2.4861656909134222E-3</v>
      </c>
      <c r="D403">
        <v>1534067</v>
      </c>
      <c r="E403" s="52">
        <v>124.65</v>
      </c>
      <c r="F403" s="52">
        <v>125.83</v>
      </c>
      <c r="G403" s="52">
        <v>124.09950000000001</v>
      </c>
    </row>
    <row r="404" spans="1:7" x14ac:dyDescent="0.25">
      <c r="A404" s="51">
        <v>45190</v>
      </c>
      <c r="B404" s="52">
        <v>124.69</v>
      </c>
      <c r="C404" s="53">
        <f t="shared" si="6"/>
        <v>-1.8575364029909447E-2</v>
      </c>
      <c r="D404">
        <v>1492676</v>
      </c>
      <c r="E404" s="52">
        <v>126.84</v>
      </c>
      <c r="F404" s="52">
        <v>126.84</v>
      </c>
      <c r="G404" s="52">
        <v>124.51</v>
      </c>
    </row>
    <row r="405" spans="1:7" x14ac:dyDescent="0.25">
      <c r="A405" s="51">
        <v>45189</v>
      </c>
      <c r="B405" s="52">
        <v>127.05</v>
      </c>
      <c r="C405" s="53">
        <f t="shared" si="6"/>
        <v>2.2087244616233459E-3</v>
      </c>
      <c r="D405">
        <v>1437202</v>
      </c>
      <c r="E405" s="52">
        <v>127.07</v>
      </c>
      <c r="F405" s="52">
        <v>128.43</v>
      </c>
      <c r="G405" s="52">
        <v>126.62</v>
      </c>
    </row>
    <row r="406" spans="1:7" x14ac:dyDescent="0.25">
      <c r="A406" s="51">
        <v>45188</v>
      </c>
      <c r="B406" s="52">
        <v>126.77</v>
      </c>
      <c r="C406" s="53">
        <f t="shared" si="6"/>
        <v>-6.2710668652504742E-3</v>
      </c>
      <c r="D406">
        <v>1299325</v>
      </c>
      <c r="E406" s="52">
        <v>126.96</v>
      </c>
      <c r="F406" s="52">
        <v>127.43</v>
      </c>
      <c r="G406" s="52">
        <v>125.83</v>
      </c>
    </row>
    <row r="407" spans="1:7" x14ac:dyDescent="0.25">
      <c r="A407" s="51">
        <v>45187</v>
      </c>
      <c r="B407" s="52">
        <v>127.57</v>
      </c>
      <c r="C407" s="53">
        <f t="shared" si="6"/>
        <v>-3.2815063676849832E-3</v>
      </c>
      <c r="D407">
        <v>1253791</v>
      </c>
      <c r="E407" s="52">
        <v>128.25</v>
      </c>
      <c r="F407" s="52">
        <v>129.47999999999999</v>
      </c>
      <c r="G407" s="52">
        <v>127.24</v>
      </c>
    </row>
    <row r="408" spans="1:7" x14ac:dyDescent="0.25">
      <c r="A408" s="51">
        <v>45184</v>
      </c>
      <c r="B408" s="52">
        <v>127.99</v>
      </c>
      <c r="C408" s="53">
        <f t="shared" si="6"/>
        <v>-2.8096286733996556E-2</v>
      </c>
      <c r="D408">
        <v>2581184</v>
      </c>
      <c r="E408" s="52">
        <v>131.965</v>
      </c>
      <c r="F408" s="52">
        <v>131.965</v>
      </c>
      <c r="G408" s="52">
        <v>127.84</v>
      </c>
    </row>
    <row r="409" spans="1:7" x14ac:dyDescent="0.25">
      <c r="A409" s="51">
        <v>45183</v>
      </c>
      <c r="B409" s="52">
        <v>131.69</v>
      </c>
      <c r="C409" s="53">
        <f t="shared" si="6"/>
        <v>2.0299062524211653E-2</v>
      </c>
      <c r="D409">
        <v>1657821</v>
      </c>
      <c r="E409" s="52">
        <v>129.83000000000001</v>
      </c>
      <c r="F409" s="52">
        <v>132.345</v>
      </c>
      <c r="G409" s="52">
        <v>129.38</v>
      </c>
    </row>
    <row r="410" spans="1:7" x14ac:dyDescent="0.25">
      <c r="A410" s="51">
        <v>45182</v>
      </c>
      <c r="B410" s="52">
        <v>129.07</v>
      </c>
      <c r="C410" s="53">
        <f t="shared" si="6"/>
        <v>7.8869280024986832E-3</v>
      </c>
      <c r="D410">
        <v>1436501</v>
      </c>
      <c r="E410" s="52">
        <v>128.35</v>
      </c>
      <c r="F410" s="52">
        <v>129.18</v>
      </c>
      <c r="G410" s="52">
        <v>127.91</v>
      </c>
    </row>
    <row r="411" spans="1:7" x14ac:dyDescent="0.25">
      <c r="A411" s="51">
        <v>45181</v>
      </c>
      <c r="B411" s="52">
        <v>128.06</v>
      </c>
      <c r="C411" s="53">
        <f t="shared" si="6"/>
        <v>1.0415022881489655E-2</v>
      </c>
      <c r="D411">
        <v>1137450</v>
      </c>
      <c r="E411" s="52">
        <v>126.39</v>
      </c>
      <c r="F411" s="52">
        <v>128.29</v>
      </c>
      <c r="G411" s="52">
        <v>125.925</v>
      </c>
    </row>
    <row r="412" spans="1:7" x14ac:dyDescent="0.25">
      <c r="A412" s="51">
        <v>45180</v>
      </c>
      <c r="B412" s="52">
        <v>126.74</v>
      </c>
      <c r="C412" s="53">
        <f t="shared" si="6"/>
        <v>1.6596854500907643E-3</v>
      </c>
      <c r="D412">
        <v>981734</v>
      </c>
      <c r="E412" s="52">
        <v>126.66</v>
      </c>
      <c r="F412" s="52">
        <v>127.25</v>
      </c>
      <c r="G412" s="52">
        <v>126.28</v>
      </c>
    </row>
    <row r="413" spans="1:7" x14ac:dyDescent="0.25">
      <c r="A413" s="51">
        <v>45177</v>
      </c>
      <c r="B413" s="52">
        <v>126.53</v>
      </c>
      <c r="C413" s="53">
        <f t="shared" si="6"/>
        <v>-5.1890871923893078E-3</v>
      </c>
      <c r="D413">
        <v>728941</v>
      </c>
      <c r="E413" s="52">
        <v>127.43</v>
      </c>
      <c r="F413" s="52">
        <v>127.89</v>
      </c>
      <c r="G413" s="52">
        <v>126.4</v>
      </c>
    </row>
    <row r="414" spans="1:7" x14ac:dyDescent="0.25">
      <c r="A414" s="51">
        <v>45176</v>
      </c>
      <c r="B414" s="52">
        <v>127.19</v>
      </c>
      <c r="C414" s="53">
        <f t="shared" si="6"/>
        <v>2.4432534678435758E-3</v>
      </c>
      <c r="D414">
        <v>1396789</v>
      </c>
      <c r="E414" s="52">
        <v>126.9</v>
      </c>
      <c r="F414" s="52">
        <v>127.53</v>
      </c>
      <c r="G414" s="52">
        <v>125.94</v>
      </c>
    </row>
    <row r="415" spans="1:7" x14ac:dyDescent="0.25">
      <c r="A415" s="51">
        <v>45175</v>
      </c>
      <c r="B415" s="52">
        <v>126.88</v>
      </c>
      <c r="C415" s="53">
        <f t="shared" si="6"/>
        <v>-1.3988187752564607E-2</v>
      </c>
      <c r="D415">
        <v>1710209</v>
      </c>
      <c r="E415" s="52">
        <v>128.30000000000001</v>
      </c>
      <c r="F415" s="52">
        <v>128.81</v>
      </c>
      <c r="G415" s="52">
        <v>126.65</v>
      </c>
    </row>
    <row r="416" spans="1:7" x14ac:dyDescent="0.25">
      <c r="A416" s="51">
        <v>45174</v>
      </c>
      <c r="B416" s="52">
        <v>128.68</v>
      </c>
      <c r="C416" s="53">
        <f t="shared" si="6"/>
        <v>-7.4051218759640935E-3</v>
      </c>
      <c r="D416">
        <v>1435969</v>
      </c>
      <c r="E416" s="52">
        <v>129.55000000000001</v>
      </c>
      <c r="F416" s="52">
        <v>129.55000000000001</v>
      </c>
      <c r="G416" s="52">
        <v>128.66</v>
      </c>
    </row>
    <row r="417" spans="1:7" x14ac:dyDescent="0.25">
      <c r="A417" s="51">
        <v>45170</v>
      </c>
      <c r="B417" s="52">
        <v>129.63999999999999</v>
      </c>
      <c r="C417" s="53">
        <f t="shared" si="6"/>
        <v>2.0095841706599948E-3</v>
      </c>
      <c r="D417">
        <v>1093983</v>
      </c>
      <c r="E417" s="52">
        <v>129.92500000000001</v>
      </c>
      <c r="F417" s="52">
        <v>130.49</v>
      </c>
      <c r="G417" s="52">
        <v>128.92500000000001</v>
      </c>
    </row>
    <row r="418" spans="1:7" x14ac:dyDescent="0.25">
      <c r="A418" s="51">
        <v>45169</v>
      </c>
      <c r="B418" s="52">
        <v>129.38</v>
      </c>
      <c r="C418" s="53">
        <f t="shared" si="6"/>
        <v>-5.5342044581091487E-3</v>
      </c>
      <c r="D418">
        <v>1465284</v>
      </c>
      <c r="E418" s="52">
        <v>130.13999999999999</v>
      </c>
      <c r="F418" s="52">
        <v>130.82</v>
      </c>
      <c r="G418" s="52">
        <v>129.38</v>
      </c>
    </row>
    <row r="419" spans="1:7" x14ac:dyDescent="0.25">
      <c r="A419" s="51">
        <v>45168</v>
      </c>
      <c r="B419" s="52">
        <v>130.1</v>
      </c>
      <c r="C419" s="53">
        <f t="shared" si="6"/>
        <v>9.3095422808378014E-3</v>
      </c>
      <c r="D419">
        <v>1617609</v>
      </c>
      <c r="E419" s="52">
        <v>128.94</v>
      </c>
      <c r="F419" s="52">
        <v>130.505</v>
      </c>
      <c r="G419" s="52">
        <v>128.94</v>
      </c>
    </row>
    <row r="420" spans="1:7" x14ac:dyDescent="0.25">
      <c r="A420" s="51">
        <v>45167</v>
      </c>
      <c r="B420" s="52">
        <v>128.9</v>
      </c>
      <c r="C420" s="53">
        <f t="shared" si="6"/>
        <v>-3.1706751218002482E-3</v>
      </c>
      <c r="D420">
        <v>1462857</v>
      </c>
      <c r="E420" s="52">
        <v>129.38999999999999</v>
      </c>
      <c r="F420" s="52">
        <v>130</v>
      </c>
      <c r="G420" s="52">
        <v>128.28</v>
      </c>
    </row>
    <row r="421" spans="1:7" x14ac:dyDescent="0.25">
      <c r="A421" s="51">
        <v>45166</v>
      </c>
      <c r="B421" s="52">
        <v>129.31</v>
      </c>
      <c r="C421" s="53">
        <f t="shared" si="6"/>
        <v>-3.3143209495914983E-3</v>
      </c>
      <c r="D421">
        <v>1815575</v>
      </c>
      <c r="E421" s="52">
        <v>129.53</v>
      </c>
      <c r="F421" s="52">
        <v>130.32</v>
      </c>
      <c r="G421" s="52">
        <v>129.19999999999999</v>
      </c>
    </row>
    <row r="422" spans="1:7" x14ac:dyDescent="0.25">
      <c r="A422" s="51">
        <v>45163</v>
      </c>
      <c r="B422" s="52">
        <v>129.74</v>
      </c>
      <c r="C422" s="53">
        <f t="shared" si="6"/>
        <v>1.5439246564767917E-3</v>
      </c>
      <c r="D422">
        <v>1097349</v>
      </c>
      <c r="E422" s="52">
        <v>130.34</v>
      </c>
      <c r="F422" s="52">
        <v>130.88</v>
      </c>
      <c r="G422" s="52">
        <v>129.63</v>
      </c>
    </row>
    <row r="423" spans="1:7" x14ac:dyDescent="0.25">
      <c r="A423" s="51">
        <v>45162</v>
      </c>
      <c r="B423" s="52">
        <v>129.54</v>
      </c>
      <c r="C423" s="53">
        <f t="shared" si="6"/>
        <v>1.0819165378670448E-3</v>
      </c>
      <c r="D423">
        <v>1131121</v>
      </c>
      <c r="E423" s="52">
        <v>129.30000000000001</v>
      </c>
      <c r="F423" s="52">
        <v>130.315</v>
      </c>
      <c r="G423" s="52">
        <v>129.30000000000001</v>
      </c>
    </row>
    <row r="424" spans="1:7" x14ac:dyDescent="0.25">
      <c r="A424" s="51">
        <v>45161</v>
      </c>
      <c r="B424" s="52">
        <v>129.4</v>
      </c>
      <c r="C424" s="53">
        <f t="shared" si="6"/>
        <v>-3.8624951718801981E-4</v>
      </c>
      <c r="D424">
        <v>1441645</v>
      </c>
      <c r="E424" s="52">
        <v>129.97</v>
      </c>
      <c r="F424" s="52">
        <v>130.33000000000001</v>
      </c>
      <c r="G424" s="52">
        <v>129.215</v>
      </c>
    </row>
    <row r="425" spans="1:7" x14ac:dyDescent="0.25">
      <c r="A425" s="51">
        <v>45160</v>
      </c>
      <c r="B425" s="52">
        <v>129.44999999999999</v>
      </c>
      <c r="C425" s="53">
        <f t="shared" si="6"/>
        <v>5.0465838509314853E-3</v>
      </c>
      <c r="D425">
        <v>1207702</v>
      </c>
      <c r="E425" s="52">
        <v>128.97</v>
      </c>
      <c r="F425" s="52">
        <v>129.49</v>
      </c>
      <c r="G425" s="52">
        <v>128.30000000000001</v>
      </c>
    </row>
    <row r="426" spans="1:7" x14ac:dyDescent="0.25">
      <c r="A426" s="51">
        <v>45159</v>
      </c>
      <c r="B426" s="52">
        <v>128.80000000000001</v>
      </c>
      <c r="C426" s="53">
        <f t="shared" si="6"/>
        <v>-2.4783147459727095E-3</v>
      </c>
      <c r="D426">
        <v>1537078</v>
      </c>
      <c r="E426" s="52">
        <v>128.97</v>
      </c>
      <c r="F426" s="52">
        <v>129.79</v>
      </c>
      <c r="G426" s="52">
        <v>128.51</v>
      </c>
    </row>
    <row r="427" spans="1:7" x14ac:dyDescent="0.25">
      <c r="A427" s="51">
        <v>45156</v>
      </c>
      <c r="B427" s="52">
        <v>129.12</v>
      </c>
      <c r="C427" s="53">
        <f t="shared" si="6"/>
        <v>-6.1576354679802048E-3</v>
      </c>
      <c r="D427">
        <v>1308840</v>
      </c>
      <c r="E427" s="52">
        <v>129.32</v>
      </c>
      <c r="F427" s="52">
        <v>129.92500000000001</v>
      </c>
      <c r="G427" s="52">
        <v>128.38</v>
      </c>
    </row>
    <row r="428" spans="1:7" x14ac:dyDescent="0.25">
      <c r="A428" s="51">
        <v>45155</v>
      </c>
      <c r="B428" s="52">
        <v>129.91999999999999</v>
      </c>
      <c r="C428" s="53">
        <f t="shared" si="6"/>
        <v>-1.246579507449086E-2</v>
      </c>
      <c r="D428">
        <v>1582723</v>
      </c>
      <c r="E428" s="52">
        <v>131.81</v>
      </c>
      <c r="F428" s="52">
        <v>131.81</v>
      </c>
      <c r="G428" s="52">
        <v>129.87</v>
      </c>
    </row>
    <row r="429" spans="1:7" x14ac:dyDescent="0.25">
      <c r="A429" s="51">
        <v>45154</v>
      </c>
      <c r="B429" s="52">
        <v>131.56</v>
      </c>
      <c r="C429" s="53">
        <f t="shared" si="6"/>
        <v>-8.7402049427365291E-3</v>
      </c>
      <c r="D429">
        <v>2082803</v>
      </c>
      <c r="E429" s="52">
        <v>131.9</v>
      </c>
      <c r="F429" s="52">
        <v>132.57</v>
      </c>
      <c r="G429" s="52">
        <v>131.15</v>
      </c>
    </row>
    <row r="430" spans="1:7" x14ac:dyDescent="0.25">
      <c r="A430" s="51">
        <v>45153</v>
      </c>
      <c r="B430" s="52">
        <v>132.72</v>
      </c>
      <c r="C430" s="53">
        <f t="shared" si="6"/>
        <v>-1.5357222345871335E-2</v>
      </c>
      <c r="D430">
        <v>1247562</v>
      </c>
      <c r="E430" s="52">
        <v>134.81</v>
      </c>
      <c r="F430" s="52">
        <v>135.22999999999999</v>
      </c>
      <c r="G430" s="52">
        <v>132.66</v>
      </c>
    </row>
    <row r="431" spans="1:7" x14ac:dyDescent="0.25">
      <c r="A431" s="51">
        <v>45152</v>
      </c>
      <c r="B431" s="52">
        <v>134.79</v>
      </c>
      <c r="C431" s="53">
        <f t="shared" si="6"/>
        <v>4.3964232488822308E-3</v>
      </c>
      <c r="D431">
        <v>1484501</v>
      </c>
      <c r="E431" s="52">
        <v>134.04</v>
      </c>
      <c r="F431" s="52">
        <v>135.38</v>
      </c>
      <c r="G431" s="52">
        <v>133.94</v>
      </c>
    </row>
    <row r="432" spans="1:7" x14ac:dyDescent="0.25">
      <c r="A432" s="51">
        <v>45149</v>
      </c>
      <c r="B432" s="52">
        <v>134.19999999999999</v>
      </c>
      <c r="C432" s="53">
        <f t="shared" si="6"/>
        <v>-1.265163354915666E-3</v>
      </c>
      <c r="D432">
        <v>808009</v>
      </c>
      <c r="E432" s="52">
        <v>134.25</v>
      </c>
      <c r="F432" s="52">
        <v>134.44999999999999</v>
      </c>
      <c r="G432" s="52">
        <v>133.38</v>
      </c>
    </row>
    <row r="433" spans="1:7" x14ac:dyDescent="0.25">
      <c r="A433" s="51">
        <v>45148</v>
      </c>
      <c r="B433" s="52">
        <v>134.37</v>
      </c>
      <c r="C433" s="53">
        <f t="shared" si="6"/>
        <v>8.1782713085234438E-3</v>
      </c>
      <c r="D433">
        <v>1148899</v>
      </c>
      <c r="E433" s="52">
        <v>133.57</v>
      </c>
      <c r="F433" s="52">
        <v>135.51</v>
      </c>
      <c r="G433" s="52">
        <v>133.57</v>
      </c>
    </row>
    <row r="434" spans="1:7" x14ac:dyDescent="0.25">
      <c r="A434" s="51">
        <v>45147</v>
      </c>
      <c r="B434" s="52">
        <v>133.28</v>
      </c>
      <c r="C434" s="53">
        <f t="shared" si="6"/>
        <v>-6.4112121663931765E-3</v>
      </c>
      <c r="D434">
        <v>889742</v>
      </c>
      <c r="E434" s="52">
        <v>134.46</v>
      </c>
      <c r="F434" s="52">
        <v>134.49</v>
      </c>
      <c r="G434" s="52">
        <v>133.16</v>
      </c>
    </row>
    <row r="435" spans="1:7" x14ac:dyDescent="0.25">
      <c r="A435" s="51">
        <v>45146</v>
      </c>
      <c r="B435" s="52">
        <v>134.13999999999999</v>
      </c>
      <c r="C435" s="53">
        <f t="shared" si="6"/>
        <v>-7.1793353563764928E-3</v>
      </c>
      <c r="D435">
        <v>1023547</v>
      </c>
      <c r="E435" s="52">
        <v>134.30000000000001</v>
      </c>
      <c r="F435" s="52">
        <v>134.97499999999999</v>
      </c>
      <c r="G435" s="52">
        <v>133.095</v>
      </c>
    </row>
    <row r="436" spans="1:7" x14ac:dyDescent="0.25">
      <c r="A436" s="51">
        <v>45145</v>
      </c>
      <c r="B436" s="52">
        <v>135.11000000000001</v>
      </c>
      <c r="C436" s="53">
        <f t="shared" si="6"/>
        <v>5.6568663937477393E-3</v>
      </c>
      <c r="D436">
        <v>1152497</v>
      </c>
      <c r="E436" s="52">
        <v>134.96</v>
      </c>
      <c r="F436" s="52">
        <v>136.05000000000001</v>
      </c>
      <c r="G436" s="52">
        <v>134.46</v>
      </c>
    </row>
    <row r="437" spans="1:7" x14ac:dyDescent="0.25">
      <c r="A437" s="51">
        <v>45142</v>
      </c>
      <c r="B437" s="52">
        <v>134.35</v>
      </c>
      <c r="C437" s="53">
        <f t="shared" si="6"/>
        <v>-9.3644005308952671E-3</v>
      </c>
      <c r="D437">
        <v>1389519</v>
      </c>
      <c r="E437" s="52">
        <v>136.41999999999999</v>
      </c>
      <c r="F437" s="52">
        <v>136.41999999999999</v>
      </c>
      <c r="G437" s="52">
        <v>134.09</v>
      </c>
    </row>
    <row r="438" spans="1:7" x14ac:dyDescent="0.25">
      <c r="A438" s="51">
        <v>45141</v>
      </c>
      <c r="B438" s="52">
        <v>135.62</v>
      </c>
      <c r="C438" s="53">
        <f t="shared" si="6"/>
        <v>4.5925925925927036E-3</v>
      </c>
      <c r="D438">
        <v>2392271</v>
      </c>
      <c r="E438" s="52">
        <v>134.41</v>
      </c>
      <c r="F438" s="52">
        <v>136.26</v>
      </c>
      <c r="G438" s="52">
        <v>133.47</v>
      </c>
    </row>
    <row r="439" spans="1:7" x14ac:dyDescent="0.25">
      <c r="A439" s="51">
        <v>45140</v>
      </c>
      <c r="B439" s="52">
        <v>135</v>
      </c>
      <c r="C439" s="53">
        <f t="shared" si="6"/>
        <v>-9.9735992959812947E-3</v>
      </c>
      <c r="D439">
        <v>2703129</v>
      </c>
      <c r="E439" s="52">
        <v>133.88</v>
      </c>
      <c r="F439" s="52">
        <v>139.16</v>
      </c>
      <c r="G439" s="52">
        <v>132.52000000000001</v>
      </c>
    </row>
    <row r="440" spans="1:7" x14ac:dyDescent="0.25">
      <c r="A440" s="51">
        <v>45139</v>
      </c>
      <c r="B440" s="52">
        <v>136.36000000000001</v>
      </c>
      <c r="C440" s="53">
        <f t="shared" si="6"/>
        <v>-9.5155080990773078E-3</v>
      </c>
      <c r="D440">
        <v>1670079</v>
      </c>
      <c r="E440" s="52">
        <v>137.93</v>
      </c>
      <c r="F440" s="52">
        <v>137.9708</v>
      </c>
      <c r="G440" s="52">
        <v>135.86000000000001</v>
      </c>
    </row>
    <row r="441" spans="1:7" x14ac:dyDescent="0.25">
      <c r="A441" s="51">
        <v>45138</v>
      </c>
      <c r="B441" s="52">
        <v>137.66999999999999</v>
      </c>
      <c r="C441" s="53">
        <f t="shared" si="6"/>
        <v>5.3308018110120869E-3</v>
      </c>
      <c r="D441">
        <v>1463635</v>
      </c>
      <c r="E441" s="52">
        <v>136.33000000000001</v>
      </c>
      <c r="F441" s="52">
        <v>137.94</v>
      </c>
      <c r="G441" s="52">
        <v>135.74</v>
      </c>
    </row>
    <row r="442" spans="1:7" x14ac:dyDescent="0.25">
      <c r="A442" s="51">
        <v>45135</v>
      </c>
      <c r="B442" s="52">
        <v>136.94</v>
      </c>
      <c r="C442" s="53">
        <f t="shared" si="6"/>
        <v>5.2117742053880978E-3</v>
      </c>
      <c r="D442">
        <v>1483422</v>
      </c>
      <c r="E442" s="52">
        <v>136.86000000000001</v>
      </c>
      <c r="F442" s="52">
        <v>137.36000000000001</v>
      </c>
      <c r="G442" s="52">
        <v>135.66</v>
      </c>
    </row>
    <row r="443" spans="1:7" x14ac:dyDescent="0.25">
      <c r="A443" s="51">
        <v>45134</v>
      </c>
      <c r="B443" s="52">
        <v>136.22999999999999</v>
      </c>
      <c r="C443" s="53">
        <f t="shared" si="6"/>
        <v>-7.7931536780773136E-3</v>
      </c>
      <c r="D443">
        <v>1385059</v>
      </c>
      <c r="E443" s="52">
        <v>137.26</v>
      </c>
      <c r="F443" s="52">
        <v>138.185</v>
      </c>
      <c r="G443" s="52">
        <v>135.88999999999999</v>
      </c>
    </row>
    <row r="444" spans="1:7" x14ac:dyDescent="0.25">
      <c r="A444" s="51">
        <v>45133</v>
      </c>
      <c r="B444" s="52">
        <v>137.30000000000001</v>
      </c>
      <c r="C444" s="53">
        <f t="shared" si="6"/>
        <v>2.2629389006496581E-3</v>
      </c>
      <c r="D444">
        <v>1758419</v>
      </c>
      <c r="E444" s="52">
        <v>136.91999999999999</v>
      </c>
      <c r="F444" s="52">
        <v>137.53</v>
      </c>
      <c r="G444" s="52">
        <v>135.595</v>
      </c>
    </row>
    <row r="445" spans="1:7" x14ac:dyDescent="0.25">
      <c r="A445" s="51">
        <v>45132</v>
      </c>
      <c r="B445" s="52">
        <v>136.99</v>
      </c>
      <c r="C445" s="53">
        <f t="shared" si="6"/>
        <v>-6.8870523415976992E-3</v>
      </c>
      <c r="D445">
        <v>968479</v>
      </c>
      <c r="E445" s="52">
        <v>137.29</v>
      </c>
      <c r="F445" s="52">
        <v>137.63579999999999</v>
      </c>
      <c r="G445" s="52">
        <v>136.31</v>
      </c>
    </row>
    <row r="446" spans="1:7" x14ac:dyDescent="0.25">
      <c r="A446" s="51">
        <v>45131</v>
      </c>
      <c r="B446" s="52">
        <v>137.94</v>
      </c>
      <c r="C446" s="53">
        <f t="shared" si="6"/>
        <v>2.9082448742183686E-3</v>
      </c>
      <c r="D446">
        <v>1147984</v>
      </c>
      <c r="E446" s="52">
        <v>138.27000000000001</v>
      </c>
      <c r="F446" s="52">
        <v>139.38999999999999</v>
      </c>
      <c r="G446" s="52">
        <v>137.529</v>
      </c>
    </row>
    <row r="447" spans="1:7" x14ac:dyDescent="0.25">
      <c r="A447" s="51">
        <v>45128</v>
      </c>
      <c r="B447" s="52">
        <v>137.54</v>
      </c>
      <c r="C447" s="53">
        <f t="shared" si="6"/>
        <v>1.2216661760376724E-2</v>
      </c>
      <c r="D447">
        <v>1286754</v>
      </c>
      <c r="E447" s="52">
        <v>136.41999999999999</v>
      </c>
      <c r="F447" s="52">
        <v>137.66499999999999</v>
      </c>
      <c r="G447" s="52">
        <v>135.81</v>
      </c>
    </row>
    <row r="448" spans="1:7" x14ac:dyDescent="0.25">
      <c r="A448" s="51">
        <v>45127</v>
      </c>
      <c r="B448" s="52">
        <v>135.88</v>
      </c>
      <c r="C448" s="53">
        <f t="shared" si="6"/>
        <v>-3.678363863753864E-4</v>
      </c>
      <c r="D448">
        <v>1060714</v>
      </c>
      <c r="E448" s="52">
        <v>135.88999999999999</v>
      </c>
      <c r="F448" s="52">
        <v>136.28</v>
      </c>
      <c r="G448" s="52">
        <v>135.07</v>
      </c>
    </row>
    <row r="449" spans="1:7" x14ac:dyDescent="0.25">
      <c r="A449" s="51">
        <v>45126</v>
      </c>
      <c r="B449" s="52">
        <v>135.93</v>
      </c>
      <c r="C449" s="53">
        <f t="shared" si="6"/>
        <v>1.5615660490137406E-2</v>
      </c>
      <c r="D449">
        <v>1651272</v>
      </c>
      <c r="E449" s="52">
        <v>134</v>
      </c>
      <c r="F449" s="52">
        <v>136.03</v>
      </c>
      <c r="G449" s="52">
        <v>134</v>
      </c>
    </row>
    <row r="450" spans="1:7" x14ac:dyDescent="0.25">
      <c r="A450" s="51">
        <v>45125</v>
      </c>
      <c r="B450" s="52">
        <v>133.84</v>
      </c>
      <c r="C450" s="53">
        <f t="shared" si="6"/>
        <v>-1.3997347870929766E-2</v>
      </c>
      <c r="D450">
        <v>1593890</v>
      </c>
      <c r="E450" s="52">
        <v>135.38999999999999</v>
      </c>
      <c r="F450" s="52">
        <v>136.06</v>
      </c>
      <c r="G450" s="52">
        <v>133.79</v>
      </c>
    </row>
    <row r="451" spans="1:7" x14ac:dyDescent="0.25">
      <c r="A451" s="51">
        <v>45124</v>
      </c>
      <c r="B451" s="52">
        <v>135.74</v>
      </c>
      <c r="C451" s="53">
        <f t="shared" ref="C451:C514" si="7">B451/B452-1</f>
        <v>1.3278253172026577E-3</v>
      </c>
      <c r="D451">
        <v>1325114</v>
      </c>
      <c r="E451" s="52">
        <v>135.56</v>
      </c>
      <c r="F451" s="52">
        <v>136.44</v>
      </c>
      <c r="G451" s="52">
        <v>135.27000000000001</v>
      </c>
    </row>
    <row r="452" spans="1:7" x14ac:dyDescent="0.25">
      <c r="A452" s="51">
        <v>45121</v>
      </c>
      <c r="B452" s="52">
        <v>135.56</v>
      </c>
      <c r="C452" s="53">
        <f t="shared" si="7"/>
        <v>-2.8687017285765615E-3</v>
      </c>
      <c r="D452">
        <v>1031846</v>
      </c>
      <c r="E452" s="52">
        <v>135.91999999999999</v>
      </c>
      <c r="F452" s="52">
        <v>136.31</v>
      </c>
      <c r="G452" s="52">
        <v>134.88999999999999</v>
      </c>
    </row>
    <row r="453" spans="1:7" x14ac:dyDescent="0.25">
      <c r="A453" s="51">
        <v>45120</v>
      </c>
      <c r="B453" s="52">
        <v>135.94999999999999</v>
      </c>
      <c r="C453" s="53">
        <f t="shared" si="7"/>
        <v>6.2916358253144455E-3</v>
      </c>
      <c r="D453">
        <v>1371977</v>
      </c>
      <c r="E453" s="52">
        <v>135.71</v>
      </c>
      <c r="F453" s="52">
        <v>136.49</v>
      </c>
      <c r="G453" s="52">
        <v>135.04</v>
      </c>
    </row>
    <row r="454" spans="1:7" x14ac:dyDescent="0.25">
      <c r="A454" s="51">
        <v>45119</v>
      </c>
      <c r="B454" s="52">
        <v>135.1</v>
      </c>
      <c r="C454" s="53">
        <f t="shared" si="7"/>
        <v>6.9315048073339547E-3</v>
      </c>
      <c r="D454">
        <v>1147746</v>
      </c>
      <c r="E454" s="52">
        <v>135.15</v>
      </c>
      <c r="F454" s="52">
        <v>136.41499999999999</v>
      </c>
      <c r="G454" s="52">
        <v>134.88579999999999</v>
      </c>
    </row>
    <row r="455" spans="1:7" x14ac:dyDescent="0.25">
      <c r="A455" s="51">
        <v>45118</v>
      </c>
      <c r="B455" s="52">
        <v>134.16999999999999</v>
      </c>
      <c r="C455" s="53">
        <f t="shared" si="7"/>
        <v>-4.7474222980492531E-3</v>
      </c>
      <c r="D455">
        <v>1438254</v>
      </c>
      <c r="E455" s="52">
        <v>134.5</v>
      </c>
      <c r="F455" s="52">
        <v>134.84</v>
      </c>
      <c r="G455" s="52">
        <v>133.34</v>
      </c>
    </row>
    <row r="456" spans="1:7" x14ac:dyDescent="0.25">
      <c r="A456" s="51">
        <v>45117</v>
      </c>
      <c r="B456" s="52">
        <v>134.81</v>
      </c>
      <c r="C456" s="53">
        <f t="shared" si="7"/>
        <v>1.0191082802547768E-2</v>
      </c>
      <c r="D456">
        <v>1275965</v>
      </c>
      <c r="E456" s="52">
        <v>133.77000000000001</v>
      </c>
      <c r="F456" s="52">
        <v>135.69999999999999</v>
      </c>
      <c r="G456" s="52">
        <v>133.69</v>
      </c>
    </row>
    <row r="457" spans="1:7" x14ac:dyDescent="0.25">
      <c r="A457" s="51">
        <v>45114</v>
      </c>
      <c r="B457" s="52">
        <v>133.44999999999999</v>
      </c>
      <c r="C457" s="53">
        <f t="shared" si="7"/>
        <v>-3.360716952950038E-3</v>
      </c>
      <c r="D457">
        <v>1530383</v>
      </c>
      <c r="E457" s="52">
        <v>133.37</v>
      </c>
      <c r="F457" s="52">
        <v>134.19</v>
      </c>
      <c r="G457" s="52">
        <v>132.06</v>
      </c>
    </row>
    <row r="458" spans="1:7" x14ac:dyDescent="0.25">
      <c r="A458" s="51">
        <v>45113</v>
      </c>
      <c r="B458" s="52">
        <v>133.9</v>
      </c>
      <c r="C458" s="53">
        <f t="shared" si="7"/>
        <v>-2.0196107127176899E-2</v>
      </c>
      <c r="D458">
        <v>1869904</v>
      </c>
      <c r="E458" s="52">
        <v>135.66</v>
      </c>
      <c r="F458" s="52">
        <v>136.78</v>
      </c>
      <c r="G458" s="52">
        <v>133.86000000000001</v>
      </c>
    </row>
    <row r="459" spans="1:7" x14ac:dyDescent="0.25">
      <c r="A459" s="51">
        <v>45112</v>
      </c>
      <c r="B459" s="52">
        <v>136.66</v>
      </c>
      <c r="C459" s="53">
        <f t="shared" si="7"/>
        <v>-4.4437968966272168E-3</v>
      </c>
      <c r="D459">
        <v>1743145</v>
      </c>
      <c r="E459" s="52">
        <v>136.84</v>
      </c>
      <c r="F459" s="52">
        <v>136.96</v>
      </c>
      <c r="G459" s="52">
        <v>135.88</v>
      </c>
    </row>
    <row r="460" spans="1:7" x14ac:dyDescent="0.25">
      <c r="A460" s="51">
        <v>45110</v>
      </c>
      <c r="B460" s="52">
        <v>137.27000000000001</v>
      </c>
      <c r="C460" s="53">
        <f t="shared" si="7"/>
        <v>-9.2385420425838971E-3</v>
      </c>
      <c r="D460">
        <v>845578</v>
      </c>
      <c r="E460" s="52">
        <v>137.53</v>
      </c>
      <c r="F460" s="52">
        <v>138.03</v>
      </c>
      <c r="G460" s="52">
        <v>136.85</v>
      </c>
    </row>
    <row r="461" spans="1:7" x14ac:dyDescent="0.25">
      <c r="A461" s="51">
        <v>45107</v>
      </c>
      <c r="B461" s="52">
        <v>138.55000000000001</v>
      </c>
      <c r="C461" s="53">
        <f t="shared" si="7"/>
        <v>9.3982223517414809E-3</v>
      </c>
      <c r="D461">
        <v>1391796</v>
      </c>
      <c r="E461" s="52">
        <v>137.52000000000001</v>
      </c>
      <c r="F461" s="52">
        <v>138.85</v>
      </c>
      <c r="G461" s="52">
        <v>137.125</v>
      </c>
    </row>
    <row r="462" spans="1:7" x14ac:dyDescent="0.25">
      <c r="A462" s="51">
        <v>45106</v>
      </c>
      <c r="B462" s="52">
        <v>137.26</v>
      </c>
      <c r="C462" s="53">
        <f t="shared" si="7"/>
        <v>1.5537141166025448E-2</v>
      </c>
      <c r="D462">
        <v>1525180</v>
      </c>
      <c r="E462" s="52">
        <v>134.88999999999999</v>
      </c>
      <c r="F462" s="52">
        <v>137.80000000000001</v>
      </c>
      <c r="G462" s="52">
        <v>134.6925</v>
      </c>
    </row>
    <row r="463" spans="1:7" x14ac:dyDescent="0.25">
      <c r="A463" s="51">
        <v>45105</v>
      </c>
      <c r="B463" s="52">
        <v>135.16</v>
      </c>
      <c r="C463" s="53">
        <f t="shared" si="7"/>
        <v>6.5534703604408495E-3</v>
      </c>
      <c r="D463">
        <v>1174666</v>
      </c>
      <c r="E463" s="52">
        <v>134.25</v>
      </c>
      <c r="F463" s="52">
        <v>135.245</v>
      </c>
      <c r="G463" s="52">
        <v>133.43</v>
      </c>
    </row>
    <row r="464" spans="1:7" x14ac:dyDescent="0.25">
      <c r="A464" s="51">
        <v>45104</v>
      </c>
      <c r="B464" s="52">
        <v>134.28</v>
      </c>
      <c r="C464" s="53">
        <f t="shared" si="7"/>
        <v>3.7249497131797149E-4</v>
      </c>
      <c r="D464">
        <v>1593106</v>
      </c>
      <c r="E464" s="52">
        <v>135.05000000000001</v>
      </c>
      <c r="F464" s="52">
        <v>135.22</v>
      </c>
      <c r="G464" s="52">
        <v>133.01</v>
      </c>
    </row>
    <row r="465" spans="1:7" x14ac:dyDescent="0.25">
      <c r="A465" s="51">
        <v>45103</v>
      </c>
      <c r="B465" s="52">
        <v>134.22999999999999</v>
      </c>
      <c r="C465" s="53">
        <f t="shared" si="7"/>
        <v>-1.0103244837758152E-2</v>
      </c>
      <c r="D465">
        <v>1486284</v>
      </c>
      <c r="E465" s="52">
        <v>135.06</v>
      </c>
      <c r="F465" s="52">
        <v>135.16999999999999</v>
      </c>
      <c r="G465" s="52">
        <v>133.34</v>
      </c>
    </row>
    <row r="466" spans="1:7" x14ac:dyDescent="0.25">
      <c r="A466" s="51">
        <v>45100</v>
      </c>
      <c r="B466" s="52">
        <v>135.6</v>
      </c>
      <c r="C466" s="53">
        <f t="shared" si="7"/>
        <v>-5.4276074519583606E-3</v>
      </c>
      <c r="D466">
        <v>6219817</v>
      </c>
      <c r="E466" s="52">
        <v>135.88999999999999</v>
      </c>
      <c r="F466" s="52">
        <v>136.79</v>
      </c>
      <c r="G466" s="52">
        <v>135.30000000000001</v>
      </c>
    </row>
    <row r="467" spans="1:7" x14ac:dyDescent="0.25">
      <c r="A467" s="51">
        <v>45099</v>
      </c>
      <c r="B467" s="52">
        <v>136.34</v>
      </c>
      <c r="C467" s="53">
        <f t="shared" si="7"/>
        <v>-2.9252596167910205E-3</v>
      </c>
      <c r="D467">
        <v>1339546</v>
      </c>
      <c r="E467" s="52">
        <v>136.86000000000001</v>
      </c>
      <c r="F467" s="52">
        <v>137.21</v>
      </c>
      <c r="G467" s="52">
        <v>135.31</v>
      </c>
    </row>
    <row r="468" spans="1:7" x14ac:dyDescent="0.25">
      <c r="A468" s="51">
        <v>45098</v>
      </c>
      <c r="B468" s="52">
        <v>136.74</v>
      </c>
      <c r="C468" s="53">
        <f t="shared" si="7"/>
        <v>6.7736710351937734E-3</v>
      </c>
      <c r="D468">
        <v>1244303</v>
      </c>
      <c r="E468" s="52">
        <v>135.79</v>
      </c>
      <c r="F468" s="52">
        <v>137.37</v>
      </c>
      <c r="G468" s="52">
        <v>135.31</v>
      </c>
    </row>
    <row r="469" spans="1:7" x14ac:dyDescent="0.25">
      <c r="A469" s="51">
        <v>45097</v>
      </c>
      <c r="B469" s="52">
        <v>135.82</v>
      </c>
      <c r="C469" s="53">
        <f t="shared" si="7"/>
        <v>-1.9916293837494714E-2</v>
      </c>
      <c r="D469">
        <v>1819170</v>
      </c>
      <c r="E469" s="52">
        <v>137.51</v>
      </c>
      <c r="F469" s="52">
        <v>138.46</v>
      </c>
      <c r="G469" s="52">
        <v>135.72999999999999</v>
      </c>
    </row>
    <row r="470" spans="1:7" x14ac:dyDescent="0.25">
      <c r="A470" s="51">
        <v>45093</v>
      </c>
      <c r="B470" s="52">
        <v>138.58000000000001</v>
      </c>
      <c r="C470" s="53">
        <f t="shared" si="7"/>
        <v>-4.4540229885056126E-3</v>
      </c>
      <c r="D470">
        <v>3749544</v>
      </c>
      <c r="E470" s="52">
        <v>139.63</v>
      </c>
      <c r="F470" s="52">
        <v>140.54</v>
      </c>
      <c r="G470" s="52">
        <v>137.78</v>
      </c>
    </row>
    <row r="471" spans="1:7" x14ac:dyDescent="0.25">
      <c r="A471" s="51">
        <v>45092</v>
      </c>
      <c r="B471" s="52">
        <v>139.19999999999999</v>
      </c>
      <c r="C471" s="53">
        <f t="shared" si="7"/>
        <v>2.0902090209020896E-2</v>
      </c>
      <c r="D471">
        <v>2078805</v>
      </c>
      <c r="E471" s="52">
        <v>136.87</v>
      </c>
      <c r="F471" s="52">
        <v>139.32</v>
      </c>
      <c r="G471" s="52">
        <v>136.66</v>
      </c>
    </row>
    <row r="472" spans="1:7" x14ac:dyDescent="0.25">
      <c r="A472" s="51">
        <v>45091</v>
      </c>
      <c r="B472" s="52">
        <v>136.35</v>
      </c>
      <c r="C472" s="53">
        <f t="shared" si="7"/>
        <v>2.7209883806442736E-3</v>
      </c>
      <c r="D472">
        <v>2121730</v>
      </c>
      <c r="E472" s="52">
        <v>136</v>
      </c>
      <c r="F472" s="52">
        <v>136.655</v>
      </c>
      <c r="G472" s="52">
        <v>135.65</v>
      </c>
    </row>
    <row r="473" spans="1:7" x14ac:dyDescent="0.25">
      <c r="A473" s="51">
        <v>45090</v>
      </c>
      <c r="B473" s="52">
        <v>135.97999999999999</v>
      </c>
      <c r="C473" s="53">
        <f t="shared" si="7"/>
        <v>1.0027482730446291E-2</v>
      </c>
      <c r="D473">
        <v>1440819</v>
      </c>
      <c r="E473" s="52">
        <v>134.44</v>
      </c>
      <c r="F473" s="52">
        <v>136.06</v>
      </c>
      <c r="G473" s="52">
        <v>134.44</v>
      </c>
    </row>
    <row r="474" spans="1:7" x14ac:dyDescent="0.25">
      <c r="A474" s="51">
        <v>45089</v>
      </c>
      <c r="B474" s="52">
        <v>134.63</v>
      </c>
      <c r="C474" s="53">
        <f t="shared" si="7"/>
        <v>8.9178657074340251E-3</v>
      </c>
      <c r="D474">
        <v>1369127</v>
      </c>
      <c r="E474" s="52">
        <v>133.55000000000001</v>
      </c>
      <c r="F474" s="52">
        <v>134.75</v>
      </c>
      <c r="G474" s="52">
        <v>133.29499999999999</v>
      </c>
    </row>
    <row r="475" spans="1:7" x14ac:dyDescent="0.25">
      <c r="A475" s="51">
        <v>45086</v>
      </c>
      <c r="B475" s="52">
        <v>133.44</v>
      </c>
      <c r="C475" s="53">
        <f t="shared" si="7"/>
        <v>1.8018018018017834E-3</v>
      </c>
      <c r="D475">
        <v>1309844</v>
      </c>
      <c r="E475" s="52">
        <v>133.34</v>
      </c>
      <c r="F475" s="52">
        <v>134.02000000000001</v>
      </c>
      <c r="G475" s="52">
        <v>132.94999999999999</v>
      </c>
    </row>
    <row r="476" spans="1:7" x14ac:dyDescent="0.25">
      <c r="A476" s="51">
        <v>45085</v>
      </c>
      <c r="B476" s="52">
        <v>133.19999999999999</v>
      </c>
      <c r="C476" s="53">
        <f t="shared" si="7"/>
        <v>5.7384475989126216E-3</v>
      </c>
      <c r="D476">
        <v>1630512</v>
      </c>
      <c r="E476" s="52">
        <v>131.55000000000001</v>
      </c>
      <c r="F476" s="52">
        <v>133.25</v>
      </c>
      <c r="G476" s="52">
        <v>131.35</v>
      </c>
    </row>
    <row r="477" spans="1:7" x14ac:dyDescent="0.25">
      <c r="A477" s="51">
        <v>45084</v>
      </c>
      <c r="B477" s="52">
        <v>132.44</v>
      </c>
      <c r="C477" s="53">
        <f t="shared" si="7"/>
        <v>-3.3112582781457123E-3</v>
      </c>
      <c r="D477">
        <v>1800974</v>
      </c>
      <c r="E477" s="52">
        <v>132.46</v>
      </c>
      <c r="F477" s="52">
        <v>133.13</v>
      </c>
      <c r="G477" s="52">
        <v>131.47</v>
      </c>
    </row>
    <row r="478" spans="1:7" x14ac:dyDescent="0.25">
      <c r="A478" s="51">
        <v>45083</v>
      </c>
      <c r="B478" s="52">
        <v>132.88</v>
      </c>
      <c r="C478" s="53">
        <f t="shared" si="7"/>
        <v>-9.6146679585600303E-3</v>
      </c>
      <c r="D478">
        <v>1604187</v>
      </c>
      <c r="E478" s="52">
        <v>134.46</v>
      </c>
      <c r="F478" s="52">
        <v>134.86000000000001</v>
      </c>
      <c r="G478" s="52">
        <v>132.04499999999999</v>
      </c>
    </row>
    <row r="479" spans="1:7" x14ac:dyDescent="0.25">
      <c r="A479" s="51">
        <v>45082</v>
      </c>
      <c r="B479" s="52">
        <v>134.16999999999999</v>
      </c>
      <c r="C479" s="53">
        <f t="shared" si="7"/>
        <v>-2.6759830521074779E-3</v>
      </c>
      <c r="D479">
        <v>1562686</v>
      </c>
      <c r="E479" s="52">
        <v>134.54</v>
      </c>
      <c r="F479" s="52">
        <v>135.19</v>
      </c>
      <c r="G479" s="52">
        <v>133.75</v>
      </c>
    </row>
    <row r="480" spans="1:7" x14ac:dyDescent="0.25">
      <c r="A480" s="51">
        <v>45079</v>
      </c>
      <c r="B480" s="52">
        <v>134.53</v>
      </c>
      <c r="C480" s="53">
        <f t="shared" si="7"/>
        <v>1.724007561436669E-2</v>
      </c>
      <c r="D480">
        <v>2054514</v>
      </c>
      <c r="E480" s="52">
        <v>132.78</v>
      </c>
      <c r="F480" s="52">
        <v>134.61000000000001</v>
      </c>
      <c r="G480" s="52">
        <v>132.78</v>
      </c>
    </row>
    <row r="481" spans="1:7" x14ac:dyDescent="0.25">
      <c r="A481" s="51">
        <v>45078</v>
      </c>
      <c r="B481" s="52">
        <v>132.25</v>
      </c>
      <c r="C481" s="53">
        <f t="shared" si="7"/>
        <v>2.7663377107778331E-2</v>
      </c>
      <c r="D481">
        <v>3278107</v>
      </c>
      <c r="E481" s="52">
        <v>128.38</v>
      </c>
      <c r="F481" s="52">
        <v>132.72</v>
      </c>
      <c r="G481" s="52">
        <v>127.99</v>
      </c>
    </row>
    <row r="482" spans="1:7" x14ac:dyDescent="0.25">
      <c r="A482" s="51">
        <v>45077</v>
      </c>
      <c r="B482" s="52">
        <v>128.69</v>
      </c>
      <c r="C482" s="53">
        <f t="shared" si="7"/>
        <v>7.0428046012989132E-3</v>
      </c>
      <c r="D482">
        <v>7448337</v>
      </c>
      <c r="E482" s="52">
        <v>127.71</v>
      </c>
      <c r="F482" s="52">
        <v>128.9</v>
      </c>
      <c r="G482" s="52">
        <v>126.905</v>
      </c>
    </row>
    <row r="483" spans="1:7" x14ac:dyDescent="0.25">
      <c r="A483" s="51">
        <v>45076</v>
      </c>
      <c r="B483" s="52">
        <v>127.79</v>
      </c>
      <c r="C483" s="53">
        <f t="shared" si="7"/>
        <v>-1.5940243338980475E-2</v>
      </c>
      <c r="D483">
        <v>1843142</v>
      </c>
      <c r="E483" s="52">
        <v>129.27000000000001</v>
      </c>
      <c r="F483" s="52">
        <v>130.04499999999999</v>
      </c>
      <c r="G483" s="52">
        <v>127.36</v>
      </c>
    </row>
    <row r="484" spans="1:7" x14ac:dyDescent="0.25">
      <c r="A484" s="51">
        <v>45072</v>
      </c>
      <c r="B484" s="52">
        <v>129.86000000000001</v>
      </c>
      <c r="C484" s="53">
        <f t="shared" si="7"/>
        <v>-3.07078151389506E-3</v>
      </c>
      <c r="D484">
        <v>2145000</v>
      </c>
      <c r="E484" s="52">
        <v>129.96</v>
      </c>
      <c r="F484" s="52">
        <v>130.97499999999999</v>
      </c>
      <c r="G484" s="52">
        <v>129.07</v>
      </c>
    </row>
    <row r="485" spans="1:7" x14ac:dyDescent="0.25">
      <c r="A485" s="51">
        <v>45071</v>
      </c>
      <c r="B485" s="52">
        <v>130.26</v>
      </c>
      <c r="C485" s="53">
        <f t="shared" si="7"/>
        <v>-4.6611140826775532E-3</v>
      </c>
      <c r="D485">
        <v>2364357</v>
      </c>
      <c r="E485" s="52">
        <v>130.69</v>
      </c>
      <c r="F485" s="52">
        <v>131.19999999999999</v>
      </c>
      <c r="G485" s="52">
        <v>129.1</v>
      </c>
    </row>
    <row r="486" spans="1:7" x14ac:dyDescent="0.25">
      <c r="A486" s="51">
        <v>45070</v>
      </c>
      <c r="B486" s="52">
        <v>130.87</v>
      </c>
      <c r="C486" s="53">
        <f t="shared" si="7"/>
        <v>-4.4123240775959527E-3</v>
      </c>
      <c r="D486">
        <v>1352236</v>
      </c>
      <c r="E486" s="52">
        <v>131.52000000000001</v>
      </c>
      <c r="F486" s="52">
        <v>131.76</v>
      </c>
      <c r="G486" s="52">
        <v>129.83000000000001</v>
      </c>
    </row>
    <row r="487" spans="1:7" x14ac:dyDescent="0.25">
      <c r="A487" s="51">
        <v>45069</v>
      </c>
      <c r="B487" s="52">
        <v>131.44999999999999</v>
      </c>
      <c r="C487" s="53">
        <f t="shared" si="7"/>
        <v>-2.5646727447928286E-2</v>
      </c>
      <c r="D487">
        <v>1828261</v>
      </c>
      <c r="E487" s="52">
        <v>134.80000000000001</v>
      </c>
      <c r="F487" s="52">
        <v>134.80000000000001</v>
      </c>
      <c r="G487" s="52">
        <v>131.28</v>
      </c>
    </row>
    <row r="488" spans="1:7" x14ac:dyDescent="0.25">
      <c r="A488" s="51">
        <v>45068</v>
      </c>
      <c r="B488" s="52">
        <v>134.91</v>
      </c>
      <c r="C488" s="53">
        <f t="shared" si="7"/>
        <v>-2.4370841770321117E-2</v>
      </c>
      <c r="D488">
        <v>1644553</v>
      </c>
      <c r="E488" s="52">
        <v>138.66999999999999</v>
      </c>
      <c r="F488" s="52">
        <v>139.52000000000001</v>
      </c>
      <c r="G488" s="52">
        <v>134.87</v>
      </c>
    </row>
    <row r="489" spans="1:7" x14ac:dyDescent="0.25">
      <c r="A489" s="51">
        <v>45065</v>
      </c>
      <c r="B489" s="52">
        <v>138.28</v>
      </c>
      <c r="C489" s="53">
        <f t="shared" si="7"/>
        <v>-1.2278801011194052E-3</v>
      </c>
      <c r="D489">
        <v>1295382</v>
      </c>
      <c r="E489" s="52">
        <v>138.52000000000001</v>
      </c>
      <c r="F489" s="52">
        <v>139.22</v>
      </c>
      <c r="G489" s="52">
        <v>138.08000000000001</v>
      </c>
    </row>
    <row r="490" spans="1:7" x14ac:dyDescent="0.25">
      <c r="A490" s="51">
        <v>45064</v>
      </c>
      <c r="B490" s="52">
        <v>138.44999999999999</v>
      </c>
      <c r="C490" s="53">
        <f t="shared" si="7"/>
        <v>8.9637079142981246E-3</v>
      </c>
      <c r="D490">
        <v>1435422</v>
      </c>
      <c r="E490" s="52">
        <v>137.06</v>
      </c>
      <c r="F490" s="52">
        <v>138.56</v>
      </c>
      <c r="G490" s="52">
        <v>136.83000000000001</v>
      </c>
    </row>
    <row r="491" spans="1:7" x14ac:dyDescent="0.25">
      <c r="A491" s="51">
        <v>45063</v>
      </c>
      <c r="B491" s="52">
        <v>137.22</v>
      </c>
      <c r="C491" s="53">
        <f t="shared" si="7"/>
        <v>-1.1240812797233102E-2</v>
      </c>
      <c r="D491">
        <v>1690641</v>
      </c>
      <c r="E491" s="52">
        <v>139.16999999999999</v>
      </c>
      <c r="F491" s="52">
        <v>139.35</v>
      </c>
      <c r="G491" s="52">
        <v>136.94</v>
      </c>
    </row>
    <row r="492" spans="1:7" x14ac:dyDescent="0.25">
      <c r="A492" s="51">
        <v>45062</v>
      </c>
      <c r="B492" s="52">
        <v>138.78</v>
      </c>
      <c r="C492" s="53">
        <f t="shared" si="7"/>
        <v>7.2579474524603338E-3</v>
      </c>
      <c r="D492">
        <v>1572171</v>
      </c>
      <c r="E492" s="52">
        <v>138.19999999999999</v>
      </c>
      <c r="F492" s="52">
        <v>139.32</v>
      </c>
      <c r="G492" s="52">
        <v>137.61000000000001</v>
      </c>
    </row>
    <row r="493" spans="1:7" x14ac:dyDescent="0.25">
      <c r="A493" s="51">
        <v>45061</v>
      </c>
      <c r="B493" s="52">
        <v>137.78</v>
      </c>
      <c r="C493" s="53">
        <f t="shared" si="7"/>
        <v>-5.2703775900656558E-3</v>
      </c>
      <c r="D493">
        <v>896201</v>
      </c>
      <c r="E493" s="52">
        <v>138.9</v>
      </c>
      <c r="F493" s="52">
        <v>138.9</v>
      </c>
      <c r="G493" s="52">
        <v>137.55000000000001</v>
      </c>
    </row>
    <row r="494" spans="1:7" x14ac:dyDescent="0.25">
      <c r="A494" s="51">
        <v>45058</v>
      </c>
      <c r="B494" s="52">
        <v>138.51</v>
      </c>
      <c r="C494" s="53">
        <f t="shared" si="7"/>
        <v>8.5190039318479016E-3</v>
      </c>
      <c r="D494">
        <v>1114720</v>
      </c>
      <c r="E494" s="52">
        <v>137.30000000000001</v>
      </c>
      <c r="F494" s="52">
        <v>138.71</v>
      </c>
      <c r="G494" s="52">
        <v>137.29</v>
      </c>
    </row>
    <row r="495" spans="1:7" x14ac:dyDescent="0.25">
      <c r="A495" s="51">
        <v>45057</v>
      </c>
      <c r="B495" s="52">
        <v>137.34</v>
      </c>
      <c r="C495" s="53">
        <f t="shared" si="7"/>
        <v>-2.9040220705677244E-3</v>
      </c>
      <c r="D495">
        <v>1144129</v>
      </c>
      <c r="E495" s="52">
        <v>137.87</v>
      </c>
      <c r="F495" s="52">
        <v>138.27000000000001</v>
      </c>
      <c r="G495" s="52">
        <v>136.66999999999999</v>
      </c>
    </row>
    <row r="496" spans="1:7" x14ac:dyDescent="0.25">
      <c r="A496" s="51">
        <v>45056</v>
      </c>
      <c r="B496" s="52">
        <v>137.74</v>
      </c>
      <c r="C496" s="53">
        <f t="shared" si="7"/>
        <v>9.4469878642544636E-4</v>
      </c>
      <c r="D496">
        <v>1595245</v>
      </c>
      <c r="E496" s="52">
        <v>137.69</v>
      </c>
      <c r="F496" s="52">
        <v>138.30000000000001</v>
      </c>
      <c r="G496" s="52">
        <v>136.44</v>
      </c>
    </row>
    <row r="497" spans="1:7" x14ac:dyDescent="0.25">
      <c r="A497" s="51">
        <v>45055</v>
      </c>
      <c r="B497" s="52">
        <v>137.61000000000001</v>
      </c>
      <c r="C497" s="53">
        <f t="shared" si="7"/>
        <v>7.9103493737640029E-3</v>
      </c>
      <c r="D497">
        <v>1094934</v>
      </c>
      <c r="E497" s="52">
        <v>136.79</v>
      </c>
      <c r="F497" s="52">
        <v>137.81</v>
      </c>
      <c r="G497" s="52">
        <v>136.06</v>
      </c>
    </row>
    <row r="498" spans="1:7" x14ac:dyDescent="0.25">
      <c r="A498" s="51">
        <v>45054</v>
      </c>
      <c r="B498" s="52">
        <v>136.53</v>
      </c>
      <c r="C498" s="53">
        <f t="shared" si="7"/>
        <v>-6.9823259873446064E-3</v>
      </c>
      <c r="D498">
        <v>981392</v>
      </c>
      <c r="E498" s="52">
        <v>137.44999999999999</v>
      </c>
      <c r="F498" s="52">
        <v>137.67500000000001</v>
      </c>
      <c r="G498" s="52">
        <v>136.41999999999999</v>
      </c>
    </row>
    <row r="499" spans="1:7" x14ac:dyDescent="0.25">
      <c r="A499" s="51">
        <v>45051</v>
      </c>
      <c r="B499" s="52">
        <v>137.49</v>
      </c>
      <c r="C499" s="53">
        <f t="shared" si="7"/>
        <v>8.5827464788732488E-3</v>
      </c>
      <c r="D499">
        <v>1361645</v>
      </c>
      <c r="E499" s="52">
        <v>136.46</v>
      </c>
      <c r="F499" s="52">
        <v>137.79</v>
      </c>
      <c r="G499" s="52">
        <v>136.04</v>
      </c>
    </row>
    <row r="500" spans="1:7" x14ac:dyDescent="0.25">
      <c r="A500" s="51">
        <v>45050</v>
      </c>
      <c r="B500" s="52">
        <v>136.32</v>
      </c>
      <c r="C500" s="53">
        <f t="shared" si="7"/>
        <v>-7.2099628577672048E-3</v>
      </c>
      <c r="D500">
        <v>1555644</v>
      </c>
      <c r="E500" s="52">
        <v>136.83000000000001</v>
      </c>
      <c r="F500" s="52">
        <v>137.47999999999999</v>
      </c>
      <c r="G500" s="52">
        <v>135.38</v>
      </c>
    </row>
    <row r="501" spans="1:7" x14ac:dyDescent="0.25">
      <c r="A501" s="51">
        <v>45049</v>
      </c>
      <c r="B501" s="52">
        <v>137.31</v>
      </c>
      <c r="C501" s="53">
        <f t="shared" si="7"/>
        <v>-3.911826452064382E-2</v>
      </c>
      <c r="D501">
        <v>3220283</v>
      </c>
      <c r="E501" s="52">
        <v>139.75</v>
      </c>
      <c r="F501" s="52">
        <v>141.20500000000001</v>
      </c>
      <c r="G501" s="52">
        <v>136.38999999999999</v>
      </c>
    </row>
    <row r="502" spans="1:7" x14ac:dyDescent="0.25">
      <c r="A502" s="51">
        <v>45048</v>
      </c>
      <c r="B502" s="52">
        <v>142.9</v>
      </c>
      <c r="C502" s="53">
        <f t="shared" si="7"/>
        <v>4.7106798846938691E-3</v>
      </c>
      <c r="D502">
        <v>1692847</v>
      </c>
      <c r="E502" s="52">
        <v>142.15</v>
      </c>
      <c r="F502" s="52">
        <v>143.245</v>
      </c>
      <c r="G502" s="52">
        <v>140.95500000000001</v>
      </c>
    </row>
    <row r="503" spans="1:7" x14ac:dyDescent="0.25">
      <c r="A503" s="51">
        <v>45047</v>
      </c>
      <c r="B503" s="52">
        <v>142.22999999999999</v>
      </c>
      <c r="C503" s="53">
        <f t="shared" si="7"/>
        <v>1.1737089201877771E-2</v>
      </c>
      <c r="D503">
        <v>1696353</v>
      </c>
      <c r="E503" s="52">
        <v>140.58000000000001</v>
      </c>
      <c r="F503" s="52">
        <v>142.52500000000001</v>
      </c>
      <c r="G503" s="52">
        <v>140.58000000000001</v>
      </c>
    </row>
    <row r="504" spans="1:7" x14ac:dyDescent="0.25">
      <c r="A504" s="51">
        <v>45044</v>
      </c>
      <c r="B504" s="52">
        <v>140.58000000000001</v>
      </c>
      <c r="C504" s="53">
        <f t="shared" si="7"/>
        <v>5.5793991416308586E-3</v>
      </c>
      <c r="D504">
        <v>1555476</v>
      </c>
      <c r="E504" s="52">
        <v>139.94</v>
      </c>
      <c r="F504" s="52">
        <v>140.93</v>
      </c>
      <c r="G504" s="52">
        <v>139.17500000000001</v>
      </c>
    </row>
    <row r="505" spans="1:7" x14ac:dyDescent="0.25">
      <c r="A505" s="51">
        <v>45043</v>
      </c>
      <c r="B505" s="52">
        <v>139.80000000000001</v>
      </c>
      <c r="C505" s="53">
        <f t="shared" si="7"/>
        <v>1.2970074632273176E-2</v>
      </c>
      <c r="D505">
        <v>1084996</v>
      </c>
      <c r="E505" s="52">
        <v>138.58000000000001</v>
      </c>
      <c r="F505" s="52">
        <v>139.93</v>
      </c>
      <c r="G505" s="52">
        <v>138.16</v>
      </c>
    </row>
    <row r="506" spans="1:7" x14ac:dyDescent="0.25">
      <c r="A506" s="51">
        <v>45042</v>
      </c>
      <c r="B506" s="52">
        <v>138.01</v>
      </c>
      <c r="C506" s="53">
        <f t="shared" si="7"/>
        <v>1.4512734924896353E-3</v>
      </c>
      <c r="D506">
        <v>1451824</v>
      </c>
      <c r="E506" s="52">
        <v>137.41</v>
      </c>
      <c r="F506" s="52">
        <v>138.52000000000001</v>
      </c>
      <c r="G506" s="52">
        <v>137.03</v>
      </c>
    </row>
    <row r="507" spans="1:7" x14ac:dyDescent="0.25">
      <c r="A507" s="51">
        <v>45041</v>
      </c>
      <c r="B507" s="52">
        <v>137.81</v>
      </c>
      <c r="C507" s="53">
        <f t="shared" si="7"/>
        <v>-7.8473722102232468E-3</v>
      </c>
      <c r="D507">
        <v>1207236</v>
      </c>
      <c r="E507" s="52">
        <v>139</v>
      </c>
      <c r="F507" s="52">
        <v>139</v>
      </c>
      <c r="G507" s="52">
        <v>137.35</v>
      </c>
    </row>
    <row r="508" spans="1:7" x14ac:dyDescent="0.25">
      <c r="A508" s="51">
        <v>45040</v>
      </c>
      <c r="B508" s="52">
        <v>138.9</v>
      </c>
      <c r="C508" s="53">
        <f t="shared" si="7"/>
        <v>4.1205812188245261E-3</v>
      </c>
      <c r="D508">
        <v>1498794</v>
      </c>
      <c r="E508" s="52">
        <v>138.72999999999999</v>
      </c>
      <c r="F508" s="52">
        <v>138.94999999999999</v>
      </c>
      <c r="G508" s="52">
        <v>138.31</v>
      </c>
    </row>
    <row r="509" spans="1:7" x14ac:dyDescent="0.25">
      <c r="A509" s="51">
        <v>45037</v>
      </c>
      <c r="B509" s="52">
        <v>138.33000000000001</v>
      </c>
      <c r="C509" s="53">
        <f t="shared" si="7"/>
        <v>6.0363636363636175E-3</v>
      </c>
      <c r="D509">
        <v>1324941</v>
      </c>
      <c r="E509" s="52">
        <v>138.34</v>
      </c>
      <c r="F509" s="52">
        <v>138.53</v>
      </c>
      <c r="G509" s="52">
        <v>137.06</v>
      </c>
    </row>
    <row r="510" spans="1:7" x14ac:dyDescent="0.25">
      <c r="A510" s="51">
        <v>45036</v>
      </c>
      <c r="B510" s="52">
        <v>137.5</v>
      </c>
      <c r="C510" s="53">
        <f t="shared" si="7"/>
        <v>2.7712952158693849E-3</v>
      </c>
      <c r="D510">
        <v>1082433</v>
      </c>
      <c r="E510" s="52">
        <v>137.31</v>
      </c>
      <c r="F510" s="52">
        <v>137.8699</v>
      </c>
      <c r="G510" s="52">
        <v>136.63</v>
      </c>
    </row>
    <row r="511" spans="1:7" x14ac:dyDescent="0.25">
      <c r="A511" s="51">
        <v>45035</v>
      </c>
      <c r="B511" s="52">
        <v>137.12</v>
      </c>
      <c r="C511" s="53">
        <f t="shared" si="7"/>
        <v>-3.3435092309929137E-3</v>
      </c>
      <c r="D511">
        <v>1623874</v>
      </c>
      <c r="E511" s="52">
        <v>137.72</v>
      </c>
      <c r="F511" s="52">
        <v>138.08000000000001</v>
      </c>
      <c r="G511" s="52">
        <v>136.56</v>
      </c>
    </row>
    <row r="512" spans="1:7" x14ac:dyDescent="0.25">
      <c r="A512" s="51">
        <v>45034</v>
      </c>
      <c r="B512" s="52">
        <v>137.58000000000001</v>
      </c>
      <c r="C512" s="53">
        <f t="shared" si="7"/>
        <v>3.5010940919038003E-3</v>
      </c>
      <c r="D512">
        <v>1980399</v>
      </c>
      <c r="E512" s="52">
        <v>137.19</v>
      </c>
      <c r="F512" s="52">
        <v>137.61000000000001</v>
      </c>
      <c r="G512" s="52">
        <v>136.69</v>
      </c>
    </row>
    <row r="513" spans="1:7" x14ac:dyDescent="0.25">
      <c r="A513" s="51">
        <v>45033</v>
      </c>
      <c r="B513" s="52">
        <v>137.1</v>
      </c>
      <c r="C513" s="53">
        <f t="shared" si="7"/>
        <v>1.6459074733096157E-2</v>
      </c>
      <c r="D513">
        <v>2184845</v>
      </c>
      <c r="E513" s="52">
        <v>135.4</v>
      </c>
      <c r="F513" s="52">
        <v>137.13999999999999</v>
      </c>
      <c r="G513" s="52">
        <v>134.97999999999999</v>
      </c>
    </row>
    <row r="514" spans="1:7" x14ac:dyDescent="0.25">
      <c r="A514" s="51">
        <v>45030</v>
      </c>
      <c r="B514" s="52">
        <v>134.88</v>
      </c>
      <c r="C514" s="53">
        <f t="shared" si="7"/>
        <v>1.633744244764479E-3</v>
      </c>
      <c r="D514">
        <v>1270374</v>
      </c>
      <c r="E514" s="52">
        <v>134.81</v>
      </c>
      <c r="F514" s="52">
        <v>135.35</v>
      </c>
      <c r="G514" s="52">
        <v>134.08000000000001</v>
      </c>
    </row>
    <row r="515" spans="1:7" x14ac:dyDescent="0.25">
      <c r="A515" s="51">
        <v>45029</v>
      </c>
      <c r="B515" s="52">
        <v>134.66</v>
      </c>
      <c r="C515" s="53">
        <f t="shared" ref="C515:C578" si="8">B515/B516-1</f>
        <v>2.0306106985906958E-2</v>
      </c>
      <c r="D515">
        <v>1732592</v>
      </c>
      <c r="E515" s="52">
        <v>132.65</v>
      </c>
      <c r="F515" s="52">
        <v>134.70500000000001</v>
      </c>
      <c r="G515" s="52">
        <v>132.01</v>
      </c>
    </row>
    <row r="516" spans="1:7" x14ac:dyDescent="0.25">
      <c r="A516" s="51">
        <v>45028</v>
      </c>
      <c r="B516" s="52">
        <v>131.97999999999999</v>
      </c>
      <c r="C516" s="53">
        <f t="shared" si="8"/>
        <v>3.1162119024092938E-3</v>
      </c>
      <c r="D516">
        <v>1231140</v>
      </c>
      <c r="E516" s="52">
        <v>131.66999999999999</v>
      </c>
      <c r="F516" s="52">
        <v>132.77000000000001</v>
      </c>
      <c r="G516" s="52">
        <v>131.45500000000001</v>
      </c>
    </row>
    <row r="517" spans="1:7" x14ac:dyDescent="0.25">
      <c r="A517" s="51">
        <v>45027</v>
      </c>
      <c r="B517" s="52">
        <v>131.57</v>
      </c>
      <c r="C517" s="53">
        <f t="shared" si="8"/>
        <v>3.5850495804730098E-3</v>
      </c>
      <c r="D517">
        <v>1113158</v>
      </c>
      <c r="E517" s="52">
        <v>130.96</v>
      </c>
      <c r="F517" s="52">
        <v>132.1</v>
      </c>
      <c r="G517" s="52">
        <v>130.65</v>
      </c>
    </row>
    <row r="518" spans="1:7" x14ac:dyDescent="0.25">
      <c r="A518" s="51">
        <v>45026</v>
      </c>
      <c r="B518" s="52">
        <v>131.1</v>
      </c>
      <c r="C518" s="53">
        <f t="shared" si="8"/>
        <v>-7.570022710068125E-3</v>
      </c>
      <c r="D518">
        <v>1224824</v>
      </c>
      <c r="E518" s="52">
        <v>131.55000000000001</v>
      </c>
      <c r="F518" s="52">
        <v>131.745</v>
      </c>
      <c r="G518" s="52">
        <v>130.68</v>
      </c>
    </row>
    <row r="519" spans="1:7" x14ac:dyDescent="0.25">
      <c r="A519" s="51">
        <v>45022</v>
      </c>
      <c r="B519" s="52">
        <v>132.1</v>
      </c>
      <c r="C519" s="53">
        <f t="shared" si="8"/>
        <v>1.2126724268606281E-3</v>
      </c>
      <c r="D519">
        <v>1080546</v>
      </c>
      <c r="E519" s="52">
        <v>132.15</v>
      </c>
      <c r="F519" s="52">
        <v>132.38999999999999</v>
      </c>
      <c r="G519" s="52">
        <v>131.62</v>
      </c>
    </row>
    <row r="520" spans="1:7" x14ac:dyDescent="0.25">
      <c r="A520" s="51">
        <v>45021</v>
      </c>
      <c r="B520" s="52">
        <v>131.94</v>
      </c>
      <c r="C520" s="53">
        <f t="shared" si="8"/>
        <v>2.5835866261398888E-3</v>
      </c>
      <c r="D520">
        <v>1212422</v>
      </c>
      <c r="E520" s="52">
        <v>132.01</v>
      </c>
      <c r="F520" s="52">
        <v>133.005</v>
      </c>
      <c r="G520" s="52">
        <v>131.91999999999999</v>
      </c>
    </row>
    <row r="521" spans="1:7" x14ac:dyDescent="0.25">
      <c r="A521" s="51">
        <v>45020</v>
      </c>
      <c r="B521" s="52">
        <v>131.6</v>
      </c>
      <c r="C521" s="53">
        <f t="shared" si="8"/>
        <v>-1.2086179716237599E-2</v>
      </c>
      <c r="D521">
        <v>1493334</v>
      </c>
      <c r="E521" s="52">
        <v>132.76</v>
      </c>
      <c r="F521" s="52">
        <v>132.85220000000001</v>
      </c>
      <c r="G521" s="52">
        <v>131.27000000000001</v>
      </c>
    </row>
    <row r="522" spans="1:7" x14ac:dyDescent="0.25">
      <c r="A522" s="51">
        <v>45019</v>
      </c>
      <c r="B522" s="52">
        <v>133.21</v>
      </c>
      <c r="C522" s="53">
        <f t="shared" si="8"/>
        <v>8.5554209569957962E-3</v>
      </c>
      <c r="D522">
        <v>1299251</v>
      </c>
      <c r="E522" s="52">
        <v>132.08000000000001</v>
      </c>
      <c r="F522" s="52">
        <v>133.30000000000001</v>
      </c>
      <c r="G522" s="52">
        <v>131.54</v>
      </c>
    </row>
    <row r="523" spans="1:7" x14ac:dyDescent="0.25">
      <c r="A523" s="51">
        <v>45016</v>
      </c>
      <c r="B523" s="52">
        <v>132.08000000000001</v>
      </c>
      <c r="C523" s="53">
        <f t="shared" si="8"/>
        <v>2.1263434624603672E-2</v>
      </c>
      <c r="D523">
        <v>1705818</v>
      </c>
      <c r="E523" s="52">
        <v>130.18</v>
      </c>
      <c r="F523" s="52">
        <v>132.27000000000001</v>
      </c>
      <c r="G523" s="52">
        <v>129.99</v>
      </c>
    </row>
    <row r="524" spans="1:7" x14ac:dyDescent="0.25">
      <c r="A524" s="51">
        <v>45015</v>
      </c>
      <c r="B524" s="52">
        <v>129.33000000000001</v>
      </c>
      <c r="C524" s="53">
        <f t="shared" si="8"/>
        <v>7.1645510474263041E-3</v>
      </c>
      <c r="D524">
        <v>1183069</v>
      </c>
      <c r="E524" s="52">
        <v>128.69999999999999</v>
      </c>
      <c r="F524" s="52">
        <v>129.55500000000001</v>
      </c>
      <c r="G524" s="52">
        <v>128.46</v>
      </c>
    </row>
    <row r="525" spans="1:7" x14ac:dyDescent="0.25">
      <c r="A525" s="51">
        <v>45014</v>
      </c>
      <c r="B525" s="52">
        <v>128.41</v>
      </c>
      <c r="C525" s="53">
        <f t="shared" si="8"/>
        <v>-7.0038910505842988E-4</v>
      </c>
      <c r="D525">
        <v>1104700</v>
      </c>
      <c r="E525" s="52">
        <v>128.94</v>
      </c>
      <c r="F525" s="52">
        <v>129.41</v>
      </c>
      <c r="G525" s="52">
        <v>128.04</v>
      </c>
    </row>
    <row r="526" spans="1:7" x14ac:dyDescent="0.25">
      <c r="A526" s="51">
        <v>45013</v>
      </c>
      <c r="B526" s="52">
        <v>128.5</v>
      </c>
      <c r="C526" s="53">
        <f t="shared" si="8"/>
        <v>1.6369163613687565E-3</v>
      </c>
      <c r="D526">
        <v>981684</v>
      </c>
      <c r="E526" s="52">
        <v>128.18</v>
      </c>
      <c r="F526" s="52">
        <v>128.97999999999999</v>
      </c>
      <c r="G526" s="52">
        <v>127.86</v>
      </c>
    </row>
    <row r="527" spans="1:7" x14ac:dyDescent="0.25">
      <c r="A527" s="51">
        <v>45012</v>
      </c>
      <c r="B527" s="52">
        <v>128.29</v>
      </c>
      <c r="C527" s="53">
        <f t="shared" si="8"/>
        <v>3.5985292967222193E-3</v>
      </c>
      <c r="D527">
        <v>1314960</v>
      </c>
      <c r="E527" s="52">
        <v>128.43</v>
      </c>
      <c r="F527" s="52">
        <v>128.79</v>
      </c>
      <c r="G527" s="52">
        <v>127.83</v>
      </c>
    </row>
    <row r="528" spans="1:7" x14ac:dyDescent="0.25">
      <c r="A528" s="51">
        <v>45009</v>
      </c>
      <c r="B528" s="52">
        <v>127.83</v>
      </c>
      <c r="C528" s="53">
        <f t="shared" si="8"/>
        <v>1.1748120300751896E-3</v>
      </c>
      <c r="D528">
        <v>1193837</v>
      </c>
      <c r="E528" s="52">
        <v>127.98</v>
      </c>
      <c r="F528" s="52">
        <v>128.44999999999999</v>
      </c>
      <c r="G528" s="52">
        <v>127.125</v>
      </c>
    </row>
    <row r="529" spans="1:7" x14ac:dyDescent="0.25">
      <c r="A529" s="51">
        <v>45008</v>
      </c>
      <c r="B529" s="52">
        <v>127.68</v>
      </c>
      <c r="C529" s="53">
        <f t="shared" si="8"/>
        <v>3.1338138514569458E-4</v>
      </c>
      <c r="D529">
        <v>1223330</v>
      </c>
      <c r="E529" s="52">
        <v>127.71</v>
      </c>
      <c r="F529" s="52">
        <v>128.965</v>
      </c>
      <c r="G529" s="52">
        <v>126.92</v>
      </c>
    </row>
    <row r="530" spans="1:7" x14ac:dyDescent="0.25">
      <c r="A530" s="51">
        <v>45007</v>
      </c>
      <c r="B530" s="52">
        <v>127.64</v>
      </c>
      <c r="C530" s="53">
        <f t="shared" si="8"/>
        <v>-7.0789576040451996E-3</v>
      </c>
      <c r="D530">
        <v>1059762</v>
      </c>
      <c r="E530" s="52">
        <v>128.22</v>
      </c>
      <c r="F530" s="52">
        <v>129.52500000000001</v>
      </c>
      <c r="G530" s="52">
        <v>127.6</v>
      </c>
    </row>
    <row r="531" spans="1:7" x14ac:dyDescent="0.25">
      <c r="A531" s="51">
        <v>45006</v>
      </c>
      <c r="B531" s="52">
        <v>128.55000000000001</v>
      </c>
      <c r="C531" s="53">
        <f t="shared" si="8"/>
        <v>-2.5605214152698563E-3</v>
      </c>
      <c r="D531">
        <v>1101272</v>
      </c>
      <c r="E531" s="52">
        <v>129.5</v>
      </c>
      <c r="F531" s="52">
        <v>129.5</v>
      </c>
      <c r="G531" s="52">
        <v>127.62</v>
      </c>
    </row>
    <row r="532" spans="1:7" x14ac:dyDescent="0.25">
      <c r="A532" s="51">
        <v>45005</v>
      </c>
      <c r="B532" s="52">
        <v>128.88</v>
      </c>
      <c r="C532" s="53">
        <f t="shared" si="8"/>
        <v>1.6003153330705677E-2</v>
      </c>
      <c r="D532">
        <v>1190920</v>
      </c>
      <c r="E532" s="52">
        <v>127.02</v>
      </c>
      <c r="F532" s="52">
        <v>128.88200000000001</v>
      </c>
      <c r="G532" s="52">
        <v>127.02</v>
      </c>
    </row>
    <row r="533" spans="1:7" x14ac:dyDescent="0.25">
      <c r="A533" s="51">
        <v>45002</v>
      </c>
      <c r="B533" s="52">
        <v>126.85</v>
      </c>
      <c r="C533" s="53">
        <f t="shared" si="8"/>
        <v>-9.4486959237858326E-3</v>
      </c>
      <c r="D533">
        <v>1798439</v>
      </c>
      <c r="E533" s="52">
        <v>128.25</v>
      </c>
      <c r="F533" s="52">
        <v>128.61500000000001</v>
      </c>
      <c r="G533" s="52">
        <v>126.25</v>
      </c>
    </row>
    <row r="534" spans="1:7" x14ac:dyDescent="0.25">
      <c r="A534" s="51">
        <v>45001</v>
      </c>
      <c r="B534" s="52">
        <v>128.06</v>
      </c>
      <c r="C534" s="53">
        <f t="shared" si="8"/>
        <v>7.3153464957131931E-3</v>
      </c>
      <c r="D534">
        <v>1481471</v>
      </c>
      <c r="E534" s="52">
        <v>126.74</v>
      </c>
      <c r="F534" s="52">
        <v>128.60499999999999</v>
      </c>
      <c r="G534" s="52">
        <v>126.32</v>
      </c>
    </row>
    <row r="535" spans="1:7" x14ac:dyDescent="0.25">
      <c r="A535" s="51">
        <v>45000</v>
      </c>
      <c r="B535" s="52">
        <v>127.13</v>
      </c>
      <c r="C535" s="53">
        <f t="shared" si="8"/>
        <v>3.3938437253353548E-3</v>
      </c>
      <c r="D535">
        <v>1748557</v>
      </c>
      <c r="E535" s="52">
        <v>125.38</v>
      </c>
      <c r="F535" s="52">
        <v>127.19</v>
      </c>
      <c r="G535" s="52">
        <v>124.64</v>
      </c>
    </row>
    <row r="536" spans="1:7" x14ac:dyDescent="0.25">
      <c r="A536" s="51">
        <v>44999</v>
      </c>
      <c r="B536" s="52">
        <v>126.7</v>
      </c>
      <c r="C536" s="53">
        <f t="shared" si="8"/>
        <v>1.449275362318847E-2</v>
      </c>
      <c r="D536">
        <v>1378476</v>
      </c>
      <c r="E536" s="52">
        <v>125.85</v>
      </c>
      <c r="F536" s="52">
        <v>127.38</v>
      </c>
      <c r="G536" s="52">
        <v>125.61</v>
      </c>
    </row>
    <row r="537" spans="1:7" x14ac:dyDescent="0.25">
      <c r="A537" s="51">
        <v>44998</v>
      </c>
      <c r="B537" s="52">
        <v>124.89</v>
      </c>
      <c r="C537" s="53">
        <f t="shared" si="8"/>
        <v>2.488360892599184E-3</v>
      </c>
      <c r="D537">
        <v>1416633</v>
      </c>
      <c r="E537" s="52">
        <v>123.82</v>
      </c>
      <c r="F537" s="52">
        <v>127.8</v>
      </c>
      <c r="G537" s="52">
        <v>123.78</v>
      </c>
    </row>
    <row r="538" spans="1:7" x14ac:dyDescent="0.25">
      <c r="A538" s="51">
        <v>44995</v>
      </c>
      <c r="B538" s="52">
        <v>124.58</v>
      </c>
      <c r="C538" s="53">
        <f t="shared" si="8"/>
        <v>-1.1662038873462954E-2</v>
      </c>
      <c r="D538">
        <v>1604755</v>
      </c>
      <c r="E538" s="52">
        <v>126.44</v>
      </c>
      <c r="F538" s="52">
        <v>127.05</v>
      </c>
      <c r="G538" s="52">
        <v>124.37009999999999</v>
      </c>
    </row>
    <row r="539" spans="1:7" x14ac:dyDescent="0.25">
      <c r="A539" s="51">
        <v>44994</v>
      </c>
      <c r="B539" s="52">
        <v>126.05</v>
      </c>
      <c r="C539" s="53">
        <f t="shared" si="8"/>
        <v>-5.7580059946363837E-3</v>
      </c>
      <c r="D539">
        <v>1537475</v>
      </c>
      <c r="E539" s="52">
        <v>127.53</v>
      </c>
      <c r="F539" s="52">
        <v>127.98</v>
      </c>
      <c r="G539" s="52">
        <v>125.68</v>
      </c>
    </row>
    <row r="540" spans="1:7" x14ac:dyDescent="0.25">
      <c r="A540" s="51">
        <v>44993</v>
      </c>
      <c r="B540" s="52">
        <v>126.78</v>
      </c>
      <c r="C540" s="53">
        <f t="shared" si="8"/>
        <v>-1.1030570438070875E-3</v>
      </c>
      <c r="D540">
        <v>1142518</v>
      </c>
      <c r="E540" s="52">
        <v>126.52</v>
      </c>
      <c r="F540" s="52">
        <v>126.93</v>
      </c>
      <c r="G540" s="52">
        <v>125.985</v>
      </c>
    </row>
    <row r="541" spans="1:7" x14ac:dyDescent="0.25">
      <c r="A541" s="51">
        <v>44992</v>
      </c>
      <c r="B541" s="52">
        <v>126.92</v>
      </c>
      <c r="C541" s="53">
        <f t="shared" si="8"/>
        <v>-1.8406805877803634E-2</v>
      </c>
      <c r="D541">
        <v>1157307</v>
      </c>
      <c r="E541" s="52">
        <v>129.54</v>
      </c>
      <c r="F541" s="52">
        <v>130.06</v>
      </c>
      <c r="G541" s="52">
        <v>126.71</v>
      </c>
    </row>
    <row r="542" spans="1:7" x14ac:dyDescent="0.25">
      <c r="A542" s="51">
        <v>44991</v>
      </c>
      <c r="B542" s="52">
        <v>129.30000000000001</v>
      </c>
      <c r="C542" s="53">
        <f t="shared" si="8"/>
        <v>-2.8533970849076162E-3</v>
      </c>
      <c r="D542">
        <v>1421547</v>
      </c>
      <c r="E542" s="52">
        <v>130.03</v>
      </c>
      <c r="F542" s="52">
        <v>130.48500000000001</v>
      </c>
      <c r="G542" s="52">
        <v>128.47999999999999</v>
      </c>
    </row>
    <row r="543" spans="1:7" x14ac:dyDescent="0.25">
      <c r="A543" s="51">
        <v>44988</v>
      </c>
      <c r="B543" s="52">
        <v>129.66999999999999</v>
      </c>
      <c r="C543" s="53">
        <f t="shared" si="8"/>
        <v>7.6935032639102729E-3</v>
      </c>
      <c r="D543">
        <v>1015547</v>
      </c>
      <c r="E543" s="52">
        <v>129.06</v>
      </c>
      <c r="F543" s="52">
        <v>129.71</v>
      </c>
      <c r="G543" s="52">
        <v>128.54</v>
      </c>
    </row>
    <row r="544" spans="1:7" x14ac:dyDescent="0.25">
      <c r="A544" s="51">
        <v>44987</v>
      </c>
      <c r="B544" s="52">
        <v>128.68</v>
      </c>
      <c r="C544" s="53">
        <f t="shared" si="8"/>
        <v>1.9651347068145864E-2</v>
      </c>
      <c r="D544">
        <v>1212618</v>
      </c>
      <c r="E544" s="52">
        <v>125.91</v>
      </c>
      <c r="F544" s="52">
        <v>128.9999</v>
      </c>
      <c r="G544" s="52">
        <v>125.79</v>
      </c>
    </row>
    <row r="545" spans="1:7" x14ac:dyDescent="0.25">
      <c r="A545" s="51">
        <v>44986</v>
      </c>
      <c r="B545" s="52">
        <v>126.2</v>
      </c>
      <c r="C545" s="53">
        <f t="shared" si="8"/>
        <v>-7.549543881723797E-3</v>
      </c>
      <c r="D545">
        <v>1635094</v>
      </c>
      <c r="E545" s="52">
        <v>126.65</v>
      </c>
      <c r="F545" s="52">
        <v>127.04</v>
      </c>
      <c r="G545" s="52">
        <v>125.96</v>
      </c>
    </row>
    <row r="546" spans="1:7" x14ac:dyDescent="0.25">
      <c r="A546" s="51">
        <v>44985</v>
      </c>
      <c r="B546" s="52">
        <v>127.16</v>
      </c>
      <c r="C546" s="53">
        <f t="shared" si="8"/>
        <v>4.6614521608596693E-3</v>
      </c>
      <c r="D546">
        <v>2624759</v>
      </c>
      <c r="E546" s="52">
        <v>126.16</v>
      </c>
      <c r="F546" s="52">
        <v>127.6</v>
      </c>
      <c r="G546" s="52">
        <v>126.14</v>
      </c>
    </row>
    <row r="547" spans="1:7" x14ac:dyDescent="0.25">
      <c r="A547" s="51">
        <v>44984</v>
      </c>
      <c r="B547" s="52">
        <v>126.57</v>
      </c>
      <c r="C547" s="53">
        <f t="shared" si="8"/>
        <v>-2.0499881731451675E-3</v>
      </c>
      <c r="D547">
        <v>1963115</v>
      </c>
      <c r="E547" s="52">
        <v>127.66</v>
      </c>
      <c r="F547" s="52">
        <v>127.755</v>
      </c>
      <c r="G547" s="52">
        <v>126.08</v>
      </c>
    </row>
    <row r="548" spans="1:7" x14ac:dyDescent="0.25">
      <c r="A548" s="51">
        <v>44981</v>
      </c>
      <c r="B548" s="52">
        <v>126.83</v>
      </c>
      <c r="C548" s="53">
        <f t="shared" si="8"/>
        <v>-1.4300147664568219E-2</v>
      </c>
      <c r="D548">
        <v>1836734</v>
      </c>
      <c r="E548" s="52">
        <v>128.02000000000001</v>
      </c>
      <c r="F548" s="52">
        <v>128.52000000000001</v>
      </c>
      <c r="G548" s="52">
        <v>126.83</v>
      </c>
    </row>
    <row r="549" spans="1:7" x14ac:dyDescent="0.25">
      <c r="A549" s="51">
        <v>44980</v>
      </c>
      <c r="B549" s="52">
        <v>128.66999999999999</v>
      </c>
      <c r="C549" s="53">
        <f t="shared" si="8"/>
        <v>-4.949346531590848E-3</v>
      </c>
      <c r="D549">
        <v>2219119</v>
      </c>
      <c r="E549" s="52">
        <v>129.5</v>
      </c>
      <c r="F549" s="52">
        <v>130.03</v>
      </c>
      <c r="G549" s="52">
        <v>128.30000000000001</v>
      </c>
    </row>
    <row r="550" spans="1:7" x14ac:dyDescent="0.25">
      <c r="A550" s="51">
        <v>44979</v>
      </c>
      <c r="B550" s="52">
        <v>129.31</v>
      </c>
      <c r="C550" s="53">
        <f t="shared" si="8"/>
        <v>-9.9532960722763519E-3</v>
      </c>
      <c r="D550">
        <v>1977104</v>
      </c>
      <c r="E550" s="52">
        <v>131.04</v>
      </c>
      <c r="F550" s="52">
        <v>131.04</v>
      </c>
      <c r="G550" s="52">
        <v>128.94</v>
      </c>
    </row>
    <row r="551" spans="1:7" x14ac:dyDescent="0.25">
      <c r="A551" s="51">
        <v>44978</v>
      </c>
      <c r="B551" s="52">
        <v>130.61000000000001</v>
      </c>
      <c r="C551" s="53">
        <f t="shared" si="8"/>
        <v>-1.0830051499545412E-2</v>
      </c>
      <c r="D551">
        <v>1739803</v>
      </c>
      <c r="E551" s="52">
        <v>130.88</v>
      </c>
      <c r="F551" s="52">
        <v>131.19</v>
      </c>
      <c r="G551" s="52">
        <v>130.19</v>
      </c>
    </row>
    <row r="552" spans="1:7" x14ac:dyDescent="0.25">
      <c r="A552" s="51">
        <v>44974</v>
      </c>
      <c r="B552" s="52">
        <v>132.04</v>
      </c>
      <c r="C552" s="53">
        <f t="shared" si="8"/>
        <v>2.429395687822522E-3</v>
      </c>
      <c r="D552">
        <v>1252968</v>
      </c>
      <c r="E552" s="52">
        <v>131.79</v>
      </c>
      <c r="F552" s="52">
        <v>132.25</v>
      </c>
      <c r="G552" s="52">
        <v>131.24</v>
      </c>
    </row>
    <row r="553" spans="1:7" x14ac:dyDescent="0.25">
      <c r="A553" s="51">
        <v>44973</v>
      </c>
      <c r="B553" s="52">
        <v>131.72</v>
      </c>
      <c r="C553" s="53">
        <f t="shared" si="8"/>
        <v>3.7973722184259096E-4</v>
      </c>
      <c r="D553">
        <v>1922688</v>
      </c>
      <c r="E553" s="52">
        <v>130.72999999999999</v>
      </c>
      <c r="F553" s="52">
        <v>132.65</v>
      </c>
      <c r="G553" s="52">
        <v>129.82</v>
      </c>
    </row>
    <row r="554" spans="1:7" x14ac:dyDescent="0.25">
      <c r="A554" s="51">
        <v>44972</v>
      </c>
      <c r="B554" s="52">
        <v>131.66999999999999</v>
      </c>
      <c r="C554" s="53">
        <f t="shared" si="8"/>
        <v>6.4205457463881732E-3</v>
      </c>
      <c r="D554">
        <v>1456827</v>
      </c>
      <c r="E554" s="52">
        <v>130.04</v>
      </c>
      <c r="F554" s="52">
        <v>131.87</v>
      </c>
      <c r="G554" s="52">
        <v>129.88</v>
      </c>
    </row>
    <row r="555" spans="1:7" x14ac:dyDescent="0.25">
      <c r="A555" s="51">
        <v>44971</v>
      </c>
      <c r="B555" s="52">
        <v>130.83000000000001</v>
      </c>
      <c r="C555" s="53">
        <f t="shared" si="8"/>
        <v>-1.2752792031391458E-2</v>
      </c>
      <c r="D555">
        <v>1711687</v>
      </c>
      <c r="E555" s="52">
        <v>132.38999999999999</v>
      </c>
      <c r="F555" s="52">
        <v>132.85</v>
      </c>
      <c r="G555" s="52">
        <v>130.80000000000001</v>
      </c>
    </row>
    <row r="556" spans="1:7" x14ac:dyDescent="0.25">
      <c r="A556" s="51">
        <v>44970</v>
      </c>
      <c r="B556" s="52">
        <v>132.52000000000001</v>
      </c>
      <c r="C556" s="53">
        <f t="shared" si="8"/>
        <v>9.2148351229914827E-3</v>
      </c>
      <c r="D556">
        <v>2178466</v>
      </c>
      <c r="E556" s="52">
        <v>131.85</v>
      </c>
      <c r="F556" s="52">
        <v>133.77000000000001</v>
      </c>
      <c r="G556" s="52">
        <v>131.595</v>
      </c>
    </row>
    <row r="557" spans="1:7" x14ac:dyDescent="0.25">
      <c r="A557" s="51">
        <v>44967</v>
      </c>
      <c r="B557" s="52">
        <v>131.31</v>
      </c>
      <c r="C557" s="53">
        <f t="shared" si="8"/>
        <v>1.1436413540713009E-3</v>
      </c>
      <c r="D557">
        <v>1576301</v>
      </c>
      <c r="E557" s="52">
        <v>131.04</v>
      </c>
      <c r="F557" s="52">
        <v>131.68</v>
      </c>
      <c r="G557" s="52">
        <v>130.68</v>
      </c>
    </row>
    <row r="558" spans="1:7" x14ac:dyDescent="0.25">
      <c r="A558" s="51">
        <v>44966</v>
      </c>
      <c r="B558" s="52">
        <v>131.16</v>
      </c>
      <c r="C558" s="53">
        <f t="shared" si="8"/>
        <v>-1.9783898949931045E-3</v>
      </c>
      <c r="D558">
        <v>2524173</v>
      </c>
      <c r="E558" s="52">
        <v>132.28</v>
      </c>
      <c r="F558" s="52">
        <v>133.59</v>
      </c>
      <c r="G558" s="52">
        <v>130.84</v>
      </c>
    </row>
    <row r="559" spans="1:7" x14ac:dyDescent="0.25">
      <c r="A559" s="51">
        <v>44965</v>
      </c>
      <c r="B559" s="52">
        <v>131.41999999999999</v>
      </c>
      <c r="C559" s="53">
        <f t="shared" si="8"/>
        <v>1.6081645276016632E-2</v>
      </c>
      <c r="D559">
        <v>3574550</v>
      </c>
      <c r="E559" s="52">
        <v>127.42</v>
      </c>
      <c r="F559" s="52">
        <v>131.5</v>
      </c>
      <c r="G559" s="52">
        <v>127.42</v>
      </c>
    </row>
    <row r="560" spans="1:7" x14ac:dyDescent="0.25">
      <c r="A560" s="51">
        <v>44964</v>
      </c>
      <c r="B560" s="52">
        <v>129.34</v>
      </c>
      <c r="C560" s="53">
        <f t="shared" si="8"/>
        <v>2.1695335502867064E-3</v>
      </c>
      <c r="D560">
        <v>1652586</v>
      </c>
      <c r="E560" s="52">
        <v>128.59</v>
      </c>
      <c r="F560" s="52">
        <v>129.57</v>
      </c>
      <c r="G560" s="52">
        <v>127.11</v>
      </c>
    </row>
    <row r="561" spans="1:7" x14ac:dyDescent="0.25">
      <c r="A561" s="51">
        <v>44963</v>
      </c>
      <c r="B561" s="52">
        <v>129.06</v>
      </c>
      <c r="C561" s="53">
        <f t="shared" si="8"/>
        <v>1.6140461380993676E-2</v>
      </c>
      <c r="D561">
        <v>2063856</v>
      </c>
      <c r="E561" s="52">
        <v>126.9</v>
      </c>
      <c r="F561" s="52">
        <v>129.13999999999999</v>
      </c>
      <c r="G561" s="52">
        <v>126.49</v>
      </c>
    </row>
    <row r="562" spans="1:7" x14ac:dyDescent="0.25">
      <c r="A562" s="51">
        <v>44960</v>
      </c>
      <c r="B562" s="52">
        <v>127.01</v>
      </c>
      <c r="C562" s="53">
        <f t="shared" si="8"/>
        <v>-9.3596443335153268E-3</v>
      </c>
      <c r="D562">
        <v>1474684</v>
      </c>
      <c r="E562" s="52">
        <v>127.56</v>
      </c>
      <c r="F562" s="52">
        <v>127.875</v>
      </c>
      <c r="G562" s="52">
        <v>126.16</v>
      </c>
    </row>
    <row r="563" spans="1:7" x14ac:dyDescent="0.25">
      <c r="A563" s="51">
        <v>44959</v>
      </c>
      <c r="B563" s="52">
        <v>128.21</v>
      </c>
      <c r="C563" s="53">
        <f t="shared" si="8"/>
        <v>-6.2010696845204993E-3</v>
      </c>
      <c r="D563">
        <v>1333849</v>
      </c>
      <c r="E563" s="52">
        <v>129.21</v>
      </c>
      <c r="F563" s="52">
        <v>129.61500000000001</v>
      </c>
      <c r="G563" s="52">
        <v>127.33</v>
      </c>
    </row>
    <row r="564" spans="1:7" x14ac:dyDescent="0.25">
      <c r="A564" s="51">
        <v>44958</v>
      </c>
      <c r="B564" s="52">
        <v>129.01</v>
      </c>
      <c r="C564" s="53">
        <f t="shared" si="8"/>
        <v>-1.1493372155390369E-2</v>
      </c>
      <c r="D564">
        <v>1716296</v>
      </c>
      <c r="E564" s="52">
        <v>130.13</v>
      </c>
      <c r="F564" s="52">
        <v>130.59</v>
      </c>
      <c r="G564" s="52">
        <v>128.19</v>
      </c>
    </row>
    <row r="565" spans="1:7" x14ac:dyDescent="0.25">
      <c r="A565" s="51">
        <v>44957</v>
      </c>
      <c r="B565" s="52">
        <v>130.51</v>
      </c>
      <c r="C565" s="53">
        <f t="shared" si="8"/>
        <v>1.1391816491010509E-2</v>
      </c>
      <c r="D565">
        <v>2076525</v>
      </c>
      <c r="E565" s="52">
        <v>129.41999999999999</v>
      </c>
      <c r="F565" s="52">
        <v>130.56</v>
      </c>
      <c r="G565" s="52">
        <v>128.62</v>
      </c>
    </row>
    <row r="566" spans="1:7" x14ac:dyDescent="0.25">
      <c r="A566" s="51">
        <v>44956</v>
      </c>
      <c r="B566" s="52">
        <v>129.04</v>
      </c>
      <c r="C566" s="53">
        <f t="shared" si="8"/>
        <v>7.1021618668538622E-3</v>
      </c>
      <c r="D566">
        <v>1456987</v>
      </c>
      <c r="E566" s="52">
        <v>127.96</v>
      </c>
      <c r="F566" s="52">
        <v>129.31</v>
      </c>
      <c r="G566" s="52">
        <v>127.9</v>
      </c>
    </row>
    <row r="567" spans="1:7" x14ac:dyDescent="0.25">
      <c r="A567" s="51">
        <v>44953</v>
      </c>
      <c r="B567" s="52">
        <v>128.13</v>
      </c>
      <c r="C567" s="53">
        <f t="shared" si="8"/>
        <v>-7.0520768753874474E-3</v>
      </c>
      <c r="D567">
        <v>1407488</v>
      </c>
      <c r="E567" s="52">
        <v>129.01</v>
      </c>
      <c r="F567" s="52">
        <v>129.04</v>
      </c>
      <c r="G567" s="52">
        <v>127.52</v>
      </c>
    </row>
    <row r="568" spans="1:7" x14ac:dyDescent="0.25">
      <c r="A568" s="51">
        <v>44952</v>
      </c>
      <c r="B568" s="52">
        <v>129.04</v>
      </c>
      <c r="C568" s="53">
        <f t="shared" si="8"/>
        <v>-1.2383900928791824E-3</v>
      </c>
      <c r="D568">
        <v>1358387</v>
      </c>
      <c r="E568" s="52">
        <v>129.58000000000001</v>
      </c>
      <c r="F568" s="52">
        <v>129.99</v>
      </c>
      <c r="G568" s="52">
        <v>128.30000000000001</v>
      </c>
    </row>
    <row r="569" spans="1:7" x14ac:dyDescent="0.25">
      <c r="A569" s="51">
        <v>44951</v>
      </c>
      <c r="B569" s="52">
        <v>129.19999999999999</v>
      </c>
      <c r="C569" s="53">
        <f t="shared" si="8"/>
        <v>5.3692319663838362E-3</v>
      </c>
      <c r="D569">
        <v>1425693</v>
      </c>
      <c r="E569" s="52">
        <v>128.04</v>
      </c>
      <c r="F569" s="52">
        <v>129.19999999999999</v>
      </c>
      <c r="G569" s="52">
        <v>126.49</v>
      </c>
    </row>
    <row r="570" spans="1:7" x14ac:dyDescent="0.25">
      <c r="A570" s="51">
        <v>44950</v>
      </c>
      <c r="B570" s="52">
        <v>128.51</v>
      </c>
      <c r="C570" s="53">
        <f t="shared" si="8"/>
        <v>1.4525933528064972E-2</v>
      </c>
      <c r="D570">
        <v>1543733</v>
      </c>
      <c r="E570" s="52">
        <v>126.25</v>
      </c>
      <c r="F570" s="52">
        <v>128.68</v>
      </c>
      <c r="G570" s="52">
        <v>126.04</v>
      </c>
    </row>
    <row r="571" spans="1:7" x14ac:dyDescent="0.25">
      <c r="A571" s="51">
        <v>44949</v>
      </c>
      <c r="B571" s="52">
        <v>126.67</v>
      </c>
      <c r="C571" s="53">
        <f t="shared" si="8"/>
        <v>3.1588091289580511E-4</v>
      </c>
      <c r="D571">
        <v>1437342</v>
      </c>
      <c r="E571" s="52">
        <v>126.99</v>
      </c>
      <c r="F571" s="52">
        <v>127.57</v>
      </c>
      <c r="G571" s="52">
        <v>126.14</v>
      </c>
    </row>
    <row r="572" spans="1:7" x14ac:dyDescent="0.25">
      <c r="A572" s="51">
        <v>44946</v>
      </c>
      <c r="B572" s="52">
        <v>126.63</v>
      </c>
      <c r="C572" s="53">
        <f t="shared" si="8"/>
        <v>4.601348671162242E-3</v>
      </c>
      <c r="D572">
        <v>1649775</v>
      </c>
      <c r="E572" s="52">
        <v>126.54</v>
      </c>
      <c r="F572" s="52">
        <v>127.21</v>
      </c>
      <c r="G572" s="52">
        <v>125.89</v>
      </c>
    </row>
    <row r="573" spans="1:7" x14ac:dyDescent="0.25">
      <c r="A573" s="51">
        <v>44945</v>
      </c>
      <c r="B573" s="52">
        <v>126.05</v>
      </c>
      <c r="C573" s="53">
        <f t="shared" si="8"/>
        <v>-2.0742697327532644E-2</v>
      </c>
      <c r="D573">
        <v>1473660</v>
      </c>
      <c r="E573" s="52">
        <v>128.33000000000001</v>
      </c>
      <c r="F573" s="52">
        <v>128.49</v>
      </c>
      <c r="G573" s="52">
        <v>125.97</v>
      </c>
    </row>
    <row r="574" spans="1:7" x14ac:dyDescent="0.25">
      <c r="A574" s="51">
        <v>44944</v>
      </c>
      <c r="B574" s="52">
        <v>128.72</v>
      </c>
      <c r="C574" s="53">
        <f t="shared" si="8"/>
        <v>-1.2353257116550442E-2</v>
      </c>
      <c r="D574">
        <v>1325078</v>
      </c>
      <c r="E574" s="52">
        <v>130.88999999999999</v>
      </c>
      <c r="F574" s="52">
        <v>131.37</v>
      </c>
      <c r="G574" s="52">
        <v>128.38</v>
      </c>
    </row>
    <row r="575" spans="1:7" x14ac:dyDescent="0.25">
      <c r="A575" s="51">
        <v>44943</v>
      </c>
      <c r="B575" s="52">
        <v>130.33000000000001</v>
      </c>
      <c r="C575" s="53">
        <f t="shared" si="8"/>
        <v>8.4472431270166126E-4</v>
      </c>
      <c r="D575">
        <v>1177837</v>
      </c>
      <c r="E575" s="52">
        <v>130.59</v>
      </c>
      <c r="F575" s="52">
        <v>131.58000000000001</v>
      </c>
      <c r="G575" s="52">
        <v>129.77000000000001</v>
      </c>
    </row>
    <row r="576" spans="1:7" x14ac:dyDescent="0.25">
      <c r="A576" s="51">
        <v>44939</v>
      </c>
      <c r="B576" s="52">
        <v>130.22</v>
      </c>
      <c r="C576" s="53">
        <f t="shared" si="8"/>
        <v>1.0318876561409063E-2</v>
      </c>
      <c r="D576">
        <v>1260513</v>
      </c>
      <c r="E576" s="52">
        <v>128.16999999999999</v>
      </c>
      <c r="F576" s="52">
        <v>130.29</v>
      </c>
      <c r="G576" s="52">
        <v>128.13999999999999</v>
      </c>
    </row>
    <row r="577" spans="1:7" x14ac:dyDescent="0.25">
      <c r="A577" s="51">
        <v>44938</v>
      </c>
      <c r="B577" s="52">
        <v>128.88999999999999</v>
      </c>
      <c r="C577" s="53">
        <f t="shared" si="8"/>
        <v>-6.1685557868764729E-3</v>
      </c>
      <c r="D577">
        <v>1070285</v>
      </c>
      <c r="E577" s="52">
        <v>129.69</v>
      </c>
      <c r="F577" s="52">
        <v>129.87</v>
      </c>
      <c r="G577" s="52">
        <v>128.75</v>
      </c>
    </row>
    <row r="578" spans="1:7" x14ac:dyDescent="0.25">
      <c r="A578" s="51">
        <v>44937</v>
      </c>
      <c r="B578" s="52">
        <v>129.69</v>
      </c>
      <c r="C578" s="53">
        <f t="shared" si="8"/>
        <v>2.2411128284389736E-3</v>
      </c>
      <c r="D578">
        <v>1258298</v>
      </c>
      <c r="E578" s="52">
        <v>129.62</v>
      </c>
      <c r="F578" s="52">
        <v>130.5</v>
      </c>
      <c r="G578" s="52">
        <v>128.99</v>
      </c>
    </row>
    <row r="579" spans="1:7" x14ac:dyDescent="0.25">
      <c r="A579" s="51">
        <v>44936</v>
      </c>
      <c r="B579" s="52">
        <v>129.4</v>
      </c>
      <c r="C579" s="53">
        <f t="shared" ref="C579:C642" si="9">B579/B580-1</f>
        <v>-2.7743526510479732E-3</v>
      </c>
      <c r="D579">
        <v>1306825</v>
      </c>
      <c r="E579" s="52">
        <v>129.81</v>
      </c>
      <c r="F579" s="52">
        <v>130.35</v>
      </c>
      <c r="G579" s="52">
        <v>128.19</v>
      </c>
    </row>
    <row r="580" spans="1:7" x14ac:dyDescent="0.25">
      <c r="A580" s="51">
        <v>44935</v>
      </c>
      <c r="B580" s="52">
        <v>129.76</v>
      </c>
      <c r="C580" s="53">
        <f t="shared" si="9"/>
        <v>-4.0678486453296081E-3</v>
      </c>
      <c r="D580">
        <v>1211197</v>
      </c>
      <c r="E580" s="52">
        <v>130.69</v>
      </c>
      <c r="F580" s="52">
        <v>131.25</v>
      </c>
      <c r="G580" s="52">
        <v>129.47</v>
      </c>
    </row>
    <row r="581" spans="1:7" x14ac:dyDescent="0.25">
      <c r="A581" s="51">
        <v>44932</v>
      </c>
      <c r="B581" s="52">
        <v>130.29</v>
      </c>
      <c r="C581" s="53">
        <f t="shared" si="9"/>
        <v>2.0281910728269237E-2</v>
      </c>
      <c r="D581">
        <v>1559451</v>
      </c>
      <c r="E581" s="52">
        <v>128.38</v>
      </c>
      <c r="F581" s="52">
        <v>130.69999999999999</v>
      </c>
      <c r="G581" s="52">
        <v>127.84</v>
      </c>
    </row>
    <row r="582" spans="1:7" x14ac:dyDescent="0.25">
      <c r="A582" s="51">
        <v>44931</v>
      </c>
      <c r="B582" s="52">
        <v>127.7</v>
      </c>
      <c r="C582" s="53">
        <f t="shared" si="9"/>
        <v>-7.6157911097295417E-3</v>
      </c>
      <c r="D582">
        <v>1078215</v>
      </c>
      <c r="E582" s="52">
        <v>128.27000000000001</v>
      </c>
      <c r="F582" s="52">
        <v>128.56</v>
      </c>
      <c r="G582" s="52">
        <v>126.78</v>
      </c>
    </row>
    <row r="583" spans="1:7" x14ac:dyDescent="0.25">
      <c r="A583" s="51">
        <v>44930</v>
      </c>
      <c r="B583" s="52">
        <v>128.68</v>
      </c>
      <c r="C583" s="53">
        <f t="shared" si="9"/>
        <v>1.3547574039067589E-2</v>
      </c>
      <c r="D583">
        <v>1139399</v>
      </c>
      <c r="E583" s="52">
        <v>127.65</v>
      </c>
      <c r="F583" s="52">
        <v>129.22</v>
      </c>
      <c r="G583" s="52">
        <v>127.34</v>
      </c>
    </row>
    <row r="584" spans="1:7" x14ac:dyDescent="0.25">
      <c r="A584" s="51">
        <v>44929</v>
      </c>
      <c r="B584" s="52">
        <v>126.96</v>
      </c>
      <c r="C584" s="53">
        <f t="shared" si="9"/>
        <v>-8.7445346658340251E-3</v>
      </c>
      <c r="D584">
        <v>2307092</v>
      </c>
      <c r="E584" s="52">
        <v>128.41999999999999</v>
      </c>
      <c r="F584" s="52">
        <v>128.84</v>
      </c>
      <c r="G584" s="52">
        <v>125.85</v>
      </c>
    </row>
    <row r="585" spans="1:7" x14ac:dyDescent="0.25">
      <c r="A585" s="51">
        <v>44925</v>
      </c>
      <c r="B585" s="52">
        <v>128.08000000000001</v>
      </c>
      <c r="C585" s="53">
        <f t="shared" si="9"/>
        <v>-1.469343795676592E-2</v>
      </c>
      <c r="D585">
        <v>1401328</v>
      </c>
      <c r="E585" s="52">
        <v>129.61000000000001</v>
      </c>
      <c r="F585" s="52">
        <v>129.61000000000001</v>
      </c>
      <c r="G585" s="52">
        <v>127.345</v>
      </c>
    </row>
    <row r="586" spans="1:7" x14ac:dyDescent="0.25">
      <c r="A586" s="51">
        <v>44924</v>
      </c>
      <c r="B586" s="52">
        <v>129.99</v>
      </c>
      <c r="C586" s="53">
        <f t="shared" si="9"/>
        <v>5.258680689815165E-3</v>
      </c>
      <c r="D586">
        <v>875942</v>
      </c>
      <c r="E586" s="52">
        <v>129.55000000000001</v>
      </c>
      <c r="F586" s="52">
        <v>130.72999999999999</v>
      </c>
      <c r="G586" s="52">
        <v>128.85</v>
      </c>
    </row>
    <row r="587" spans="1:7" x14ac:dyDescent="0.25">
      <c r="A587" s="51">
        <v>44923</v>
      </c>
      <c r="B587" s="52">
        <v>129.31</v>
      </c>
      <c r="C587" s="53">
        <f t="shared" si="9"/>
        <v>-4.5419553502694665E-3</v>
      </c>
      <c r="D587">
        <v>964755</v>
      </c>
      <c r="E587" s="52">
        <v>130.19</v>
      </c>
      <c r="F587" s="52">
        <v>130.86000000000001</v>
      </c>
      <c r="G587" s="52">
        <v>129.28</v>
      </c>
    </row>
    <row r="588" spans="1:7" x14ac:dyDescent="0.25">
      <c r="A588" s="51">
        <v>44922</v>
      </c>
      <c r="B588" s="52">
        <v>129.9</v>
      </c>
      <c r="C588" s="53">
        <f t="shared" si="9"/>
        <v>7.7579519006982789E-3</v>
      </c>
      <c r="D588">
        <v>1300195</v>
      </c>
      <c r="E588" s="52">
        <v>129.30000000000001</v>
      </c>
      <c r="F588" s="52">
        <v>130.15</v>
      </c>
      <c r="G588" s="52">
        <v>128.63999999999999</v>
      </c>
    </row>
    <row r="589" spans="1:7" x14ac:dyDescent="0.25">
      <c r="A589" s="51">
        <v>44918</v>
      </c>
      <c r="B589" s="52">
        <v>128.9</v>
      </c>
      <c r="C589" s="53">
        <f t="shared" si="9"/>
        <v>6.2102158050003631E-4</v>
      </c>
      <c r="D589">
        <v>700757</v>
      </c>
      <c r="E589" s="52">
        <v>128.43</v>
      </c>
      <c r="F589" s="52">
        <v>129.21</v>
      </c>
      <c r="G589" s="52">
        <v>127.84</v>
      </c>
    </row>
    <row r="590" spans="1:7" x14ac:dyDescent="0.25">
      <c r="A590" s="51">
        <v>44917</v>
      </c>
      <c r="B590" s="52">
        <v>128.82</v>
      </c>
      <c r="C590" s="53">
        <f t="shared" si="9"/>
        <v>3.1060723714859684E-4</v>
      </c>
      <c r="D590">
        <v>1371935</v>
      </c>
      <c r="E590" s="52">
        <v>128.5</v>
      </c>
      <c r="F590" s="52">
        <v>128.85</v>
      </c>
      <c r="G590" s="52">
        <v>127.1</v>
      </c>
    </row>
    <row r="591" spans="1:7" x14ac:dyDescent="0.25">
      <c r="A591" s="51">
        <v>44916</v>
      </c>
      <c r="B591" s="52">
        <v>128.78</v>
      </c>
      <c r="C591" s="53">
        <f t="shared" si="9"/>
        <v>1.4775643518158965E-3</v>
      </c>
      <c r="D591">
        <v>1994861</v>
      </c>
      <c r="E591" s="52">
        <v>128.13</v>
      </c>
      <c r="F591" s="52">
        <v>129.82</v>
      </c>
      <c r="G591" s="52">
        <v>127.73</v>
      </c>
    </row>
    <row r="592" spans="1:7" x14ac:dyDescent="0.25">
      <c r="A592" s="51">
        <v>44915</v>
      </c>
      <c r="B592" s="52">
        <v>128.59</v>
      </c>
      <c r="C592" s="53">
        <f t="shared" si="9"/>
        <v>1.6357688113413094E-3</v>
      </c>
      <c r="D592">
        <v>1211928</v>
      </c>
      <c r="E592" s="52">
        <v>128.52000000000001</v>
      </c>
      <c r="F592" s="52">
        <v>128.71</v>
      </c>
      <c r="G592" s="52">
        <v>127.41</v>
      </c>
    </row>
    <row r="593" spans="1:7" x14ac:dyDescent="0.25">
      <c r="A593" s="51">
        <v>44914</v>
      </c>
      <c r="B593" s="52">
        <v>128.38</v>
      </c>
      <c r="C593" s="53">
        <f t="shared" si="9"/>
        <v>-7.6524696606632414E-3</v>
      </c>
      <c r="D593">
        <v>2325688</v>
      </c>
      <c r="E593" s="52">
        <v>129.11000000000001</v>
      </c>
      <c r="F593" s="52">
        <v>129.755</v>
      </c>
      <c r="G593" s="52">
        <v>127.74</v>
      </c>
    </row>
    <row r="594" spans="1:7" x14ac:dyDescent="0.25">
      <c r="A594" s="51">
        <v>44911</v>
      </c>
      <c r="B594" s="52">
        <v>129.37</v>
      </c>
      <c r="C594" s="53">
        <f t="shared" si="9"/>
        <v>-8.2790341126867117E-3</v>
      </c>
      <c r="D594">
        <v>4263531</v>
      </c>
      <c r="E594" s="52">
        <v>130.83000000000001</v>
      </c>
      <c r="F594" s="52">
        <v>131.91</v>
      </c>
      <c r="G594" s="52">
        <v>128.4</v>
      </c>
    </row>
    <row r="595" spans="1:7" x14ac:dyDescent="0.25">
      <c r="A595" s="51">
        <v>44910</v>
      </c>
      <c r="B595" s="52">
        <v>130.44999999999999</v>
      </c>
      <c r="C595" s="53">
        <f t="shared" si="9"/>
        <v>-5.8680079256211437E-3</v>
      </c>
      <c r="D595">
        <v>1981571</v>
      </c>
      <c r="E595" s="52">
        <v>130.46</v>
      </c>
      <c r="F595" s="52">
        <v>130.92500000000001</v>
      </c>
      <c r="G595" s="52">
        <v>129.535</v>
      </c>
    </row>
    <row r="596" spans="1:7" x14ac:dyDescent="0.25">
      <c r="A596" s="51">
        <v>44909</v>
      </c>
      <c r="B596" s="52">
        <v>131.22</v>
      </c>
      <c r="C596" s="53">
        <f t="shared" si="9"/>
        <v>8.2212831348442705E-3</v>
      </c>
      <c r="D596">
        <v>1602551</v>
      </c>
      <c r="E596" s="52">
        <v>130.5</v>
      </c>
      <c r="F596" s="52">
        <v>131.63</v>
      </c>
      <c r="G596" s="52">
        <v>129.38999999999999</v>
      </c>
    </row>
    <row r="597" spans="1:7" x14ac:dyDescent="0.25">
      <c r="A597" s="51">
        <v>44908</v>
      </c>
      <c r="B597" s="52">
        <v>130.15</v>
      </c>
      <c r="C597" s="53">
        <f t="shared" si="9"/>
        <v>3.9339709966061953E-3</v>
      </c>
      <c r="D597">
        <v>1821775</v>
      </c>
      <c r="E597" s="52">
        <v>131.77000000000001</v>
      </c>
      <c r="F597" s="52">
        <v>132.24</v>
      </c>
      <c r="G597" s="52">
        <v>129.16999999999999</v>
      </c>
    </row>
    <row r="598" spans="1:7" x14ac:dyDescent="0.25">
      <c r="A598" s="51">
        <v>44907</v>
      </c>
      <c r="B598" s="52">
        <v>129.63999999999999</v>
      </c>
      <c r="C598" s="53">
        <f t="shared" si="9"/>
        <v>1.511236394957316E-2</v>
      </c>
      <c r="D598">
        <v>1361749</v>
      </c>
      <c r="E598" s="52">
        <v>127.72</v>
      </c>
      <c r="F598" s="52">
        <v>129.72999999999999</v>
      </c>
      <c r="G598" s="52">
        <v>126.96</v>
      </c>
    </row>
    <row r="599" spans="1:7" x14ac:dyDescent="0.25">
      <c r="A599" s="51">
        <v>44904</v>
      </c>
      <c r="B599" s="52">
        <v>127.71</v>
      </c>
      <c r="C599" s="53">
        <f t="shared" si="9"/>
        <v>-1.648055448594532E-2</v>
      </c>
      <c r="D599">
        <v>1833833</v>
      </c>
      <c r="E599" s="52">
        <v>129.84</v>
      </c>
      <c r="F599" s="52">
        <v>130.29</v>
      </c>
      <c r="G599" s="52">
        <v>127.63</v>
      </c>
    </row>
    <row r="600" spans="1:7" x14ac:dyDescent="0.25">
      <c r="A600" s="51">
        <v>44903</v>
      </c>
      <c r="B600" s="52">
        <v>129.85</v>
      </c>
      <c r="C600" s="53">
        <f t="shared" si="9"/>
        <v>1.231776720979183E-2</v>
      </c>
      <c r="D600">
        <v>1500045</v>
      </c>
      <c r="E600" s="52">
        <v>128.91</v>
      </c>
      <c r="F600" s="52">
        <v>129.875</v>
      </c>
      <c r="G600" s="52">
        <v>128.41999999999999</v>
      </c>
    </row>
    <row r="601" spans="1:7" x14ac:dyDescent="0.25">
      <c r="A601" s="51">
        <v>44902</v>
      </c>
      <c r="B601" s="52">
        <v>128.27000000000001</v>
      </c>
      <c r="C601" s="53">
        <f t="shared" si="9"/>
        <v>-1.7991119277292911E-2</v>
      </c>
      <c r="D601">
        <v>2085569</v>
      </c>
      <c r="E601" s="52">
        <v>130.49</v>
      </c>
      <c r="F601" s="52">
        <v>131.19999999999999</v>
      </c>
      <c r="G601" s="52">
        <v>127.91500000000001</v>
      </c>
    </row>
    <row r="602" spans="1:7" x14ac:dyDescent="0.25">
      <c r="A602" s="51">
        <v>44901</v>
      </c>
      <c r="B602" s="52">
        <v>130.62</v>
      </c>
      <c r="C602" s="53">
        <f t="shared" si="9"/>
        <v>-2.2152623940110416E-3</v>
      </c>
      <c r="D602">
        <v>1544371</v>
      </c>
      <c r="E602" s="52">
        <v>131.19</v>
      </c>
      <c r="F602" s="52">
        <v>131.38</v>
      </c>
      <c r="G602" s="52">
        <v>129.88999999999999</v>
      </c>
    </row>
    <row r="603" spans="1:7" x14ac:dyDescent="0.25">
      <c r="A603" s="51">
        <v>44900</v>
      </c>
      <c r="B603" s="52">
        <v>130.91</v>
      </c>
      <c r="C603" s="53">
        <f t="shared" si="9"/>
        <v>9.4848858729179586E-3</v>
      </c>
      <c r="D603">
        <v>2878812</v>
      </c>
      <c r="E603" s="52">
        <v>130.11500000000001</v>
      </c>
      <c r="F603" s="52">
        <v>131.07</v>
      </c>
      <c r="G603" s="52">
        <v>129.06</v>
      </c>
    </row>
    <row r="604" spans="1:7" x14ac:dyDescent="0.25">
      <c r="A604" s="51">
        <v>44897</v>
      </c>
      <c r="B604" s="52">
        <v>129.68</v>
      </c>
      <c r="C604" s="53">
        <f t="shared" si="9"/>
        <v>3.7928632247079541E-3</v>
      </c>
      <c r="D604">
        <v>1586851</v>
      </c>
      <c r="E604" s="52">
        <v>128.31</v>
      </c>
      <c r="F604" s="52">
        <v>130.285</v>
      </c>
      <c r="G604" s="52">
        <v>128.02000000000001</v>
      </c>
    </row>
    <row r="605" spans="1:7" x14ac:dyDescent="0.25">
      <c r="A605" s="51">
        <v>44896</v>
      </c>
      <c r="B605" s="52">
        <v>129.19</v>
      </c>
      <c r="C605" s="53">
        <f t="shared" si="9"/>
        <v>4.1193844240634547E-3</v>
      </c>
      <c r="D605">
        <v>1407126</v>
      </c>
      <c r="E605" s="52">
        <v>129</v>
      </c>
      <c r="F605" s="52">
        <v>129.99</v>
      </c>
      <c r="G605" s="52">
        <v>128.53</v>
      </c>
    </row>
    <row r="606" spans="1:7" x14ac:dyDescent="0.25">
      <c r="A606" s="51">
        <v>44895</v>
      </c>
      <c r="B606" s="52">
        <v>128.66</v>
      </c>
      <c r="C606" s="53">
        <f t="shared" si="9"/>
        <v>2.0787051729609596E-2</v>
      </c>
      <c r="D606">
        <v>2543195</v>
      </c>
      <c r="E606" s="52">
        <v>126.33</v>
      </c>
      <c r="F606" s="52">
        <v>128.96</v>
      </c>
      <c r="G606" s="52">
        <v>126.05</v>
      </c>
    </row>
    <row r="607" spans="1:7" x14ac:dyDescent="0.25">
      <c r="A607" s="51">
        <v>44894</v>
      </c>
      <c r="B607" s="52">
        <v>126.04</v>
      </c>
      <c r="C607" s="53">
        <f t="shared" si="9"/>
        <v>-3.2423882957690608E-3</v>
      </c>
      <c r="D607">
        <v>2324040</v>
      </c>
      <c r="E607" s="52">
        <v>126.08</v>
      </c>
      <c r="F607" s="52">
        <v>126.8</v>
      </c>
      <c r="G607" s="52">
        <v>125.51</v>
      </c>
    </row>
    <row r="608" spans="1:7" x14ac:dyDescent="0.25">
      <c r="A608" s="51">
        <v>44893</v>
      </c>
      <c r="B608" s="52">
        <v>126.45</v>
      </c>
      <c r="C608" s="53">
        <f t="shared" si="9"/>
        <v>-6.3226112384417998E-4</v>
      </c>
      <c r="D608">
        <v>1514916</v>
      </c>
      <c r="E608" s="52">
        <v>126.28</v>
      </c>
      <c r="F608" s="52">
        <v>127.07</v>
      </c>
      <c r="G608" s="52">
        <v>126.045</v>
      </c>
    </row>
    <row r="609" spans="1:7" x14ac:dyDescent="0.25">
      <c r="A609" s="51">
        <v>44890</v>
      </c>
      <c r="B609" s="52">
        <v>126.53</v>
      </c>
      <c r="C609" s="53">
        <f t="shared" si="9"/>
        <v>4.7645517350909383E-3</v>
      </c>
      <c r="D609">
        <v>870561</v>
      </c>
      <c r="E609" s="52">
        <v>125.86</v>
      </c>
      <c r="F609" s="52">
        <v>127.5</v>
      </c>
      <c r="G609" s="52">
        <v>125.38500000000001</v>
      </c>
    </row>
    <row r="610" spans="1:7" x14ac:dyDescent="0.25">
      <c r="A610" s="51">
        <v>44888</v>
      </c>
      <c r="B610" s="52">
        <v>125.93</v>
      </c>
      <c r="C610" s="53">
        <f t="shared" si="9"/>
        <v>7.9238034256443601E-3</v>
      </c>
      <c r="D610">
        <v>1880958</v>
      </c>
      <c r="E610" s="52">
        <v>125.6</v>
      </c>
      <c r="F610" s="52">
        <v>126.12</v>
      </c>
      <c r="G610" s="52">
        <v>124.38</v>
      </c>
    </row>
    <row r="611" spans="1:7" x14ac:dyDescent="0.25">
      <c r="A611" s="51">
        <v>44887</v>
      </c>
      <c r="B611" s="52">
        <v>124.94</v>
      </c>
      <c r="C611" s="53">
        <f t="shared" si="9"/>
        <v>7.4181583615546831E-3</v>
      </c>
      <c r="D611">
        <v>1506965</v>
      </c>
      <c r="E611" s="52">
        <v>124.45</v>
      </c>
      <c r="F611" s="52">
        <v>125.325</v>
      </c>
      <c r="G611" s="52">
        <v>124.08</v>
      </c>
    </row>
    <row r="612" spans="1:7" x14ac:dyDescent="0.25">
      <c r="A612" s="51">
        <v>44886</v>
      </c>
      <c r="B612" s="52">
        <v>124.02</v>
      </c>
      <c r="C612" s="53">
        <f t="shared" si="9"/>
        <v>-4.7347724901694033E-3</v>
      </c>
      <c r="D612">
        <v>1621005</v>
      </c>
      <c r="E612" s="52">
        <v>124.74</v>
      </c>
      <c r="F612" s="52">
        <v>124.77</v>
      </c>
      <c r="G612" s="52">
        <v>122.74</v>
      </c>
    </row>
    <row r="613" spans="1:7" x14ac:dyDescent="0.25">
      <c r="A613" s="51">
        <v>44883</v>
      </c>
      <c r="B613" s="52">
        <v>124.61</v>
      </c>
      <c r="C613" s="53">
        <f t="shared" si="9"/>
        <v>1.4987374765822237E-2</v>
      </c>
      <c r="D613">
        <v>2985402</v>
      </c>
      <c r="E613" s="52">
        <v>124.23</v>
      </c>
      <c r="F613" s="52">
        <v>125.38</v>
      </c>
      <c r="G613" s="52">
        <v>123.12</v>
      </c>
    </row>
    <row r="614" spans="1:7" x14ac:dyDescent="0.25">
      <c r="A614" s="51">
        <v>44882</v>
      </c>
      <c r="B614" s="52">
        <v>122.77</v>
      </c>
      <c r="C614" s="53">
        <f t="shared" si="9"/>
        <v>-9.5998709261051474E-3</v>
      </c>
      <c r="D614">
        <v>2132929</v>
      </c>
      <c r="E614" s="52">
        <v>122.85</v>
      </c>
      <c r="F614" s="52">
        <v>123.6</v>
      </c>
      <c r="G614" s="52">
        <v>121.85</v>
      </c>
    </row>
    <row r="615" spans="1:7" x14ac:dyDescent="0.25">
      <c r="A615" s="51">
        <v>44881</v>
      </c>
      <c r="B615" s="52">
        <v>123.96</v>
      </c>
      <c r="C615" s="53">
        <f t="shared" si="9"/>
        <v>5.2712675371016093E-3</v>
      </c>
      <c r="D615">
        <v>2256764</v>
      </c>
      <c r="E615" s="52">
        <v>123.37</v>
      </c>
      <c r="F615" s="52">
        <v>125.455</v>
      </c>
      <c r="G615" s="52">
        <v>123.37</v>
      </c>
    </row>
    <row r="616" spans="1:7" x14ac:dyDescent="0.25">
      <c r="A616" s="51">
        <v>44880</v>
      </c>
      <c r="B616" s="52">
        <v>123.31</v>
      </c>
      <c r="C616" s="53">
        <f t="shared" si="9"/>
        <v>5.7911908646004484E-3</v>
      </c>
      <c r="D616">
        <v>1139399</v>
      </c>
      <c r="E616" s="52">
        <v>123.38</v>
      </c>
      <c r="F616" s="52">
        <v>124.29</v>
      </c>
      <c r="G616" s="52">
        <v>122.57</v>
      </c>
    </row>
    <row r="617" spans="1:7" x14ac:dyDescent="0.25">
      <c r="A617" s="51">
        <v>44879</v>
      </c>
      <c r="B617" s="52">
        <v>122.6</v>
      </c>
      <c r="C617" s="53">
        <f t="shared" si="9"/>
        <v>-5.9190788940242101E-3</v>
      </c>
      <c r="D617">
        <v>1677638</v>
      </c>
      <c r="E617" s="52">
        <v>123.48</v>
      </c>
      <c r="F617" s="52">
        <v>124.41</v>
      </c>
      <c r="G617" s="52">
        <v>122.55</v>
      </c>
    </row>
    <row r="618" spans="1:7" x14ac:dyDescent="0.25">
      <c r="A618" s="51">
        <v>44876</v>
      </c>
      <c r="B618" s="52">
        <v>123.33</v>
      </c>
      <c r="C618" s="53">
        <f t="shared" si="9"/>
        <v>-6.4448561991460318E-3</v>
      </c>
      <c r="D618">
        <v>1870258</v>
      </c>
      <c r="E618" s="52">
        <v>124.78</v>
      </c>
      <c r="F618" s="52">
        <v>124.78</v>
      </c>
      <c r="G618" s="52">
        <v>122.81</v>
      </c>
    </row>
    <row r="619" spans="1:7" x14ac:dyDescent="0.25">
      <c r="A619" s="51">
        <v>44875</v>
      </c>
      <c r="B619" s="52">
        <v>124.13</v>
      </c>
      <c r="C619" s="53">
        <f t="shared" si="9"/>
        <v>1.7042195821384665E-2</v>
      </c>
      <c r="D619">
        <v>2710209</v>
      </c>
      <c r="E619" s="52">
        <v>124.9</v>
      </c>
      <c r="F619" s="52">
        <v>124.96</v>
      </c>
      <c r="G619" s="52">
        <v>123.21</v>
      </c>
    </row>
    <row r="620" spans="1:7" x14ac:dyDescent="0.25">
      <c r="A620" s="51">
        <v>44874</v>
      </c>
      <c r="B620" s="52">
        <v>122.05</v>
      </c>
      <c r="C620" s="53">
        <f t="shared" si="9"/>
        <v>-2.6965190390586535E-3</v>
      </c>
      <c r="D620">
        <v>1449977</v>
      </c>
      <c r="E620" s="52">
        <v>121.94</v>
      </c>
      <c r="F620" s="52">
        <v>122.93</v>
      </c>
      <c r="G620" s="52">
        <v>121.43</v>
      </c>
    </row>
    <row r="621" spans="1:7" x14ac:dyDescent="0.25">
      <c r="A621" s="51">
        <v>44873</v>
      </c>
      <c r="B621" s="52">
        <v>122.38</v>
      </c>
      <c r="C621" s="53">
        <f t="shared" si="9"/>
        <v>-1.0611378662966908E-3</v>
      </c>
      <c r="D621">
        <v>1885341</v>
      </c>
      <c r="E621" s="52">
        <v>122.65</v>
      </c>
      <c r="F621" s="52">
        <v>123.08</v>
      </c>
      <c r="G621" s="52">
        <v>121.69499999999999</v>
      </c>
    </row>
    <row r="622" spans="1:7" x14ac:dyDescent="0.25">
      <c r="A622" s="51">
        <v>44872</v>
      </c>
      <c r="B622" s="52">
        <v>122.51</v>
      </c>
      <c r="C622" s="53">
        <f t="shared" si="9"/>
        <v>5.9944161602891732E-3</v>
      </c>
      <c r="D622">
        <v>1912605</v>
      </c>
      <c r="E622" s="52">
        <v>121.5</v>
      </c>
      <c r="F622" s="52">
        <v>123.49</v>
      </c>
      <c r="G622" s="52">
        <v>121.5</v>
      </c>
    </row>
    <row r="623" spans="1:7" x14ac:dyDescent="0.25">
      <c r="A623" s="51">
        <v>44869</v>
      </c>
      <c r="B623" s="52">
        <v>121.78</v>
      </c>
      <c r="C623" s="53">
        <f t="shared" si="9"/>
        <v>1.9079497907949827E-2</v>
      </c>
      <c r="D623">
        <v>2850124</v>
      </c>
      <c r="E623" s="52">
        <v>121.15</v>
      </c>
      <c r="F623" s="52">
        <v>122.42</v>
      </c>
      <c r="G623" s="52">
        <v>120.25</v>
      </c>
    </row>
    <row r="624" spans="1:7" x14ac:dyDescent="0.25">
      <c r="A624" s="51">
        <v>44868</v>
      </c>
      <c r="B624" s="52">
        <v>119.5</v>
      </c>
      <c r="C624" s="53">
        <f t="shared" si="9"/>
        <v>1.8147737922808105E-2</v>
      </c>
      <c r="D624">
        <v>2546366</v>
      </c>
      <c r="E624" s="52">
        <v>116.95</v>
      </c>
      <c r="F624" s="52">
        <v>120.64</v>
      </c>
      <c r="G624" s="52">
        <v>116.19</v>
      </c>
    </row>
    <row r="625" spans="1:7" x14ac:dyDescent="0.25">
      <c r="A625" s="51">
        <v>44867</v>
      </c>
      <c r="B625" s="52">
        <v>117.37</v>
      </c>
      <c r="C625" s="53">
        <f t="shared" si="9"/>
        <v>-6.6017774016081665E-3</v>
      </c>
      <c r="D625">
        <v>2543808</v>
      </c>
      <c r="E625" s="52">
        <v>120.2</v>
      </c>
      <c r="F625" s="52">
        <v>120.276</v>
      </c>
      <c r="G625" s="52">
        <v>116.7186</v>
      </c>
    </row>
    <row r="626" spans="1:7" x14ac:dyDescent="0.25">
      <c r="A626" s="51">
        <v>44866</v>
      </c>
      <c r="B626" s="52">
        <v>118.15</v>
      </c>
      <c r="C626" s="53">
        <f t="shared" si="9"/>
        <v>-8.4566596194501908E-4</v>
      </c>
      <c r="D626">
        <v>2361642</v>
      </c>
      <c r="E626" s="52">
        <v>119.01</v>
      </c>
      <c r="F626" s="52">
        <v>119.36</v>
      </c>
      <c r="G626" s="52">
        <v>117.52</v>
      </c>
    </row>
    <row r="627" spans="1:7" x14ac:dyDescent="0.25">
      <c r="A627" s="51">
        <v>44865</v>
      </c>
      <c r="B627" s="52">
        <v>118.25</v>
      </c>
      <c r="C627" s="53">
        <f t="shared" si="9"/>
        <v>3.1387852052935372E-3</v>
      </c>
      <c r="D627">
        <v>2193622</v>
      </c>
      <c r="E627" s="52">
        <v>117.58</v>
      </c>
      <c r="F627" s="52">
        <v>119.46</v>
      </c>
      <c r="G627" s="52">
        <v>116.4</v>
      </c>
    </row>
    <row r="628" spans="1:7" x14ac:dyDescent="0.25">
      <c r="A628" s="51">
        <v>44862</v>
      </c>
      <c r="B628" s="52">
        <v>117.88</v>
      </c>
      <c r="C628" s="53">
        <f t="shared" si="9"/>
        <v>3.4852076200509119E-2</v>
      </c>
      <c r="D628">
        <v>2460751</v>
      </c>
      <c r="E628" s="52">
        <v>114.13</v>
      </c>
      <c r="F628" s="52">
        <v>118.56</v>
      </c>
      <c r="G628" s="52">
        <v>114.095</v>
      </c>
    </row>
    <row r="629" spans="1:7" x14ac:dyDescent="0.25">
      <c r="A629" s="51">
        <v>44861</v>
      </c>
      <c r="B629" s="52">
        <v>113.91</v>
      </c>
      <c r="C629" s="53">
        <f t="shared" si="9"/>
        <v>1.4607642290905831E-2</v>
      </c>
      <c r="D629">
        <v>2265781</v>
      </c>
      <c r="E629" s="52">
        <v>113.56</v>
      </c>
      <c r="F629" s="52">
        <v>114.59</v>
      </c>
      <c r="G629" s="52">
        <v>112.88</v>
      </c>
    </row>
    <row r="630" spans="1:7" x14ac:dyDescent="0.25">
      <c r="A630" s="51">
        <v>44860</v>
      </c>
      <c r="B630" s="52">
        <v>112.27</v>
      </c>
      <c r="C630" s="53">
        <f t="shared" si="9"/>
        <v>9.2592592592593004E-3</v>
      </c>
      <c r="D630">
        <v>1412180</v>
      </c>
      <c r="E630" s="52">
        <v>111.74</v>
      </c>
      <c r="F630" s="52">
        <v>114.04</v>
      </c>
      <c r="G630" s="52">
        <v>111.42</v>
      </c>
    </row>
    <row r="631" spans="1:7" x14ac:dyDescent="0.25">
      <c r="A631" s="51">
        <v>44859</v>
      </c>
      <c r="B631" s="52">
        <v>111.24</v>
      </c>
      <c r="C631" s="53">
        <f t="shared" si="9"/>
        <v>2.2708467408292687E-2</v>
      </c>
      <c r="D631">
        <v>2326570</v>
      </c>
      <c r="E631" s="52">
        <v>109.17</v>
      </c>
      <c r="F631" s="52">
        <v>111.69</v>
      </c>
      <c r="G631" s="52">
        <v>108.01</v>
      </c>
    </row>
    <row r="632" spans="1:7" x14ac:dyDescent="0.25">
      <c r="A632" s="51">
        <v>44858</v>
      </c>
      <c r="B632" s="52">
        <v>108.77</v>
      </c>
      <c r="C632" s="53">
        <f t="shared" si="9"/>
        <v>-2.0354859047104434E-2</v>
      </c>
      <c r="D632">
        <v>2688034</v>
      </c>
      <c r="E632" s="52">
        <v>110.96</v>
      </c>
      <c r="F632" s="52">
        <v>111.08499999999999</v>
      </c>
      <c r="G632" s="52">
        <v>107.7</v>
      </c>
    </row>
    <row r="633" spans="1:7" x14ac:dyDescent="0.25">
      <c r="A633" s="51">
        <v>44855</v>
      </c>
      <c r="B633" s="52">
        <v>111.03</v>
      </c>
      <c r="C633" s="53">
        <f t="shared" si="9"/>
        <v>1.2493160678460846E-2</v>
      </c>
      <c r="D633">
        <v>1735748</v>
      </c>
      <c r="E633" s="52">
        <v>109.44</v>
      </c>
      <c r="F633" s="52">
        <v>111.4</v>
      </c>
      <c r="G633" s="52">
        <v>108.77</v>
      </c>
    </row>
    <row r="634" spans="1:7" x14ac:dyDescent="0.25">
      <c r="A634" s="51">
        <v>44854</v>
      </c>
      <c r="B634" s="52">
        <v>109.66</v>
      </c>
      <c r="C634" s="53">
        <f t="shared" si="9"/>
        <v>-7.1525577184247124E-3</v>
      </c>
      <c r="D634">
        <v>969328</v>
      </c>
      <c r="E634" s="52">
        <v>110.62</v>
      </c>
      <c r="F634" s="52">
        <v>111.12</v>
      </c>
      <c r="G634" s="52">
        <v>109.4</v>
      </c>
    </row>
    <row r="635" spans="1:7" x14ac:dyDescent="0.25">
      <c r="A635" s="51">
        <v>44853</v>
      </c>
      <c r="B635" s="52">
        <v>110.45</v>
      </c>
      <c r="C635" s="53">
        <f t="shared" si="9"/>
        <v>-9.2393254395407576E-3</v>
      </c>
      <c r="D635">
        <v>1272572</v>
      </c>
      <c r="E635" s="52">
        <v>110.78</v>
      </c>
      <c r="F635" s="52">
        <v>112.065</v>
      </c>
      <c r="G635" s="52">
        <v>109.45</v>
      </c>
    </row>
    <row r="636" spans="1:7" x14ac:dyDescent="0.25">
      <c r="A636" s="51">
        <v>44852</v>
      </c>
      <c r="B636" s="52">
        <v>111.48</v>
      </c>
      <c r="C636" s="53">
        <f t="shared" si="9"/>
        <v>1.3638843426077463E-2</v>
      </c>
      <c r="D636">
        <v>1308316</v>
      </c>
      <c r="E636" s="52">
        <v>111.85</v>
      </c>
      <c r="F636" s="52">
        <v>112.29</v>
      </c>
      <c r="G636" s="52">
        <v>109.98</v>
      </c>
    </row>
    <row r="637" spans="1:7" x14ac:dyDescent="0.25">
      <c r="A637" s="51">
        <v>44851</v>
      </c>
      <c r="B637" s="52">
        <v>109.98</v>
      </c>
      <c r="C637" s="53">
        <f t="shared" si="9"/>
        <v>3.0064624894633463E-2</v>
      </c>
      <c r="D637">
        <v>1611036</v>
      </c>
      <c r="E637" s="52">
        <v>108.58</v>
      </c>
      <c r="F637" s="52">
        <v>110.53</v>
      </c>
      <c r="G637" s="52">
        <v>108.56</v>
      </c>
    </row>
    <row r="638" spans="1:7" x14ac:dyDescent="0.25">
      <c r="A638" s="51">
        <v>44848</v>
      </c>
      <c r="B638" s="52">
        <v>106.77</v>
      </c>
      <c r="C638" s="53">
        <f t="shared" si="9"/>
        <v>-2.6531728665207921E-2</v>
      </c>
      <c r="D638">
        <v>1470680</v>
      </c>
      <c r="E638" s="52">
        <v>110.63</v>
      </c>
      <c r="F638" s="52">
        <v>111.51</v>
      </c>
      <c r="G638" s="52">
        <v>106.66</v>
      </c>
    </row>
    <row r="639" spans="1:7" x14ac:dyDescent="0.25">
      <c r="A639" s="51">
        <v>44847</v>
      </c>
      <c r="B639" s="52">
        <v>109.68</v>
      </c>
      <c r="C639" s="53">
        <f t="shared" si="9"/>
        <v>3.9226833428084085E-2</v>
      </c>
      <c r="D639">
        <v>1860237</v>
      </c>
      <c r="E639" s="52">
        <v>104.14</v>
      </c>
      <c r="F639" s="52">
        <v>110.6</v>
      </c>
      <c r="G639" s="52">
        <v>103.965</v>
      </c>
    </row>
    <row r="640" spans="1:7" x14ac:dyDescent="0.25">
      <c r="A640" s="51">
        <v>44846</v>
      </c>
      <c r="B640" s="52">
        <v>105.54</v>
      </c>
      <c r="C640" s="53">
        <f t="shared" si="9"/>
        <v>2.7553444180523634E-3</v>
      </c>
      <c r="D640">
        <v>1911483</v>
      </c>
      <c r="E640" s="52">
        <v>105</v>
      </c>
      <c r="F640" s="52">
        <v>106.28</v>
      </c>
      <c r="G640" s="52">
        <v>104.36</v>
      </c>
    </row>
    <row r="641" spans="1:7" x14ac:dyDescent="0.25">
      <c r="A641" s="51">
        <v>44845</v>
      </c>
      <c r="B641" s="52">
        <v>105.25</v>
      </c>
      <c r="C641" s="53">
        <f t="shared" si="9"/>
        <v>-2.3564338064755552E-2</v>
      </c>
      <c r="D641">
        <v>2590383</v>
      </c>
      <c r="E641" s="52">
        <v>107.28</v>
      </c>
      <c r="F641" s="52">
        <v>107.33</v>
      </c>
      <c r="G641" s="52">
        <v>105.02</v>
      </c>
    </row>
    <row r="642" spans="1:7" x14ac:dyDescent="0.25">
      <c r="A642" s="51">
        <v>44844</v>
      </c>
      <c r="B642" s="52">
        <v>107.79</v>
      </c>
      <c r="C642" s="53">
        <f t="shared" si="9"/>
        <v>-1.0465436518865334E-2</v>
      </c>
      <c r="D642">
        <v>1061915</v>
      </c>
      <c r="E642" s="52">
        <v>109.34</v>
      </c>
      <c r="F642" s="52">
        <v>109.43</v>
      </c>
      <c r="G642" s="52">
        <v>107.36</v>
      </c>
    </row>
    <row r="643" spans="1:7" x14ac:dyDescent="0.25">
      <c r="A643" s="51">
        <v>44841</v>
      </c>
      <c r="B643" s="52">
        <v>108.93</v>
      </c>
      <c r="C643" s="53">
        <f t="shared" ref="C643:C706" si="10">B643/B644-1</f>
        <v>-1.0806393025790006E-2</v>
      </c>
      <c r="D643">
        <v>1742051</v>
      </c>
      <c r="E643" s="52">
        <v>109.48</v>
      </c>
      <c r="F643" s="52">
        <v>109.5</v>
      </c>
      <c r="G643" s="52">
        <v>107.995</v>
      </c>
    </row>
    <row r="644" spans="1:7" x14ac:dyDescent="0.25">
      <c r="A644" s="51">
        <v>44840</v>
      </c>
      <c r="B644" s="52">
        <v>110.12</v>
      </c>
      <c r="C644" s="53">
        <f t="shared" si="10"/>
        <v>-1.9674174307842907E-2</v>
      </c>
      <c r="D644">
        <v>1135185</v>
      </c>
      <c r="E644" s="52">
        <v>112.14</v>
      </c>
      <c r="F644" s="52">
        <v>112.62</v>
      </c>
      <c r="G644" s="52">
        <v>110.04</v>
      </c>
    </row>
    <row r="645" spans="1:7" x14ac:dyDescent="0.25">
      <c r="A645" s="51">
        <v>44839</v>
      </c>
      <c r="B645" s="52">
        <v>112.33</v>
      </c>
      <c r="C645" s="53">
        <f t="shared" si="10"/>
        <v>8.2577865541693107E-3</v>
      </c>
      <c r="D645">
        <v>1189192</v>
      </c>
      <c r="E645" s="52">
        <v>110.73</v>
      </c>
      <c r="F645" s="52">
        <v>113.05500000000001</v>
      </c>
      <c r="G645" s="52">
        <v>110.52</v>
      </c>
    </row>
    <row r="646" spans="1:7" x14ac:dyDescent="0.25">
      <c r="A646" s="51">
        <v>44838</v>
      </c>
      <c r="B646" s="52">
        <v>111.41</v>
      </c>
      <c r="C646" s="53">
        <f t="shared" si="10"/>
        <v>2.107964439556409E-2</v>
      </c>
      <c r="D646">
        <v>1684878</v>
      </c>
      <c r="E646" s="52">
        <v>110.62</v>
      </c>
      <c r="F646" s="52">
        <v>112.1</v>
      </c>
      <c r="G646" s="52">
        <v>110.21</v>
      </c>
    </row>
    <row r="647" spans="1:7" x14ac:dyDescent="0.25">
      <c r="A647" s="51">
        <v>44837</v>
      </c>
      <c r="B647" s="52">
        <v>109.11</v>
      </c>
      <c r="C647" s="53">
        <f t="shared" si="10"/>
        <v>2.6048523603535712E-2</v>
      </c>
      <c r="D647">
        <v>1858851</v>
      </c>
      <c r="E647" s="52">
        <v>107.48</v>
      </c>
      <c r="F647" s="52">
        <v>109.98</v>
      </c>
      <c r="G647" s="52">
        <v>106.16</v>
      </c>
    </row>
    <row r="648" spans="1:7" x14ac:dyDescent="0.25">
      <c r="A648" s="51">
        <v>44834</v>
      </c>
      <c r="B648" s="52">
        <v>106.34</v>
      </c>
      <c r="C648" s="53">
        <f t="shared" si="10"/>
        <v>-8.1149146534836847E-3</v>
      </c>
      <c r="D648">
        <v>1797381</v>
      </c>
      <c r="E648" s="52">
        <v>107.29</v>
      </c>
      <c r="F648" s="52">
        <v>108.6</v>
      </c>
      <c r="G648" s="52">
        <v>106.34</v>
      </c>
    </row>
    <row r="649" spans="1:7" x14ac:dyDescent="0.25">
      <c r="A649" s="51">
        <v>44833</v>
      </c>
      <c r="B649" s="52">
        <v>107.21</v>
      </c>
      <c r="C649" s="53">
        <f t="shared" si="10"/>
        <v>-8.4165741768406077E-3</v>
      </c>
      <c r="D649">
        <v>1422949</v>
      </c>
      <c r="E649" s="52">
        <v>107.55</v>
      </c>
      <c r="F649" s="52">
        <v>107.89</v>
      </c>
      <c r="G649" s="52">
        <v>106.42</v>
      </c>
    </row>
    <row r="650" spans="1:7" x14ac:dyDescent="0.25">
      <c r="A650" s="51">
        <v>44832</v>
      </c>
      <c r="B650" s="52">
        <v>108.12</v>
      </c>
      <c r="C650" s="53">
        <f t="shared" si="10"/>
        <v>3.2476570474158084E-3</v>
      </c>
      <c r="D650">
        <v>2371990</v>
      </c>
      <c r="E650" s="52">
        <v>108</v>
      </c>
      <c r="F650" s="52">
        <v>108.68</v>
      </c>
      <c r="G650" s="52">
        <v>106.3</v>
      </c>
    </row>
    <row r="651" spans="1:7" x14ac:dyDescent="0.25">
      <c r="A651" s="51">
        <v>44831</v>
      </c>
      <c r="B651" s="52">
        <v>107.77</v>
      </c>
      <c r="C651" s="53">
        <f t="shared" si="10"/>
        <v>-1.2733602052033666E-2</v>
      </c>
      <c r="D651">
        <v>1415729</v>
      </c>
      <c r="E651" s="52">
        <v>110.06</v>
      </c>
      <c r="F651" s="52">
        <v>110.43</v>
      </c>
      <c r="G651" s="52">
        <v>107.13</v>
      </c>
    </row>
    <row r="652" spans="1:7" x14ac:dyDescent="0.25">
      <c r="A652" s="51">
        <v>44830</v>
      </c>
      <c r="B652" s="52">
        <v>109.16</v>
      </c>
      <c r="C652" s="53">
        <f t="shared" si="10"/>
        <v>-1.3465883416177271E-2</v>
      </c>
      <c r="D652">
        <v>1447804</v>
      </c>
      <c r="E652" s="52">
        <v>110.75</v>
      </c>
      <c r="F652" s="52">
        <v>110.99</v>
      </c>
      <c r="G652" s="52">
        <v>108.765</v>
      </c>
    </row>
    <row r="653" spans="1:7" x14ac:dyDescent="0.25">
      <c r="A653" s="51">
        <v>44827</v>
      </c>
      <c r="B653" s="52">
        <v>110.65</v>
      </c>
      <c r="C653" s="53">
        <f t="shared" si="10"/>
        <v>-1.26365195414746E-3</v>
      </c>
      <c r="D653">
        <v>1349089</v>
      </c>
      <c r="E653" s="52">
        <v>110.11</v>
      </c>
      <c r="F653" s="52">
        <v>111.09</v>
      </c>
      <c r="G653" s="52">
        <v>109.44</v>
      </c>
    </row>
    <row r="654" spans="1:7" x14ac:dyDescent="0.25">
      <c r="A654" s="51">
        <v>44826</v>
      </c>
      <c r="B654" s="52">
        <v>110.79</v>
      </c>
      <c r="C654" s="53">
        <f t="shared" si="10"/>
        <v>-1.5812383405880648E-2</v>
      </c>
      <c r="D654">
        <v>1508956</v>
      </c>
      <c r="E654" s="52">
        <v>111.88</v>
      </c>
      <c r="F654" s="52">
        <v>111.88</v>
      </c>
      <c r="G654" s="52">
        <v>110.6112</v>
      </c>
    </row>
    <row r="655" spans="1:7" x14ac:dyDescent="0.25">
      <c r="A655" s="51">
        <v>44825</v>
      </c>
      <c r="B655" s="52">
        <v>112.57</v>
      </c>
      <c r="C655" s="53">
        <f t="shared" si="10"/>
        <v>-2.3253796095444756E-2</v>
      </c>
      <c r="D655">
        <v>1862827</v>
      </c>
      <c r="E655" s="52">
        <v>115.7</v>
      </c>
      <c r="F655" s="52">
        <v>117.29</v>
      </c>
      <c r="G655" s="52">
        <v>112.52</v>
      </c>
    </row>
    <row r="656" spans="1:7" x14ac:dyDescent="0.25">
      <c r="A656" s="51">
        <v>44824</v>
      </c>
      <c r="B656" s="52">
        <v>115.25</v>
      </c>
      <c r="C656" s="53">
        <f t="shared" si="10"/>
        <v>-7.8340220385674231E-3</v>
      </c>
      <c r="D656">
        <v>1659868</v>
      </c>
      <c r="E656" s="52">
        <v>115.33</v>
      </c>
      <c r="F656" s="52">
        <v>115.59</v>
      </c>
      <c r="G656" s="52">
        <v>113.79</v>
      </c>
    </row>
    <row r="657" spans="1:7" x14ac:dyDescent="0.25">
      <c r="A657" s="51">
        <v>44823</v>
      </c>
      <c r="B657" s="52">
        <v>116.16</v>
      </c>
      <c r="C657" s="53">
        <f t="shared" si="10"/>
        <v>3.8022813688212143E-3</v>
      </c>
      <c r="D657">
        <v>1254723</v>
      </c>
      <c r="E657" s="52">
        <v>115.56</v>
      </c>
      <c r="F657" s="52">
        <v>116.32</v>
      </c>
      <c r="G657" s="52">
        <v>114.99</v>
      </c>
    </row>
    <row r="658" spans="1:7" x14ac:dyDescent="0.25">
      <c r="A658" s="51">
        <v>44820</v>
      </c>
      <c r="B658" s="52">
        <v>115.72</v>
      </c>
      <c r="C658" s="53">
        <f t="shared" si="10"/>
        <v>4.8627995831886928E-3</v>
      </c>
      <c r="D658">
        <v>2093987</v>
      </c>
      <c r="E658" s="52">
        <v>115.22</v>
      </c>
      <c r="F658" s="52">
        <v>115.83</v>
      </c>
      <c r="G658" s="52">
        <v>113.98</v>
      </c>
    </row>
    <row r="659" spans="1:7" x14ac:dyDescent="0.25">
      <c r="A659" s="51">
        <v>44819</v>
      </c>
      <c r="B659" s="52">
        <v>115.16</v>
      </c>
      <c r="C659" s="53">
        <f t="shared" si="10"/>
        <v>2.9611565929281713E-3</v>
      </c>
      <c r="D659">
        <v>1697771</v>
      </c>
      <c r="E659" s="52">
        <v>114.66</v>
      </c>
      <c r="F659" s="52">
        <v>116.05</v>
      </c>
      <c r="G659" s="52">
        <v>114.26</v>
      </c>
    </row>
    <row r="660" spans="1:7" x14ac:dyDescent="0.25">
      <c r="A660" s="51">
        <v>44818</v>
      </c>
      <c r="B660" s="52">
        <v>114.82</v>
      </c>
      <c r="C660" s="53">
        <f t="shared" si="10"/>
        <v>1.0917415037858813E-2</v>
      </c>
      <c r="D660">
        <v>1581633</v>
      </c>
      <c r="E660" s="52">
        <v>113.78</v>
      </c>
      <c r="F660" s="52">
        <v>115.89</v>
      </c>
      <c r="G660" s="52">
        <v>113.7475</v>
      </c>
    </row>
    <row r="661" spans="1:7" x14ac:dyDescent="0.25">
      <c r="A661" s="51">
        <v>44817</v>
      </c>
      <c r="B661" s="52">
        <v>113.58</v>
      </c>
      <c r="C661" s="53">
        <f t="shared" si="10"/>
        <v>-3.1383250895446024E-2</v>
      </c>
      <c r="D661">
        <v>1639946</v>
      </c>
      <c r="E661" s="52">
        <v>115</v>
      </c>
      <c r="F661" s="52">
        <v>115.595</v>
      </c>
      <c r="G661" s="52">
        <v>113.4</v>
      </c>
    </row>
    <row r="662" spans="1:7" x14ac:dyDescent="0.25">
      <c r="A662" s="51">
        <v>44816</v>
      </c>
      <c r="B662" s="52">
        <v>117.26</v>
      </c>
      <c r="C662" s="53">
        <f t="shared" si="10"/>
        <v>1.0078387458006821E-2</v>
      </c>
      <c r="D662">
        <v>2017262</v>
      </c>
      <c r="E662" s="52">
        <v>117.66</v>
      </c>
      <c r="F662" s="52">
        <v>118.65</v>
      </c>
      <c r="G662" s="52">
        <v>116.91</v>
      </c>
    </row>
    <row r="663" spans="1:7" x14ac:dyDescent="0.25">
      <c r="A663" s="51">
        <v>44813</v>
      </c>
      <c r="B663" s="52">
        <v>116.09</v>
      </c>
      <c r="C663" s="53">
        <f t="shared" si="10"/>
        <v>-2.3203850120315783E-3</v>
      </c>
      <c r="D663">
        <v>1615434</v>
      </c>
      <c r="E663" s="52">
        <v>116.72</v>
      </c>
      <c r="F663" s="52">
        <v>116.75</v>
      </c>
      <c r="G663" s="52">
        <v>115.13</v>
      </c>
    </row>
    <row r="664" spans="1:7" x14ac:dyDescent="0.25">
      <c r="A664" s="51">
        <v>44812</v>
      </c>
      <c r="B664" s="52">
        <v>116.36</v>
      </c>
      <c r="C664" s="53">
        <f t="shared" si="10"/>
        <v>9.0183836281652052E-3</v>
      </c>
      <c r="D664">
        <v>1519461</v>
      </c>
      <c r="E664" s="52">
        <v>114.95</v>
      </c>
      <c r="F664" s="52">
        <v>117</v>
      </c>
      <c r="G664" s="52">
        <v>114.82</v>
      </c>
    </row>
    <row r="665" spans="1:7" x14ac:dyDescent="0.25">
      <c r="A665" s="51">
        <v>44811</v>
      </c>
      <c r="B665" s="52">
        <v>115.32</v>
      </c>
      <c r="C665" s="53">
        <f t="shared" si="10"/>
        <v>2.4520255863539342E-2</v>
      </c>
      <c r="D665">
        <v>1828529</v>
      </c>
      <c r="E665" s="52">
        <v>113.42</v>
      </c>
      <c r="F665" s="52">
        <v>115.35</v>
      </c>
      <c r="G665" s="52">
        <v>113.42</v>
      </c>
    </row>
    <row r="666" spans="1:7" x14ac:dyDescent="0.25">
      <c r="A666" s="51">
        <v>44810</v>
      </c>
      <c r="B666" s="52">
        <v>112.56</v>
      </c>
      <c r="C666" s="53">
        <f t="shared" si="10"/>
        <v>-1.5965939329429801E-3</v>
      </c>
      <c r="D666">
        <v>2111814</v>
      </c>
      <c r="E666" s="52">
        <v>113.35</v>
      </c>
      <c r="F666" s="52">
        <v>113.95</v>
      </c>
      <c r="G666" s="52">
        <v>111.85</v>
      </c>
    </row>
    <row r="667" spans="1:7" x14ac:dyDescent="0.25">
      <c r="A667" s="51">
        <v>44806</v>
      </c>
      <c r="B667" s="52">
        <v>112.74</v>
      </c>
      <c r="C667" s="53">
        <f t="shared" si="10"/>
        <v>-1.3302993173464173E-2</v>
      </c>
      <c r="D667">
        <v>1606785</v>
      </c>
      <c r="E667" s="52">
        <v>114.84</v>
      </c>
      <c r="F667" s="52">
        <v>114.84</v>
      </c>
      <c r="G667" s="52">
        <v>112.3</v>
      </c>
    </row>
    <row r="668" spans="1:7" x14ac:dyDescent="0.25">
      <c r="A668" s="51">
        <v>44805</v>
      </c>
      <c r="B668" s="52">
        <v>114.26</v>
      </c>
      <c r="C668" s="53">
        <f t="shared" si="10"/>
        <v>2.7148507731032057E-2</v>
      </c>
      <c r="D668">
        <v>1881107</v>
      </c>
      <c r="E668" s="52">
        <v>110.72</v>
      </c>
      <c r="F668" s="52">
        <v>114.32</v>
      </c>
      <c r="G668" s="52">
        <v>110.54</v>
      </c>
    </row>
    <row r="669" spans="1:7" x14ac:dyDescent="0.25">
      <c r="A669" s="51">
        <v>44804</v>
      </c>
      <c r="B669" s="52">
        <v>111.24</v>
      </c>
      <c r="C669" s="53">
        <f t="shared" si="10"/>
        <v>4.1523740747426707E-3</v>
      </c>
      <c r="D669">
        <v>1994170</v>
      </c>
      <c r="E669" s="52">
        <v>111.22</v>
      </c>
      <c r="F669" s="52">
        <v>112.36</v>
      </c>
      <c r="G669" s="52">
        <v>110.9</v>
      </c>
    </row>
    <row r="670" spans="1:7" x14ac:dyDescent="0.25">
      <c r="A670" s="51">
        <v>44803</v>
      </c>
      <c r="B670" s="52">
        <v>110.78</v>
      </c>
      <c r="C670" s="53">
        <f t="shared" si="10"/>
        <v>-1.2743962213706328E-2</v>
      </c>
      <c r="D670">
        <v>1230704</v>
      </c>
      <c r="E670" s="52">
        <v>112.47</v>
      </c>
      <c r="F670" s="52">
        <v>112.76</v>
      </c>
      <c r="G670" s="52">
        <v>110.56</v>
      </c>
    </row>
    <row r="671" spans="1:7" x14ac:dyDescent="0.25">
      <c r="A671" s="51">
        <v>44802</v>
      </c>
      <c r="B671" s="52">
        <v>112.21</v>
      </c>
      <c r="C671" s="53">
        <f t="shared" si="10"/>
        <v>4.4579172610559326E-4</v>
      </c>
      <c r="D671">
        <v>1472911</v>
      </c>
      <c r="E671" s="52">
        <v>111.81</v>
      </c>
      <c r="F671" s="52">
        <v>112.7972</v>
      </c>
      <c r="G671" s="52">
        <v>111.29</v>
      </c>
    </row>
    <row r="672" spans="1:7" x14ac:dyDescent="0.25">
      <c r="A672" s="51">
        <v>44799</v>
      </c>
      <c r="B672" s="52">
        <v>112.16</v>
      </c>
      <c r="C672" s="53">
        <f t="shared" si="10"/>
        <v>-3.9890429720938148E-2</v>
      </c>
      <c r="D672">
        <v>1542608</v>
      </c>
      <c r="E672" s="52">
        <v>116.53</v>
      </c>
      <c r="F672" s="52">
        <v>116.92</v>
      </c>
      <c r="G672" s="52">
        <v>112.05</v>
      </c>
    </row>
    <row r="673" spans="1:7" x14ac:dyDescent="0.25">
      <c r="A673" s="51">
        <v>44798</v>
      </c>
      <c r="B673" s="52">
        <v>116.82</v>
      </c>
      <c r="C673" s="53">
        <f t="shared" si="10"/>
        <v>1.8749454957704748E-2</v>
      </c>
      <c r="D673">
        <v>1230767</v>
      </c>
      <c r="E673" s="52">
        <v>114.99</v>
      </c>
      <c r="F673" s="52">
        <v>116.89</v>
      </c>
      <c r="G673" s="52">
        <v>114.59</v>
      </c>
    </row>
    <row r="674" spans="1:7" x14ac:dyDescent="0.25">
      <c r="A674" s="51">
        <v>44797</v>
      </c>
      <c r="B674" s="52">
        <v>114.67</v>
      </c>
      <c r="C674" s="53">
        <f t="shared" si="10"/>
        <v>-3.4870543108700414E-4</v>
      </c>
      <c r="D674">
        <v>1300102</v>
      </c>
      <c r="E674" s="52">
        <v>114.71</v>
      </c>
      <c r="F674" s="52">
        <v>115.25</v>
      </c>
      <c r="G674" s="52">
        <v>114.21</v>
      </c>
    </row>
    <row r="675" spans="1:7" x14ac:dyDescent="0.25">
      <c r="A675" s="51">
        <v>44796</v>
      </c>
      <c r="B675" s="52">
        <v>114.71</v>
      </c>
      <c r="C675" s="53">
        <f t="shared" si="10"/>
        <v>-2.614606937423325E-4</v>
      </c>
      <c r="D675">
        <v>1613708</v>
      </c>
      <c r="E675" s="52">
        <v>114.78</v>
      </c>
      <c r="F675" s="52">
        <v>115.23</v>
      </c>
      <c r="G675" s="52">
        <v>114.39</v>
      </c>
    </row>
    <row r="676" spans="1:7" x14ac:dyDescent="0.25">
      <c r="A676" s="51">
        <v>44795</v>
      </c>
      <c r="B676" s="52">
        <v>114.74</v>
      </c>
      <c r="C676" s="53">
        <f t="shared" si="10"/>
        <v>-1.637376768109744E-2</v>
      </c>
      <c r="D676">
        <v>1535492</v>
      </c>
      <c r="E676" s="52">
        <v>115.4</v>
      </c>
      <c r="F676" s="52">
        <v>115.98</v>
      </c>
      <c r="G676" s="52">
        <v>114.29</v>
      </c>
    </row>
    <row r="677" spans="1:7" x14ac:dyDescent="0.25">
      <c r="A677" s="51">
        <v>44792</v>
      </c>
      <c r="B677" s="52">
        <v>116.65</v>
      </c>
      <c r="C677" s="53">
        <f t="shared" si="10"/>
        <v>-1.1021619330224608E-2</v>
      </c>
      <c r="D677">
        <v>1373253</v>
      </c>
      <c r="E677" s="52">
        <v>117.77</v>
      </c>
      <c r="F677" s="52">
        <v>117.99</v>
      </c>
      <c r="G677" s="52">
        <v>116.3537</v>
      </c>
    </row>
    <row r="678" spans="1:7" x14ac:dyDescent="0.25">
      <c r="A678" s="51">
        <v>44791</v>
      </c>
      <c r="B678" s="52">
        <v>117.95</v>
      </c>
      <c r="C678" s="53">
        <f t="shared" si="10"/>
        <v>-9.7388968180672775E-3</v>
      </c>
      <c r="D678">
        <v>1671618</v>
      </c>
      <c r="E678" s="52">
        <v>118.48</v>
      </c>
      <c r="F678" s="52">
        <v>118.74</v>
      </c>
      <c r="G678" s="52">
        <v>117.22</v>
      </c>
    </row>
    <row r="679" spans="1:7" x14ac:dyDescent="0.25">
      <c r="A679" s="51">
        <v>44790</v>
      </c>
      <c r="B679" s="52">
        <v>119.11</v>
      </c>
      <c r="C679" s="53">
        <f t="shared" si="10"/>
        <v>5.8803763440851142E-4</v>
      </c>
      <c r="D679">
        <v>1779732</v>
      </c>
      <c r="E679" s="52">
        <v>117.56</v>
      </c>
      <c r="F679" s="52">
        <v>119.575</v>
      </c>
      <c r="G679" s="52">
        <v>117.56</v>
      </c>
    </row>
    <row r="680" spans="1:7" x14ac:dyDescent="0.25">
      <c r="A680" s="51">
        <v>44789</v>
      </c>
      <c r="B680" s="52">
        <v>119.04</v>
      </c>
      <c r="C680" s="53">
        <f t="shared" si="10"/>
        <v>6.7658998646820123E-3</v>
      </c>
      <c r="D680">
        <v>1591624</v>
      </c>
      <c r="E680" s="52">
        <v>117.44</v>
      </c>
      <c r="F680" s="52">
        <v>119.37</v>
      </c>
      <c r="G680" s="52">
        <v>117.44</v>
      </c>
    </row>
    <row r="681" spans="1:7" x14ac:dyDescent="0.25">
      <c r="A681" s="51">
        <v>44788</v>
      </c>
      <c r="B681" s="52">
        <v>118.24</v>
      </c>
      <c r="C681" s="53">
        <f t="shared" si="10"/>
        <v>6.7704807041302217E-4</v>
      </c>
      <c r="D681">
        <v>3382992</v>
      </c>
      <c r="E681" s="52">
        <v>117.84</v>
      </c>
      <c r="F681" s="52">
        <v>118.425</v>
      </c>
      <c r="G681" s="52">
        <v>117.45</v>
      </c>
    </row>
    <row r="682" spans="1:7" x14ac:dyDescent="0.25">
      <c r="A682" s="51">
        <v>44785</v>
      </c>
      <c r="B682" s="52">
        <v>118.16</v>
      </c>
      <c r="C682" s="53">
        <f t="shared" si="10"/>
        <v>3.8229547192252245E-3</v>
      </c>
      <c r="D682">
        <v>1648236</v>
      </c>
      <c r="E682" s="52">
        <v>117.81</v>
      </c>
      <c r="F682" s="52">
        <v>118.66</v>
      </c>
      <c r="G682" s="52">
        <v>117.5</v>
      </c>
    </row>
    <row r="683" spans="1:7" x14ac:dyDescent="0.25">
      <c r="A683" s="51">
        <v>44784</v>
      </c>
      <c r="B683" s="52">
        <v>117.71</v>
      </c>
      <c r="C683" s="53">
        <f t="shared" si="10"/>
        <v>-1.2334284275885343E-2</v>
      </c>
      <c r="D683">
        <v>1700590</v>
      </c>
      <c r="E683" s="52">
        <v>120.25</v>
      </c>
      <c r="F683" s="52">
        <v>120.47499999999999</v>
      </c>
      <c r="G683" s="52">
        <v>117.2</v>
      </c>
    </row>
    <row r="684" spans="1:7" x14ac:dyDescent="0.25">
      <c r="A684" s="51">
        <v>44783</v>
      </c>
      <c r="B684" s="52">
        <v>119.18</v>
      </c>
      <c r="C684" s="53">
        <f t="shared" si="10"/>
        <v>1.924228170700415E-2</v>
      </c>
      <c r="D684">
        <v>1482331</v>
      </c>
      <c r="E684" s="52">
        <v>118.59</v>
      </c>
      <c r="F684" s="52">
        <v>119.4</v>
      </c>
      <c r="G684" s="52">
        <v>118.31</v>
      </c>
    </row>
    <row r="685" spans="1:7" x14ac:dyDescent="0.25">
      <c r="A685" s="51">
        <v>44782</v>
      </c>
      <c r="B685" s="52">
        <v>116.93</v>
      </c>
      <c r="C685" s="53">
        <f t="shared" si="10"/>
        <v>-1.324894514767927E-2</v>
      </c>
      <c r="D685">
        <v>1638678</v>
      </c>
      <c r="E685" s="52">
        <v>118.46</v>
      </c>
      <c r="F685" s="52">
        <v>118.46</v>
      </c>
      <c r="G685" s="52">
        <v>116.42</v>
      </c>
    </row>
    <row r="686" spans="1:7" x14ac:dyDescent="0.25">
      <c r="A686" s="51">
        <v>44781</v>
      </c>
      <c r="B686" s="52">
        <v>118.5</v>
      </c>
      <c r="C686" s="53">
        <f t="shared" si="10"/>
        <v>6.7556156054715544E-4</v>
      </c>
      <c r="D686">
        <v>1441222</v>
      </c>
      <c r="E686" s="52">
        <v>118.77</v>
      </c>
      <c r="F686" s="52">
        <v>119.30500000000001</v>
      </c>
      <c r="G686" s="52">
        <v>117.645</v>
      </c>
    </row>
    <row r="687" spans="1:7" x14ac:dyDescent="0.25">
      <c r="A687" s="51">
        <v>44778</v>
      </c>
      <c r="B687" s="52">
        <v>118.42</v>
      </c>
      <c r="C687" s="53">
        <f t="shared" si="10"/>
        <v>-1.3331111481419744E-2</v>
      </c>
      <c r="D687">
        <v>1141775</v>
      </c>
      <c r="E687" s="52">
        <v>119.16</v>
      </c>
      <c r="F687" s="52">
        <v>119.72</v>
      </c>
      <c r="G687" s="52">
        <v>118.13</v>
      </c>
    </row>
    <row r="688" spans="1:7" x14ac:dyDescent="0.25">
      <c r="A688" s="51">
        <v>44777</v>
      </c>
      <c r="B688" s="52">
        <v>120.02</v>
      </c>
      <c r="C688" s="53">
        <f t="shared" si="10"/>
        <v>1.7527752274433261E-3</v>
      </c>
      <c r="D688">
        <v>1553468</v>
      </c>
      <c r="E688" s="52">
        <v>119.79</v>
      </c>
      <c r="F688" s="52">
        <v>120.39</v>
      </c>
      <c r="G688" s="52">
        <v>119.185</v>
      </c>
    </row>
    <row r="689" spans="1:7" x14ac:dyDescent="0.25">
      <c r="A689" s="51">
        <v>44776</v>
      </c>
      <c r="B689" s="52">
        <v>119.81</v>
      </c>
      <c r="C689" s="53">
        <f t="shared" si="10"/>
        <v>-1.8996151641693215E-2</v>
      </c>
      <c r="D689">
        <v>2739371</v>
      </c>
      <c r="E689" s="52">
        <v>122</v>
      </c>
      <c r="F689" s="52">
        <v>122.45</v>
      </c>
      <c r="G689" s="52">
        <v>118.1</v>
      </c>
    </row>
    <row r="690" spans="1:7" x14ac:dyDescent="0.25">
      <c r="A690" s="51">
        <v>44775</v>
      </c>
      <c r="B690" s="52">
        <v>122.13</v>
      </c>
      <c r="C690" s="53">
        <f t="shared" si="10"/>
        <v>-4.969854978002286E-3</v>
      </c>
      <c r="D690">
        <v>2015840</v>
      </c>
      <c r="E690" s="52">
        <v>122.44</v>
      </c>
      <c r="F690" s="52">
        <v>123.04</v>
      </c>
      <c r="G690" s="52">
        <v>121.78</v>
      </c>
    </row>
    <row r="691" spans="1:7" x14ac:dyDescent="0.25">
      <c r="A691" s="51">
        <v>44774</v>
      </c>
      <c r="B691" s="52">
        <v>122.74</v>
      </c>
      <c r="C691" s="53">
        <f t="shared" si="10"/>
        <v>1.6321201240410144E-3</v>
      </c>
      <c r="D691">
        <v>1919183</v>
      </c>
      <c r="E691" s="52">
        <v>121.77</v>
      </c>
      <c r="F691" s="52">
        <v>123.7893</v>
      </c>
      <c r="G691" s="52">
        <v>121.66</v>
      </c>
    </row>
    <row r="692" spans="1:7" x14ac:dyDescent="0.25">
      <c r="A692" s="51">
        <v>44771</v>
      </c>
      <c r="B692" s="52">
        <v>122.54</v>
      </c>
      <c r="C692" s="53">
        <f t="shared" si="10"/>
        <v>-1.3853801646156461E-3</v>
      </c>
      <c r="D692">
        <v>1748863</v>
      </c>
      <c r="E692" s="52">
        <v>122.7</v>
      </c>
      <c r="F692" s="52">
        <v>122.88</v>
      </c>
      <c r="G692" s="52">
        <v>121.595</v>
      </c>
    </row>
    <row r="693" spans="1:7" x14ac:dyDescent="0.25">
      <c r="A693" s="51">
        <v>44770</v>
      </c>
      <c r="B693" s="52">
        <v>122.71</v>
      </c>
      <c r="C693" s="53">
        <f t="shared" si="10"/>
        <v>1.8255746411086182E-2</v>
      </c>
      <c r="D693">
        <v>2049318</v>
      </c>
      <c r="E693" s="52">
        <v>120.71</v>
      </c>
      <c r="F693" s="52">
        <v>123.01</v>
      </c>
      <c r="G693" s="52">
        <v>120.41</v>
      </c>
    </row>
    <row r="694" spans="1:7" x14ac:dyDescent="0.25">
      <c r="A694" s="51">
        <v>44769</v>
      </c>
      <c r="B694" s="52">
        <v>120.51</v>
      </c>
      <c r="C694" s="53">
        <f t="shared" si="10"/>
        <v>2.26578411405296E-2</v>
      </c>
      <c r="D694">
        <v>1642201</v>
      </c>
      <c r="E694" s="52">
        <v>118.25</v>
      </c>
      <c r="F694" s="52">
        <v>121.13</v>
      </c>
      <c r="G694" s="52">
        <v>117.88</v>
      </c>
    </row>
    <row r="695" spans="1:7" x14ac:dyDescent="0.25">
      <c r="A695" s="51">
        <v>44768</v>
      </c>
      <c r="B695" s="52">
        <v>117.84</v>
      </c>
      <c r="C695" s="53">
        <f t="shared" si="10"/>
        <v>6.7492524562153822E-3</v>
      </c>
      <c r="D695">
        <v>1451176</v>
      </c>
      <c r="E695" s="52">
        <v>116.58</v>
      </c>
      <c r="F695" s="52">
        <v>118.765</v>
      </c>
      <c r="G695" s="52">
        <v>116.41</v>
      </c>
    </row>
    <row r="696" spans="1:7" x14ac:dyDescent="0.25">
      <c r="A696" s="51">
        <v>44767</v>
      </c>
      <c r="B696" s="52">
        <v>117.05</v>
      </c>
      <c r="C696" s="53">
        <f t="shared" si="10"/>
        <v>-2.0092088740058633E-2</v>
      </c>
      <c r="D696">
        <v>1920478</v>
      </c>
      <c r="E696" s="52">
        <v>119.65</v>
      </c>
      <c r="F696" s="52">
        <v>119.65</v>
      </c>
      <c r="G696" s="52">
        <v>115.9</v>
      </c>
    </row>
    <row r="697" spans="1:7" x14ac:dyDescent="0.25">
      <c r="A697" s="51">
        <v>44764</v>
      </c>
      <c r="B697" s="52">
        <v>119.45</v>
      </c>
      <c r="C697" s="53">
        <f t="shared" si="10"/>
        <v>-6.6528066528066532E-3</v>
      </c>
      <c r="D697">
        <v>1329959</v>
      </c>
      <c r="E697" s="52">
        <v>120.96</v>
      </c>
      <c r="F697" s="52">
        <v>121.1</v>
      </c>
      <c r="G697" s="52">
        <v>118.32</v>
      </c>
    </row>
    <row r="698" spans="1:7" x14ac:dyDescent="0.25">
      <c r="A698" s="51">
        <v>44763</v>
      </c>
      <c r="B698" s="52">
        <v>120.25</v>
      </c>
      <c r="C698" s="53">
        <f t="shared" si="10"/>
        <v>-4.6353778660707112E-3</v>
      </c>
      <c r="D698">
        <v>1209731</v>
      </c>
      <c r="E698" s="52">
        <v>120.43</v>
      </c>
      <c r="F698" s="52">
        <v>120.8</v>
      </c>
      <c r="G698" s="52">
        <v>119.34</v>
      </c>
    </row>
    <row r="699" spans="1:7" x14ac:dyDescent="0.25">
      <c r="A699" s="51">
        <v>44762</v>
      </c>
      <c r="B699" s="52">
        <v>120.81</v>
      </c>
      <c r="C699" s="53">
        <f t="shared" si="10"/>
        <v>7.5056292219164433E-3</v>
      </c>
      <c r="D699">
        <v>1810444</v>
      </c>
      <c r="E699" s="52">
        <v>120.13</v>
      </c>
      <c r="F699" s="52">
        <v>121.66</v>
      </c>
      <c r="G699" s="52">
        <v>119.74</v>
      </c>
    </row>
    <row r="700" spans="1:7" x14ac:dyDescent="0.25">
      <c r="A700" s="51">
        <v>44761</v>
      </c>
      <c r="B700" s="52">
        <v>119.91</v>
      </c>
      <c r="C700" s="53">
        <f t="shared" si="10"/>
        <v>1.2069547602970854E-2</v>
      </c>
      <c r="D700">
        <v>1864273</v>
      </c>
      <c r="E700" s="52">
        <v>119.16</v>
      </c>
      <c r="F700" s="52">
        <v>120.21</v>
      </c>
      <c r="G700" s="52">
        <v>118.64</v>
      </c>
    </row>
    <row r="701" spans="1:7" x14ac:dyDescent="0.25">
      <c r="A701" s="51">
        <v>44760</v>
      </c>
      <c r="B701" s="52">
        <v>118.48</v>
      </c>
      <c r="C701" s="53">
        <f t="shared" si="10"/>
        <v>2.7930596699110577E-3</v>
      </c>
      <c r="D701">
        <v>1546578</v>
      </c>
      <c r="E701" s="52">
        <v>120.45</v>
      </c>
      <c r="F701" s="52">
        <v>120.48</v>
      </c>
      <c r="G701" s="52">
        <v>118.23</v>
      </c>
    </row>
    <row r="702" spans="1:7" x14ac:dyDescent="0.25">
      <c r="A702" s="51">
        <v>44757</v>
      </c>
      <c r="B702" s="52">
        <v>118.15</v>
      </c>
      <c r="C702" s="53">
        <f t="shared" si="10"/>
        <v>1.1125374411638855E-2</v>
      </c>
      <c r="D702">
        <v>1301824</v>
      </c>
      <c r="E702" s="52">
        <v>118.39</v>
      </c>
      <c r="F702" s="52">
        <v>119.37</v>
      </c>
      <c r="G702" s="52">
        <v>117.82</v>
      </c>
    </row>
    <row r="703" spans="1:7" x14ac:dyDescent="0.25">
      <c r="A703" s="51">
        <v>44756</v>
      </c>
      <c r="B703" s="52">
        <v>116.85</v>
      </c>
      <c r="C703" s="53">
        <f t="shared" si="10"/>
        <v>-1.3674044953423392E-3</v>
      </c>
      <c r="D703">
        <v>1136308</v>
      </c>
      <c r="E703" s="52">
        <v>115.56</v>
      </c>
      <c r="F703" s="52">
        <v>117.44499999999999</v>
      </c>
      <c r="G703" s="52">
        <v>115.56</v>
      </c>
    </row>
    <row r="704" spans="1:7" x14ac:dyDescent="0.25">
      <c r="A704" s="51">
        <v>44755</v>
      </c>
      <c r="B704" s="52">
        <v>117.01</v>
      </c>
      <c r="C704" s="53">
        <f t="shared" si="10"/>
        <v>1.0187343520676961E-2</v>
      </c>
      <c r="D704">
        <v>1212866</v>
      </c>
      <c r="E704" s="52">
        <v>114.4</v>
      </c>
      <c r="F704" s="52">
        <v>118.12</v>
      </c>
      <c r="G704" s="52">
        <v>114.13</v>
      </c>
    </row>
    <row r="705" spans="1:7" x14ac:dyDescent="0.25">
      <c r="A705" s="51">
        <v>44754</v>
      </c>
      <c r="B705" s="52">
        <v>115.83</v>
      </c>
      <c r="C705" s="53">
        <f t="shared" si="10"/>
        <v>-6.0923288141411236E-3</v>
      </c>
      <c r="D705">
        <v>963945</v>
      </c>
      <c r="E705" s="52">
        <v>116.13</v>
      </c>
      <c r="F705" s="52">
        <v>117.53</v>
      </c>
      <c r="G705" s="52">
        <v>115.42</v>
      </c>
    </row>
    <row r="706" spans="1:7" x14ac:dyDescent="0.25">
      <c r="A706" s="51">
        <v>44753</v>
      </c>
      <c r="B706" s="52">
        <v>116.54</v>
      </c>
      <c r="C706" s="53">
        <f t="shared" si="10"/>
        <v>-6.3096862210094695E-3</v>
      </c>
      <c r="D706">
        <v>825299</v>
      </c>
      <c r="E706" s="52">
        <v>116.47</v>
      </c>
      <c r="F706" s="52">
        <v>117.21</v>
      </c>
      <c r="G706" s="52">
        <v>116.03</v>
      </c>
    </row>
    <row r="707" spans="1:7" x14ac:dyDescent="0.25">
      <c r="A707" s="51">
        <v>44750</v>
      </c>
      <c r="B707" s="52">
        <v>117.28</v>
      </c>
      <c r="C707" s="53">
        <f t="shared" ref="C707:C770" si="11">B707/B708-1</f>
        <v>-3.9069135383046349E-3</v>
      </c>
      <c r="D707">
        <v>886792</v>
      </c>
      <c r="E707" s="52">
        <v>117.6</v>
      </c>
      <c r="F707" s="52">
        <v>117.97</v>
      </c>
      <c r="G707" s="52">
        <v>116.72</v>
      </c>
    </row>
    <row r="708" spans="1:7" x14ac:dyDescent="0.25">
      <c r="A708" s="51">
        <v>44749</v>
      </c>
      <c r="B708" s="52">
        <v>117.74</v>
      </c>
      <c r="C708" s="53">
        <f t="shared" si="11"/>
        <v>7.7890952666266333E-3</v>
      </c>
      <c r="D708">
        <v>917739</v>
      </c>
      <c r="E708" s="52">
        <v>117.31</v>
      </c>
      <c r="F708" s="52">
        <v>118.18</v>
      </c>
      <c r="G708" s="52">
        <v>116.79</v>
      </c>
    </row>
    <row r="709" spans="1:7" x14ac:dyDescent="0.25">
      <c r="A709" s="51">
        <v>44748</v>
      </c>
      <c r="B709" s="52">
        <v>116.83</v>
      </c>
      <c r="C709" s="53">
        <f t="shared" si="11"/>
        <v>-4.2614847012699686E-3</v>
      </c>
      <c r="D709">
        <v>1048763</v>
      </c>
      <c r="E709" s="52">
        <v>117.2</v>
      </c>
      <c r="F709" s="52">
        <v>117.955</v>
      </c>
      <c r="G709" s="52">
        <v>115.82</v>
      </c>
    </row>
    <row r="710" spans="1:7" x14ac:dyDescent="0.25">
      <c r="A710" s="51">
        <v>44747</v>
      </c>
      <c r="B710" s="52">
        <v>117.33</v>
      </c>
      <c r="C710" s="53">
        <f t="shared" si="11"/>
        <v>5.3123125696170614E-3</v>
      </c>
      <c r="D710">
        <v>1292381</v>
      </c>
      <c r="E710" s="52">
        <v>115.88</v>
      </c>
      <c r="F710" s="52">
        <v>117.41</v>
      </c>
      <c r="G710" s="52">
        <v>114.75660000000001</v>
      </c>
    </row>
    <row r="711" spans="1:7" x14ac:dyDescent="0.25">
      <c r="A711" s="51">
        <v>44743</v>
      </c>
      <c r="B711" s="52">
        <v>116.71</v>
      </c>
      <c r="C711" s="53">
        <f t="shared" si="11"/>
        <v>2.8191348779843084E-2</v>
      </c>
      <c r="D711">
        <v>1204943</v>
      </c>
      <c r="E711" s="52">
        <v>113.84</v>
      </c>
      <c r="F711" s="52">
        <v>116.88</v>
      </c>
      <c r="G711" s="52">
        <v>113.42</v>
      </c>
    </row>
    <row r="712" spans="1:7" x14ac:dyDescent="0.25">
      <c r="A712" s="51">
        <v>44742</v>
      </c>
      <c r="B712" s="52">
        <v>113.51</v>
      </c>
      <c r="C712" s="53">
        <f t="shared" si="11"/>
        <v>-2.8112096986734336E-3</v>
      </c>
      <c r="D712">
        <v>1259542</v>
      </c>
      <c r="E712" s="52">
        <v>112.85</v>
      </c>
      <c r="F712" s="52">
        <v>114.23</v>
      </c>
      <c r="G712" s="52">
        <v>112.24</v>
      </c>
    </row>
    <row r="713" spans="1:7" x14ac:dyDescent="0.25">
      <c r="A713" s="51">
        <v>44741</v>
      </c>
      <c r="B713" s="52">
        <v>113.83</v>
      </c>
      <c r="C713" s="53">
        <f t="shared" si="11"/>
        <v>3.084243919633467E-3</v>
      </c>
      <c r="D713">
        <v>920702</v>
      </c>
      <c r="E713" s="52">
        <v>113.58</v>
      </c>
      <c r="F713" s="52">
        <v>114.32</v>
      </c>
      <c r="G713" s="52">
        <v>112.7</v>
      </c>
    </row>
    <row r="714" spans="1:7" x14ac:dyDescent="0.25">
      <c r="A714" s="51">
        <v>44740</v>
      </c>
      <c r="B714" s="52">
        <v>113.48</v>
      </c>
      <c r="C714" s="53">
        <f t="shared" si="11"/>
        <v>-2.3743977976600106E-2</v>
      </c>
      <c r="D714">
        <v>1065353</v>
      </c>
      <c r="E714" s="52">
        <v>117.28</v>
      </c>
      <c r="F714" s="52">
        <v>118.03</v>
      </c>
      <c r="G714" s="52">
        <v>113.13</v>
      </c>
    </row>
    <row r="715" spans="1:7" x14ac:dyDescent="0.25">
      <c r="A715" s="51">
        <v>44739</v>
      </c>
      <c r="B715" s="52">
        <v>116.24</v>
      </c>
      <c r="C715" s="53">
        <f t="shared" si="11"/>
        <v>1.5906310085649356E-2</v>
      </c>
      <c r="D715">
        <v>1167049</v>
      </c>
      <c r="E715" s="52">
        <v>114.63</v>
      </c>
      <c r="F715" s="52">
        <v>116.27</v>
      </c>
      <c r="G715" s="52">
        <v>114.065</v>
      </c>
    </row>
    <row r="716" spans="1:7" x14ac:dyDescent="0.25">
      <c r="A716" s="51">
        <v>44736</v>
      </c>
      <c r="B716" s="52">
        <v>114.42</v>
      </c>
      <c r="C716" s="53">
        <f t="shared" si="11"/>
        <v>1.8605893349951108E-2</v>
      </c>
      <c r="D716">
        <v>2016947</v>
      </c>
      <c r="E716" s="52">
        <v>113.29</v>
      </c>
      <c r="F716" s="52">
        <v>114.69</v>
      </c>
      <c r="G716" s="52">
        <v>112.845</v>
      </c>
    </row>
    <row r="717" spans="1:7" x14ac:dyDescent="0.25">
      <c r="A717" s="51">
        <v>44735</v>
      </c>
      <c r="B717" s="52">
        <v>112.33</v>
      </c>
      <c r="C717" s="53">
        <f t="shared" si="11"/>
        <v>7.8054907590168199E-3</v>
      </c>
      <c r="D717">
        <v>1391013</v>
      </c>
      <c r="E717" s="52">
        <v>111.91</v>
      </c>
      <c r="F717" s="52">
        <v>112.49</v>
      </c>
      <c r="G717" s="52">
        <v>110.77</v>
      </c>
    </row>
    <row r="718" spans="1:7" x14ac:dyDescent="0.25">
      <c r="A718" s="51">
        <v>44734</v>
      </c>
      <c r="B718" s="52">
        <v>111.46</v>
      </c>
      <c r="C718" s="53">
        <f t="shared" si="11"/>
        <v>-9.859281168772549E-4</v>
      </c>
      <c r="D718">
        <v>1652893</v>
      </c>
      <c r="E718" s="52">
        <v>110.47</v>
      </c>
      <c r="F718" s="52">
        <v>112.39</v>
      </c>
      <c r="G718" s="52">
        <v>110.27</v>
      </c>
    </row>
    <row r="719" spans="1:7" x14ac:dyDescent="0.25">
      <c r="A719" s="51">
        <v>44733</v>
      </c>
      <c r="B719" s="52">
        <v>111.57</v>
      </c>
      <c r="C719" s="53">
        <f t="shared" si="11"/>
        <v>1.8904109589040985E-2</v>
      </c>
      <c r="D719">
        <v>1676911</v>
      </c>
      <c r="E719" s="52">
        <v>111</v>
      </c>
      <c r="F719" s="52">
        <v>111.9</v>
      </c>
      <c r="G719" s="52">
        <v>109.245</v>
      </c>
    </row>
    <row r="720" spans="1:7" x14ac:dyDescent="0.25">
      <c r="A720" s="51">
        <v>44729</v>
      </c>
      <c r="B720" s="52">
        <v>109.5</v>
      </c>
      <c r="C720" s="53">
        <f t="shared" si="11"/>
        <v>3.2985156679494754E-3</v>
      </c>
      <c r="D720">
        <v>2587308</v>
      </c>
      <c r="E720" s="52">
        <v>109.46</v>
      </c>
      <c r="F720" s="52">
        <v>110.17</v>
      </c>
      <c r="G720" s="52">
        <v>108.69</v>
      </c>
    </row>
    <row r="721" spans="1:7" x14ac:dyDescent="0.25">
      <c r="A721" s="51">
        <v>44728</v>
      </c>
      <c r="B721" s="52">
        <v>109.14</v>
      </c>
      <c r="C721" s="53">
        <f t="shared" si="11"/>
        <v>-2.4664879356568359E-2</v>
      </c>
      <c r="D721">
        <v>1359257</v>
      </c>
      <c r="E721" s="52">
        <v>109.74</v>
      </c>
      <c r="F721" s="52">
        <v>110.08</v>
      </c>
      <c r="G721" s="52">
        <v>108.37</v>
      </c>
    </row>
    <row r="722" spans="1:7" x14ac:dyDescent="0.25">
      <c r="A722" s="51">
        <v>44727</v>
      </c>
      <c r="B722" s="52">
        <v>111.9</v>
      </c>
      <c r="C722" s="53">
        <f t="shared" si="11"/>
        <v>1.5150140615077579E-2</v>
      </c>
      <c r="D722">
        <v>1200539</v>
      </c>
      <c r="E722" s="52">
        <v>111.2</v>
      </c>
      <c r="F722" s="52">
        <v>113.25</v>
      </c>
      <c r="G722" s="52">
        <v>110.32</v>
      </c>
    </row>
    <row r="723" spans="1:7" x14ac:dyDescent="0.25">
      <c r="A723" s="51">
        <v>44726</v>
      </c>
      <c r="B723" s="52">
        <v>110.23</v>
      </c>
      <c r="C723" s="53">
        <f t="shared" si="11"/>
        <v>-7.7414708794670828E-3</v>
      </c>
      <c r="D723">
        <v>1356021</v>
      </c>
      <c r="E723" s="52">
        <v>111.45</v>
      </c>
      <c r="F723" s="52">
        <v>112.44</v>
      </c>
      <c r="G723" s="52">
        <v>110.09</v>
      </c>
    </row>
    <row r="724" spans="1:7" x14ac:dyDescent="0.25">
      <c r="A724" s="51">
        <v>44725</v>
      </c>
      <c r="B724" s="52">
        <v>111.09</v>
      </c>
      <c r="C724" s="53">
        <f t="shared" si="11"/>
        <v>-2.9018442443842218E-2</v>
      </c>
      <c r="D724">
        <v>1657136</v>
      </c>
      <c r="E724" s="52">
        <v>111.8</v>
      </c>
      <c r="F724" s="52">
        <v>112.59</v>
      </c>
      <c r="G724" s="52">
        <v>109.9</v>
      </c>
    </row>
    <row r="725" spans="1:7" x14ac:dyDescent="0.25">
      <c r="A725" s="51">
        <v>44722</v>
      </c>
      <c r="B725" s="52">
        <v>114.41</v>
      </c>
      <c r="C725" s="53">
        <f t="shared" si="11"/>
        <v>-2.4803954994885746E-2</v>
      </c>
      <c r="D725">
        <v>1222988</v>
      </c>
      <c r="E725" s="52">
        <v>115.31</v>
      </c>
      <c r="F725" s="52">
        <v>116.45</v>
      </c>
      <c r="G725" s="52">
        <v>114.23</v>
      </c>
    </row>
    <row r="726" spans="1:7" x14ac:dyDescent="0.25">
      <c r="A726" s="51">
        <v>44721</v>
      </c>
      <c r="B726" s="52">
        <v>117.32</v>
      </c>
      <c r="C726" s="53">
        <f t="shared" si="11"/>
        <v>-2.6470832296075164E-2</v>
      </c>
      <c r="D726">
        <v>1052711</v>
      </c>
      <c r="E726" s="52">
        <v>119.76</v>
      </c>
      <c r="F726" s="52">
        <v>119.76</v>
      </c>
      <c r="G726" s="52">
        <v>117.23</v>
      </c>
    </row>
    <row r="727" spans="1:7" x14ac:dyDescent="0.25">
      <c r="A727" s="51">
        <v>44720</v>
      </c>
      <c r="B727" s="52">
        <v>120.51</v>
      </c>
      <c r="C727" s="53">
        <f t="shared" si="11"/>
        <v>2.4956326428751119E-3</v>
      </c>
      <c r="D727">
        <v>1164826</v>
      </c>
      <c r="E727" s="52">
        <v>119.73</v>
      </c>
      <c r="F727" s="52">
        <v>121</v>
      </c>
      <c r="G727" s="52">
        <v>119.24</v>
      </c>
    </row>
    <row r="728" spans="1:7" x14ac:dyDescent="0.25">
      <c r="A728" s="51">
        <v>44719</v>
      </c>
      <c r="B728" s="52">
        <v>120.21</v>
      </c>
      <c r="C728" s="53">
        <f t="shared" si="11"/>
        <v>6.9525883732617366E-3</v>
      </c>
      <c r="D728">
        <v>1047381</v>
      </c>
      <c r="E728" s="52">
        <v>118.21</v>
      </c>
      <c r="F728" s="52">
        <v>120.28</v>
      </c>
      <c r="G728" s="52">
        <v>118.13</v>
      </c>
    </row>
    <row r="729" spans="1:7" x14ac:dyDescent="0.25">
      <c r="A729" s="51">
        <v>44718</v>
      </c>
      <c r="B729" s="52">
        <v>119.38</v>
      </c>
      <c r="C729" s="53">
        <f t="shared" si="11"/>
        <v>6.4070139942673521E-3</v>
      </c>
      <c r="D729">
        <v>1175516</v>
      </c>
      <c r="E729" s="52">
        <v>119.27</v>
      </c>
      <c r="F729" s="52">
        <v>120.67</v>
      </c>
      <c r="G729" s="52">
        <v>118.685</v>
      </c>
    </row>
    <row r="730" spans="1:7" x14ac:dyDescent="0.25">
      <c r="A730" s="51">
        <v>44715</v>
      </c>
      <c r="B730" s="52">
        <v>118.62</v>
      </c>
      <c r="C730" s="53">
        <f t="shared" si="11"/>
        <v>-1.3965087281795463E-2</v>
      </c>
      <c r="D730">
        <v>957463</v>
      </c>
      <c r="E730" s="52">
        <v>119.36</v>
      </c>
      <c r="F730" s="52">
        <v>119.97410000000001</v>
      </c>
      <c r="G730" s="52">
        <v>118.37</v>
      </c>
    </row>
    <row r="731" spans="1:7" x14ac:dyDescent="0.25">
      <c r="A731" s="51">
        <v>44714</v>
      </c>
      <c r="B731" s="52">
        <v>120.3</v>
      </c>
      <c r="C731" s="53">
        <f t="shared" si="11"/>
        <v>7.3689499246356593E-3</v>
      </c>
      <c r="D731">
        <v>1001563</v>
      </c>
      <c r="E731" s="52">
        <v>119.47</v>
      </c>
      <c r="F731" s="52">
        <v>120.33</v>
      </c>
      <c r="G731" s="52">
        <v>118.08</v>
      </c>
    </row>
    <row r="732" spans="1:7" x14ac:dyDescent="0.25">
      <c r="A732" s="51">
        <v>44713</v>
      </c>
      <c r="B732" s="52">
        <v>119.42</v>
      </c>
      <c r="C732" s="53">
        <f t="shared" si="11"/>
        <v>-1.6876595044043818E-2</v>
      </c>
      <c r="D732">
        <v>1353597</v>
      </c>
      <c r="E732" s="52">
        <v>121.91</v>
      </c>
      <c r="F732" s="52">
        <v>122</v>
      </c>
      <c r="G732" s="52">
        <v>119.36</v>
      </c>
    </row>
    <row r="733" spans="1:7" x14ac:dyDescent="0.25">
      <c r="A733" s="51">
        <v>44712</v>
      </c>
      <c r="B733" s="52">
        <v>121.47</v>
      </c>
      <c r="C733" s="53">
        <f t="shared" si="11"/>
        <v>1.4193871587208751E-2</v>
      </c>
      <c r="D733">
        <v>2511173</v>
      </c>
      <c r="E733" s="52">
        <v>118.56</v>
      </c>
      <c r="F733" s="52">
        <v>122.05</v>
      </c>
      <c r="G733" s="52">
        <v>118.12</v>
      </c>
    </row>
    <row r="734" spans="1:7" x14ac:dyDescent="0.25">
      <c r="A734" s="51">
        <v>44708</v>
      </c>
      <c r="B734" s="52">
        <v>119.77</v>
      </c>
      <c r="C734" s="53">
        <f t="shared" si="11"/>
        <v>1.7068614130434812E-2</v>
      </c>
      <c r="D734">
        <v>1335433</v>
      </c>
      <c r="E734" s="52">
        <v>118.38</v>
      </c>
      <c r="F734" s="52">
        <v>119.77</v>
      </c>
      <c r="G734" s="52">
        <v>118.38</v>
      </c>
    </row>
    <row r="735" spans="1:7" x14ac:dyDescent="0.25">
      <c r="A735" s="51">
        <v>44707</v>
      </c>
      <c r="B735" s="52">
        <v>117.76</v>
      </c>
      <c r="C735" s="53">
        <f t="shared" si="11"/>
        <v>1.8773250281166165E-2</v>
      </c>
      <c r="D735">
        <v>1502321</v>
      </c>
      <c r="E735" s="52">
        <v>115.69</v>
      </c>
      <c r="F735" s="52">
        <v>118.58</v>
      </c>
      <c r="G735" s="52">
        <v>115.55</v>
      </c>
    </row>
    <row r="736" spans="1:7" x14ac:dyDescent="0.25">
      <c r="A736" s="51">
        <v>44706</v>
      </c>
      <c r="B736" s="52">
        <v>115.59</v>
      </c>
      <c r="C736" s="53">
        <f t="shared" si="11"/>
        <v>1.3325151222933318E-2</v>
      </c>
      <c r="D736">
        <v>1793052</v>
      </c>
      <c r="E736" s="52">
        <v>113.75</v>
      </c>
      <c r="F736" s="52">
        <v>115.88</v>
      </c>
      <c r="G736" s="52">
        <v>113.75</v>
      </c>
    </row>
    <row r="737" spans="1:7" x14ac:dyDescent="0.25">
      <c r="A737" s="51">
        <v>44705</v>
      </c>
      <c r="B737" s="52">
        <v>114.07</v>
      </c>
      <c r="C737" s="53">
        <f t="shared" si="11"/>
        <v>2.1964505359339803E-3</v>
      </c>
      <c r="D737">
        <v>1915333</v>
      </c>
      <c r="E737" s="52">
        <v>113.27</v>
      </c>
      <c r="F737" s="52">
        <v>114.155</v>
      </c>
      <c r="G737" s="52">
        <v>112.58</v>
      </c>
    </row>
    <row r="738" spans="1:7" x14ac:dyDescent="0.25">
      <c r="A738" s="51">
        <v>44704</v>
      </c>
      <c r="B738" s="52">
        <v>113.82</v>
      </c>
      <c r="C738" s="53">
        <f t="shared" si="11"/>
        <v>1.6976411722658957E-2</v>
      </c>
      <c r="D738">
        <v>1591326</v>
      </c>
      <c r="E738" s="52">
        <v>113</v>
      </c>
      <c r="F738" s="52">
        <v>113.89</v>
      </c>
      <c r="G738" s="52">
        <v>110.9657</v>
      </c>
    </row>
    <row r="739" spans="1:7" x14ac:dyDescent="0.25">
      <c r="A739" s="51">
        <v>44701</v>
      </c>
      <c r="B739" s="52">
        <v>111.92</v>
      </c>
      <c r="C739" s="53">
        <f t="shared" si="11"/>
        <v>1.7732108756933762E-2</v>
      </c>
      <c r="D739">
        <v>1773565</v>
      </c>
      <c r="E739" s="52">
        <v>110.99</v>
      </c>
      <c r="F739" s="52">
        <v>112</v>
      </c>
      <c r="G739" s="52">
        <v>109.61</v>
      </c>
    </row>
    <row r="740" spans="1:7" x14ac:dyDescent="0.25">
      <c r="A740" s="51">
        <v>44700</v>
      </c>
      <c r="B740" s="52">
        <v>109.97</v>
      </c>
      <c r="C740" s="53">
        <f t="shared" si="11"/>
        <v>4.6592362506852059E-3</v>
      </c>
      <c r="D740">
        <v>1613819</v>
      </c>
      <c r="E740" s="52">
        <v>109.08</v>
      </c>
      <c r="F740" s="52">
        <v>110.85</v>
      </c>
      <c r="G740" s="52">
        <v>108.59</v>
      </c>
    </row>
    <row r="741" spans="1:7" x14ac:dyDescent="0.25">
      <c r="A741" s="51">
        <v>44699</v>
      </c>
      <c r="B741" s="52">
        <v>109.46</v>
      </c>
      <c r="C741" s="53">
        <f t="shared" si="11"/>
        <v>-2.6762692273495148E-2</v>
      </c>
      <c r="D741">
        <v>2927459</v>
      </c>
      <c r="E741" s="52">
        <v>111.4</v>
      </c>
      <c r="F741" s="52">
        <v>111.645</v>
      </c>
      <c r="G741" s="52">
        <v>108.79</v>
      </c>
    </row>
    <row r="742" spans="1:7" x14ac:dyDescent="0.25">
      <c r="A742" s="51">
        <v>44698</v>
      </c>
      <c r="B742" s="52">
        <v>112.47</v>
      </c>
      <c r="C742" s="53">
        <f t="shared" si="11"/>
        <v>2.5851310394009452E-3</v>
      </c>
      <c r="D742">
        <v>1111902</v>
      </c>
      <c r="E742" s="52">
        <v>113.52</v>
      </c>
      <c r="F742" s="52">
        <v>113.67</v>
      </c>
      <c r="G742" s="52">
        <v>111.77</v>
      </c>
    </row>
    <row r="743" spans="1:7" x14ac:dyDescent="0.25">
      <c r="A743" s="51">
        <v>44697</v>
      </c>
      <c r="B743" s="52">
        <v>112.18</v>
      </c>
      <c r="C743" s="53">
        <f t="shared" si="11"/>
        <v>-5.7608791987945329E-3</v>
      </c>
      <c r="D743">
        <v>1524896</v>
      </c>
      <c r="E743" s="52">
        <v>112.51</v>
      </c>
      <c r="F743" s="52">
        <v>112.95</v>
      </c>
      <c r="G743" s="52">
        <v>111.11499999999999</v>
      </c>
    </row>
    <row r="744" spans="1:7" x14ac:dyDescent="0.25">
      <c r="A744" s="51">
        <v>44694</v>
      </c>
      <c r="B744" s="52">
        <v>112.83</v>
      </c>
      <c r="C744" s="53">
        <f t="shared" si="11"/>
        <v>2.0993575242059581E-2</v>
      </c>
      <c r="D744">
        <v>1228879</v>
      </c>
      <c r="E744" s="52">
        <v>111.92</v>
      </c>
      <c r="F744" s="52">
        <v>114.01</v>
      </c>
      <c r="G744" s="52">
        <v>111.65</v>
      </c>
    </row>
    <row r="745" spans="1:7" x14ac:dyDescent="0.25">
      <c r="A745" s="51">
        <v>44693</v>
      </c>
      <c r="B745" s="52">
        <v>110.51</v>
      </c>
      <c r="C745" s="53">
        <f t="shared" si="11"/>
        <v>1.4784205693296526E-2</v>
      </c>
      <c r="D745">
        <v>1928818</v>
      </c>
      <c r="E745" s="52">
        <v>108.73</v>
      </c>
      <c r="F745" s="52">
        <v>112</v>
      </c>
      <c r="G745" s="52">
        <v>108.57</v>
      </c>
    </row>
    <row r="746" spans="1:7" x14ac:dyDescent="0.25">
      <c r="A746" s="51">
        <v>44692</v>
      </c>
      <c r="B746" s="52">
        <v>108.9</v>
      </c>
      <c r="C746" s="53">
        <f t="shared" si="11"/>
        <v>-1.6615495755824328E-2</v>
      </c>
      <c r="D746">
        <v>2100859</v>
      </c>
      <c r="E746" s="52">
        <v>109.76</v>
      </c>
      <c r="F746" s="52">
        <v>110.69</v>
      </c>
      <c r="G746" s="52">
        <v>108.545</v>
      </c>
    </row>
    <row r="747" spans="1:7" x14ac:dyDescent="0.25">
      <c r="A747" s="51">
        <v>44691</v>
      </c>
      <c r="B747" s="52">
        <v>110.74</v>
      </c>
      <c r="C747" s="53">
        <f t="shared" si="11"/>
        <v>5.8128973660309669E-3</v>
      </c>
      <c r="D747">
        <v>1560418</v>
      </c>
      <c r="E747" s="52">
        <v>111.34</v>
      </c>
      <c r="F747" s="52">
        <v>112.285</v>
      </c>
      <c r="G747" s="52">
        <v>109.41500000000001</v>
      </c>
    </row>
    <row r="748" spans="1:7" x14ac:dyDescent="0.25">
      <c r="A748" s="51">
        <v>44690</v>
      </c>
      <c r="B748" s="52">
        <v>110.1</v>
      </c>
      <c r="C748" s="53">
        <f t="shared" si="11"/>
        <v>-4.5844527255394785E-2</v>
      </c>
      <c r="D748">
        <v>2423065</v>
      </c>
      <c r="E748" s="52">
        <v>113.75</v>
      </c>
      <c r="F748" s="52">
        <v>113.97</v>
      </c>
      <c r="G748" s="52">
        <v>109.98</v>
      </c>
    </row>
    <row r="749" spans="1:7" x14ac:dyDescent="0.25">
      <c r="A749" s="51">
        <v>44687</v>
      </c>
      <c r="B749" s="52">
        <v>115.39</v>
      </c>
      <c r="C749" s="53">
        <f t="shared" si="11"/>
        <v>-1.9892752119010648E-3</v>
      </c>
      <c r="D749">
        <v>1247526</v>
      </c>
      <c r="E749" s="52">
        <v>114.9</v>
      </c>
      <c r="F749" s="52">
        <v>116.47</v>
      </c>
      <c r="G749" s="52">
        <v>114.03</v>
      </c>
    </row>
    <row r="750" spans="1:7" x14ac:dyDescent="0.25">
      <c r="A750" s="51">
        <v>44686</v>
      </c>
      <c r="B750" s="52">
        <v>115.62</v>
      </c>
      <c r="C750" s="53">
        <f t="shared" si="11"/>
        <v>-2.4221453287197159E-2</v>
      </c>
      <c r="D750">
        <v>1365850</v>
      </c>
      <c r="E750" s="52">
        <v>117.345</v>
      </c>
      <c r="F750" s="52">
        <v>117.85</v>
      </c>
      <c r="G750" s="52">
        <v>114.68</v>
      </c>
    </row>
    <row r="751" spans="1:7" x14ac:dyDescent="0.25">
      <c r="A751" s="51">
        <v>44685</v>
      </c>
      <c r="B751" s="52">
        <v>118.49</v>
      </c>
      <c r="C751" s="53">
        <f t="shared" si="11"/>
        <v>2.9721039367341717E-2</v>
      </c>
      <c r="D751">
        <v>2153287</v>
      </c>
      <c r="E751" s="52">
        <v>114.55</v>
      </c>
      <c r="F751" s="52">
        <v>118.93</v>
      </c>
      <c r="G751" s="52">
        <v>113.02</v>
      </c>
    </row>
    <row r="752" spans="1:7" x14ac:dyDescent="0.25">
      <c r="A752" s="51">
        <v>44684</v>
      </c>
      <c r="B752" s="52">
        <v>115.07</v>
      </c>
      <c r="C752" s="53">
        <f t="shared" si="11"/>
        <v>-5.9606081548031487E-3</v>
      </c>
      <c r="D752">
        <v>1844906</v>
      </c>
      <c r="E752" s="52">
        <v>116.16</v>
      </c>
      <c r="F752" s="52">
        <v>116.6</v>
      </c>
      <c r="G752" s="52">
        <v>113.27</v>
      </c>
    </row>
    <row r="753" spans="1:7" x14ac:dyDescent="0.25">
      <c r="A753" s="51">
        <v>44683</v>
      </c>
      <c r="B753" s="52">
        <v>115.76</v>
      </c>
      <c r="C753" s="53">
        <f t="shared" si="11"/>
        <v>-1.0682847619861602E-2</v>
      </c>
      <c r="D753">
        <v>2136864</v>
      </c>
      <c r="E753" s="52">
        <v>116.9</v>
      </c>
      <c r="F753" s="52">
        <v>117.69</v>
      </c>
      <c r="G753" s="52">
        <v>113.73</v>
      </c>
    </row>
    <row r="754" spans="1:7" x14ac:dyDescent="0.25">
      <c r="A754" s="51">
        <v>44680</v>
      </c>
      <c r="B754" s="52">
        <v>117.01</v>
      </c>
      <c r="C754" s="53">
        <f t="shared" si="11"/>
        <v>-2.1000669344042766E-2</v>
      </c>
      <c r="D754">
        <v>1373027</v>
      </c>
      <c r="E754" s="52">
        <v>118.65</v>
      </c>
      <c r="F754" s="52">
        <v>120.12</v>
      </c>
      <c r="G754" s="52">
        <v>116.87</v>
      </c>
    </row>
    <row r="755" spans="1:7" x14ac:dyDescent="0.25">
      <c r="A755" s="51">
        <v>44679</v>
      </c>
      <c r="B755" s="52">
        <v>119.52</v>
      </c>
      <c r="C755" s="53">
        <f t="shared" si="11"/>
        <v>2.2412318220701444E-2</v>
      </c>
      <c r="D755">
        <v>1150595</v>
      </c>
      <c r="E755" s="52">
        <v>118.17</v>
      </c>
      <c r="F755" s="52">
        <v>120.75</v>
      </c>
      <c r="G755" s="52">
        <v>118.17</v>
      </c>
    </row>
    <row r="756" spans="1:7" x14ac:dyDescent="0.25">
      <c r="A756" s="51">
        <v>44678</v>
      </c>
      <c r="B756" s="52">
        <v>116.9</v>
      </c>
      <c r="C756" s="53">
        <f t="shared" si="11"/>
        <v>1.7996400719857419E-3</v>
      </c>
      <c r="D756">
        <v>2022819</v>
      </c>
      <c r="E756" s="52">
        <v>116.77</v>
      </c>
      <c r="F756" s="52">
        <v>118.94</v>
      </c>
      <c r="G756" s="52">
        <v>116.54</v>
      </c>
    </row>
    <row r="757" spans="1:7" x14ac:dyDescent="0.25">
      <c r="A757" s="51">
        <v>44677</v>
      </c>
      <c r="B757" s="52">
        <v>116.69</v>
      </c>
      <c r="C757" s="53">
        <f t="shared" si="11"/>
        <v>-3.7766966273604319E-2</v>
      </c>
      <c r="D757">
        <v>2070221</v>
      </c>
      <c r="E757" s="52">
        <v>120.3</v>
      </c>
      <c r="F757" s="52">
        <v>120.7</v>
      </c>
      <c r="G757" s="52">
        <v>116.55</v>
      </c>
    </row>
    <row r="758" spans="1:7" x14ac:dyDescent="0.25">
      <c r="A758" s="51">
        <v>44676</v>
      </c>
      <c r="B758" s="52">
        <v>121.27</v>
      </c>
      <c r="C758" s="53">
        <f t="shared" si="11"/>
        <v>-9.2320261437909279E-3</v>
      </c>
      <c r="D758">
        <v>2540186</v>
      </c>
      <c r="E758" s="52">
        <v>121.5</v>
      </c>
      <c r="F758" s="52">
        <v>122.29</v>
      </c>
      <c r="G758" s="52">
        <v>119.81</v>
      </c>
    </row>
    <row r="759" spans="1:7" x14ac:dyDescent="0.25">
      <c r="A759" s="51">
        <v>44673</v>
      </c>
      <c r="B759" s="52">
        <v>122.4</v>
      </c>
      <c r="C759" s="53">
        <f t="shared" si="11"/>
        <v>-1.6393442622950727E-2</v>
      </c>
      <c r="D759">
        <v>2758429</v>
      </c>
      <c r="E759" s="52">
        <v>124.08</v>
      </c>
      <c r="F759" s="52">
        <v>124.4</v>
      </c>
      <c r="G759" s="52">
        <v>122</v>
      </c>
    </row>
    <row r="760" spans="1:7" x14ac:dyDescent="0.25">
      <c r="A760" s="51">
        <v>44672</v>
      </c>
      <c r="B760" s="52">
        <v>124.44</v>
      </c>
      <c r="C760" s="53">
        <f t="shared" si="11"/>
        <v>-1.0023866348448762E-2</v>
      </c>
      <c r="D760">
        <v>1781027</v>
      </c>
      <c r="E760" s="52">
        <v>126.52</v>
      </c>
      <c r="F760" s="52">
        <v>127.279</v>
      </c>
      <c r="G760" s="52">
        <v>124.12</v>
      </c>
    </row>
    <row r="761" spans="1:7" x14ac:dyDescent="0.25">
      <c r="A761" s="51">
        <v>44671</v>
      </c>
      <c r="B761" s="52">
        <v>125.7</v>
      </c>
      <c r="C761" s="53">
        <f t="shared" si="11"/>
        <v>8.5044929396662639E-3</v>
      </c>
      <c r="D761">
        <v>1773420</v>
      </c>
      <c r="E761" s="52">
        <v>125</v>
      </c>
      <c r="F761" s="52">
        <v>126.4</v>
      </c>
      <c r="G761" s="52">
        <v>125</v>
      </c>
    </row>
    <row r="762" spans="1:7" x14ac:dyDescent="0.25">
      <c r="A762" s="51">
        <v>44670</v>
      </c>
      <c r="B762" s="52">
        <v>124.64</v>
      </c>
      <c r="C762" s="53">
        <f t="shared" si="11"/>
        <v>1.1934724364699223E-2</v>
      </c>
      <c r="D762">
        <v>1864298</v>
      </c>
      <c r="E762" s="52">
        <v>123.14</v>
      </c>
      <c r="F762" s="52">
        <v>124.82</v>
      </c>
      <c r="G762" s="52">
        <v>123.14</v>
      </c>
    </row>
    <row r="763" spans="1:7" x14ac:dyDescent="0.25">
      <c r="A763" s="51">
        <v>44669</v>
      </c>
      <c r="B763" s="52">
        <v>123.17</v>
      </c>
      <c r="C763" s="53">
        <f t="shared" si="11"/>
        <v>1.6264129462471022E-3</v>
      </c>
      <c r="D763">
        <v>2731474</v>
      </c>
      <c r="E763" s="52">
        <v>122.39</v>
      </c>
      <c r="F763" s="52">
        <v>123.68</v>
      </c>
      <c r="G763" s="52">
        <v>122.22</v>
      </c>
    </row>
    <row r="764" spans="1:7" x14ac:dyDescent="0.25">
      <c r="A764" s="51">
        <v>44665</v>
      </c>
      <c r="B764" s="52">
        <v>122.97</v>
      </c>
      <c r="C764" s="53">
        <f t="shared" si="11"/>
        <v>9.0260113235414163E-3</v>
      </c>
      <c r="D764">
        <v>1830735</v>
      </c>
      <c r="E764" s="52">
        <v>122.13</v>
      </c>
      <c r="F764" s="52">
        <v>123.1</v>
      </c>
      <c r="G764" s="52">
        <v>122</v>
      </c>
    </row>
    <row r="765" spans="1:7" x14ac:dyDescent="0.25">
      <c r="A765" s="51">
        <v>44664</v>
      </c>
      <c r="B765" s="52">
        <v>121.87</v>
      </c>
      <c r="C765" s="53">
        <f t="shared" si="11"/>
        <v>1.6515138877304159E-2</v>
      </c>
      <c r="D765">
        <v>1710890</v>
      </c>
      <c r="E765" s="52">
        <v>119.96</v>
      </c>
      <c r="F765" s="52">
        <v>122.13</v>
      </c>
      <c r="G765" s="52">
        <v>119.76</v>
      </c>
    </row>
    <row r="766" spans="1:7" x14ac:dyDescent="0.25">
      <c r="A766" s="51">
        <v>44663</v>
      </c>
      <c r="B766" s="52">
        <v>119.89</v>
      </c>
      <c r="C766" s="53">
        <f t="shared" si="11"/>
        <v>1.3354746006254636E-2</v>
      </c>
      <c r="D766">
        <v>2396302</v>
      </c>
      <c r="E766" s="52">
        <v>119</v>
      </c>
      <c r="F766" s="52">
        <v>120.45</v>
      </c>
      <c r="G766" s="52">
        <v>118.4</v>
      </c>
    </row>
    <row r="767" spans="1:7" x14ac:dyDescent="0.25">
      <c r="A767" s="51">
        <v>44662</v>
      </c>
      <c r="B767" s="52">
        <v>118.31</v>
      </c>
      <c r="C767" s="53">
        <f t="shared" si="11"/>
        <v>-7.2165813543677571E-3</v>
      </c>
      <c r="D767">
        <v>2199609</v>
      </c>
      <c r="E767" s="52">
        <v>118.93</v>
      </c>
      <c r="F767" s="52">
        <v>120.48</v>
      </c>
      <c r="G767" s="52">
        <v>117.98</v>
      </c>
    </row>
    <row r="768" spans="1:7" x14ac:dyDescent="0.25">
      <c r="A768" s="51">
        <v>44659</v>
      </c>
      <c r="B768" s="52">
        <v>119.17</v>
      </c>
      <c r="C768" s="53">
        <f t="shared" si="11"/>
        <v>-1.0215946843853851E-2</v>
      </c>
      <c r="D768">
        <v>1743213</v>
      </c>
      <c r="E768" s="52">
        <v>118.72</v>
      </c>
      <c r="F768" s="52">
        <v>120.65</v>
      </c>
      <c r="G768" s="52">
        <v>118.72</v>
      </c>
    </row>
    <row r="769" spans="1:7" x14ac:dyDescent="0.25">
      <c r="A769" s="51">
        <v>44658</v>
      </c>
      <c r="B769" s="52">
        <v>120.4</v>
      </c>
      <c r="C769" s="53">
        <f t="shared" si="11"/>
        <v>1.5005901197099991E-2</v>
      </c>
      <c r="D769">
        <v>2008941</v>
      </c>
      <c r="E769" s="52">
        <v>118.27</v>
      </c>
      <c r="F769" s="52">
        <v>120.83499999999999</v>
      </c>
      <c r="G769" s="52">
        <v>117.49</v>
      </c>
    </row>
    <row r="770" spans="1:7" x14ac:dyDescent="0.25">
      <c r="A770" s="51">
        <v>44657</v>
      </c>
      <c r="B770" s="52">
        <v>118.62</v>
      </c>
      <c r="C770" s="53">
        <f t="shared" si="11"/>
        <v>8.3304998299897903E-3</v>
      </c>
      <c r="D770">
        <v>1683142</v>
      </c>
      <c r="E770" s="52">
        <v>117.02</v>
      </c>
      <c r="F770" s="52">
        <v>119.37</v>
      </c>
      <c r="G770" s="52">
        <v>116.05</v>
      </c>
    </row>
    <row r="771" spans="1:7" x14ac:dyDescent="0.25">
      <c r="A771" s="51">
        <v>44656</v>
      </c>
      <c r="B771" s="52">
        <v>117.64</v>
      </c>
      <c r="C771" s="53">
        <f t="shared" ref="C771:C834" si="12">B771/B772-1</f>
        <v>-5.0977060322854317E-4</v>
      </c>
      <c r="D771">
        <v>2010912</v>
      </c>
      <c r="E771" s="52">
        <v>116.83</v>
      </c>
      <c r="F771" s="52">
        <v>118.87</v>
      </c>
      <c r="G771" s="52">
        <v>116.68</v>
      </c>
    </row>
    <row r="772" spans="1:7" x14ac:dyDescent="0.25">
      <c r="A772" s="51">
        <v>44655</v>
      </c>
      <c r="B772" s="52">
        <v>117.7</v>
      </c>
      <c r="C772" s="53">
        <f t="shared" si="12"/>
        <v>-9.4260225551253685E-3</v>
      </c>
      <c r="D772">
        <v>1980408</v>
      </c>
      <c r="E772" s="52">
        <v>118.36</v>
      </c>
      <c r="F772" s="52">
        <v>118.4</v>
      </c>
      <c r="G772" s="52">
        <v>115.55</v>
      </c>
    </row>
    <row r="773" spans="1:7" x14ac:dyDescent="0.25">
      <c r="A773" s="51">
        <v>44652</v>
      </c>
      <c r="B773" s="52">
        <v>118.82</v>
      </c>
      <c r="C773" s="53">
        <f t="shared" si="12"/>
        <v>2.4466379819454431E-3</v>
      </c>
      <c r="D773">
        <v>2884048</v>
      </c>
      <c r="E773" s="52">
        <v>118.93</v>
      </c>
      <c r="F773" s="52">
        <v>119.51260000000001</v>
      </c>
      <c r="G773" s="52">
        <v>117.67</v>
      </c>
    </row>
    <row r="774" spans="1:7" x14ac:dyDescent="0.25">
      <c r="A774" s="51">
        <v>44651</v>
      </c>
      <c r="B774" s="52">
        <v>118.53</v>
      </c>
      <c r="C774" s="53">
        <f t="shared" si="12"/>
        <v>-1.9116186693147963E-2</v>
      </c>
      <c r="D774">
        <v>3932195</v>
      </c>
      <c r="E774" s="52">
        <v>121.19</v>
      </c>
      <c r="F774" s="52">
        <v>122.31</v>
      </c>
      <c r="G774" s="52">
        <v>118.49</v>
      </c>
    </row>
    <row r="775" spans="1:7" x14ac:dyDescent="0.25">
      <c r="A775" s="51">
        <v>44650</v>
      </c>
      <c r="B775" s="52">
        <v>120.84</v>
      </c>
      <c r="C775" s="53">
        <f t="shared" si="12"/>
        <v>-1.1291114383897849E-2</v>
      </c>
      <c r="D775">
        <v>2022808</v>
      </c>
      <c r="E775" s="52">
        <v>121.51</v>
      </c>
      <c r="F775" s="52">
        <v>123.05</v>
      </c>
      <c r="G775" s="52">
        <v>120.61</v>
      </c>
    </row>
    <row r="776" spans="1:7" x14ac:dyDescent="0.25">
      <c r="A776" s="51">
        <v>44649</v>
      </c>
      <c r="B776" s="52">
        <v>122.22</v>
      </c>
      <c r="C776" s="53">
        <f t="shared" si="12"/>
        <v>8.4990510768214733E-3</v>
      </c>
      <c r="D776">
        <v>1692407</v>
      </c>
      <c r="E776" s="52">
        <v>122.77</v>
      </c>
      <c r="F776" s="52">
        <v>124.34</v>
      </c>
      <c r="G776" s="52">
        <v>121.75</v>
      </c>
    </row>
    <row r="777" spans="1:7" x14ac:dyDescent="0.25">
      <c r="A777" s="51">
        <v>44648</v>
      </c>
      <c r="B777" s="52">
        <v>121.19</v>
      </c>
      <c r="C777" s="53">
        <f t="shared" si="12"/>
        <v>1.312489550242435E-2</v>
      </c>
      <c r="D777">
        <v>1280821</v>
      </c>
      <c r="E777" s="52">
        <v>119.97</v>
      </c>
      <c r="F777" s="52">
        <v>121.19</v>
      </c>
      <c r="G777" s="52">
        <v>119.02</v>
      </c>
    </row>
    <row r="778" spans="1:7" x14ac:dyDescent="0.25">
      <c r="A778" s="51">
        <v>44645</v>
      </c>
      <c r="B778" s="52">
        <v>119.62</v>
      </c>
      <c r="C778" s="53">
        <f t="shared" si="12"/>
        <v>-6.6833751044270695E-4</v>
      </c>
      <c r="D778">
        <v>1254685</v>
      </c>
      <c r="E778" s="52">
        <v>120.19</v>
      </c>
      <c r="F778" s="52">
        <v>120.19</v>
      </c>
      <c r="G778" s="52">
        <v>118.73</v>
      </c>
    </row>
    <row r="779" spans="1:7" x14ac:dyDescent="0.25">
      <c r="A779" s="51">
        <v>44644</v>
      </c>
      <c r="B779" s="52">
        <v>119.7</v>
      </c>
      <c r="C779" s="53">
        <f t="shared" si="12"/>
        <v>3.2252500862366418E-2</v>
      </c>
      <c r="D779">
        <v>1858341</v>
      </c>
      <c r="E779" s="52">
        <v>117.22</v>
      </c>
      <c r="F779" s="52">
        <v>120</v>
      </c>
      <c r="G779" s="52">
        <v>115.92</v>
      </c>
    </row>
    <row r="780" spans="1:7" x14ac:dyDescent="0.25">
      <c r="A780" s="51">
        <v>44643</v>
      </c>
      <c r="B780" s="52">
        <v>115.96</v>
      </c>
      <c r="C780" s="53">
        <f t="shared" si="12"/>
        <v>-2.2836437178730962E-2</v>
      </c>
      <c r="D780">
        <v>1798959</v>
      </c>
      <c r="E780" s="52">
        <v>117.75</v>
      </c>
      <c r="F780" s="52">
        <v>117.985</v>
      </c>
      <c r="G780" s="52">
        <v>115.76</v>
      </c>
    </row>
    <row r="781" spans="1:7" x14ac:dyDescent="0.25">
      <c r="A781" s="51">
        <v>44642</v>
      </c>
      <c r="B781" s="52">
        <v>118.67</v>
      </c>
      <c r="C781" s="53">
        <f t="shared" si="12"/>
        <v>1.0966762274338127E-3</v>
      </c>
      <c r="D781">
        <v>1179337</v>
      </c>
      <c r="E781" s="52">
        <v>118.69</v>
      </c>
      <c r="F781" s="52">
        <v>119.31</v>
      </c>
      <c r="G781" s="52">
        <v>118.13</v>
      </c>
    </row>
    <row r="782" spans="1:7" x14ac:dyDescent="0.25">
      <c r="A782" s="51">
        <v>44641</v>
      </c>
      <c r="B782" s="52">
        <v>118.54</v>
      </c>
      <c r="C782" s="53">
        <f t="shared" si="12"/>
        <v>-2.8281006639888417E-2</v>
      </c>
      <c r="D782">
        <v>1930726</v>
      </c>
      <c r="E782" s="52">
        <v>121.84</v>
      </c>
      <c r="F782" s="52">
        <v>122.36</v>
      </c>
      <c r="G782" s="52">
        <v>117.8</v>
      </c>
    </row>
    <row r="783" spans="1:7" x14ac:dyDescent="0.25">
      <c r="A783" s="51">
        <v>44638</v>
      </c>
      <c r="B783" s="52">
        <v>121.99</v>
      </c>
      <c r="C783" s="53">
        <f t="shared" si="12"/>
        <v>2.4867680416701621E-2</v>
      </c>
      <c r="D783">
        <v>3361812</v>
      </c>
      <c r="E783" s="52">
        <v>119.01</v>
      </c>
      <c r="F783" s="52">
        <v>122.43</v>
      </c>
      <c r="G783" s="52">
        <v>118.28</v>
      </c>
    </row>
    <row r="784" spans="1:7" x14ac:dyDescent="0.25">
      <c r="A784" s="51">
        <v>44637</v>
      </c>
      <c r="B784" s="52">
        <v>119.03</v>
      </c>
      <c r="C784" s="53">
        <f t="shared" si="12"/>
        <v>-4.3496445002091377E-3</v>
      </c>
      <c r="D784">
        <v>1483476</v>
      </c>
      <c r="E784" s="52">
        <v>118.64</v>
      </c>
      <c r="F784" s="52">
        <v>119.05</v>
      </c>
      <c r="G784" s="52">
        <v>117.93</v>
      </c>
    </row>
    <row r="785" spans="1:7" x14ac:dyDescent="0.25">
      <c r="A785" s="51">
        <v>44636</v>
      </c>
      <c r="B785" s="52">
        <v>119.55</v>
      </c>
      <c r="C785" s="53">
        <f t="shared" si="12"/>
        <v>4.2738770170082763E-2</v>
      </c>
      <c r="D785">
        <v>2152810</v>
      </c>
      <c r="E785" s="52">
        <v>116.8</v>
      </c>
      <c r="F785" s="52">
        <v>119.6</v>
      </c>
      <c r="G785" s="52">
        <v>116.52</v>
      </c>
    </row>
    <row r="786" spans="1:7" x14ac:dyDescent="0.25">
      <c r="A786" s="51">
        <v>44635</v>
      </c>
      <c r="B786" s="52">
        <v>114.65</v>
      </c>
      <c r="C786" s="53">
        <f t="shared" si="12"/>
        <v>1.0844648210192265E-2</v>
      </c>
      <c r="D786">
        <v>1670310</v>
      </c>
      <c r="E786" s="52">
        <v>114.78</v>
      </c>
      <c r="F786" s="52">
        <v>116.47</v>
      </c>
      <c r="G786" s="52">
        <v>114.24</v>
      </c>
    </row>
    <row r="787" spans="1:7" x14ac:dyDescent="0.25">
      <c r="A787" s="51">
        <v>44634</v>
      </c>
      <c r="B787" s="52">
        <v>113.42</v>
      </c>
      <c r="C787" s="53">
        <f t="shared" si="12"/>
        <v>-2.4428006193015661E-2</v>
      </c>
      <c r="D787">
        <v>3414186</v>
      </c>
      <c r="E787" s="52">
        <v>115.28</v>
      </c>
      <c r="F787" s="52">
        <v>116.19</v>
      </c>
      <c r="G787" s="52">
        <v>111.63</v>
      </c>
    </row>
    <row r="788" spans="1:7" x14ac:dyDescent="0.25">
      <c r="A788" s="51">
        <v>44631</v>
      </c>
      <c r="B788" s="52">
        <v>116.26</v>
      </c>
      <c r="C788" s="53">
        <f t="shared" si="12"/>
        <v>3.7989984458643988E-3</v>
      </c>
      <c r="D788">
        <v>2080493</v>
      </c>
      <c r="E788" s="52">
        <v>116.75</v>
      </c>
      <c r="F788" s="52">
        <v>118.37</v>
      </c>
      <c r="G788" s="52">
        <v>116.155</v>
      </c>
    </row>
    <row r="789" spans="1:7" x14ac:dyDescent="0.25">
      <c r="A789" s="51">
        <v>44630</v>
      </c>
      <c r="B789" s="52">
        <v>115.82</v>
      </c>
      <c r="C789" s="53">
        <f t="shared" si="12"/>
        <v>-1.7238407171177306E-3</v>
      </c>
      <c r="D789">
        <v>2448459</v>
      </c>
      <c r="E789" s="52">
        <v>114.5</v>
      </c>
      <c r="F789" s="52">
        <v>115.94</v>
      </c>
      <c r="G789" s="52">
        <v>114.04</v>
      </c>
    </row>
    <row r="790" spans="1:7" x14ac:dyDescent="0.25">
      <c r="A790" s="51">
        <v>44629</v>
      </c>
      <c r="B790" s="52">
        <v>116.02</v>
      </c>
      <c r="C790" s="53">
        <f t="shared" si="12"/>
        <v>6.7684831655674405E-3</v>
      </c>
      <c r="D790">
        <v>1477446</v>
      </c>
      <c r="E790" s="52">
        <v>118</v>
      </c>
      <c r="F790" s="52">
        <v>118.77</v>
      </c>
      <c r="G790" s="52">
        <v>115.625</v>
      </c>
    </row>
    <row r="791" spans="1:7" x14ac:dyDescent="0.25">
      <c r="A791" s="51">
        <v>44628</v>
      </c>
      <c r="B791" s="52">
        <v>115.24</v>
      </c>
      <c r="C791" s="53">
        <f t="shared" si="12"/>
        <v>1.7122683142100525E-2</v>
      </c>
      <c r="D791">
        <v>2287170</v>
      </c>
      <c r="E791" s="52">
        <v>113.26</v>
      </c>
      <c r="F791" s="52">
        <v>118.47</v>
      </c>
      <c r="G791" s="52">
        <v>112.51</v>
      </c>
    </row>
    <row r="792" spans="1:7" x14ac:dyDescent="0.25">
      <c r="A792" s="51">
        <v>44627</v>
      </c>
      <c r="B792" s="52">
        <v>113.3</v>
      </c>
      <c r="C792" s="53">
        <f t="shared" si="12"/>
        <v>-4.5734018360987116E-2</v>
      </c>
      <c r="D792">
        <v>2689151</v>
      </c>
      <c r="E792" s="52">
        <v>118.05</v>
      </c>
      <c r="F792" s="52">
        <v>118.05</v>
      </c>
      <c r="G792" s="52">
        <v>113.23</v>
      </c>
    </row>
    <row r="793" spans="1:7" x14ac:dyDescent="0.25">
      <c r="A793" s="51">
        <v>44624</v>
      </c>
      <c r="B793" s="52">
        <v>118.73</v>
      </c>
      <c r="C793" s="53">
        <f t="shared" si="12"/>
        <v>-8.1035923141186128E-3</v>
      </c>
      <c r="D793">
        <v>1666769</v>
      </c>
      <c r="E793" s="52">
        <v>118.49</v>
      </c>
      <c r="F793" s="52">
        <v>118.88</v>
      </c>
      <c r="G793" s="52">
        <v>116.34</v>
      </c>
    </row>
    <row r="794" spans="1:7" x14ac:dyDescent="0.25">
      <c r="A794" s="51">
        <v>44623</v>
      </c>
      <c r="B794" s="52">
        <v>119.7</v>
      </c>
      <c r="C794" s="53">
        <f t="shared" si="12"/>
        <v>-1.885245901639343E-2</v>
      </c>
      <c r="D794">
        <v>1331476</v>
      </c>
      <c r="E794" s="52">
        <v>122.37</v>
      </c>
      <c r="F794" s="52">
        <v>122.42</v>
      </c>
      <c r="G794" s="52">
        <v>119.15</v>
      </c>
    </row>
    <row r="795" spans="1:7" x14ac:dyDescent="0.25">
      <c r="A795" s="51">
        <v>44622</v>
      </c>
      <c r="B795" s="52">
        <v>122</v>
      </c>
      <c r="C795" s="53">
        <f t="shared" si="12"/>
        <v>1.6497250458257007E-2</v>
      </c>
      <c r="D795">
        <v>1269181</v>
      </c>
      <c r="E795" s="52">
        <v>120.54</v>
      </c>
      <c r="F795" s="52">
        <v>122.63</v>
      </c>
      <c r="G795" s="52">
        <v>120.38</v>
      </c>
    </row>
    <row r="796" spans="1:7" x14ac:dyDescent="0.25">
      <c r="A796" s="51">
        <v>44621</v>
      </c>
      <c r="B796" s="52">
        <v>120.02</v>
      </c>
      <c r="C796" s="53">
        <f t="shared" si="12"/>
        <v>-2.0884320443791848E-2</v>
      </c>
      <c r="D796">
        <v>1835678</v>
      </c>
      <c r="E796" s="52">
        <v>121.58</v>
      </c>
      <c r="F796" s="52">
        <v>121.84</v>
      </c>
      <c r="G796" s="52">
        <v>119.25</v>
      </c>
    </row>
    <row r="797" spans="1:7" x14ac:dyDescent="0.25">
      <c r="A797" s="51">
        <v>44620</v>
      </c>
      <c r="B797" s="52">
        <v>122.58</v>
      </c>
      <c r="C797" s="53">
        <f t="shared" si="12"/>
        <v>-9.2143549951503312E-3</v>
      </c>
      <c r="D797">
        <v>2235560</v>
      </c>
      <c r="E797" s="52">
        <v>121.81</v>
      </c>
      <c r="F797" s="52">
        <v>123.33</v>
      </c>
      <c r="G797" s="52">
        <v>121.0809</v>
      </c>
    </row>
    <row r="798" spans="1:7" x14ac:dyDescent="0.25">
      <c r="A798" s="51">
        <v>44617</v>
      </c>
      <c r="B798" s="52">
        <v>123.72</v>
      </c>
      <c r="C798" s="53">
        <f t="shared" si="12"/>
        <v>1.9446275543836489E-2</v>
      </c>
      <c r="D798">
        <v>1498156</v>
      </c>
      <c r="E798" s="52">
        <v>121.86</v>
      </c>
      <c r="F798" s="52">
        <v>123.72</v>
      </c>
      <c r="G798" s="52">
        <v>121.02</v>
      </c>
    </row>
    <row r="799" spans="1:7" x14ac:dyDescent="0.25">
      <c r="A799" s="51">
        <v>44616</v>
      </c>
      <c r="B799" s="52">
        <v>121.36</v>
      </c>
      <c r="C799" s="53">
        <f t="shared" si="12"/>
        <v>-1.8916029278723823E-3</v>
      </c>
      <c r="D799">
        <v>2447720</v>
      </c>
      <c r="E799" s="52">
        <v>119.06</v>
      </c>
      <c r="F799" s="52">
        <v>121.75</v>
      </c>
      <c r="G799" s="52">
        <v>118.53</v>
      </c>
    </row>
    <row r="800" spans="1:7" x14ac:dyDescent="0.25">
      <c r="A800" s="51">
        <v>44615</v>
      </c>
      <c r="B800" s="52">
        <v>121.59</v>
      </c>
      <c r="C800" s="53">
        <f t="shared" si="12"/>
        <v>-1.9988716047392496E-2</v>
      </c>
      <c r="D800">
        <v>2272512</v>
      </c>
      <c r="E800" s="52">
        <v>124.7</v>
      </c>
      <c r="F800" s="52">
        <v>124.7</v>
      </c>
      <c r="G800" s="52">
        <v>121.5</v>
      </c>
    </row>
    <row r="801" spans="1:7" x14ac:dyDescent="0.25">
      <c r="A801" s="51">
        <v>44614</v>
      </c>
      <c r="B801" s="52">
        <v>124.07</v>
      </c>
      <c r="C801" s="53">
        <f t="shared" si="12"/>
        <v>-1.3751987281399036E-2</v>
      </c>
      <c r="D801">
        <v>1863771</v>
      </c>
      <c r="E801" s="52">
        <v>125.02</v>
      </c>
      <c r="F801" s="52">
        <v>125.94</v>
      </c>
      <c r="G801" s="52">
        <v>123.42</v>
      </c>
    </row>
    <row r="802" spans="1:7" x14ac:dyDescent="0.25">
      <c r="A802" s="51">
        <v>44610</v>
      </c>
      <c r="B802" s="52">
        <v>125.8</v>
      </c>
      <c r="C802" s="53">
        <f t="shared" si="12"/>
        <v>1.8788467768059647E-2</v>
      </c>
      <c r="D802">
        <v>2359436</v>
      </c>
      <c r="E802" s="52">
        <v>123.24</v>
      </c>
      <c r="F802" s="52">
        <v>126.9</v>
      </c>
      <c r="G802" s="52">
        <v>123.1</v>
      </c>
    </row>
    <row r="803" spans="1:7" x14ac:dyDescent="0.25">
      <c r="A803" s="51">
        <v>44609</v>
      </c>
      <c r="B803" s="52">
        <v>123.48</v>
      </c>
      <c r="C803" s="53">
        <f t="shared" si="12"/>
        <v>1.0539116335630538E-3</v>
      </c>
      <c r="D803">
        <v>2689607</v>
      </c>
      <c r="E803" s="52">
        <v>123.59</v>
      </c>
      <c r="F803" s="52">
        <v>125.25</v>
      </c>
      <c r="G803" s="52">
        <v>122.79</v>
      </c>
    </row>
    <row r="804" spans="1:7" x14ac:dyDescent="0.25">
      <c r="A804" s="51">
        <v>44608</v>
      </c>
      <c r="B804" s="52">
        <v>123.35</v>
      </c>
      <c r="C804" s="53">
        <f t="shared" si="12"/>
        <v>2.8455284552844073E-3</v>
      </c>
      <c r="D804">
        <v>2172524</v>
      </c>
      <c r="E804" s="52">
        <v>122.65</v>
      </c>
      <c r="F804" s="52">
        <v>123.66</v>
      </c>
      <c r="G804" s="52">
        <v>121.82</v>
      </c>
    </row>
    <row r="805" spans="1:7" x14ac:dyDescent="0.25">
      <c r="A805" s="51">
        <v>44607</v>
      </c>
      <c r="B805" s="52">
        <v>123</v>
      </c>
      <c r="C805" s="53">
        <f t="shared" si="12"/>
        <v>1.3179571663920919E-2</v>
      </c>
      <c r="D805">
        <v>4146799</v>
      </c>
      <c r="E805" s="52">
        <v>122.78</v>
      </c>
      <c r="F805" s="52">
        <v>124.07</v>
      </c>
      <c r="G805" s="52">
        <v>122.35</v>
      </c>
    </row>
    <row r="806" spans="1:7" x14ac:dyDescent="0.25">
      <c r="A806" s="51">
        <v>44606</v>
      </c>
      <c r="B806" s="52">
        <v>121.4</v>
      </c>
      <c r="C806" s="53">
        <f t="shared" si="12"/>
        <v>-5.4886540509542225E-3</v>
      </c>
      <c r="D806">
        <v>2660284</v>
      </c>
      <c r="E806" s="52">
        <v>122.25</v>
      </c>
      <c r="F806" s="52">
        <v>122.94</v>
      </c>
      <c r="G806" s="52">
        <v>120.54</v>
      </c>
    </row>
    <row r="807" spans="1:7" x14ac:dyDescent="0.25">
      <c r="A807" s="51">
        <v>44603</v>
      </c>
      <c r="B807" s="52">
        <v>122.07</v>
      </c>
      <c r="C807" s="53">
        <f t="shared" si="12"/>
        <v>-1.6753926701570832E-2</v>
      </c>
      <c r="D807">
        <v>2929378</v>
      </c>
      <c r="E807" s="52">
        <v>124.33</v>
      </c>
      <c r="F807" s="52">
        <v>125.3</v>
      </c>
      <c r="G807" s="52">
        <v>121.51</v>
      </c>
    </row>
    <row r="808" spans="1:7" x14ac:dyDescent="0.25">
      <c r="A808" s="51">
        <v>44602</v>
      </c>
      <c r="B808" s="52">
        <v>124.15</v>
      </c>
      <c r="C808" s="53">
        <f t="shared" si="12"/>
        <v>-2.7799530148786222E-2</v>
      </c>
      <c r="D808">
        <v>2178608</v>
      </c>
      <c r="E808" s="52">
        <v>126.01</v>
      </c>
      <c r="F808" s="52">
        <v>127.25</v>
      </c>
      <c r="G808" s="52">
        <v>123.75</v>
      </c>
    </row>
    <row r="809" spans="1:7" x14ac:dyDescent="0.25">
      <c r="A809" s="51">
        <v>44601</v>
      </c>
      <c r="B809" s="52">
        <v>127.7</v>
      </c>
      <c r="C809" s="53">
        <f t="shared" si="12"/>
        <v>2.184524285828604E-2</v>
      </c>
      <c r="D809">
        <v>3703183</v>
      </c>
      <c r="E809" s="52">
        <v>127.91</v>
      </c>
      <c r="F809" s="52">
        <v>132.87</v>
      </c>
      <c r="G809" s="52">
        <v>127.21</v>
      </c>
    </row>
    <row r="810" spans="1:7" x14ac:dyDescent="0.25">
      <c r="A810" s="51">
        <v>44600</v>
      </c>
      <c r="B810" s="52">
        <v>124.97</v>
      </c>
      <c r="C810" s="53">
        <f t="shared" si="12"/>
        <v>-8.7943716021743334E-4</v>
      </c>
      <c r="D810">
        <v>2345177</v>
      </c>
      <c r="E810" s="52">
        <v>125.38</v>
      </c>
      <c r="F810" s="52">
        <v>125.91</v>
      </c>
      <c r="G810" s="52">
        <v>123.91</v>
      </c>
    </row>
    <row r="811" spans="1:7" x14ac:dyDescent="0.25">
      <c r="A811" s="51">
        <v>44599</v>
      </c>
      <c r="B811" s="52">
        <v>125.08</v>
      </c>
      <c r="C811" s="53">
        <f t="shared" si="12"/>
        <v>-1.5167238764268731E-3</v>
      </c>
      <c r="D811">
        <v>1666578</v>
      </c>
      <c r="E811" s="52">
        <v>125.2</v>
      </c>
      <c r="F811" s="52">
        <v>126.65</v>
      </c>
      <c r="G811" s="52">
        <v>124.56</v>
      </c>
    </row>
    <row r="812" spans="1:7" x14ac:dyDescent="0.25">
      <c r="A812" s="51">
        <v>44596</v>
      </c>
      <c r="B812" s="52">
        <v>125.27</v>
      </c>
      <c r="C812" s="53">
        <f t="shared" si="12"/>
        <v>-6.3821300358990474E-4</v>
      </c>
      <c r="D812">
        <v>1381084</v>
      </c>
      <c r="E812" s="52">
        <v>124.38</v>
      </c>
      <c r="F812" s="52">
        <v>126.35</v>
      </c>
      <c r="G812" s="52">
        <v>123.45</v>
      </c>
    </row>
    <row r="813" spans="1:7" x14ac:dyDescent="0.25">
      <c r="A813" s="51">
        <v>44595</v>
      </c>
      <c r="B813" s="52">
        <v>125.35</v>
      </c>
      <c r="C813" s="53">
        <f t="shared" si="12"/>
        <v>1.2780573528237138E-3</v>
      </c>
      <c r="D813">
        <v>1172608</v>
      </c>
      <c r="E813" s="52">
        <v>124.52</v>
      </c>
      <c r="F813" s="52">
        <v>127.14</v>
      </c>
      <c r="G813" s="52">
        <v>124.43</v>
      </c>
    </row>
    <row r="814" spans="1:7" x14ac:dyDescent="0.25">
      <c r="A814" s="51">
        <v>44594</v>
      </c>
      <c r="B814" s="52">
        <v>125.19</v>
      </c>
      <c r="C814" s="53">
        <f t="shared" si="12"/>
        <v>1.3027998057938195E-2</v>
      </c>
      <c r="D814">
        <v>1640285</v>
      </c>
      <c r="E814" s="52">
        <v>123.79</v>
      </c>
      <c r="F814" s="52">
        <v>125.58</v>
      </c>
      <c r="G814" s="52">
        <v>123.55</v>
      </c>
    </row>
    <row r="815" spans="1:7" x14ac:dyDescent="0.25">
      <c r="A815" s="51">
        <v>44593</v>
      </c>
      <c r="B815" s="52">
        <v>123.58</v>
      </c>
      <c r="C815" s="53">
        <f t="shared" si="12"/>
        <v>-1.2702724294958889E-2</v>
      </c>
      <c r="D815">
        <v>1485760</v>
      </c>
      <c r="E815" s="52">
        <v>125.06</v>
      </c>
      <c r="F815" s="52">
        <v>125.23</v>
      </c>
      <c r="G815" s="52">
        <v>122.5301</v>
      </c>
    </row>
    <row r="816" spans="1:7" x14ac:dyDescent="0.25">
      <c r="A816" s="51">
        <v>44592</v>
      </c>
      <c r="B816" s="52">
        <v>125.17</v>
      </c>
      <c r="C816" s="53">
        <f t="shared" si="12"/>
        <v>2.3969240837696359E-2</v>
      </c>
      <c r="D816">
        <v>2414160</v>
      </c>
      <c r="E816" s="52">
        <v>122.16</v>
      </c>
      <c r="F816" s="52">
        <v>125.49</v>
      </c>
      <c r="G816" s="52">
        <v>121.83</v>
      </c>
    </row>
    <row r="817" spans="1:7" x14ac:dyDescent="0.25">
      <c r="A817" s="51">
        <v>44589</v>
      </c>
      <c r="B817" s="52">
        <v>122.24</v>
      </c>
      <c r="C817" s="53">
        <f t="shared" si="12"/>
        <v>2.0196962109831462E-2</v>
      </c>
      <c r="D817">
        <v>3465724</v>
      </c>
      <c r="E817" s="52">
        <v>120.23</v>
      </c>
      <c r="F817" s="52">
        <v>122.25</v>
      </c>
      <c r="G817" s="52">
        <v>118.44</v>
      </c>
    </row>
    <row r="818" spans="1:7" x14ac:dyDescent="0.25">
      <c r="A818" s="51">
        <v>44588</v>
      </c>
      <c r="B818" s="52">
        <v>119.82</v>
      </c>
      <c r="C818" s="53">
        <f t="shared" si="12"/>
        <v>-2.6635591809556214E-3</v>
      </c>
      <c r="D818">
        <v>2680522</v>
      </c>
      <c r="E818" s="52">
        <v>121.19</v>
      </c>
      <c r="F818" s="52">
        <v>121.825</v>
      </c>
      <c r="G818" s="52">
        <v>119.12</v>
      </c>
    </row>
    <row r="819" spans="1:7" x14ac:dyDescent="0.25">
      <c r="A819" s="51">
        <v>44587</v>
      </c>
      <c r="B819" s="52">
        <v>120.14</v>
      </c>
      <c r="C819" s="53">
        <f t="shared" si="12"/>
        <v>-1.5649324047521507E-2</v>
      </c>
      <c r="D819">
        <v>1958606</v>
      </c>
      <c r="E819" s="52">
        <v>122.1</v>
      </c>
      <c r="F819" s="52">
        <v>123.48</v>
      </c>
      <c r="G819" s="52">
        <v>119.15</v>
      </c>
    </row>
    <row r="820" spans="1:7" x14ac:dyDescent="0.25">
      <c r="A820" s="51">
        <v>44586</v>
      </c>
      <c r="B820" s="52">
        <v>122.05</v>
      </c>
      <c r="C820" s="53">
        <f t="shared" si="12"/>
        <v>-3.3955991768244487E-2</v>
      </c>
      <c r="D820">
        <v>2667356</v>
      </c>
      <c r="E820" s="52">
        <v>124.55</v>
      </c>
      <c r="F820" s="52">
        <v>125</v>
      </c>
      <c r="G820" s="52">
        <v>121.75</v>
      </c>
    </row>
    <row r="821" spans="1:7" x14ac:dyDescent="0.25">
      <c r="A821" s="51">
        <v>44585</v>
      </c>
      <c r="B821" s="52">
        <v>126.34</v>
      </c>
      <c r="C821" s="53">
        <f t="shared" si="12"/>
        <v>1.6902768834513804E-2</v>
      </c>
      <c r="D821">
        <v>2927276</v>
      </c>
      <c r="E821" s="52">
        <v>122.67</v>
      </c>
      <c r="F821" s="52">
        <v>126.56</v>
      </c>
      <c r="G821" s="52">
        <v>121.66</v>
      </c>
    </row>
    <row r="822" spans="1:7" x14ac:dyDescent="0.25">
      <c r="A822" s="51">
        <v>44582</v>
      </c>
      <c r="B822" s="52">
        <v>124.24</v>
      </c>
      <c r="C822" s="53">
        <f t="shared" si="12"/>
        <v>5.0153696812813564E-3</v>
      </c>
      <c r="D822">
        <v>2129978</v>
      </c>
      <c r="E822" s="52">
        <v>124.35</v>
      </c>
      <c r="F822" s="52">
        <v>125.77</v>
      </c>
      <c r="G822" s="52">
        <v>123.41</v>
      </c>
    </row>
    <row r="823" spans="1:7" x14ac:dyDescent="0.25">
      <c r="A823" s="51">
        <v>44581</v>
      </c>
      <c r="B823" s="52">
        <v>123.62</v>
      </c>
      <c r="C823" s="53">
        <f t="shared" si="12"/>
        <v>-7.0682730923694592E-3</v>
      </c>
      <c r="D823">
        <v>2929431</v>
      </c>
      <c r="E823" s="52">
        <v>125.17</v>
      </c>
      <c r="F823" s="52">
        <v>125.3</v>
      </c>
      <c r="G823" s="52">
        <v>123.5</v>
      </c>
    </row>
    <row r="824" spans="1:7" x14ac:dyDescent="0.25">
      <c r="A824" s="51">
        <v>44580</v>
      </c>
      <c r="B824" s="52">
        <v>124.5</v>
      </c>
      <c r="C824" s="53">
        <f t="shared" si="12"/>
        <v>-1.4875771482829481E-2</v>
      </c>
      <c r="D824">
        <v>2100073</v>
      </c>
      <c r="E824" s="52">
        <v>126.82</v>
      </c>
      <c r="F824" s="52">
        <v>127.07</v>
      </c>
      <c r="G824" s="52">
        <v>124.32</v>
      </c>
    </row>
    <row r="825" spans="1:7" x14ac:dyDescent="0.25">
      <c r="A825" s="51">
        <v>44579</v>
      </c>
      <c r="B825" s="52">
        <v>126.38</v>
      </c>
      <c r="C825" s="53">
        <f t="shared" si="12"/>
        <v>-5.3518022981269286E-3</v>
      </c>
      <c r="D825">
        <v>1378360</v>
      </c>
      <c r="E825" s="52">
        <v>126.01</v>
      </c>
      <c r="F825" s="52">
        <v>126.75</v>
      </c>
      <c r="G825" s="52">
        <v>125.44</v>
      </c>
    </row>
    <row r="826" spans="1:7" x14ac:dyDescent="0.25">
      <c r="A826" s="51">
        <v>44575</v>
      </c>
      <c r="B826" s="52">
        <v>127.06</v>
      </c>
      <c r="C826" s="53">
        <f t="shared" si="12"/>
        <v>-1.3585901715705284E-2</v>
      </c>
      <c r="D826">
        <v>1493550</v>
      </c>
      <c r="E826" s="52">
        <v>128.12</v>
      </c>
      <c r="F826" s="52">
        <v>128.55000000000001</v>
      </c>
      <c r="G826" s="52">
        <v>126.34</v>
      </c>
    </row>
    <row r="827" spans="1:7" x14ac:dyDescent="0.25">
      <c r="A827" s="51">
        <v>44574</v>
      </c>
      <c r="B827" s="52">
        <v>128.81</v>
      </c>
      <c r="C827" s="53">
        <f t="shared" si="12"/>
        <v>-2.6325977545490487E-3</v>
      </c>
      <c r="D827">
        <v>1667399</v>
      </c>
      <c r="E827" s="52">
        <v>129.285</v>
      </c>
      <c r="F827" s="52">
        <v>129.63999999999999</v>
      </c>
      <c r="G827" s="52">
        <v>128.49</v>
      </c>
    </row>
    <row r="828" spans="1:7" x14ac:dyDescent="0.25">
      <c r="A828" s="51">
        <v>44573</v>
      </c>
      <c r="B828" s="52">
        <v>129.15</v>
      </c>
      <c r="C828" s="53">
        <f t="shared" si="12"/>
        <v>-1.1556712077146702E-2</v>
      </c>
      <c r="D828">
        <v>2539030</v>
      </c>
      <c r="E828" s="52">
        <v>131.11000000000001</v>
      </c>
      <c r="F828" s="52">
        <v>131.36000000000001</v>
      </c>
      <c r="G828" s="52">
        <v>128.62</v>
      </c>
    </row>
    <row r="829" spans="1:7" x14ac:dyDescent="0.25">
      <c r="A829" s="51">
        <v>44572</v>
      </c>
      <c r="B829" s="52">
        <v>130.66</v>
      </c>
      <c r="C829" s="53">
        <f t="shared" si="12"/>
        <v>-2.0980068934512319E-2</v>
      </c>
      <c r="D829">
        <v>2338530</v>
      </c>
      <c r="E829" s="52">
        <v>133.12</v>
      </c>
      <c r="F829" s="52">
        <v>133.35</v>
      </c>
      <c r="G829" s="52">
        <v>130.49</v>
      </c>
    </row>
    <row r="830" spans="1:7" x14ac:dyDescent="0.25">
      <c r="A830" s="51">
        <v>44571</v>
      </c>
      <c r="B830" s="52">
        <v>133.46</v>
      </c>
      <c r="C830" s="53">
        <f t="shared" si="12"/>
        <v>-1.396379756187649E-2</v>
      </c>
      <c r="D830">
        <v>1606911</v>
      </c>
      <c r="E830" s="52">
        <v>134.76</v>
      </c>
      <c r="F830" s="52">
        <v>135</v>
      </c>
      <c r="G830" s="52">
        <v>132.22</v>
      </c>
    </row>
    <row r="831" spans="1:7" x14ac:dyDescent="0.25">
      <c r="A831" s="51">
        <v>44568</v>
      </c>
      <c r="B831" s="52">
        <v>135.35</v>
      </c>
      <c r="C831" s="53">
        <f t="shared" si="12"/>
        <v>-1.1466549810108084E-2</v>
      </c>
      <c r="D831">
        <v>833719</v>
      </c>
      <c r="E831" s="52">
        <v>136.36000000000001</v>
      </c>
      <c r="F831" s="52">
        <v>137.12</v>
      </c>
      <c r="G831" s="52">
        <v>135.32</v>
      </c>
    </row>
    <row r="832" spans="1:7" x14ac:dyDescent="0.25">
      <c r="A832" s="51">
        <v>44567</v>
      </c>
      <c r="B832" s="52">
        <v>136.91999999999999</v>
      </c>
      <c r="C832" s="53">
        <f t="shared" si="12"/>
        <v>1.0330578512396604E-2</v>
      </c>
      <c r="D832">
        <v>862423</v>
      </c>
      <c r="E832" s="52">
        <v>136</v>
      </c>
      <c r="F832" s="52">
        <v>137.63</v>
      </c>
      <c r="G832" s="52">
        <v>135.28</v>
      </c>
    </row>
    <row r="833" spans="1:7" x14ac:dyDescent="0.25">
      <c r="A833" s="51">
        <v>44566</v>
      </c>
      <c r="B833" s="52">
        <v>135.52000000000001</v>
      </c>
      <c r="C833" s="53">
        <f t="shared" si="12"/>
        <v>-1.2676672009325207E-2</v>
      </c>
      <c r="D833">
        <v>977868</v>
      </c>
      <c r="E833" s="52">
        <v>137.5</v>
      </c>
      <c r="F833" s="52">
        <v>137.995</v>
      </c>
      <c r="G833" s="52">
        <v>135.44999999999999</v>
      </c>
    </row>
    <row r="834" spans="1:7" x14ac:dyDescent="0.25">
      <c r="A834" s="51">
        <v>44565</v>
      </c>
      <c r="B834" s="52">
        <v>137.26</v>
      </c>
      <c r="C834" s="53">
        <f t="shared" si="12"/>
        <v>5.3468102248588334E-3</v>
      </c>
      <c r="D834">
        <v>935936</v>
      </c>
      <c r="E834" s="52">
        <v>137.18</v>
      </c>
      <c r="F834" s="52">
        <v>138.24250000000001</v>
      </c>
      <c r="G834" s="52">
        <v>136.29</v>
      </c>
    </row>
    <row r="835" spans="1:7" x14ac:dyDescent="0.25">
      <c r="A835" s="51">
        <v>44564</v>
      </c>
      <c r="B835" s="52">
        <v>136.53</v>
      </c>
      <c r="C835" s="53">
        <f t="shared" ref="C835:C898" si="13">B835/B836-1</f>
        <v>-1.6779490133947972E-2</v>
      </c>
      <c r="D835">
        <v>1251354</v>
      </c>
      <c r="E835" s="52">
        <v>138.38</v>
      </c>
      <c r="F835" s="52">
        <v>138.77000000000001</v>
      </c>
      <c r="G835" s="52">
        <v>134.85</v>
      </c>
    </row>
    <row r="836" spans="1:7" x14ac:dyDescent="0.25">
      <c r="A836" s="51">
        <v>44561</v>
      </c>
      <c r="B836" s="52">
        <v>138.86000000000001</v>
      </c>
      <c r="C836" s="53">
        <f t="shared" si="13"/>
        <v>3.3961991473374642E-3</v>
      </c>
      <c r="D836">
        <v>757775</v>
      </c>
      <c r="E836" s="52">
        <v>138.41</v>
      </c>
      <c r="F836" s="52">
        <v>139.63</v>
      </c>
      <c r="G836" s="52">
        <v>138.19</v>
      </c>
    </row>
    <row r="837" spans="1:7" x14ac:dyDescent="0.25">
      <c r="A837" s="51">
        <v>44560</v>
      </c>
      <c r="B837" s="52">
        <v>138.38999999999999</v>
      </c>
      <c r="C837" s="53">
        <f t="shared" si="13"/>
        <v>-1.9472090004327702E-3</v>
      </c>
      <c r="D837">
        <v>538501</v>
      </c>
      <c r="E837" s="52">
        <v>138.69999999999999</v>
      </c>
      <c r="F837" s="52">
        <v>139.15</v>
      </c>
      <c r="G837" s="52">
        <v>138.19999999999999</v>
      </c>
    </row>
    <row r="838" spans="1:7" x14ac:dyDescent="0.25">
      <c r="A838" s="51">
        <v>44559</v>
      </c>
      <c r="B838" s="52">
        <v>138.66</v>
      </c>
      <c r="C838" s="53">
        <f t="shared" si="13"/>
        <v>4.9282504710828068E-3</v>
      </c>
      <c r="D838">
        <v>1139274</v>
      </c>
      <c r="E838" s="52">
        <v>137.85</v>
      </c>
      <c r="F838" s="52">
        <v>139.85</v>
      </c>
      <c r="G838" s="52">
        <v>137.81</v>
      </c>
    </row>
    <row r="839" spans="1:7" x14ac:dyDescent="0.25">
      <c r="A839" s="51">
        <v>44558</v>
      </c>
      <c r="B839" s="52">
        <v>137.97999999999999</v>
      </c>
      <c r="C839" s="53">
        <f t="shared" si="13"/>
        <v>-2.1737555249623508E-4</v>
      </c>
      <c r="D839">
        <v>661967</v>
      </c>
      <c r="E839" s="52">
        <v>137.76</v>
      </c>
      <c r="F839" s="52">
        <v>138.54</v>
      </c>
      <c r="G839" s="52">
        <v>137.58000000000001</v>
      </c>
    </row>
    <row r="840" spans="1:7" x14ac:dyDescent="0.25">
      <c r="A840" s="51">
        <v>44557</v>
      </c>
      <c r="B840" s="52">
        <v>138.01</v>
      </c>
      <c r="C840" s="53">
        <f t="shared" si="13"/>
        <v>1.9728092212206283E-2</v>
      </c>
      <c r="D840">
        <v>1095396</v>
      </c>
      <c r="E840" s="52">
        <v>135.18</v>
      </c>
      <c r="F840" s="52">
        <v>138.03</v>
      </c>
      <c r="G840" s="52">
        <v>135.18</v>
      </c>
    </row>
    <row r="841" spans="1:7" x14ac:dyDescent="0.25">
      <c r="A841" s="51">
        <v>44553</v>
      </c>
      <c r="B841" s="52">
        <v>135.34</v>
      </c>
      <c r="C841" s="53">
        <f t="shared" si="13"/>
        <v>5.2737131397162518E-3</v>
      </c>
      <c r="D841">
        <v>958213</v>
      </c>
      <c r="E841" s="52">
        <v>135.49</v>
      </c>
      <c r="F841" s="52">
        <v>135.83000000000001</v>
      </c>
      <c r="G841" s="52">
        <v>134.97999999999999</v>
      </c>
    </row>
    <row r="842" spans="1:7" x14ac:dyDescent="0.25">
      <c r="A842" s="51">
        <v>44552</v>
      </c>
      <c r="B842" s="52">
        <v>134.63</v>
      </c>
      <c r="C842" s="53">
        <f t="shared" si="13"/>
        <v>9.4474019644597007E-3</v>
      </c>
      <c r="D842">
        <v>940073</v>
      </c>
      <c r="E842" s="52">
        <v>133.62</v>
      </c>
      <c r="F842" s="52">
        <v>135.13999999999999</v>
      </c>
      <c r="G842" s="52">
        <v>133.5</v>
      </c>
    </row>
    <row r="843" spans="1:7" x14ac:dyDescent="0.25">
      <c r="A843" s="51">
        <v>44551</v>
      </c>
      <c r="B843" s="52">
        <v>133.37</v>
      </c>
      <c r="C843" s="53">
        <f t="shared" si="13"/>
        <v>1.3680930303260785E-2</v>
      </c>
      <c r="D843">
        <v>1202380</v>
      </c>
      <c r="E843" s="52">
        <v>132.38999999999999</v>
      </c>
      <c r="F843" s="52">
        <v>134.49</v>
      </c>
      <c r="G843" s="52">
        <v>132.19</v>
      </c>
    </row>
    <row r="844" spans="1:7" x14ac:dyDescent="0.25">
      <c r="A844" s="51">
        <v>44550</v>
      </c>
      <c r="B844" s="52">
        <v>131.57</v>
      </c>
      <c r="C844" s="53">
        <f t="shared" si="13"/>
        <v>-2.7287197756387105E-3</v>
      </c>
      <c r="D844">
        <v>1155432</v>
      </c>
      <c r="E844" s="52">
        <v>130.69</v>
      </c>
      <c r="F844" s="52">
        <v>131.72</v>
      </c>
      <c r="G844" s="52">
        <v>130.12</v>
      </c>
    </row>
    <row r="845" spans="1:7" x14ac:dyDescent="0.25">
      <c r="A845" s="51">
        <v>44547</v>
      </c>
      <c r="B845" s="52">
        <v>131.93</v>
      </c>
      <c r="C845" s="53">
        <f t="shared" si="13"/>
        <v>-1.2426079796391876E-2</v>
      </c>
      <c r="D845">
        <v>2492723</v>
      </c>
      <c r="E845" s="52">
        <v>133.41</v>
      </c>
      <c r="F845" s="52">
        <v>133.84</v>
      </c>
      <c r="G845" s="52">
        <v>131.83000000000001</v>
      </c>
    </row>
    <row r="846" spans="1:7" x14ac:dyDescent="0.25">
      <c r="A846" s="51">
        <v>44546</v>
      </c>
      <c r="B846" s="52">
        <v>133.59</v>
      </c>
      <c r="C846" s="53">
        <f t="shared" si="13"/>
        <v>8.8355233348438311E-3</v>
      </c>
      <c r="D846">
        <v>1022365</v>
      </c>
      <c r="E846" s="52">
        <v>132.93</v>
      </c>
      <c r="F846" s="52">
        <v>134</v>
      </c>
      <c r="G846" s="52">
        <v>132.72999999999999</v>
      </c>
    </row>
    <row r="847" spans="1:7" x14ac:dyDescent="0.25">
      <c r="A847" s="51">
        <v>44545</v>
      </c>
      <c r="B847" s="52">
        <v>132.41999999999999</v>
      </c>
      <c r="C847" s="53">
        <f t="shared" si="13"/>
        <v>3.2578225623152157E-3</v>
      </c>
      <c r="D847">
        <v>1226120</v>
      </c>
      <c r="E847" s="52">
        <v>132.01</v>
      </c>
      <c r="F847" s="52">
        <v>132.88</v>
      </c>
      <c r="G847" s="52">
        <v>131.16</v>
      </c>
    </row>
    <row r="848" spans="1:7" x14ac:dyDescent="0.25">
      <c r="A848" s="51">
        <v>44544</v>
      </c>
      <c r="B848" s="52">
        <v>131.99</v>
      </c>
      <c r="C848" s="53">
        <f t="shared" si="13"/>
        <v>-1.1351596791280283E-3</v>
      </c>
      <c r="D848">
        <v>1434493</v>
      </c>
      <c r="E848" s="52">
        <v>131.56</v>
      </c>
      <c r="F848" s="52">
        <v>133</v>
      </c>
      <c r="G848" s="52">
        <v>131.501</v>
      </c>
    </row>
    <row r="849" spans="1:7" x14ac:dyDescent="0.25">
      <c r="A849" s="51">
        <v>44543</v>
      </c>
      <c r="B849" s="52">
        <v>132.13999999999999</v>
      </c>
      <c r="C849" s="53">
        <f t="shared" si="13"/>
        <v>-1.2922984985433761E-2</v>
      </c>
      <c r="D849">
        <v>1393726</v>
      </c>
      <c r="E849" s="52">
        <v>133.05000000000001</v>
      </c>
      <c r="F849" s="52">
        <v>133.30000000000001</v>
      </c>
      <c r="G849" s="52">
        <v>131.065</v>
      </c>
    </row>
    <row r="850" spans="1:7" x14ac:dyDescent="0.25">
      <c r="A850" s="51">
        <v>44540</v>
      </c>
      <c r="B850" s="52">
        <v>133.87</v>
      </c>
      <c r="C850" s="53">
        <f t="shared" si="13"/>
        <v>5.6340144230768718E-3</v>
      </c>
      <c r="D850">
        <v>1283258</v>
      </c>
      <c r="E850" s="52">
        <v>133.51</v>
      </c>
      <c r="F850" s="52">
        <v>134.75</v>
      </c>
      <c r="G850" s="52">
        <v>133.19999999999999</v>
      </c>
    </row>
    <row r="851" spans="1:7" x14ac:dyDescent="0.25">
      <c r="A851" s="51">
        <v>44539</v>
      </c>
      <c r="B851" s="52">
        <v>133.12</v>
      </c>
      <c r="C851" s="53">
        <f t="shared" si="13"/>
        <v>1.0475178381660788E-2</v>
      </c>
      <c r="D851">
        <v>1368920</v>
      </c>
      <c r="E851" s="52">
        <v>132.06</v>
      </c>
      <c r="F851" s="52">
        <v>134.22</v>
      </c>
      <c r="G851" s="52">
        <v>131.69999999999999</v>
      </c>
    </row>
    <row r="852" spans="1:7" x14ac:dyDescent="0.25">
      <c r="A852" s="51">
        <v>44538</v>
      </c>
      <c r="B852" s="52">
        <v>131.74</v>
      </c>
      <c r="C852" s="53">
        <f t="shared" si="13"/>
        <v>3.351104341203337E-3</v>
      </c>
      <c r="D852">
        <v>1708926</v>
      </c>
      <c r="E852" s="52">
        <v>132.05000000000001</v>
      </c>
      <c r="F852" s="52">
        <v>133.87</v>
      </c>
      <c r="G852" s="52">
        <v>131.58500000000001</v>
      </c>
    </row>
    <row r="853" spans="1:7" x14ac:dyDescent="0.25">
      <c r="A853" s="51">
        <v>44537</v>
      </c>
      <c r="B853" s="52">
        <v>131.30000000000001</v>
      </c>
      <c r="C853" s="53">
        <f t="shared" si="13"/>
        <v>1.8856211686195445E-2</v>
      </c>
      <c r="D853">
        <v>1240794</v>
      </c>
      <c r="E853" s="52">
        <v>129.94</v>
      </c>
      <c r="F853" s="52">
        <v>131.69999999999999</v>
      </c>
      <c r="G853" s="52">
        <v>129.01</v>
      </c>
    </row>
    <row r="854" spans="1:7" x14ac:dyDescent="0.25">
      <c r="A854" s="51">
        <v>44536</v>
      </c>
      <c r="B854" s="52">
        <v>128.87</v>
      </c>
      <c r="C854" s="53">
        <f t="shared" si="13"/>
        <v>3.2364015060482254E-2</v>
      </c>
      <c r="D854">
        <v>2007481</v>
      </c>
      <c r="E854" s="52">
        <v>126.13</v>
      </c>
      <c r="F854" s="52">
        <v>130.6</v>
      </c>
      <c r="G854" s="52">
        <v>126.04</v>
      </c>
    </row>
    <row r="855" spans="1:7" x14ac:dyDescent="0.25">
      <c r="A855" s="51">
        <v>44533</v>
      </c>
      <c r="B855" s="52">
        <v>124.83</v>
      </c>
      <c r="C855" s="53">
        <f t="shared" si="13"/>
        <v>-1.3435548881688186E-2</v>
      </c>
      <c r="D855">
        <v>2028910</v>
      </c>
      <c r="E855" s="52">
        <v>127.52</v>
      </c>
      <c r="F855" s="52">
        <v>127.99</v>
      </c>
      <c r="G855" s="52">
        <v>123.79</v>
      </c>
    </row>
    <row r="856" spans="1:7" x14ac:dyDescent="0.25">
      <c r="A856" s="51">
        <v>44532</v>
      </c>
      <c r="B856" s="52">
        <v>126.53</v>
      </c>
      <c r="C856" s="53">
        <f t="shared" si="13"/>
        <v>2.6862522317805615E-2</v>
      </c>
      <c r="D856">
        <v>1788414</v>
      </c>
      <c r="E856" s="52">
        <v>123.97</v>
      </c>
      <c r="F856" s="52">
        <v>127.7</v>
      </c>
      <c r="G856" s="52">
        <v>123.89</v>
      </c>
    </row>
    <row r="857" spans="1:7" x14ac:dyDescent="0.25">
      <c r="A857" s="51">
        <v>44531</v>
      </c>
      <c r="B857" s="52">
        <v>123.22</v>
      </c>
      <c r="C857" s="53">
        <f t="shared" si="13"/>
        <v>3.0934549006838008E-3</v>
      </c>
      <c r="D857">
        <v>1939621</v>
      </c>
      <c r="E857" s="52">
        <v>124.37</v>
      </c>
      <c r="F857" s="52">
        <v>126.85</v>
      </c>
      <c r="G857" s="52">
        <v>123.09</v>
      </c>
    </row>
    <row r="858" spans="1:7" x14ac:dyDescent="0.25">
      <c r="A858" s="51">
        <v>44530</v>
      </c>
      <c r="B858" s="52">
        <v>122.84</v>
      </c>
      <c r="C858" s="53">
        <f t="shared" si="13"/>
        <v>-1.9241516966067795E-2</v>
      </c>
      <c r="D858">
        <v>3373979</v>
      </c>
      <c r="E858" s="52">
        <v>124.34</v>
      </c>
      <c r="F858" s="52">
        <v>124.82</v>
      </c>
      <c r="G858" s="52">
        <v>122.38</v>
      </c>
    </row>
    <row r="859" spans="1:7" x14ac:dyDescent="0.25">
      <c r="A859" s="51">
        <v>44529</v>
      </c>
      <c r="B859" s="52">
        <v>125.25</v>
      </c>
      <c r="C859" s="53">
        <f t="shared" si="13"/>
        <v>8.4541062801932743E-3</v>
      </c>
      <c r="D859">
        <v>1249136</v>
      </c>
      <c r="E859" s="52">
        <v>125.36</v>
      </c>
      <c r="F859" s="52">
        <v>126.29</v>
      </c>
      <c r="G859" s="52">
        <v>124.06</v>
      </c>
    </row>
    <row r="860" spans="1:7" x14ac:dyDescent="0.25">
      <c r="A860" s="51">
        <v>44526</v>
      </c>
      <c r="B860" s="52">
        <v>124.2</v>
      </c>
      <c r="C860" s="53">
        <f t="shared" si="13"/>
        <v>-2.1122320302648157E-2</v>
      </c>
      <c r="D860">
        <v>1141442</v>
      </c>
      <c r="E860" s="52">
        <v>124.51</v>
      </c>
      <c r="F860" s="52">
        <v>124.96</v>
      </c>
      <c r="G860" s="52">
        <v>123.9</v>
      </c>
    </row>
    <row r="861" spans="1:7" x14ac:dyDescent="0.25">
      <c r="A861" s="51">
        <v>44524</v>
      </c>
      <c r="B861" s="52">
        <v>126.88</v>
      </c>
      <c r="C861" s="53">
        <f t="shared" si="13"/>
        <v>2.2908602575242298E-3</v>
      </c>
      <c r="D861">
        <v>853463</v>
      </c>
      <c r="E861" s="52">
        <v>125.68</v>
      </c>
      <c r="F861" s="52">
        <v>127.69</v>
      </c>
      <c r="G861" s="52">
        <v>125.31</v>
      </c>
    </row>
    <row r="862" spans="1:7" x14ac:dyDescent="0.25">
      <c r="A862" s="51">
        <v>44523</v>
      </c>
      <c r="B862" s="52">
        <v>126.59</v>
      </c>
      <c r="C862" s="53">
        <f t="shared" si="13"/>
        <v>9.4884162251918092E-4</v>
      </c>
      <c r="D862">
        <v>999776</v>
      </c>
      <c r="E862" s="52">
        <v>126.62</v>
      </c>
      <c r="F862" s="52">
        <v>127.009</v>
      </c>
      <c r="G862" s="52">
        <v>125.15</v>
      </c>
    </row>
    <row r="863" spans="1:7" x14ac:dyDescent="0.25">
      <c r="A863" s="51">
        <v>44522</v>
      </c>
      <c r="B863" s="52">
        <v>126.47</v>
      </c>
      <c r="C863" s="53">
        <f t="shared" si="13"/>
        <v>-3.8594833018272823E-3</v>
      </c>
      <c r="D863">
        <v>1225532</v>
      </c>
      <c r="E863" s="52">
        <v>127.2</v>
      </c>
      <c r="F863" s="52">
        <v>128.87</v>
      </c>
      <c r="G863" s="52">
        <v>126.42</v>
      </c>
    </row>
    <row r="864" spans="1:7" x14ac:dyDescent="0.25">
      <c r="A864" s="51">
        <v>44519</v>
      </c>
      <c r="B864" s="52">
        <v>126.96</v>
      </c>
      <c r="C864" s="53">
        <f t="shared" si="13"/>
        <v>-3.9366978978039313E-4</v>
      </c>
      <c r="D864">
        <v>1001245</v>
      </c>
      <c r="E864" s="52">
        <v>127.18</v>
      </c>
      <c r="F864" s="52">
        <v>127.41</v>
      </c>
      <c r="G864" s="52">
        <v>126.14</v>
      </c>
    </row>
    <row r="865" spans="1:7" x14ac:dyDescent="0.25">
      <c r="A865" s="51">
        <v>44518</v>
      </c>
      <c r="B865" s="52">
        <v>127.01</v>
      </c>
      <c r="C865" s="53">
        <f t="shared" si="13"/>
        <v>-4.2336338690709407E-3</v>
      </c>
      <c r="D865">
        <v>1202548</v>
      </c>
      <c r="E865" s="52">
        <v>127.63</v>
      </c>
      <c r="F865" s="52">
        <v>128</v>
      </c>
      <c r="G865" s="52">
        <v>126.33</v>
      </c>
    </row>
    <row r="866" spans="1:7" x14ac:dyDescent="0.25">
      <c r="A866" s="51">
        <v>44517</v>
      </c>
      <c r="B866" s="52">
        <v>127.55</v>
      </c>
      <c r="C866" s="53">
        <f t="shared" si="13"/>
        <v>3.7774455024790488E-3</v>
      </c>
      <c r="D866">
        <v>1032240</v>
      </c>
      <c r="E866" s="52">
        <v>127.23</v>
      </c>
      <c r="F866" s="52">
        <v>127.84</v>
      </c>
      <c r="G866" s="52">
        <v>127.18</v>
      </c>
    </row>
    <row r="867" spans="1:7" x14ac:dyDescent="0.25">
      <c r="A867" s="51">
        <v>44516</v>
      </c>
      <c r="B867" s="52">
        <v>127.07</v>
      </c>
      <c r="C867" s="53">
        <f t="shared" si="13"/>
        <v>3.7917687021091773E-3</v>
      </c>
      <c r="D867">
        <v>866350</v>
      </c>
      <c r="E867" s="52">
        <v>126.46</v>
      </c>
      <c r="F867" s="52">
        <v>127.77</v>
      </c>
      <c r="G867" s="52">
        <v>126.32</v>
      </c>
    </row>
    <row r="868" spans="1:7" x14ac:dyDescent="0.25">
      <c r="A868" s="51">
        <v>44515</v>
      </c>
      <c r="B868" s="52">
        <v>126.59</v>
      </c>
      <c r="C868" s="53">
        <f t="shared" si="13"/>
        <v>1.0940744290049542E-2</v>
      </c>
      <c r="D868">
        <v>1033414</v>
      </c>
      <c r="E868" s="52">
        <v>125.9</v>
      </c>
      <c r="F868" s="52">
        <v>127.57</v>
      </c>
      <c r="G868" s="52">
        <v>125.67</v>
      </c>
    </row>
    <row r="869" spans="1:7" x14ac:dyDescent="0.25">
      <c r="A869" s="51">
        <v>44512</v>
      </c>
      <c r="B869" s="52">
        <v>125.22</v>
      </c>
      <c r="C869" s="53">
        <f t="shared" si="13"/>
        <v>6.4298344317632594E-3</v>
      </c>
      <c r="D869">
        <v>813919</v>
      </c>
      <c r="E869" s="52">
        <v>124.58</v>
      </c>
      <c r="F869" s="52">
        <v>125.81</v>
      </c>
      <c r="G869" s="52">
        <v>124.27</v>
      </c>
    </row>
    <row r="870" spans="1:7" x14ac:dyDescent="0.25">
      <c r="A870" s="51">
        <v>44511</v>
      </c>
      <c r="B870" s="52">
        <v>124.42</v>
      </c>
      <c r="C870" s="53">
        <f t="shared" si="13"/>
        <v>-1.0969793322734511E-2</v>
      </c>
      <c r="D870">
        <v>1167997</v>
      </c>
      <c r="E870" s="52">
        <v>125.83</v>
      </c>
      <c r="F870" s="52">
        <v>125.83</v>
      </c>
      <c r="G870" s="52">
        <v>123.015</v>
      </c>
    </row>
    <row r="871" spans="1:7" x14ac:dyDescent="0.25">
      <c r="A871" s="51">
        <v>44510</v>
      </c>
      <c r="B871" s="52">
        <v>125.8</v>
      </c>
      <c r="C871" s="53">
        <f t="shared" si="13"/>
        <v>-3.0905777002931956E-3</v>
      </c>
      <c r="D871">
        <v>996212</v>
      </c>
      <c r="E871" s="52">
        <v>125.84</v>
      </c>
      <c r="F871" s="52">
        <v>126.19</v>
      </c>
      <c r="G871" s="52">
        <v>125.36</v>
      </c>
    </row>
    <row r="872" spans="1:7" x14ac:dyDescent="0.25">
      <c r="A872" s="51">
        <v>44509</v>
      </c>
      <c r="B872" s="52">
        <v>126.19</v>
      </c>
      <c r="C872" s="53">
        <f t="shared" si="13"/>
        <v>-2.3768024084935835E-4</v>
      </c>
      <c r="D872">
        <v>706648</v>
      </c>
      <c r="E872" s="52">
        <v>126.06</v>
      </c>
      <c r="F872" s="52">
        <v>127.34</v>
      </c>
      <c r="G872" s="52">
        <v>125.63</v>
      </c>
    </row>
    <row r="873" spans="1:7" x14ac:dyDescent="0.25">
      <c r="A873" s="51">
        <v>44508</v>
      </c>
      <c r="B873" s="52">
        <v>126.22</v>
      </c>
      <c r="C873" s="53">
        <f t="shared" si="13"/>
        <v>-3.6311967161352099E-3</v>
      </c>
      <c r="D873">
        <v>839611</v>
      </c>
      <c r="E873" s="52">
        <v>126.43</v>
      </c>
      <c r="F873" s="52">
        <v>127.33</v>
      </c>
      <c r="G873" s="52">
        <v>125.97</v>
      </c>
    </row>
    <row r="874" spans="1:7" x14ac:dyDescent="0.25">
      <c r="A874" s="51">
        <v>44505</v>
      </c>
      <c r="B874" s="52">
        <v>126.68</v>
      </c>
      <c r="C874" s="53">
        <f t="shared" si="13"/>
        <v>1.0207336523126109E-2</v>
      </c>
      <c r="D874">
        <v>1187859</v>
      </c>
      <c r="E874" s="52">
        <v>126.59</v>
      </c>
      <c r="F874" s="52">
        <v>127.85</v>
      </c>
      <c r="G874" s="52">
        <v>125.97</v>
      </c>
    </row>
    <row r="875" spans="1:7" x14ac:dyDescent="0.25">
      <c r="A875" s="51">
        <v>44504</v>
      </c>
      <c r="B875" s="52">
        <v>125.4</v>
      </c>
      <c r="C875" s="53">
        <f t="shared" si="13"/>
        <v>1.0882708585247869E-2</v>
      </c>
      <c r="D875">
        <v>1146786</v>
      </c>
      <c r="E875" s="52">
        <v>124.35</v>
      </c>
      <c r="F875" s="52">
        <v>125.93</v>
      </c>
      <c r="G875" s="52">
        <v>124.1</v>
      </c>
    </row>
    <row r="876" spans="1:7" x14ac:dyDescent="0.25">
      <c r="A876" s="51">
        <v>44503</v>
      </c>
      <c r="B876" s="52">
        <v>124.05</v>
      </c>
      <c r="C876" s="53">
        <f t="shared" si="13"/>
        <v>-2.973798424690588E-3</v>
      </c>
      <c r="D876">
        <v>1486712</v>
      </c>
      <c r="E876" s="52">
        <v>123.92</v>
      </c>
      <c r="F876" s="52">
        <v>125.14</v>
      </c>
      <c r="G876" s="52">
        <v>123.06</v>
      </c>
    </row>
    <row r="877" spans="1:7" x14ac:dyDescent="0.25">
      <c r="A877" s="51">
        <v>44502</v>
      </c>
      <c r="B877" s="52">
        <v>124.42</v>
      </c>
      <c r="C877" s="53">
        <f t="shared" si="13"/>
        <v>-1.6675887141389345E-2</v>
      </c>
      <c r="D877">
        <v>1296699</v>
      </c>
      <c r="E877" s="52">
        <v>126.63</v>
      </c>
      <c r="F877" s="52">
        <v>127</v>
      </c>
      <c r="G877" s="52">
        <v>124.11</v>
      </c>
    </row>
    <row r="878" spans="1:7" x14ac:dyDescent="0.25">
      <c r="A878" s="51">
        <v>44501</v>
      </c>
      <c r="B878" s="52">
        <v>126.53</v>
      </c>
      <c r="C878" s="53">
        <f t="shared" si="13"/>
        <v>1.2726108532095326E-2</v>
      </c>
      <c r="D878">
        <v>1239872</v>
      </c>
      <c r="E878" s="52">
        <v>125.54</v>
      </c>
      <c r="F878" s="52">
        <v>127.07</v>
      </c>
      <c r="G878" s="52">
        <v>125.34</v>
      </c>
    </row>
    <row r="879" spans="1:7" x14ac:dyDescent="0.25">
      <c r="A879" s="51">
        <v>44498</v>
      </c>
      <c r="B879" s="52">
        <v>124.94</v>
      </c>
      <c r="C879" s="53">
        <f t="shared" si="13"/>
        <v>-7.4674292977439105E-3</v>
      </c>
      <c r="D879">
        <v>2303818</v>
      </c>
      <c r="E879" s="52">
        <v>124.44</v>
      </c>
      <c r="F879" s="52">
        <v>125.99</v>
      </c>
      <c r="G879" s="52">
        <v>123.71</v>
      </c>
    </row>
    <row r="880" spans="1:7" x14ac:dyDescent="0.25">
      <c r="A880" s="51">
        <v>44497</v>
      </c>
      <c r="B880" s="52">
        <v>125.88</v>
      </c>
      <c r="C880" s="53">
        <f t="shared" si="13"/>
        <v>7.1547817791550727E-4</v>
      </c>
      <c r="D880">
        <v>2238926</v>
      </c>
      <c r="E880" s="52">
        <v>124.39</v>
      </c>
      <c r="F880" s="52">
        <v>126.38</v>
      </c>
      <c r="G880" s="52">
        <v>123.26</v>
      </c>
    </row>
    <row r="881" spans="1:7" x14ac:dyDescent="0.25">
      <c r="A881" s="51">
        <v>44496</v>
      </c>
      <c r="B881" s="52">
        <v>125.79</v>
      </c>
      <c r="C881" s="53">
        <f t="shared" si="13"/>
        <v>-3.0908226343319134E-3</v>
      </c>
      <c r="D881">
        <v>1427635</v>
      </c>
      <c r="E881" s="52">
        <v>126.31</v>
      </c>
      <c r="F881" s="52">
        <v>127.96</v>
      </c>
      <c r="G881" s="52">
        <v>125.79</v>
      </c>
    </row>
    <row r="882" spans="1:7" x14ac:dyDescent="0.25">
      <c r="A882" s="51">
        <v>44495</v>
      </c>
      <c r="B882" s="52">
        <v>126.18</v>
      </c>
      <c r="C882" s="53">
        <f t="shared" si="13"/>
        <v>1.9056693663650481E-3</v>
      </c>
      <c r="D882">
        <v>1537890</v>
      </c>
      <c r="E882" s="52">
        <v>126.1</v>
      </c>
      <c r="F882" s="52">
        <v>127.02</v>
      </c>
      <c r="G882" s="52">
        <v>125.59</v>
      </c>
    </row>
    <row r="883" spans="1:7" x14ac:dyDescent="0.25">
      <c r="A883" s="51">
        <v>44494</v>
      </c>
      <c r="B883" s="52">
        <v>125.94</v>
      </c>
      <c r="C883" s="53">
        <f t="shared" si="13"/>
        <v>-4.9774828158331008E-3</v>
      </c>
      <c r="D883">
        <v>1343524</v>
      </c>
      <c r="E883" s="52">
        <v>126.74</v>
      </c>
      <c r="F883" s="52">
        <v>127.2</v>
      </c>
      <c r="G883" s="52">
        <v>125.59</v>
      </c>
    </row>
    <row r="884" spans="1:7" x14ac:dyDescent="0.25">
      <c r="A884" s="51">
        <v>44491</v>
      </c>
      <c r="B884" s="52">
        <v>126.57</v>
      </c>
      <c r="C884" s="53">
        <f t="shared" si="13"/>
        <v>-1.656412683388564E-3</v>
      </c>
      <c r="D884">
        <v>994410</v>
      </c>
      <c r="E884" s="52">
        <v>126.37</v>
      </c>
      <c r="F884" s="52">
        <v>127.18</v>
      </c>
      <c r="G884" s="52">
        <v>126.23</v>
      </c>
    </row>
    <row r="885" spans="1:7" x14ac:dyDescent="0.25">
      <c r="A885" s="51">
        <v>44490</v>
      </c>
      <c r="B885" s="52">
        <v>126.78</v>
      </c>
      <c r="C885" s="53">
        <f t="shared" si="13"/>
        <v>7.1496663489036827E-3</v>
      </c>
      <c r="D885">
        <v>1192423</v>
      </c>
      <c r="E885" s="52">
        <v>126.01</v>
      </c>
      <c r="F885" s="52">
        <v>126.845</v>
      </c>
      <c r="G885" s="52">
        <v>125.37</v>
      </c>
    </row>
    <row r="886" spans="1:7" x14ac:dyDescent="0.25">
      <c r="A886" s="51">
        <v>44489</v>
      </c>
      <c r="B886" s="52">
        <v>125.88</v>
      </c>
      <c r="C886" s="53">
        <f t="shared" si="13"/>
        <v>1.352318829050958E-3</v>
      </c>
      <c r="D886">
        <v>1281780</v>
      </c>
      <c r="E886" s="52">
        <v>125.37</v>
      </c>
      <c r="F886" s="52">
        <v>127.2</v>
      </c>
      <c r="G886" s="52">
        <v>124.98</v>
      </c>
    </row>
    <row r="887" spans="1:7" x14ac:dyDescent="0.25">
      <c r="A887" s="51">
        <v>44488</v>
      </c>
      <c r="B887" s="52">
        <v>125.71</v>
      </c>
      <c r="C887" s="53">
        <f t="shared" si="13"/>
        <v>-5.8521154606564485E-3</v>
      </c>
      <c r="D887">
        <v>1106150</v>
      </c>
      <c r="E887" s="52">
        <v>126.72</v>
      </c>
      <c r="F887" s="52">
        <v>127.26</v>
      </c>
      <c r="G887" s="52">
        <v>125.44</v>
      </c>
    </row>
    <row r="888" spans="1:7" x14ac:dyDescent="0.25">
      <c r="A888" s="51">
        <v>44487</v>
      </c>
      <c r="B888" s="52">
        <v>126.45</v>
      </c>
      <c r="C888" s="53">
        <f t="shared" si="13"/>
        <v>9.9033623512498892E-3</v>
      </c>
      <c r="D888">
        <v>1131435</v>
      </c>
      <c r="E888" s="52">
        <v>125.26</v>
      </c>
      <c r="F888" s="52">
        <v>126.67</v>
      </c>
      <c r="G888" s="52">
        <v>124.78</v>
      </c>
    </row>
    <row r="889" spans="1:7" x14ac:dyDescent="0.25">
      <c r="A889" s="51">
        <v>44484</v>
      </c>
      <c r="B889" s="52">
        <v>125.21</v>
      </c>
      <c r="C889" s="53">
        <f t="shared" si="13"/>
        <v>1.2794882047180156E-3</v>
      </c>
      <c r="D889">
        <v>1828955</v>
      </c>
      <c r="E889" s="52">
        <v>126.19</v>
      </c>
      <c r="F889" s="52">
        <v>126.86</v>
      </c>
      <c r="G889" s="52">
        <v>125.17</v>
      </c>
    </row>
    <row r="890" spans="1:7" x14ac:dyDescent="0.25">
      <c r="A890" s="51">
        <v>44483</v>
      </c>
      <c r="B890" s="52">
        <v>125.05</v>
      </c>
      <c r="C890" s="53">
        <f t="shared" si="13"/>
        <v>1.2386658031088071E-2</v>
      </c>
      <c r="D890">
        <v>1553490</v>
      </c>
      <c r="E890" s="52">
        <v>124.26</v>
      </c>
      <c r="F890" s="52">
        <v>125.62</v>
      </c>
      <c r="G890" s="52">
        <v>123.76</v>
      </c>
    </row>
    <row r="891" spans="1:7" x14ac:dyDescent="0.25">
      <c r="A891" s="51">
        <v>44482</v>
      </c>
      <c r="B891" s="52">
        <v>123.52</v>
      </c>
      <c r="C891" s="53">
        <f t="shared" si="13"/>
        <v>9.4802222948675574E-3</v>
      </c>
      <c r="D891">
        <v>1350575</v>
      </c>
      <c r="E891" s="52">
        <v>122.27</v>
      </c>
      <c r="F891" s="52">
        <v>123.58</v>
      </c>
      <c r="G891" s="52">
        <v>121.84</v>
      </c>
    </row>
    <row r="892" spans="1:7" x14ac:dyDescent="0.25">
      <c r="A892" s="51">
        <v>44481</v>
      </c>
      <c r="B892" s="52">
        <v>122.36</v>
      </c>
      <c r="C892" s="53">
        <f t="shared" si="13"/>
        <v>2.9508196721310664E-3</v>
      </c>
      <c r="D892">
        <v>1146348</v>
      </c>
      <c r="E892" s="52">
        <v>122.85</v>
      </c>
      <c r="F892" s="52">
        <v>123.2659</v>
      </c>
      <c r="G892" s="52">
        <v>121.51</v>
      </c>
    </row>
    <row r="893" spans="1:7" x14ac:dyDescent="0.25">
      <c r="A893" s="51">
        <v>44480</v>
      </c>
      <c r="B893" s="52">
        <v>122</v>
      </c>
      <c r="C893" s="53">
        <f t="shared" si="13"/>
        <v>-1.1265094416079147E-2</v>
      </c>
      <c r="D893">
        <v>1010618</v>
      </c>
      <c r="E893" s="52">
        <v>123.35</v>
      </c>
      <c r="F893" s="52">
        <v>123.9</v>
      </c>
      <c r="G893" s="52">
        <v>121.91</v>
      </c>
    </row>
    <row r="894" spans="1:7" x14ac:dyDescent="0.25">
      <c r="A894" s="51">
        <v>44477</v>
      </c>
      <c r="B894" s="52">
        <v>123.39</v>
      </c>
      <c r="C894" s="53">
        <f t="shared" si="13"/>
        <v>-1.46142788691902E-2</v>
      </c>
      <c r="D894">
        <v>918016</v>
      </c>
      <c r="E894" s="52">
        <v>125.18</v>
      </c>
      <c r="F894" s="52">
        <v>125.67</v>
      </c>
      <c r="G894" s="52">
        <v>123.34</v>
      </c>
    </row>
    <row r="895" spans="1:7" x14ac:dyDescent="0.25">
      <c r="A895" s="51">
        <v>44476</v>
      </c>
      <c r="B895" s="52">
        <v>125.22</v>
      </c>
      <c r="C895" s="53">
        <f t="shared" si="13"/>
        <v>1.2615235322658958E-2</v>
      </c>
      <c r="D895">
        <v>1535416</v>
      </c>
      <c r="E895" s="52">
        <v>124.7</v>
      </c>
      <c r="F895" s="52">
        <v>126.2</v>
      </c>
      <c r="G895" s="52">
        <v>124.485</v>
      </c>
    </row>
    <row r="896" spans="1:7" x14ac:dyDescent="0.25">
      <c r="A896" s="51">
        <v>44475</v>
      </c>
      <c r="B896" s="52">
        <v>123.66</v>
      </c>
      <c r="C896" s="53">
        <f t="shared" si="13"/>
        <v>4.8543689320390548E-4</v>
      </c>
      <c r="D896">
        <v>1724031</v>
      </c>
      <c r="E896" s="52">
        <v>122.12</v>
      </c>
      <c r="F896" s="52">
        <v>123.73</v>
      </c>
      <c r="G896" s="52">
        <v>121.21</v>
      </c>
    </row>
    <row r="897" spans="1:7" x14ac:dyDescent="0.25">
      <c r="A897" s="51">
        <v>44474</v>
      </c>
      <c r="B897" s="52">
        <v>123.6</v>
      </c>
      <c r="C897" s="53">
        <f t="shared" si="13"/>
        <v>4.551365409622754E-3</v>
      </c>
      <c r="D897">
        <v>1660827</v>
      </c>
      <c r="E897" s="52">
        <v>123.35</v>
      </c>
      <c r="F897" s="52">
        <v>124.63</v>
      </c>
      <c r="G897" s="52">
        <v>122.41</v>
      </c>
    </row>
    <row r="898" spans="1:7" x14ac:dyDescent="0.25">
      <c r="A898" s="51">
        <v>44473</v>
      </c>
      <c r="B898" s="52">
        <v>123.04</v>
      </c>
      <c r="C898" s="53">
        <f t="shared" si="13"/>
        <v>-4.8527984471044006E-3</v>
      </c>
      <c r="D898">
        <v>2155639</v>
      </c>
      <c r="E898" s="52">
        <v>123.33</v>
      </c>
      <c r="F898" s="52">
        <v>124.56</v>
      </c>
      <c r="G898" s="52">
        <v>122.83</v>
      </c>
    </row>
    <row r="899" spans="1:7" x14ac:dyDescent="0.25">
      <c r="A899" s="51">
        <v>44470</v>
      </c>
      <c r="B899" s="52">
        <v>123.64</v>
      </c>
      <c r="C899" s="53">
        <f t="shared" ref="C899:C962" si="14">B899/B900-1</f>
        <v>1.0874008666503121E-2</v>
      </c>
      <c r="D899">
        <v>1995049</v>
      </c>
      <c r="E899" s="52">
        <v>123.3</v>
      </c>
      <c r="F899" s="52">
        <v>124.09</v>
      </c>
      <c r="G899" s="52">
        <v>121.88</v>
      </c>
    </row>
    <row r="900" spans="1:7" x14ac:dyDescent="0.25">
      <c r="A900" s="51">
        <v>44469</v>
      </c>
      <c r="B900" s="52">
        <v>122.31</v>
      </c>
      <c r="C900" s="53">
        <f t="shared" si="14"/>
        <v>-5.933029908972709E-3</v>
      </c>
      <c r="D900">
        <v>3102698</v>
      </c>
      <c r="E900" s="52">
        <v>123.35</v>
      </c>
      <c r="F900" s="52">
        <v>123.96</v>
      </c>
      <c r="G900" s="52">
        <v>122.12</v>
      </c>
    </row>
    <row r="901" spans="1:7" x14ac:dyDescent="0.25">
      <c r="A901" s="51">
        <v>44468</v>
      </c>
      <c r="B901" s="52">
        <v>123.04</v>
      </c>
      <c r="C901" s="53">
        <f t="shared" si="14"/>
        <v>4.080300310102869E-3</v>
      </c>
      <c r="D901">
        <v>2048476</v>
      </c>
      <c r="E901" s="52">
        <v>122.87</v>
      </c>
      <c r="F901" s="52">
        <v>123.21</v>
      </c>
      <c r="G901" s="52">
        <v>121.68</v>
      </c>
    </row>
    <row r="902" spans="1:7" x14ac:dyDescent="0.25">
      <c r="A902" s="51">
        <v>44467</v>
      </c>
      <c r="B902" s="52">
        <v>122.54</v>
      </c>
      <c r="C902" s="53">
        <f t="shared" si="14"/>
        <v>-2.4129967348888948E-2</v>
      </c>
      <c r="D902">
        <v>1834433</v>
      </c>
      <c r="E902" s="52">
        <v>125.31</v>
      </c>
      <c r="F902" s="52">
        <v>125.49</v>
      </c>
      <c r="G902" s="52">
        <v>122.12</v>
      </c>
    </row>
    <row r="903" spans="1:7" x14ac:dyDescent="0.25">
      <c r="A903" s="51">
        <v>44466</v>
      </c>
      <c r="B903" s="52">
        <v>125.57</v>
      </c>
      <c r="C903" s="53">
        <f t="shared" si="14"/>
        <v>3.983428935627753E-4</v>
      </c>
      <c r="D903">
        <v>1805889</v>
      </c>
      <c r="E903" s="52">
        <v>125.08</v>
      </c>
      <c r="F903" s="52">
        <v>126.62</v>
      </c>
      <c r="G903" s="52">
        <v>125.08</v>
      </c>
    </row>
    <row r="904" spans="1:7" x14ac:dyDescent="0.25">
      <c r="A904" s="51">
        <v>44463</v>
      </c>
      <c r="B904" s="52">
        <v>125.52</v>
      </c>
      <c r="C904" s="53">
        <f t="shared" si="14"/>
        <v>4.3206913106095257E-3</v>
      </c>
      <c r="D904">
        <v>1534386</v>
      </c>
      <c r="E904" s="52">
        <v>125.35</v>
      </c>
      <c r="F904" s="52">
        <v>126.125</v>
      </c>
      <c r="G904" s="52">
        <v>124.87</v>
      </c>
    </row>
    <row r="905" spans="1:7" x14ac:dyDescent="0.25">
      <c r="A905" s="51">
        <v>44462</v>
      </c>
      <c r="B905" s="52">
        <v>124.98</v>
      </c>
      <c r="C905" s="53">
        <f t="shared" si="14"/>
        <v>-4.5400238948625216E-3</v>
      </c>
      <c r="D905">
        <v>2255595</v>
      </c>
      <c r="E905" s="52">
        <v>125.89</v>
      </c>
      <c r="F905" s="52">
        <v>126.62</v>
      </c>
      <c r="G905" s="52">
        <v>124.84</v>
      </c>
    </row>
    <row r="906" spans="1:7" x14ac:dyDescent="0.25">
      <c r="A906" s="51">
        <v>44461</v>
      </c>
      <c r="B906" s="52">
        <v>125.55</v>
      </c>
      <c r="C906" s="53">
        <f t="shared" si="14"/>
        <v>5.6067280736884495E-3</v>
      </c>
      <c r="D906">
        <v>1790299</v>
      </c>
      <c r="E906" s="52">
        <v>125.64</v>
      </c>
      <c r="F906" s="52">
        <v>126.78</v>
      </c>
      <c r="G906" s="52">
        <v>125.33</v>
      </c>
    </row>
    <row r="907" spans="1:7" x14ac:dyDescent="0.25">
      <c r="A907" s="51">
        <v>44460</v>
      </c>
      <c r="B907" s="52">
        <v>124.85</v>
      </c>
      <c r="C907" s="53">
        <f t="shared" si="14"/>
        <v>-5.8921888685405932E-3</v>
      </c>
      <c r="D907">
        <v>1575601</v>
      </c>
      <c r="E907" s="52">
        <v>126.07</v>
      </c>
      <c r="F907" s="52">
        <v>126.79</v>
      </c>
      <c r="G907" s="52">
        <v>124.74</v>
      </c>
    </row>
    <row r="908" spans="1:7" x14ac:dyDescent="0.25">
      <c r="A908" s="51">
        <v>44459</v>
      </c>
      <c r="B908" s="52">
        <v>125.59</v>
      </c>
      <c r="C908" s="53">
        <f t="shared" si="14"/>
        <v>-1.1802659532614723E-2</v>
      </c>
      <c r="D908">
        <v>1538923</v>
      </c>
      <c r="E908" s="52">
        <v>125.42</v>
      </c>
      <c r="F908" s="52">
        <v>126.59</v>
      </c>
      <c r="G908" s="52">
        <v>124</v>
      </c>
    </row>
    <row r="909" spans="1:7" x14ac:dyDescent="0.25">
      <c r="A909" s="51">
        <v>44456</v>
      </c>
      <c r="B909" s="52">
        <v>127.09</v>
      </c>
      <c r="C909" s="53">
        <f t="shared" si="14"/>
        <v>-6.6437392527747274E-3</v>
      </c>
      <c r="D909">
        <v>4309789</v>
      </c>
      <c r="E909" s="52">
        <v>127.71</v>
      </c>
      <c r="F909" s="52">
        <v>128.49</v>
      </c>
      <c r="G909" s="52">
        <v>126.78</v>
      </c>
    </row>
    <row r="910" spans="1:7" x14ac:dyDescent="0.25">
      <c r="A910" s="51">
        <v>44455</v>
      </c>
      <c r="B910" s="52">
        <v>127.94</v>
      </c>
      <c r="C910" s="53">
        <f t="shared" si="14"/>
        <v>-4.280488753988676E-3</v>
      </c>
      <c r="D910">
        <v>1781839</v>
      </c>
      <c r="E910" s="52">
        <v>128.57</v>
      </c>
      <c r="F910" s="52">
        <v>129</v>
      </c>
      <c r="G910" s="52">
        <v>127.03</v>
      </c>
    </row>
    <row r="911" spans="1:7" x14ac:dyDescent="0.25">
      <c r="A911" s="51">
        <v>44454</v>
      </c>
      <c r="B911" s="52">
        <v>128.49</v>
      </c>
      <c r="C911" s="53">
        <f t="shared" si="14"/>
        <v>-3.8762694782541463E-3</v>
      </c>
      <c r="D911">
        <v>1336020</v>
      </c>
      <c r="E911" s="52">
        <v>128.66</v>
      </c>
      <c r="F911" s="52">
        <v>128.96</v>
      </c>
      <c r="G911" s="52">
        <v>127.25</v>
      </c>
    </row>
    <row r="912" spans="1:7" x14ac:dyDescent="0.25">
      <c r="A912" s="51">
        <v>44453</v>
      </c>
      <c r="B912" s="52">
        <v>128.99</v>
      </c>
      <c r="C912" s="53">
        <f t="shared" si="14"/>
        <v>-4.6493607129016734E-4</v>
      </c>
      <c r="D912">
        <v>1399161</v>
      </c>
      <c r="E912" s="52">
        <v>129.57</v>
      </c>
      <c r="F912" s="52">
        <v>129.57</v>
      </c>
      <c r="G912" s="52">
        <v>128.54</v>
      </c>
    </row>
    <row r="913" spans="1:7" x14ac:dyDescent="0.25">
      <c r="A913" s="51">
        <v>44452</v>
      </c>
      <c r="B913" s="52">
        <v>129.05000000000001</v>
      </c>
      <c r="C913" s="53">
        <f t="shared" si="14"/>
        <v>-6.4670105473860762E-3</v>
      </c>
      <c r="D913">
        <v>1659275</v>
      </c>
      <c r="E913" s="52">
        <v>130.19999999999999</v>
      </c>
      <c r="F913" s="52">
        <v>130.26</v>
      </c>
      <c r="G913" s="52">
        <v>127.76</v>
      </c>
    </row>
    <row r="914" spans="1:7" x14ac:dyDescent="0.25">
      <c r="A914" s="51">
        <v>44449</v>
      </c>
      <c r="B914" s="52">
        <v>129.88999999999999</v>
      </c>
      <c r="C914" s="53">
        <f t="shared" si="14"/>
        <v>4.9516441005801326E-3</v>
      </c>
      <c r="D914">
        <v>2095812</v>
      </c>
      <c r="E914" s="52">
        <v>130.1</v>
      </c>
      <c r="F914" s="52">
        <v>130.72999999999999</v>
      </c>
      <c r="G914" s="52">
        <v>129.37</v>
      </c>
    </row>
    <row r="915" spans="1:7" x14ac:dyDescent="0.25">
      <c r="A915" s="51">
        <v>44448</v>
      </c>
      <c r="B915" s="52">
        <v>129.25</v>
      </c>
      <c r="C915" s="53">
        <f t="shared" si="14"/>
        <v>-7.2202166064981865E-3</v>
      </c>
      <c r="D915">
        <v>1024300</v>
      </c>
      <c r="E915" s="52">
        <v>130.37</v>
      </c>
      <c r="F915" s="52">
        <v>131.4</v>
      </c>
      <c r="G915" s="52">
        <v>129.19</v>
      </c>
    </row>
    <row r="916" spans="1:7" x14ac:dyDescent="0.25">
      <c r="A916" s="51">
        <v>44447</v>
      </c>
      <c r="B916" s="52">
        <v>130.19</v>
      </c>
      <c r="C916" s="53">
        <f t="shared" si="14"/>
        <v>1.055654738803069E-2</v>
      </c>
      <c r="D916">
        <v>1273073</v>
      </c>
      <c r="E916" s="52">
        <v>129.22999999999999</v>
      </c>
      <c r="F916" s="52">
        <v>130.87</v>
      </c>
      <c r="G916" s="52">
        <v>128.6925</v>
      </c>
    </row>
    <row r="917" spans="1:7" x14ac:dyDescent="0.25">
      <c r="A917" s="51">
        <v>44446</v>
      </c>
      <c r="B917" s="52">
        <v>128.83000000000001</v>
      </c>
      <c r="C917" s="53">
        <f t="shared" si="14"/>
        <v>-1.5963947448823568E-2</v>
      </c>
      <c r="D917">
        <v>1553102</v>
      </c>
      <c r="E917" s="52">
        <v>131.26</v>
      </c>
      <c r="F917" s="52">
        <v>131.49</v>
      </c>
      <c r="G917" s="52">
        <v>128.79</v>
      </c>
    </row>
    <row r="918" spans="1:7" x14ac:dyDescent="0.25">
      <c r="A918" s="51">
        <v>44442</v>
      </c>
      <c r="B918" s="52">
        <v>130.91999999999999</v>
      </c>
      <c r="C918" s="53">
        <f t="shared" si="14"/>
        <v>-2.6662603793708994E-3</v>
      </c>
      <c r="D918">
        <v>834351</v>
      </c>
      <c r="E918" s="52">
        <v>130.69</v>
      </c>
      <c r="F918" s="52">
        <v>131.5</v>
      </c>
      <c r="G918" s="52">
        <v>130.5812</v>
      </c>
    </row>
    <row r="919" spans="1:7" x14ac:dyDescent="0.25">
      <c r="A919" s="51">
        <v>44441</v>
      </c>
      <c r="B919" s="52">
        <v>131.27000000000001</v>
      </c>
      <c r="C919" s="53">
        <f t="shared" si="14"/>
        <v>-2.1284682630178242E-3</v>
      </c>
      <c r="D919">
        <v>1107756</v>
      </c>
      <c r="E919" s="52">
        <v>132.32</v>
      </c>
      <c r="F919" s="52">
        <v>132.58000000000001</v>
      </c>
      <c r="G919" s="52">
        <v>131.1</v>
      </c>
    </row>
    <row r="920" spans="1:7" x14ac:dyDescent="0.25">
      <c r="A920" s="51">
        <v>44440</v>
      </c>
      <c r="B920" s="52">
        <v>131.55000000000001</v>
      </c>
      <c r="C920" s="53">
        <f t="shared" si="14"/>
        <v>3.9685568190490628E-3</v>
      </c>
      <c r="D920">
        <v>1238812</v>
      </c>
      <c r="E920" s="52">
        <v>131.41999999999999</v>
      </c>
      <c r="F920" s="52">
        <v>132.61000000000001</v>
      </c>
      <c r="G920" s="52">
        <v>130.56</v>
      </c>
    </row>
    <row r="921" spans="1:7" x14ac:dyDescent="0.25">
      <c r="A921" s="51">
        <v>44439</v>
      </c>
      <c r="B921" s="52">
        <v>131.03</v>
      </c>
      <c r="C921" s="53">
        <f t="shared" si="14"/>
        <v>2.6015762491391481E-3</v>
      </c>
      <c r="D921">
        <v>2297327</v>
      </c>
      <c r="E921" s="52">
        <v>131.01</v>
      </c>
      <c r="F921" s="52">
        <v>131.75</v>
      </c>
      <c r="G921" s="52">
        <v>130.44999999999999</v>
      </c>
    </row>
    <row r="922" spans="1:7" x14ac:dyDescent="0.25">
      <c r="A922" s="51">
        <v>44438</v>
      </c>
      <c r="B922" s="52">
        <v>130.69</v>
      </c>
      <c r="C922" s="53">
        <f t="shared" si="14"/>
        <v>-7.6689445709946513E-3</v>
      </c>
      <c r="D922">
        <v>1701461</v>
      </c>
      <c r="E922" s="52">
        <v>131.72</v>
      </c>
      <c r="F922" s="52">
        <v>132.4083</v>
      </c>
      <c r="G922" s="52">
        <v>130.65</v>
      </c>
    </row>
    <row r="923" spans="1:7" x14ac:dyDescent="0.25">
      <c r="A923" s="51">
        <v>44435</v>
      </c>
      <c r="B923" s="52">
        <v>131.69999999999999</v>
      </c>
      <c r="C923" s="53">
        <f t="shared" si="14"/>
        <v>2.2831050228309113E-3</v>
      </c>
      <c r="D923">
        <v>1263052</v>
      </c>
      <c r="E923" s="52">
        <v>131.79</v>
      </c>
      <c r="F923" s="52">
        <v>132.72999999999999</v>
      </c>
      <c r="G923" s="52">
        <v>131.51</v>
      </c>
    </row>
    <row r="924" spans="1:7" x14ac:dyDescent="0.25">
      <c r="A924" s="51">
        <v>44434</v>
      </c>
      <c r="B924" s="52">
        <v>131.4</v>
      </c>
      <c r="C924" s="53">
        <f t="shared" si="14"/>
        <v>-2.2612317762570555E-2</v>
      </c>
      <c r="D924">
        <v>1541801</v>
      </c>
      <c r="E924" s="52">
        <v>132.32</v>
      </c>
      <c r="F924" s="52">
        <v>132.32</v>
      </c>
      <c r="G924" s="52">
        <v>131.04</v>
      </c>
    </row>
    <row r="925" spans="1:7" x14ac:dyDescent="0.25">
      <c r="A925" s="51">
        <v>44433</v>
      </c>
      <c r="B925" s="52">
        <v>134.44</v>
      </c>
      <c r="C925" s="53">
        <f t="shared" si="14"/>
        <v>6.7395536917778109E-3</v>
      </c>
      <c r="D925">
        <v>856176</v>
      </c>
      <c r="E925" s="52">
        <v>133.16</v>
      </c>
      <c r="F925" s="52">
        <v>134.68</v>
      </c>
      <c r="G925" s="52">
        <v>133.16</v>
      </c>
    </row>
    <row r="926" spans="1:7" x14ac:dyDescent="0.25">
      <c r="A926" s="51">
        <v>44432</v>
      </c>
      <c r="B926" s="52">
        <v>133.54</v>
      </c>
      <c r="C926" s="53">
        <f t="shared" si="14"/>
        <v>-1.0081541882876355E-2</v>
      </c>
      <c r="D926">
        <v>1080131</v>
      </c>
      <c r="E926" s="52">
        <v>134.84</v>
      </c>
      <c r="F926" s="52">
        <v>135.035</v>
      </c>
      <c r="G926" s="52">
        <v>133.41999999999999</v>
      </c>
    </row>
    <row r="927" spans="1:7" x14ac:dyDescent="0.25">
      <c r="A927" s="51">
        <v>44431</v>
      </c>
      <c r="B927" s="52">
        <v>134.9</v>
      </c>
      <c r="C927" s="53">
        <f t="shared" si="14"/>
        <v>3.2723486538748237E-3</v>
      </c>
      <c r="D927">
        <v>948569</v>
      </c>
      <c r="E927" s="52">
        <v>135.03</v>
      </c>
      <c r="F927" s="52">
        <v>135.51</v>
      </c>
      <c r="G927" s="52">
        <v>134.46100000000001</v>
      </c>
    </row>
    <row r="928" spans="1:7" x14ac:dyDescent="0.25">
      <c r="A928" s="51">
        <v>44428</v>
      </c>
      <c r="B928" s="52">
        <v>134.46</v>
      </c>
      <c r="C928" s="53">
        <f t="shared" si="14"/>
        <v>3.7324574499850716E-3</v>
      </c>
      <c r="D928">
        <v>885082</v>
      </c>
      <c r="E928" s="52">
        <v>133.30000000000001</v>
      </c>
      <c r="F928" s="52">
        <v>134.91</v>
      </c>
      <c r="G928" s="52">
        <v>133.13</v>
      </c>
    </row>
    <row r="929" spans="1:7" x14ac:dyDescent="0.25">
      <c r="A929" s="51">
        <v>44427</v>
      </c>
      <c r="B929" s="52">
        <v>133.96</v>
      </c>
      <c r="C929" s="53">
        <f t="shared" si="14"/>
        <v>-3.1996428305676172E-3</v>
      </c>
      <c r="D929">
        <v>644932</v>
      </c>
      <c r="E929" s="52">
        <v>133.86000000000001</v>
      </c>
      <c r="F929" s="52">
        <v>134.55000000000001</v>
      </c>
      <c r="G929" s="52">
        <v>133.25</v>
      </c>
    </row>
    <row r="930" spans="1:7" x14ac:dyDescent="0.25">
      <c r="A930" s="51">
        <v>44426</v>
      </c>
      <c r="B930" s="52">
        <v>134.38999999999999</v>
      </c>
      <c r="C930" s="53">
        <f t="shared" si="14"/>
        <v>-3.9282537800178208E-3</v>
      </c>
      <c r="D930">
        <v>734815</v>
      </c>
      <c r="E930" s="52">
        <v>134.84</v>
      </c>
      <c r="F930" s="52">
        <v>135.77000000000001</v>
      </c>
      <c r="G930" s="52">
        <v>134.16999999999999</v>
      </c>
    </row>
    <row r="931" spans="1:7" x14ac:dyDescent="0.25">
      <c r="A931" s="51">
        <v>44425</v>
      </c>
      <c r="B931" s="52">
        <v>134.91999999999999</v>
      </c>
      <c r="C931" s="53">
        <f t="shared" si="14"/>
        <v>-1.480165778567355E-3</v>
      </c>
      <c r="D931">
        <v>769328</v>
      </c>
      <c r="E931" s="52">
        <v>134.56</v>
      </c>
      <c r="F931" s="52">
        <v>135.30500000000001</v>
      </c>
      <c r="G931" s="52">
        <v>134.07</v>
      </c>
    </row>
    <row r="932" spans="1:7" x14ac:dyDescent="0.25">
      <c r="A932" s="51">
        <v>44424</v>
      </c>
      <c r="B932" s="52">
        <v>135.12</v>
      </c>
      <c r="C932" s="53">
        <f t="shared" si="14"/>
        <v>1.1855364552459946E-3</v>
      </c>
      <c r="D932">
        <v>800811</v>
      </c>
      <c r="E932" s="52">
        <v>134.47999999999999</v>
      </c>
      <c r="F932" s="52">
        <v>135.38999999999999</v>
      </c>
      <c r="G932" s="52">
        <v>134.07</v>
      </c>
    </row>
    <row r="933" spans="1:7" x14ac:dyDescent="0.25">
      <c r="A933" s="51">
        <v>44421</v>
      </c>
      <c r="B933" s="52">
        <v>134.96</v>
      </c>
      <c r="C933" s="53">
        <f t="shared" si="14"/>
        <v>1.1997600479904058E-2</v>
      </c>
      <c r="D933">
        <v>1438694</v>
      </c>
      <c r="E933" s="52">
        <v>133.41999999999999</v>
      </c>
      <c r="F933" s="52">
        <v>135</v>
      </c>
      <c r="G933" s="52">
        <v>133.06</v>
      </c>
    </row>
    <row r="934" spans="1:7" x14ac:dyDescent="0.25">
      <c r="A934" s="51">
        <v>44420</v>
      </c>
      <c r="B934" s="52">
        <v>133.36000000000001</v>
      </c>
      <c r="C934" s="53">
        <f t="shared" si="14"/>
        <v>-5.1473330846698584E-3</v>
      </c>
      <c r="D934">
        <v>904574</v>
      </c>
      <c r="E934" s="52">
        <v>134.19</v>
      </c>
      <c r="F934" s="52">
        <v>134.19</v>
      </c>
      <c r="G934" s="52">
        <v>133.16999999999999</v>
      </c>
    </row>
    <row r="935" spans="1:7" x14ac:dyDescent="0.25">
      <c r="A935" s="51">
        <v>44419</v>
      </c>
      <c r="B935" s="52">
        <v>134.05000000000001</v>
      </c>
      <c r="C935" s="53">
        <f t="shared" si="14"/>
        <v>7.5159714393084887E-3</v>
      </c>
      <c r="D935">
        <v>1354743</v>
      </c>
      <c r="E935" s="52">
        <v>133.38999999999999</v>
      </c>
      <c r="F935" s="52">
        <v>134.80000000000001</v>
      </c>
      <c r="G935" s="52">
        <v>133.11009999999999</v>
      </c>
    </row>
    <row r="936" spans="1:7" x14ac:dyDescent="0.25">
      <c r="A936" s="51">
        <v>44418</v>
      </c>
      <c r="B936" s="52">
        <v>133.05000000000001</v>
      </c>
      <c r="C936" s="53">
        <f t="shared" si="14"/>
        <v>-1.1261261261259481E-3</v>
      </c>
      <c r="D936">
        <v>991511</v>
      </c>
      <c r="E936" s="52">
        <v>133.27000000000001</v>
      </c>
      <c r="F936" s="52">
        <v>133.71</v>
      </c>
      <c r="G936" s="52">
        <v>132.94</v>
      </c>
    </row>
    <row r="937" spans="1:7" x14ac:dyDescent="0.25">
      <c r="A937" s="51">
        <v>44417</v>
      </c>
      <c r="B937" s="52">
        <v>133.19999999999999</v>
      </c>
      <c r="C937" s="53">
        <f t="shared" si="14"/>
        <v>-6.1926434380363826E-3</v>
      </c>
      <c r="D937">
        <v>950807</v>
      </c>
      <c r="E937" s="52">
        <v>133.91</v>
      </c>
      <c r="F937" s="52">
        <v>133.91</v>
      </c>
      <c r="G937" s="52">
        <v>132.88499999999999</v>
      </c>
    </row>
    <row r="938" spans="1:7" x14ac:dyDescent="0.25">
      <c r="A938" s="51">
        <v>44414</v>
      </c>
      <c r="B938" s="52">
        <v>134.03</v>
      </c>
      <c r="C938" s="53">
        <f t="shared" si="14"/>
        <v>2.9182879377434023E-3</v>
      </c>
      <c r="D938">
        <v>1211484</v>
      </c>
      <c r="E938" s="52">
        <v>133.97</v>
      </c>
      <c r="F938" s="52">
        <v>134.62</v>
      </c>
      <c r="G938" s="52">
        <v>133.32</v>
      </c>
    </row>
    <row r="939" spans="1:7" x14ac:dyDescent="0.25">
      <c r="A939" s="51">
        <v>44413</v>
      </c>
      <c r="B939" s="52">
        <v>133.63999999999999</v>
      </c>
      <c r="C939" s="53">
        <f t="shared" si="14"/>
        <v>8.9874176153359464E-4</v>
      </c>
      <c r="D939">
        <v>1109161</v>
      </c>
      <c r="E939" s="52">
        <v>133.99</v>
      </c>
      <c r="F939" s="52">
        <v>134.26</v>
      </c>
      <c r="G939" s="52">
        <v>132.85</v>
      </c>
    </row>
    <row r="940" spans="1:7" x14ac:dyDescent="0.25">
      <c r="A940" s="51">
        <v>44412</v>
      </c>
      <c r="B940" s="52">
        <v>133.52000000000001</v>
      </c>
      <c r="C940" s="53">
        <f t="shared" si="14"/>
        <v>7.4951281666923997E-4</v>
      </c>
      <c r="D940">
        <v>1163302</v>
      </c>
      <c r="E940" s="52">
        <v>133.47</v>
      </c>
      <c r="F940" s="52">
        <v>134.15</v>
      </c>
      <c r="G940" s="52">
        <v>132.755</v>
      </c>
    </row>
    <row r="941" spans="1:7" x14ac:dyDescent="0.25">
      <c r="A941" s="51">
        <v>44411</v>
      </c>
      <c r="B941" s="52">
        <v>133.41999999999999</v>
      </c>
      <c r="C941" s="53">
        <f t="shared" si="14"/>
        <v>7.7800438099553393E-3</v>
      </c>
      <c r="D941">
        <v>1509210</v>
      </c>
      <c r="E941" s="52">
        <v>132.63</v>
      </c>
      <c r="F941" s="52">
        <v>133.44999999999999</v>
      </c>
      <c r="G941" s="52">
        <v>131.09</v>
      </c>
    </row>
    <row r="942" spans="1:7" x14ac:dyDescent="0.25">
      <c r="A942" s="51">
        <v>44410</v>
      </c>
      <c r="B942" s="52">
        <v>132.38999999999999</v>
      </c>
      <c r="C942" s="53">
        <f t="shared" si="14"/>
        <v>7.6109292944668283E-3</v>
      </c>
      <c r="D942">
        <v>1520679</v>
      </c>
      <c r="E942" s="52">
        <v>132.09</v>
      </c>
      <c r="F942" s="52">
        <v>133.33500000000001</v>
      </c>
      <c r="G942" s="52">
        <v>131.69</v>
      </c>
    </row>
    <row r="943" spans="1:7" x14ac:dyDescent="0.25">
      <c r="A943" s="51">
        <v>44407</v>
      </c>
      <c r="B943" s="52">
        <v>131.38999999999999</v>
      </c>
      <c r="C943" s="53">
        <f t="shared" si="14"/>
        <v>8.287928785204457E-3</v>
      </c>
      <c r="D943">
        <v>2193961</v>
      </c>
      <c r="E943" s="52">
        <v>129.19</v>
      </c>
      <c r="F943" s="52">
        <v>132.01650000000001</v>
      </c>
      <c r="G943" s="52">
        <v>128.9</v>
      </c>
    </row>
    <row r="944" spans="1:7" x14ac:dyDescent="0.25">
      <c r="A944" s="51">
        <v>44406</v>
      </c>
      <c r="B944" s="52">
        <v>130.31</v>
      </c>
      <c r="C944" s="53">
        <f t="shared" si="14"/>
        <v>6.2800750346627465E-2</v>
      </c>
      <c r="D944">
        <v>2795427</v>
      </c>
      <c r="E944" s="52">
        <v>126.5</v>
      </c>
      <c r="F944" s="52">
        <v>130.49</v>
      </c>
      <c r="G944" s="52">
        <v>125.52</v>
      </c>
    </row>
    <row r="945" spans="1:7" x14ac:dyDescent="0.25">
      <c r="A945" s="51">
        <v>44405</v>
      </c>
      <c r="B945" s="52">
        <v>122.61</v>
      </c>
      <c r="C945" s="53">
        <f t="shared" si="14"/>
        <v>-2.2872170863882713E-2</v>
      </c>
      <c r="D945">
        <v>1981221</v>
      </c>
      <c r="E945" s="52">
        <v>125.38</v>
      </c>
      <c r="F945" s="52">
        <v>125.38</v>
      </c>
      <c r="G945" s="52">
        <v>121.52</v>
      </c>
    </row>
    <row r="946" spans="1:7" x14ac:dyDescent="0.25">
      <c r="A946" s="51">
        <v>44404</v>
      </c>
      <c r="B946" s="52">
        <v>125.48</v>
      </c>
      <c r="C946" s="53">
        <f t="shared" si="14"/>
        <v>1.644390441474286E-2</v>
      </c>
      <c r="D946">
        <v>2251797</v>
      </c>
      <c r="E946" s="52">
        <v>123.34</v>
      </c>
      <c r="F946" s="52">
        <v>125.65</v>
      </c>
      <c r="G946" s="52">
        <v>122.88</v>
      </c>
    </row>
    <row r="947" spans="1:7" x14ac:dyDescent="0.25">
      <c r="A947" s="51">
        <v>44403</v>
      </c>
      <c r="B947" s="52">
        <v>123.45</v>
      </c>
      <c r="C947" s="53">
        <f t="shared" si="14"/>
        <v>5.3750305399462572E-3</v>
      </c>
      <c r="D947">
        <v>1511645</v>
      </c>
      <c r="E947" s="52">
        <v>122.77</v>
      </c>
      <c r="F947" s="52">
        <v>123.625</v>
      </c>
      <c r="G947" s="52">
        <v>122.32</v>
      </c>
    </row>
    <row r="948" spans="1:7" x14ac:dyDescent="0.25">
      <c r="A948" s="51">
        <v>44400</v>
      </c>
      <c r="B948" s="52">
        <v>122.79</v>
      </c>
      <c r="C948" s="53">
        <f t="shared" si="14"/>
        <v>2.1037751538333538E-2</v>
      </c>
      <c r="D948">
        <v>2143362</v>
      </c>
      <c r="E948" s="52">
        <v>120.49</v>
      </c>
      <c r="F948" s="52">
        <v>123.43</v>
      </c>
      <c r="G948" s="52">
        <v>120.37</v>
      </c>
    </row>
    <row r="949" spans="1:7" x14ac:dyDescent="0.25">
      <c r="A949" s="51">
        <v>44399</v>
      </c>
      <c r="B949" s="52">
        <v>120.26</v>
      </c>
      <c r="C949" s="53">
        <f t="shared" si="14"/>
        <v>2.9887813650766537E-2</v>
      </c>
      <c r="D949">
        <v>1988958</v>
      </c>
      <c r="E949" s="52">
        <v>117</v>
      </c>
      <c r="F949" s="52">
        <v>120.45</v>
      </c>
      <c r="G949" s="52">
        <v>116.66</v>
      </c>
    </row>
    <row r="950" spans="1:7" x14ac:dyDescent="0.25">
      <c r="A950" s="51">
        <v>44398</v>
      </c>
      <c r="B950" s="52">
        <v>116.77</v>
      </c>
      <c r="C950" s="53">
        <f t="shared" si="14"/>
        <v>5.2513774104683275E-3</v>
      </c>
      <c r="D950">
        <v>1566026</v>
      </c>
      <c r="E950" s="52">
        <v>116.99</v>
      </c>
      <c r="F950" s="52">
        <v>117.845</v>
      </c>
      <c r="G950" s="52">
        <v>116.03</v>
      </c>
    </row>
    <row r="951" spans="1:7" x14ac:dyDescent="0.25">
      <c r="A951" s="51">
        <v>44397</v>
      </c>
      <c r="B951" s="52">
        <v>116.16</v>
      </c>
      <c r="C951" s="53">
        <f t="shared" si="14"/>
        <v>2.3887174966945812E-2</v>
      </c>
      <c r="D951">
        <v>1886389</v>
      </c>
      <c r="E951" s="52">
        <v>113.9</v>
      </c>
      <c r="F951" s="52">
        <v>116.43</v>
      </c>
      <c r="G951" s="52">
        <v>113.54</v>
      </c>
    </row>
    <row r="952" spans="1:7" x14ac:dyDescent="0.25">
      <c r="A952" s="51">
        <v>44396</v>
      </c>
      <c r="B952" s="52">
        <v>113.45</v>
      </c>
      <c r="C952" s="53">
        <f t="shared" si="14"/>
        <v>-2.0716443677168628E-2</v>
      </c>
      <c r="D952">
        <v>2222356</v>
      </c>
      <c r="E952" s="52">
        <v>114.49</v>
      </c>
      <c r="F952" s="52">
        <v>114.77</v>
      </c>
      <c r="G952" s="52">
        <v>112.15</v>
      </c>
    </row>
    <row r="953" spans="1:7" x14ac:dyDescent="0.25">
      <c r="A953" s="51">
        <v>44393</v>
      </c>
      <c r="B953" s="52">
        <v>115.85</v>
      </c>
      <c r="C953" s="53">
        <f t="shared" si="14"/>
        <v>-9.7444226002222356E-3</v>
      </c>
      <c r="D953">
        <v>1055930</v>
      </c>
      <c r="E953" s="52">
        <v>117.34</v>
      </c>
      <c r="F953" s="52">
        <v>117.5211</v>
      </c>
      <c r="G953" s="52">
        <v>115.72</v>
      </c>
    </row>
    <row r="954" spans="1:7" x14ac:dyDescent="0.25">
      <c r="A954" s="51">
        <v>44392</v>
      </c>
      <c r="B954" s="52">
        <v>116.99</v>
      </c>
      <c r="C954" s="53">
        <f t="shared" si="14"/>
        <v>-1.1099726775957164E-3</v>
      </c>
      <c r="D954">
        <v>1029848</v>
      </c>
      <c r="E954" s="52">
        <v>116.81</v>
      </c>
      <c r="F954" s="52">
        <v>117.21</v>
      </c>
      <c r="G954" s="52">
        <v>116.09</v>
      </c>
    </row>
    <row r="955" spans="1:7" x14ac:dyDescent="0.25">
      <c r="A955" s="51">
        <v>44391</v>
      </c>
      <c r="B955" s="52">
        <v>117.12</v>
      </c>
      <c r="C955" s="53">
        <f t="shared" si="14"/>
        <v>2.56213169356867E-4</v>
      </c>
      <c r="D955">
        <v>931656</v>
      </c>
      <c r="E955" s="52">
        <v>117.21</v>
      </c>
      <c r="F955" s="52">
        <v>118.04</v>
      </c>
      <c r="G955" s="52">
        <v>116.92</v>
      </c>
    </row>
    <row r="956" spans="1:7" x14ac:dyDescent="0.25">
      <c r="A956" s="51">
        <v>44390</v>
      </c>
      <c r="B956" s="52">
        <v>117.09</v>
      </c>
      <c r="C956" s="53">
        <f t="shared" si="14"/>
        <v>-6.6174599134639633E-3</v>
      </c>
      <c r="D956">
        <v>1140037</v>
      </c>
      <c r="E956" s="52">
        <v>117.68</v>
      </c>
      <c r="F956" s="52">
        <v>117.72</v>
      </c>
      <c r="G956" s="52">
        <v>116.89</v>
      </c>
    </row>
    <row r="957" spans="1:7" x14ac:dyDescent="0.25">
      <c r="A957" s="51">
        <v>44389</v>
      </c>
      <c r="B957" s="52">
        <v>117.87</v>
      </c>
      <c r="C957" s="53">
        <f t="shared" si="14"/>
        <v>-5.9875189745318691E-3</v>
      </c>
      <c r="D957">
        <v>1001936</v>
      </c>
      <c r="E957" s="52">
        <v>118.03</v>
      </c>
      <c r="F957" s="52">
        <v>118.26</v>
      </c>
      <c r="G957" s="52">
        <v>117.36</v>
      </c>
    </row>
    <row r="958" spans="1:7" x14ac:dyDescent="0.25">
      <c r="A958" s="51">
        <v>44386</v>
      </c>
      <c r="B958" s="52">
        <v>118.58</v>
      </c>
      <c r="C958" s="53">
        <f t="shared" si="14"/>
        <v>1.0739856801909253E-2</v>
      </c>
      <c r="D958">
        <v>999982</v>
      </c>
      <c r="E958" s="52">
        <v>118.36</v>
      </c>
      <c r="F958" s="52">
        <v>118.85</v>
      </c>
      <c r="G958" s="52">
        <v>117.88</v>
      </c>
    </row>
    <row r="959" spans="1:7" x14ac:dyDescent="0.25">
      <c r="A959" s="51">
        <v>44385</v>
      </c>
      <c r="B959" s="52">
        <v>117.32</v>
      </c>
      <c r="C959" s="53">
        <f t="shared" si="14"/>
        <v>-4.2437616703445702E-3</v>
      </c>
      <c r="D959">
        <v>1122719</v>
      </c>
      <c r="E959" s="52">
        <v>116.7</v>
      </c>
      <c r="F959" s="52">
        <v>117.86</v>
      </c>
      <c r="G959" s="52">
        <v>116.38</v>
      </c>
    </row>
    <row r="960" spans="1:7" x14ac:dyDescent="0.25">
      <c r="A960" s="51">
        <v>44384</v>
      </c>
      <c r="B960" s="52">
        <v>117.82</v>
      </c>
      <c r="C960" s="53">
        <f t="shared" si="14"/>
        <v>1.3505376344085995E-2</v>
      </c>
      <c r="D960">
        <v>1182370</v>
      </c>
      <c r="E960" s="52">
        <v>115.97</v>
      </c>
      <c r="F960" s="52">
        <v>117.9</v>
      </c>
      <c r="G960" s="52">
        <v>115.69</v>
      </c>
    </row>
    <row r="961" spans="1:7" x14ac:dyDescent="0.25">
      <c r="A961" s="51">
        <v>44383</v>
      </c>
      <c r="B961" s="52">
        <v>116.25</v>
      </c>
      <c r="C961" s="53">
        <f t="shared" si="14"/>
        <v>-5.9854638734502252E-3</v>
      </c>
      <c r="D961">
        <v>963377</v>
      </c>
      <c r="E961" s="52">
        <v>117.44</v>
      </c>
      <c r="F961" s="52">
        <v>117.44</v>
      </c>
      <c r="G961" s="52">
        <v>115.63</v>
      </c>
    </row>
    <row r="962" spans="1:7" x14ac:dyDescent="0.25">
      <c r="A962" s="51">
        <v>44379</v>
      </c>
      <c r="B962" s="52">
        <v>116.95</v>
      </c>
      <c r="C962" s="53">
        <f t="shared" si="14"/>
        <v>8.1027497629515555E-3</v>
      </c>
      <c r="D962">
        <v>867737</v>
      </c>
      <c r="E962" s="52">
        <v>116.43</v>
      </c>
      <c r="F962" s="52">
        <v>117.08</v>
      </c>
      <c r="G962" s="52">
        <v>116.03</v>
      </c>
    </row>
    <row r="963" spans="1:7" x14ac:dyDescent="0.25">
      <c r="A963" s="51">
        <v>44378</v>
      </c>
      <c r="B963" s="52">
        <v>116.01</v>
      </c>
      <c r="C963" s="53">
        <f t="shared" ref="C963:C1026" si="15">B963/B964-1</f>
        <v>8.5195166478311268E-3</v>
      </c>
      <c r="D963">
        <v>1847487</v>
      </c>
      <c r="E963" s="52">
        <v>115.49</v>
      </c>
      <c r="F963" s="52">
        <v>116.44</v>
      </c>
      <c r="G963" s="52">
        <v>115.36</v>
      </c>
    </row>
    <row r="964" spans="1:7" x14ac:dyDescent="0.25">
      <c r="A964" s="51">
        <v>44377</v>
      </c>
      <c r="B964" s="52">
        <v>115.03</v>
      </c>
      <c r="C964" s="53">
        <f t="shared" si="15"/>
        <v>-4.5863620629975621E-3</v>
      </c>
      <c r="D964">
        <v>1474286</v>
      </c>
      <c r="E964" s="52">
        <v>115.44</v>
      </c>
      <c r="F964" s="52">
        <v>115.88</v>
      </c>
      <c r="G964" s="52">
        <v>114.51009999999999</v>
      </c>
    </row>
    <row r="965" spans="1:7" x14ac:dyDescent="0.25">
      <c r="A965" s="51">
        <v>44376</v>
      </c>
      <c r="B965" s="52">
        <v>115.56</v>
      </c>
      <c r="C965" s="53">
        <f t="shared" si="15"/>
        <v>-4.7368874343295397E-3</v>
      </c>
      <c r="D965">
        <v>1187035</v>
      </c>
      <c r="E965" s="52">
        <v>116.48</v>
      </c>
      <c r="F965" s="52">
        <v>116.56</v>
      </c>
      <c r="G965" s="52">
        <v>115.42</v>
      </c>
    </row>
    <row r="966" spans="1:7" x14ac:dyDescent="0.25">
      <c r="A966" s="51">
        <v>44375</v>
      </c>
      <c r="B966" s="52">
        <v>116.11</v>
      </c>
      <c r="C966" s="53">
        <f t="shared" si="15"/>
        <v>-9.7228144989338627E-3</v>
      </c>
      <c r="D966">
        <v>1662170</v>
      </c>
      <c r="E966" s="52">
        <v>116.9</v>
      </c>
      <c r="F966" s="52">
        <v>117.07</v>
      </c>
      <c r="G966" s="52">
        <v>115.42</v>
      </c>
    </row>
    <row r="967" spans="1:7" x14ac:dyDescent="0.25">
      <c r="A967" s="51">
        <v>44372</v>
      </c>
      <c r="B967" s="52">
        <v>117.25</v>
      </c>
      <c r="C967" s="53">
        <f t="shared" si="15"/>
        <v>2.2224121719804923E-3</v>
      </c>
      <c r="D967">
        <v>5229898</v>
      </c>
      <c r="E967" s="52">
        <v>116.7</v>
      </c>
      <c r="F967" s="52">
        <v>117.66</v>
      </c>
      <c r="G967" s="52">
        <v>116.52</v>
      </c>
    </row>
    <row r="968" spans="1:7" x14ac:dyDescent="0.25">
      <c r="A968" s="51">
        <v>44371</v>
      </c>
      <c r="B968" s="52">
        <v>116.99</v>
      </c>
      <c r="C968" s="53">
        <f t="shared" si="15"/>
        <v>4.2756969386004151E-4</v>
      </c>
      <c r="D968">
        <v>1706274</v>
      </c>
      <c r="E968" s="52">
        <v>117.58</v>
      </c>
      <c r="F968" s="52">
        <v>117.935</v>
      </c>
      <c r="G968" s="52">
        <v>116.89</v>
      </c>
    </row>
    <row r="969" spans="1:7" x14ac:dyDescent="0.25">
      <c r="A969" s="51">
        <v>44370</v>
      </c>
      <c r="B969" s="52">
        <v>116.94</v>
      </c>
      <c r="C969" s="53">
        <f t="shared" si="15"/>
        <v>-4.765957446808522E-3</v>
      </c>
      <c r="D969">
        <v>1407551</v>
      </c>
      <c r="E969" s="52">
        <v>117.53</v>
      </c>
      <c r="F969" s="52">
        <v>117.63500000000001</v>
      </c>
      <c r="G969" s="52">
        <v>116.80500000000001</v>
      </c>
    </row>
    <row r="970" spans="1:7" x14ac:dyDescent="0.25">
      <c r="A970" s="51">
        <v>44369</v>
      </c>
      <c r="B970" s="52">
        <v>117.5</v>
      </c>
      <c r="C970" s="53">
        <f t="shared" si="15"/>
        <v>6.3377869133265374E-3</v>
      </c>
      <c r="D970">
        <v>1293624</v>
      </c>
      <c r="E970" s="52">
        <v>117.1</v>
      </c>
      <c r="F970" s="52">
        <v>117.66</v>
      </c>
      <c r="G970" s="52">
        <v>116.41</v>
      </c>
    </row>
    <row r="971" spans="1:7" x14ac:dyDescent="0.25">
      <c r="A971" s="51">
        <v>44368</v>
      </c>
      <c r="B971" s="52">
        <v>116.76</v>
      </c>
      <c r="C971" s="53">
        <f t="shared" si="15"/>
        <v>1.8492672714584879E-2</v>
      </c>
      <c r="D971">
        <v>1486846</v>
      </c>
      <c r="E971" s="52">
        <v>115.5</v>
      </c>
      <c r="F971" s="52">
        <v>116.83</v>
      </c>
      <c r="G971" s="52">
        <v>114.9</v>
      </c>
    </row>
    <row r="972" spans="1:7" x14ac:dyDescent="0.25">
      <c r="A972" s="51">
        <v>44365</v>
      </c>
      <c r="B972" s="52">
        <v>114.64</v>
      </c>
      <c r="C972" s="53">
        <f t="shared" si="15"/>
        <v>-1.8829168093118853E-2</v>
      </c>
      <c r="D972">
        <v>3951255</v>
      </c>
      <c r="E972" s="52">
        <v>115.72</v>
      </c>
      <c r="F972" s="52">
        <v>116.07</v>
      </c>
      <c r="G972" s="52">
        <v>114.52</v>
      </c>
    </row>
    <row r="973" spans="1:7" x14ac:dyDescent="0.25">
      <c r="A973" s="51">
        <v>44364</v>
      </c>
      <c r="B973" s="52">
        <v>116.84</v>
      </c>
      <c r="C973" s="53">
        <f t="shared" si="15"/>
        <v>-1.1003893685457955E-2</v>
      </c>
      <c r="D973">
        <v>1215806</v>
      </c>
      <c r="E973" s="52">
        <v>118.14</v>
      </c>
      <c r="F973" s="52">
        <v>118.46</v>
      </c>
      <c r="G973" s="52">
        <v>116.315</v>
      </c>
    </row>
    <row r="974" spans="1:7" x14ac:dyDescent="0.25">
      <c r="A974" s="51">
        <v>44363</v>
      </c>
      <c r="B974" s="52">
        <v>118.14</v>
      </c>
      <c r="C974" s="53">
        <f t="shared" si="15"/>
        <v>-3.626549717466454E-3</v>
      </c>
      <c r="D974">
        <v>1394504</v>
      </c>
      <c r="E974" s="52">
        <v>118.88</v>
      </c>
      <c r="F974" s="52">
        <v>118.88</v>
      </c>
      <c r="G974" s="52">
        <v>117.25</v>
      </c>
    </row>
    <row r="975" spans="1:7" x14ac:dyDescent="0.25">
      <c r="A975" s="51">
        <v>44362</v>
      </c>
      <c r="B975" s="52">
        <v>118.57</v>
      </c>
      <c r="C975" s="53">
        <f t="shared" si="15"/>
        <v>4.3198373708284166E-3</v>
      </c>
      <c r="D975">
        <v>1177725</v>
      </c>
      <c r="E975" s="52">
        <v>118.2</v>
      </c>
      <c r="F975" s="52">
        <v>118.65</v>
      </c>
      <c r="G975" s="52">
        <v>117.73</v>
      </c>
    </row>
    <row r="976" spans="1:7" x14ac:dyDescent="0.25">
      <c r="A976" s="51">
        <v>44361</v>
      </c>
      <c r="B976" s="52">
        <v>118.06</v>
      </c>
      <c r="C976" s="53">
        <f t="shared" si="15"/>
        <v>-1.3288758880066864E-2</v>
      </c>
      <c r="D976">
        <v>2266202</v>
      </c>
      <c r="E976" s="52">
        <v>119.27</v>
      </c>
      <c r="F976" s="52">
        <v>119.55</v>
      </c>
      <c r="G976" s="52">
        <v>117.405</v>
      </c>
    </row>
    <row r="977" spans="1:7" x14ac:dyDescent="0.25">
      <c r="A977" s="51">
        <v>44358</v>
      </c>
      <c r="B977" s="52">
        <v>119.65</v>
      </c>
      <c r="C977" s="53">
        <f t="shared" si="15"/>
        <v>7.9184567433241426E-3</v>
      </c>
      <c r="D977">
        <v>2078043</v>
      </c>
      <c r="E977" s="52">
        <v>119.02</v>
      </c>
      <c r="F977" s="52">
        <v>120.17</v>
      </c>
      <c r="G977" s="52">
        <v>118.89</v>
      </c>
    </row>
    <row r="978" spans="1:7" x14ac:dyDescent="0.25">
      <c r="A978" s="51">
        <v>44357</v>
      </c>
      <c r="B978" s="52">
        <v>118.71</v>
      </c>
      <c r="C978" s="53">
        <f t="shared" si="15"/>
        <v>1.0039989789840886E-2</v>
      </c>
      <c r="D978">
        <v>1310250</v>
      </c>
      <c r="E978" s="52">
        <v>117.79</v>
      </c>
      <c r="F978" s="52">
        <v>118.72</v>
      </c>
      <c r="G978" s="52">
        <v>117.26</v>
      </c>
    </row>
    <row r="979" spans="1:7" x14ac:dyDescent="0.25">
      <c r="A979" s="51">
        <v>44356</v>
      </c>
      <c r="B979" s="52">
        <v>117.53</v>
      </c>
      <c r="C979" s="53">
        <f t="shared" si="15"/>
        <v>-1.2850663530992734E-2</v>
      </c>
      <c r="D979">
        <v>2052993</v>
      </c>
      <c r="E979" s="52">
        <v>119.16</v>
      </c>
      <c r="F979" s="52">
        <v>119.49</v>
      </c>
      <c r="G979" s="52">
        <v>117.48</v>
      </c>
    </row>
    <row r="980" spans="1:7" x14ac:dyDescent="0.25">
      <c r="A980" s="51">
        <v>44355</v>
      </c>
      <c r="B980" s="52">
        <v>119.06</v>
      </c>
      <c r="C980" s="53">
        <f t="shared" si="15"/>
        <v>6.2542258282625163E-3</v>
      </c>
      <c r="D980">
        <v>1448945</v>
      </c>
      <c r="E980" s="52">
        <v>118.63</v>
      </c>
      <c r="F980" s="52">
        <v>119.96</v>
      </c>
      <c r="G980" s="52">
        <v>118.47</v>
      </c>
    </row>
    <row r="981" spans="1:7" x14ac:dyDescent="0.25">
      <c r="A981" s="51">
        <v>44354</v>
      </c>
      <c r="B981" s="52">
        <v>118.32</v>
      </c>
      <c r="C981" s="53">
        <f t="shared" si="15"/>
        <v>-3.7888355645365746E-3</v>
      </c>
      <c r="D981">
        <v>1104455</v>
      </c>
      <c r="E981" s="52">
        <v>118.88</v>
      </c>
      <c r="F981" s="52">
        <v>119.13</v>
      </c>
      <c r="G981" s="52">
        <v>117.78</v>
      </c>
    </row>
    <row r="982" spans="1:7" x14ac:dyDescent="0.25">
      <c r="A982" s="51">
        <v>44351</v>
      </c>
      <c r="B982" s="52">
        <v>118.77</v>
      </c>
      <c r="C982" s="53">
        <f t="shared" si="15"/>
        <v>4.2115902964967589E-4</v>
      </c>
      <c r="D982">
        <v>1080508</v>
      </c>
      <c r="E982" s="52">
        <v>119.5</v>
      </c>
      <c r="F982" s="52">
        <v>119.625</v>
      </c>
      <c r="G982" s="52">
        <v>118.255</v>
      </c>
    </row>
    <row r="983" spans="1:7" x14ac:dyDescent="0.25">
      <c r="A983" s="51">
        <v>44350</v>
      </c>
      <c r="B983" s="52">
        <v>118.72</v>
      </c>
      <c r="C983" s="53">
        <f t="shared" si="15"/>
        <v>-4.360952700436016E-3</v>
      </c>
      <c r="D983">
        <v>1690058</v>
      </c>
      <c r="E983" s="52">
        <v>118.44</v>
      </c>
      <c r="F983" s="52">
        <v>119.03</v>
      </c>
      <c r="G983" s="52">
        <v>117.18</v>
      </c>
    </row>
    <row r="984" spans="1:7" x14ac:dyDescent="0.25">
      <c r="A984" s="51">
        <v>44349</v>
      </c>
      <c r="B984" s="52">
        <v>119.24</v>
      </c>
      <c r="C984" s="53">
        <f t="shared" si="15"/>
        <v>-5.5045871559633586E-3</v>
      </c>
      <c r="D984">
        <v>2240621</v>
      </c>
      <c r="E984" s="52">
        <v>120.005</v>
      </c>
      <c r="F984" s="52">
        <v>120.71</v>
      </c>
      <c r="G984" s="52">
        <v>119.14</v>
      </c>
    </row>
    <row r="985" spans="1:7" x14ac:dyDescent="0.25">
      <c r="A985" s="51">
        <v>44348</v>
      </c>
      <c r="B985" s="52">
        <v>119.9</v>
      </c>
      <c r="C985" s="53">
        <f t="shared" si="15"/>
        <v>-5.8347920313406298E-4</v>
      </c>
      <c r="D985">
        <v>1242708</v>
      </c>
      <c r="E985" s="52">
        <v>121</v>
      </c>
      <c r="F985" s="52">
        <v>121</v>
      </c>
      <c r="G985" s="52">
        <v>119.62</v>
      </c>
    </row>
    <row r="986" spans="1:7" x14ac:dyDescent="0.25">
      <c r="A986" s="51">
        <v>44344</v>
      </c>
      <c r="B986" s="52">
        <v>119.97</v>
      </c>
      <c r="C986" s="53">
        <f t="shared" si="15"/>
        <v>-9.9925056207850194E-4</v>
      </c>
      <c r="D986">
        <v>1389648</v>
      </c>
      <c r="E986" s="52">
        <v>120.1</v>
      </c>
      <c r="F986" s="52">
        <v>120.315</v>
      </c>
      <c r="G986" s="52">
        <v>119.57</v>
      </c>
    </row>
    <row r="987" spans="1:7" x14ac:dyDescent="0.25">
      <c r="A987" s="51">
        <v>44343</v>
      </c>
      <c r="B987" s="52">
        <v>120.09</v>
      </c>
      <c r="C987" s="53">
        <f t="shared" si="15"/>
        <v>-3.3197775749024272E-3</v>
      </c>
      <c r="D987">
        <v>2226567</v>
      </c>
      <c r="E987" s="52">
        <v>120.4</v>
      </c>
      <c r="F987" s="52">
        <v>120.49</v>
      </c>
      <c r="G987" s="52">
        <v>119.3</v>
      </c>
    </row>
    <row r="988" spans="1:7" x14ac:dyDescent="0.25">
      <c r="A988" s="51">
        <v>44342</v>
      </c>
      <c r="B988" s="52">
        <v>120.49</v>
      </c>
      <c r="C988" s="53">
        <f t="shared" si="15"/>
        <v>-9.1210613598668999E-4</v>
      </c>
      <c r="D988">
        <v>2496466</v>
      </c>
      <c r="E988" s="52">
        <v>120.79</v>
      </c>
      <c r="F988" s="52">
        <v>120.93</v>
      </c>
      <c r="G988" s="52">
        <v>120.03</v>
      </c>
    </row>
    <row r="989" spans="1:7" x14ac:dyDescent="0.25">
      <c r="A989" s="51">
        <v>44341</v>
      </c>
      <c r="B989" s="52">
        <v>120.6</v>
      </c>
      <c r="C989" s="53">
        <f t="shared" si="15"/>
        <v>6.637902422834685E-4</v>
      </c>
      <c r="D989">
        <v>1536225</v>
      </c>
      <c r="E989" s="52">
        <v>121</v>
      </c>
      <c r="F989" s="52">
        <v>121.29</v>
      </c>
      <c r="G989" s="52">
        <v>120.36</v>
      </c>
    </row>
    <row r="990" spans="1:7" x14ac:dyDescent="0.25">
      <c r="A990" s="51">
        <v>44340</v>
      </c>
      <c r="B990" s="52">
        <v>120.52</v>
      </c>
      <c r="C990" s="53">
        <f t="shared" si="15"/>
        <v>6.7663520173752989E-3</v>
      </c>
      <c r="D990">
        <v>1460289</v>
      </c>
      <c r="E990" s="52">
        <v>120.16</v>
      </c>
      <c r="F990" s="52">
        <v>121.6</v>
      </c>
      <c r="G990" s="52">
        <v>119.98</v>
      </c>
    </row>
    <row r="991" spans="1:7" x14ac:dyDescent="0.25">
      <c r="A991" s="51">
        <v>44337</v>
      </c>
      <c r="B991" s="52">
        <v>119.71</v>
      </c>
      <c r="C991" s="53">
        <f t="shared" si="15"/>
        <v>-1.9176254794064373E-3</v>
      </c>
      <c r="D991">
        <v>2185010</v>
      </c>
      <c r="E991" s="52">
        <v>120.25</v>
      </c>
      <c r="F991" s="52">
        <v>120.55</v>
      </c>
      <c r="G991" s="52">
        <v>119.47</v>
      </c>
    </row>
    <row r="992" spans="1:7" x14ac:dyDescent="0.25">
      <c r="A992" s="51">
        <v>44336</v>
      </c>
      <c r="B992" s="52">
        <v>119.94</v>
      </c>
      <c r="C992" s="53">
        <f t="shared" si="15"/>
        <v>1.0361384887541014E-2</v>
      </c>
      <c r="D992">
        <v>1242220</v>
      </c>
      <c r="E992" s="52">
        <v>118.82</v>
      </c>
      <c r="F992" s="52">
        <v>120.27330000000001</v>
      </c>
      <c r="G992" s="52">
        <v>118.71</v>
      </c>
    </row>
    <row r="993" spans="1:7" x14ac:dyDescent="0.25">
      <c r="A993" s="51">
        <v>44335</v>
      </c>
      <c r="B993" s="52">
        <v>118.71</v>
      </c>
      <c r="C993" s="53">
        <f t="shared" si="15"/>
        <v>-4.8621007628469881E-3</v>
      </c>
      <c r="D993">
        <v>1624433</v>
      </c>
      <c r="E993" s="52">
        <v>118.23</v>
      </c>
      <c r="F993" s="52">
        <v>119.06</v>
      </c>
      <c r="G993" s="52">
        <v>117.39</v>
      </c>
    </row>
    <row r="994" spans="1:7" x14ac:dyDescent="0.25">
      <c r="A994" s="51">
        <v>44334</v>
      </c>
      <c r="B994" s="52">
        <v>119.29</v>
      </c>
      <c r="C994" s="53">
        <f t="shared" si="15"/>
        <v>5.3940160134851034E-3</v>
      </c>
      <c r="D994">
        <v>1426289</v>
      </c>
      <c r="E994" s="52">
        <v>118.97</v>
      </c>
      <c r="F994" s="52">
        <v>120.05</v>
      </c>
      <c r="G994" s="52">
        <v>118.92</v>
      </c>
    </row>
    <row r="995" spans="1:7" x14ac:dyDescent="0.25">
      <c r="A995" s="51">
        <v>44333</v>
      </c>
      <c r="B995" s="52">
        <v>118.65</v>
      </c>
      <c r="C995" s="53">
        <f t="shared" si="15"/>
        <v>-5.1982895950364316E-3</v>
      </c>
      <c r="D995">
        <v>1181592</v>
      </c>
      <c r="E995" s="52">
        <v>119.33</v>
      </c>
      <c r="F995" s="52">
        <v>119.49</v>
      </c>
      <c r="G995" s="52">
        <v>117.76</v>
      </c>
    </row>
    <row r="996" spans="1:7" x14ac:dyDescent="0.25">
      <c r="A996" s="51">
        <v>44330</v>
      </c>
      <c r="B996" s="52">
        <v>119.27</v>
      </c>
      <c r="C996" s="53">
        <f t="shared" si="15"/>
        <v>9.9923786942162085E-3</v>
      </c>
      <c r="D996">
        <v>1241917</v>
      </c>
      <c r="E996" s="52">
        <v>118.38</v>
      </c>
      <c r="F996" s="52">
        <v>119.71</v>
      </c>
      <c r="G996" s="52">
        <v>118.35</v>
      </c>
    </row>
    <row r="997" spans="1:7" x14ac:dyDescent="0.25">
      <c r="A997" s="51">
        <v>44329</v>
      </c>
      <c r="B997" s="52">
        <v>118.09</v>
      </c>
      <c r="C997" s="53">
        <f t="shared" si="15"/>
        <v>8.0239009816474027E-3</v>
      </c>
      <c r="D997">
        <v>1470847</v>
      </c>
      <c r="E997" s="52">
        <v>117.28</v>
      </c>
      <c r="F997" s="52">
        <v>118.78</v>
      </c>
      <c r="G997" s="52">
        <v>117.28</v>
      </c>
    </row>
    <row r="998" spans="1:7" x14ac:dyDescent="0.25">
      <c r="A998" s="51">
        <v>44328</v>
      </c>
      <c r="B998" s="52">
        <v>117.15</v>
      </c>
      <c r="C998" s="53">
        <f t="shared" si="15"/>
        <v>-1.6785564414603438E-2</v>
      </c>
      <c r="D998">
        <v>1617134</v>
      </c>
      <c r="E998" s="52">
        <v>118.78</v>
      </c>
      <c r="F998" s="52">
        <v>119.105</v>
      </c>
      <c r="G998" s="52">
        <v>116.92</v>
      </c>
    </row>
    <row r="999" spans="1:7" x14ac:dyDescent="0.25">
      <c r="A999" s="51">
        <v>44327</v>
      </c>
      <c r="B999" s="52">
        <v>119.15</v>
      </c>
      <c r="C999" s="53">
        <f t="shared" si="15"/>
        <v>-2.271981627296582E-2</v>
      </c>
      <c r="D999">
        <v>2750125</v>
      </c>
      <c r="E999" s="52">
        <v>122.11</v>
      </c>
      <c r="F999" s="52">
        <v>122.11</v>
      </c>
      <c r="G999" s="52">
        <v>118.31</v>
      </c>
    </row>
    <row r="1000" spans="1:7" x14ac:dyDescent="0.25">
      <c r="A1000" s="51">
        <v>44326</v>
      </c>
      <c r="B1000" s="52">
        <v>121.92</v>
      </c>
      <c r="C1000" s="53">
        <f t="shared" si="15"/>
        <v>5.6916604800791859E-3</v>
      </c>
      <c r="D1000">
        <v>1039232</v>
      </c>
      <c r="E1000" s="52">
        <v>121.57</v>
      </c>
      <c r="F1000" s="52">
        <v>122.72499999999999</v>
      </c>
      <c r="G1000" s="52">
        <v>121.29</v>
      </c>
    </row>
    <row r="1001" spans="1:7" x14ac:dyDescent="0.25">
      <c r="A1001" s="51">
        <v>44323</v>
      </c>
      <c r="B1001" s="52">
        <v>121.23</v>
      </c>
      <c r="C1001" s="53">
        <f t="shared" si="15"/>
        <v>-4.9468216670789378E-4</v>
      </c>
      <c r="D1001">
        <v>1022376</v>
      </c>
      <c r="E1001" s="52">
        <v>121.265</v>
      </c>
      <c r="F1001" s="52">
        <v>122.36499999999999</v>
      </c>
      <c r="G1001" s="52">
        <v>121.1</v>
      </c>
    </row>
    <row r="1002" spans="1:7" x14ac:dyDescent="0.25">
      <c r="A1002" s="51">
        <v>44322</v>
      </c>
      <c r="B1002" s="52">
        <v>121.29</v>
      </c>
      <c r="C1002" s="53">
        <f t="shared" si="15"/>
        <v>1.6516640515318315E-3</v>
      </c>
      <c r="D1002">
        <v>1190179</v>
      </c>
      <c r="E1002" s="52">
        <v>121.85</v>
      </c>
      <c r="F1002" s="52">
        <v>122.41</v>
      </c>
      <c r="G1002" s="52">
        <v>120.57</v>
      </c>
    </row>
    <row r="1003" spans="1:7" x14ac:dyDescent="0.25">
      <c r="A1003" s="51">
        <v>44321</v>
      </c>
      <c r="B1003" s="52">
        <v>121.09</v>
      </c>
      <c r="C1003" s="53">
        <f t="shared" si="15"/>
        <v>1.4408980480857814E-2</v>
      </c>
      <c r="D1003">
        <v>1130319</v>
      </c>
      <c r="E1003" s="52">
        <v>119.52</v>
      </c>
      <c r="F1003" s="52">
        <v>121.39</v>
      </c>
      <c r="G1003" s="52">
        <v>119.06</v>
      </c>
    </row>
    <row r="1004" spans="1:7" x14ac:dyDescent="0.25">
      <c r="A1004" s="51">
        <v>44320</v>
      </c>
      <c r="B1004" s="52">
        <v>119.37</v>
      </c>
      <c r="C1004" s="53">
        <f t="shared" si="15"/>
        <v>-5.0841806967828473E-3</v>
      </c>
      <c r="D1004">
        <v>1594358</v>
      </c>
      <c r="E1004" s="52">
        <v>119.91</v>
      </c>
      <c r="F1004" s="52">
        <v>120.71</v>
      </c>
      <c r="G1004" s="52">
        <v>119.14</v>
      </c>
    </row>
    <row r="1005" spans="1:7" x14ac:dyDescent="0.25">
      <c r="A1005" s="51">
        <v>44319</v>
      </c>
      <c r="B1005" s="52">
        <v>119.98</v>
      </c>
      <c r="C1005" s="53">
        <f t="shared" si="15"/>
        <v>3.8487282463186556E-3</v>
      </c>
      <c r="D1005">
        <v>1087175</v>
      </c>
      <c r="E1005" s="52">
        <v>120</v>
      </c>
      <c r="F1005" s="52">
        <v>120.68</v>
      </c>
      <c r="G1005" s="52">
        <v>119.93</v>
      </c>
    </row>
    <row r="1006" spans="1:7" x14ac:dyDescent="0.25">
      <c r="A1006" s="51">
        <v>44316</v>
      </c>
      <c r="B1006" s="52">
        <v>119.52</v>
      </c>
      <c r="C1006" s="53">
        <f t="shared" si="15"/>
        <v>5.1299301993104063E-3</v>
      </c>
      <c r="D1006">
        <v>1863942</v>
      </c>
      <c r="E1006" s="52">
        <v>118.92</v>
      </c>
      <c r="F1006" s="52">
        <v>119.92</v>
      </c>
      <c r="G1006" s="52">
        <v>118.36</v>
      </c>
    </row>
    <row r="1007" spans="1:7" x14ac:dyDescent="0.25">
      <c r="A1007" s="51">
        <v>44315</v>
      </c>
      <c r="B1007" s="52">
        <v>118.91</v>
      </c>
      <c r="C1007" s="53">
        <f t="shared" si="15"/>
        <v>1.1397465339797686E-2</v>
      </c>
      <c r="D1007">
        <v>2055840</v>
      </c>
      <c r="E1007" s="52">
        <v>118</v>
      </c>
      <c r="F1007" s="52">
        <v>119.23</v>
      </c>
      <c r="G1007" s="52">
        <v>117.74</v>
      </c>
    </row>
    <row r="1008" spans="1:7" x14ac:dyDescent="0.25">
      <c r="A1008" s="51">
        <v>44314</v>
      </c>
      <c r="B1008" s="52">
        <v>117.57</v>
      </c>
      <c r="C1008" s="53">
        <f t="shared" si="15"/>
        <v>9.9647796581050496E-3</v>
      </c>
      <c r="D1008">
        <v>1789695</v>
      </c>
      <c r="E1008" s="52">
        <v>115.91</v>
      </c>
      <c r="F1008" s="52">
        <v>118.7</v>
      </c>
      <c r="G1008" s="52">
        <v>115.5</v>
      </c>
    </row>
    <row r="1009" spans="1:7" x14ac:dyDescent="0.25">
      <c r="A1009" s="51">
        <v>44313</v>
      </c>
      <c r="B1009" s="52">
        <v>116.41</v>
      </c>
      <c r="C1009" s="53">
        <f t="shared" si="15"/>
        <v>6.3105117565698254E-3</v>
      </c>
      <c r="D1009">
        <v>1081961</v>
      </c>
      <c r="E1009" s="52">
        <v>116.04</v>
      </c>
      <c r="F1009" s="52">
        <v>116.5</v>
      </c>
      <c r="G1009" s="52">
        <v>115.8</v>
      </c>
    </row>
    <row r="1010" spans="1:7" x14ac:dyDescent="0.25">
      <c r="A1010" s="51">
        <v>44312</v>
      </c>
      <c r="B1010" s="52">
        <v>115.68</v>
      </c>
      <c r="C1010" s="53">
        <f t="shared" si="15"/>
        <v>-1.7329255861365911E-2</v>
      </c>
      <c r="D1010">
        <v>2121141</v>
      </c>
      <c r="E1010" s="52">
        <v>117.95</v>
      </c>
      <c r="F1010" s="52">
        <v>117.95</v>
      </c>
      <c r="G1010" s="52">
        <v>115.36</v>
      </c>
    </row>
    <row r="1011" spans="1:7" x14ac:dyDescent="0.25">
      <c r="A1011" s="51">
        <v>44309</v>
      </c>
      <c r="B1011" s="52">
        <v>117.72</v>
      </c>
      <c r="C1011" s="53">
        <f t="shared" si="15"/>
        <v>-8.4875233406889183E-4</v>
      </c>
      <c r="D1011">
        <v>1097597</v>
      </c>
      <c r="E1011" s="52">
        <v>117.73</v>
      </c>
      <c r="F1011" s="52">
        <v>118.19</v>
      </c>
      <c r="G1011" s="52">
        <v>117.34</v>
      </c>
    </row>
    <row r="1012" spans="1:7" x14ac:dyDescent="0.25">
      <c r="A1012" s="51">
        <v>44308</v>
      </c>
      <c r="B1012" s="52">
        <v>117.82</v>
      </c>
      <c r="C1012" s="53">
        <f t="shared" si="15"/>
        <v>3.1502767134949927E-3</v>
      </c>
      <c r="D1012">
        <v>829656</v>
      </c>
      <c r="E1012" s="52">
        <v>118.18</v>
      </c>
      <c r="F1012" s="52">
        <v>118.53</v>
      </c>
      <c r="G1012" s="52">
        <v>117.47499999999999</v>
      </c>
    </row>
    <row r="1013" spans="1:7" x14ac:dyDescent="0.25">
      <c r="A1013" s="51">
        <v>44307</v>
      </c>
      <c r="B1013" s="52">
        <v>117.45</v>
      </c>
      <c r="C1013" s="53">
        <f t="shared" si="15"/>
        <v>-4.3234994913529112E-3</v>
      </c>
      <c r="D1013">
        <v>846631</v>
      </c>
      <c r="E1013" s="52">
        <v>117.76</v>
      </c>
      <c r="F1013" s="52">
        <v>118.265</v>
      </c>
      <c r="G1013" s="52">
        <v>117.17</v>
      </c>
    </row>
    <row r="1014" spans="1:7" x14ac:dyDescent="0.25">
      <c r="A1014" s="51">
        <v>44306</v>
      </c>
      <c r="B1014" s="52">
        <v>117.96</v>
      </c>
      <c r="C1014" s="53">
        <f t="shared" si="15"/>
        <v>2.1238637329028531E-3</v>
      </c>
      <c r="D1014">
        <v>827485</v>
      </c>
      <c r="E1014" s="52">
        <v>117.11</v>
      </c>
      <c r="F1014" s="52">
        <v>118.08</v>
      </c>
      <c r="G1014" s="52">
        <v>116.92</v>
      </c>
    </row>
    <row r="1015" spans="1:7" x14ac:dyDescent="0.25">
      <c r="A1015" s="51">
        <v>44305</v>
      </c>
      <c r="B1015" s="52">
        <v>117.71</v>
      </c>
      <c r="C1015" s="53">
        <f t="shared" si="15"/>
        <v>-2.9645942740980091E-3</v>
      </c>
      <c r="D1015">
        <v>768495</v>
      </c>
      <c r="E1015" s="52">
        <v>118.38</v>
      </c>
      <c r="F1015" s="52">
        <v>118.71</v>
      </c>
      <c r="G1015" s="52">
        <v>117.15</v>
      </c>
    </row>
    <row r="1016" spans="1:7" x14ac:dyDescent="0.25">
      <c r="A1016" s="51">
        <v>44302</v>
      </c>
      <c r="B1016" s="52">
        <v>118.06</v>
      </c>
      <c r="C1016" s="53">
        <f t="shared" si="15"/>
        <v>3.8262052546551573E-3</v>
      </c>
      <c r="D1016">
        <v>1586523</v>
      </c>
      <c r="E1016" s="52">
        <v>118.64</v>
      </c>
      <c r="F1016" s="52">
        <v>118.64</v>
      </c>
      <c r="G1016" s="52">
        <v>117.72</v>
      </c>
    </row>
    <row r="1017" spans="1:7" x14ac:dyDescent="0.25">
      <c r="A1017" s="51">
        <v>44301</v>
      </c>
      <c r="B1017" s="52">
        <v>117.61</v>
      </c>
      <c r="C1017" s="53">
        <f t="shared" si="15"/>
        <v>-4.6547054840893054E-3</v>
      </c>
      <c r="D1017">
        <v>1243812</v>
      </c>
      <c r="E1017" s="52">
        <v>118.47</v>
      </c>
      <c r="F1017" s="52">
        <v>118.97</v>
      </c>
      <c r="G1017" s="52">
        <v>117.25</v>
      </c>
    </row>
    <row r="1018" spans="1:7" x14ac:dyDescent="0.25">
      <c r="A1018" s="51">
        <v>44300</v>
      </c>
      <c r="B1018" s="52">
        <v>118.16</v>
      </c>
      <c r="C1018" s="53">
        <f t="shared" si="15"/>
        <v>6.0451255853555264E-3</v>
      </c>
      <c r="D1018">
        <v>1353536</v>
      </c>
      <c r="E1018" s="52">
        <v>117.53</v>
      </c>
      <c r="F1018" s="52">
        <v>118.83</v>
      </c>
      <c r="G1018" s="52">
        <v>117.43</v>
      </c>
    </row>
    <row r="1019" spans="1:7" x14ac:dyDescent="0.25">
      <c r="A1019" s="51">
        <v>44299</v>
      </c>
      <c r="B1019" s="52">
        <v>117.45</v>
      </c>
      <c r="C1019" s="53">
        <f t="shared" si="15"/>
        <v>8.8472771001546491E-3</v>
      </c>
      <c r="D1019">
        <v>1462025</v>
      </c>
      <c r="E1019" s="52">
        <v>116.47</v>
      </c>
      <c r="F1019" s="52">
        <v>117.99</v>
      </c>
      <c r="G1019" s="52">
        <v>116.13</v>
      </c>
    </row>
    <row r="1020" spans="1:7" x14ac:dyDescent="0.25">
      <c r="A1020" s="51">
        <v>44298</v>
      </c>
      <c r="B1020" s="52">
        <v>116.42</v>
      </c>
      <c r="C1020" s="53">
        <f t="shared" si="15"/>
        <v>1.270006958942238E-2</v>
      </c>
      <c r="D1020">
        <v>1542065</v>
      </c>
      <c r="E1020" s="52">
        <v>115</v>
      </c>
      <c r="F1020" s="52">
        <v>116.55</v>
      </c>
      <c r="G1020" s="52">
        <v>114.985</v>
      </c>
    </row>
    <row r="1021" spans="1:7" x14ac:dyDescent="0.25">
      <c r="A1021" s="51">
        <v>44295</v>
      </c>
      <c r="B1021" s="52">
        <v>114.96</v>
      </c>
      <c r="C1021" s="53">
        <f t="shared" si="15"/>
        <v>2.6164311878598134E-3</v>
      </c>
      <c r="D1021">
        <v>1042083</v>
      </c>
      <c r="E1021" s="52">
        <v>114.78</v>
      </c>
      <c r="F1021" s="52">
        <v>114.97</v>
      </c>
      <c r="G1021" s="52">
        <v>113.6</v>
      </c>
    </row>
    <row r="1022" spans="1:7" x14ac:dyDescent="0.25">
      <c r="A1022" s="51">
        <v>44294</v>
      </c>
      <c r="B1022" s="52">
        <v>114.66</v>
      </c>
      <c r="C1022" s="53">
        <f t="shared" si="15"/>
        <v>5.3485313459009642E-3</v>
      </c>
      <c r="D1022">
        <v>1216338</v>
      </c>
      <c r="E1022" s="52">
        <v>113.78</v>
      </c>
      <c r="F1022" s="52">
        <v>114.67</v>
      </c>
      <c r="G1022" s="52">
        <v>113.4</v>
      </c>
    </row>
    <row r="1023" spans="1:7" x14ac:dyDescent="0.25">
      <c r="A1023" s="51">
        <v>44293</v>
      </c>
      <c r="B1023" s="52">
        <v>114.05</v>
      </c>
      <c r="C1023" s="53">
        <f t="shared" si="15"/>
        <v>-2.6297335203362415E-4</v>
      </c>
      <c r="D1023">
        <v>1095580</v>
      </c>
      <c r="E1023" s="52">
        <v>113.76</v>
      </c>
      <c r="F1023" s="52">
        <v>114.64</v>
      </c>
      <c r="G1023" s="52">
        <v>113.59</v>
      </c>
    </row>
    <row r="1024" spans="1:7" x14ac:dyDescent="0.25">
      <c r="A1024" s="51">
        <v>44292</v>
      </c>
      <c r="B1024" s="52">
        <v>114.08</v>
      </c>
      <c r="C1024" s="53">
        <f t="shared" si="15"/>
        <v>3.1091829356471479E-2</v>
      </c>
      <c r="D1024">
        <v>2279995</v>
      </c>
      <c r="E1024" s="52">
        <v>111.4</v>
      </c>
      <c r="F1024" s="52">
        <v>114.7</v>
      </c>
      <c r="G1024" s="52">
        <v>111.28</v>
      </c>
    </row>
    <row r="1025" spans="1:7" x14ac:dyDescent="0.25">
      <c r="A1025" s="51">
        <v>44291</v>
      </c>
      <c r="B1025" s="52">
        <v>110.64</v>
      </c>
      <c r="C1025" s="53">
        <f t="shared" si="15"/>
        <v>7.6502732240437687E-3</v>
      </c>
      <c r="D1025">
        <v>1239156</v>
      </c>
      <c r="E1025" s="52">
        <v>110.07</v>
      </c>
      <c r="F1025" s="52">
        <v>111.29</v>
      </c>
      <c r="G1025" s="52">
        <v>109.95</v>
      </c>
    </row>
    <row r="1026" spans="1:7" x14ac:dyDescent="0.25">
      <c r="A1026" s="51">
        <v>44287</v>
      </c>
      <c r="B1026" s="52">
        <v>109.8</v>
      </c>
      <c r="C1026" s="53">
        <f t="shared" si="15"/>
        <v>1.4975041597337757E-2</v>
      </c>
      <c r="D1026">
        <v>927764</v>
      </c>
      <c r="E1026" s="52">
        <v>108.67</v>
      </c>
      <c r="F1026" s="52">
        <v>109.97</v>
      </c>
      <c r="G1026" s="52">
        <v>107.99</v>
      </c>
    </row>
    <row r="1027" spans="1:7" x14ac:dyDescent="0.25">
      <c r="A1027" s="51">
        <v>44286</v>
      </c>
      <c r="B1027" s="52">
        <v>108.18</v>
      </c>
      <c r="C1027" s="53">
        <f t="shared" ref="C1027:C1090" si="16">B1027/B1028-1</f>
        <v>-1.4484831921289909E-2</v>
      </c>
      <c r="D1027">
        <v>1604376</v>
      </c>
      <c r="E1027" s="52">
        <v>109.2</v>
      </c>
      <c r="F1027" s="52">
        <v>109.48</v>
      </c>
      <c r="G1027" s="52">
        <v>108.15</v>
      </c>
    </row>
    <row r="1028" spans="1:7" x14ac:dyDescent="0.25">
      <c r="A1028" s="51">
        <v>44285</v>
      </c>
      <c r="B1028" s="52">
        <v>109.77</v>
      </c>
      <c r="C1028" s="53">
        <f t="shared" si="16"/>
        <v>5.1277355553520643E-3</v>
      </c>
      <c r="D1028">
        <v>1693955</v>
      </c>
      <c r="E1028" s="52">
        <v>108.25</v>
      </c>
      <c r="F1028" s="52">
        <v>110.68</v>
      </c>
      <c r="G1028" s="52">
        <v>108.25</v>
      </c>
    </row>
    <row r="1029" spans="1:7" x14ac:dyDescent="0.25">
      <c r="A1029" s="51">
        <v>44284</v>
      </c>
      <c r="B1029" s="52">
        <v>109.21</v>
      </c>
      <c r="C1029" s="53">
        <f t="shared" si="16"/>
        <v>1.0642235794928734E-2</v>
      </c>
      <c r="D1029">
        <v>1717935</v>
      </c>
      <c r="E1029" s="52">
        <v>108</v>
      </c>
      <c r="F1029" s="52">
        <v>109.97</v>
      </c>
      <c r="G1029" s="52">
        <v>107.08</v>
      </c>
    </row>
    <row r="1030" spans="1:7" x14ac:dyDescent="0.25">
      <c r="A1030" s="51">
        <v>44281</v>
      </c>
      <c r="B1030" s="52">
        <v>108.06</v>
      </c>
      <c r="C1030" s="53">
        <f t="shared" si="16"/>
        <v>6.3326504004470596E-3</v>
      </c>
      <c r="D1030">
        <v>1391420</v>
      </c>
      <c r="E1030" s="52">
        <v>107.95</v>
      </c>
      <c r="F1030" s="52">
        <v>108.14</v>
      </c>
      <c r="G1030" s="52">
        <v>106.29</v>
      </c>
    </row>
    <row r="1031" spans="1:7" x14ac:dyDescent="0.25">
      <c r="A1031" s="51">
        <v>44280</v>
      </c>
      <c r="B1031" s="52">
        <v>107.38</v>
      </c>
      <c r="C1031" s="53">
        <f t="shared" si="16"/>
        <v>2.8016436309301618E-3</v>
      </c>
      <c r="D1031">
        <v>1430361</v>
      </c>
      <c r="E1031" s="52">
        <v>107.08</v>
      </c>
      <c r="F1031" s="52">
        <v>107.5</v>
      </c>
      <c r="G1031" s="52">
        <v>106.01</v>
      </c>
    </row>
    <row r="1032" spans="1:7" x14ac:dyDescent="0.25">
      <c r="A1032" s="51">
        <v>44279</v>
      </c>
      <c r="B1032" s="52">
        <v>107.08</v>
      </c>
      <c r="C1032" s="53">
        <f t="shared" si="16"/>
        <v>-8.5185185185184809E-3</v>
      </c>
      <c r="D1032">
        <v>1199070</v>
      </c>
      <c r="E1032" s="52">
        <v>108</v>
      </c>
      <c r="F1032" s="52">
        <v>108.84</v>
      </c>
      <c r="G1032" s="52">
        <v>107.08</v>
      </c>
    </row>
    <row r="1033" spans="1:7" x14ac:dyDescent="0.25">
      <c r="A1033" s="51">
        <v>44278</v>
      </c>
      <c r="B1033" s="52">
        <v>108</v>
      </c>
      <c r="C1033" s="53">
        <f t="shared" si="16"/>
        <v>-6.8965517241379448E-3</v>
      </c>
      <c r="D1033">
        <v>1473913</v>
      </c>
      <c r="E1033" s="52">
        <v>107.96</v>
      </c>
      <c r="F1033" s="52">
        <v>108.38</v>
      </c>
      <c r="G1033" s="52">
        <v>107.45</v>
      </c>
    </row>
    <row r="1034" spans="1:7" x14ac:dyDescent="0.25">
      <c r="A1034" s="51">
        <v>44277</v>
      </c>
      <c r="B1034" s="52">
        <v>108.75</v>
      </c>
      <c r="C1034" s="53">
        <f t="shared" si="16"/>
        <v>7.3175250092627486E-3</v>
      </c>
      <c r="D1034">
        <v>1915796</v>
      </c>
      <c r="E1034" s="52">
        <v>107.78</v>
      </c>
      <c r="F1034" s="52">
        <v>108.98</v>
      </c>
      <c r="G1034" s="52">
        <v>107.63</v>
      </c>
    </row>
    <row r="1035" spans="1:7" x14ac:dyDescent="0.25">
      <c r="A1035" s="51">
        <v>44274</v>
      </c>
      <c r="B1035" s="52">
        <v>107.96</v>
      </c>
      <c r="C1035" s="53">
        <f t="shared" si="16"/>
        <v>-3.2314652386669085E-3</v>
      </c>
      <c r="D1035">
        <v>3184196</v>
      </c>
      <c r="E1035" s="52">
        <v>108.48</v>
      </c>
      <c r="F1035" s="52">
        <v>109.5294</v>
      </c>
      <c r="G1035" s="52">
        <v>107.565</v>
      </c>
    </row>
    <row r="1036" spans="1:7" x14ac:dyDescent="0.25">
      <c r="A1036" s="51">
        <v>44273</v>
      </c>
      <c r="B1036" s="52">
        <v>108.31</v>
      </c>
      <c r="C1036" s="53">
        <f t="shared" si="16"/>
        <v>-2.4410016213294861E-2</v>
      </c>
      <c r="D1036">
        <v>1645363</v>
      </c>
      <c r="E1036" s="52">
        <v>110.81</v>
      </c>
      <c r="F1036" s="52">
        <v>110.97</v>
      </c>
      <c r="G1036" s="52">
        <v>108.27</v>
      </c>
    </row>
    <row r="1037" spans="1:7" x14ac:dyDescent="0.25">
      <c r="A1037" s="51">
        <v>44272</v>
      </c>
      <c r="B1037" s="52">
        <v>111.02</v>
      </c>
      <c r="C1037" s="53">
        <f t="shared" si="16"/>
        <v>2.0404411764705976E-2</v>
      </c>
      <c r="D1037">
        <v>2707847</v>
      </c>
      <c r="E1037" s="52">
        <v>108.8</v>
      </c>
      <c r="F1037" s="52">
        <v>111.68</v>
      </c>
      <c r="G1037" s="52">
        <v>108.26</v>
      </c>
    </row>
    <row r="1038" spans="1:7" x14ac:dyDescent="0.25">
      <c r="A1038" s="51">
        <v>44271</v>
      </c>
      <c r="B1038" s="52">
        <v>108.8</v>
      </c>
      <c r="C1038" s="53">
        <f t="shared" si="16"/>
        <v>7.5006945087507937E-3</v>
      </c>
      <c r="D1038">
        <v>2289463</v>
      </c>
      <c r="E1038" s="52">
        <v>108</v>
      </c>
      <c r="F1038" s="52">
        <v>109.14</v>
      </c>
      <c r="G1038" s="52">
        <v>107.62</v>
      </c>
    </row>
    <row r="1039" spans="1:7" x14ac:dyDescent="0.25">
      <c r="A1039" s="51">
        <v>44270</v>
      </c>
      <c r="B1039" s="52">
        <v>107.99</v>
      </c>
      <c r="C1039" s="53">
        <f t="shared" si="16"/>
        <v>3.034061635340124E-2</v>
      </c>
      <c r="D1039">
        <v>1954940</v>
      </c>
      <c r="E1039" s="52">
        <v>105.24</v>
      </c>
      <c r="F1039" s="52">
        <v>108.01</v>
      </c>
      <c r="G1039" s="52">
        <v>105.12</v>
      </c>
    </row>
    <row r="1040" spans="1:7" x14ac:dyDescent="0.25">
      <c r="A1040" s="51">
        <v>44267</v>
      </c>
      <c r="B1040" s="52">
        <v>104.81</v>
      </c>
      <c r="C1040" s="53">
        <f t="shared" si="16"/>
        <v>1.7203478925738036E-3</v>
      </c>
      <c r="D1040">
        <v>1562765</v>
      </c>
      <c r="E1040" s="52">
        <v>104.93</v>
      </c>
      <c r="F1040" s="52">
        <v>105.405</v>
      </c>
      <c r="G1040" s="52">
        <v>104.11</v>
      </c>
    </row>
    <row r="1041" spans="1:7" x14ac:dyDescent="0.25">
      <c r="A1041" s="51">
        <v>44266</v>
      </c>
      <c r="B1041" s="52">
        <v>104.63</v>
      </c>
      <c r="C1041" s="53">
        <f t="shared" si="16"/>
        <v>1.9118631106018746E-4</v>
      </c>
      <c r="D1041">
        <v>1846145</v>
      </c>
      <c r="E1041" s="52">
        <v>105.08</v>
      </c>
      <c r="F1041" s="52">
        <v>105.78</v>
      </c>
      <c r="G1041" s="52">
        <v>104.48</v>
      </c>
    </row>
    <row r="1042" spans="1:7" x14ac:dyDescent="0.25">
      <c r="A1042" s="51">
        <v>44265</v>
      </c>
      <c r="B1042" s="52">
        <v>104.61</v>
      </c>
      <c r="C1042" s="53">
        <f t="shared" si="16"/>
        <v>1.8796260225944605E-2</v>
      </c>
      <c r="D1042">
        <v>1995481</v>
      </c>
      <c r="E1042" s="52">
        <v>103.2</v>
      </c>
      <c r="F1042" s="52">
        <v>105.21</v>
      </c>
      <c r="G1042" s="52">
        <v>102.8</v>
      </c>
    </row>
    <row r="1043" spans="1:7" x14ac:dyDescent="0.25">
      <c r="A1043" s="51">
        <v>44264</v>
      </c>
      <c r="B1043" s="52">
        <v>102.68</v>
      </c>
      <c r="C1043" s="53">
        <f t="shared" si="16"/>
        <v>-1.4019589014787726E-2</v>
      </c>
      <c r="D1043">
        <v>2502623</v>
      </c>
      <c r="E1043" s="52">
        <v>104.48</v>
      </c>
      <c r="F1043" s="52">
        <v>104.78</v>
      </c>
      <c r="G1043" s="52">
        <v>102.65</v>
      </c>
    </row>
    <row r="1044" spans="1:7" x14ac:dyDescent="0.25">
      <c r="A1044" s="51">
        <v>44263</v>
      </c>
      <c r="B1044" s="52">
        <v>104.14</v>
      </c>
      <c r="C1044" s="53">
        <f t="shared" si="16"/>
        <v>-1.8211444455094039E-3</v>
      </c>
      <c r="D1044">
        <v>2036908</v>
      </c>
      <c r="E1044" s="52">
        <v>104.5</v>
      </c>
      <c r="F1044" s="52">
        <v>105.435</v>
      </c>
      <c r="G1044" s="52">
        <v>104.09010000000001</v>
      </c>
    </row>
    <row r="1045" spans="1:7" x14ac:dyDescent="0.25">
      <c r="A1045" s="51">
        <v>44260</v>
      </c>
      <c r="B1045" s="52">
        <v>104.33</v>
      </c>
      <c r="C1045" s="53">
        <f t="shared" si="16"/>
        <v>7.3380322487206495E-3</v>
      </c>
      <c r="D1045">
        <v>1638022</v>
      </c>
      <c r="E1045" s="52">
        <v>103.8</v>
      </c>
      <c r="F1045" s="52">
        <v>104.8</v>
      </c>
      <c r="G1045" s="52">
        <v>101.94</v>
      </c>
    </row>
    <row r="1046" spans="1:7" x14ac:dyDescent="0.25">
      <c r="A1046" s="51">
        <v>44259</v>
      </c>
      <c r="B1046" s="52">
        <v>103.57</v>
      </c>
      <c r="C1046" s="53">
        <f t="shared" si="16"/>
        <v>5.7965413969651713E-4</v>
      </c>
      <c r="D1046">
        <v>1789155</v>
      </c>
      <c r="E1046" s="52">
        <v>103.7</v>
      </c>
      <c r="F1046" s="52">
        <v>104.345</v>
      </c>
      <c r="G1046" s="52">
        <v>101.96</v>
      </c>
    </row>
    <row r="1047" spans="1:7" x14ac:dyDescent="0.25">
      <c r="A1047" s="51">
        <v>44258</v>
      </c>
      <c r="B1047" s="52">
        <v>103.51</v>
      </c>
      <c r="C1047" s="53">
        <f t="shared" si="16"/>
        <v>-1.1743364521672572E-2</v>
      </c>
      <c r="D1047">
        <v>1740766</v>
      </c>
      <c r="E1047" s="52">
        <v>104.77</v>
      </c>
      <c r="F1047" s="52">
        <v>105.16249999999999</v>
      </c>
      <c r="G1047" s="52">
        <v>103.48</v>
      </c>
    </row>
    <row r="1048" spans="1:7" x14ac:dyDescent="0.25">
      <c r="A1048" s="51">
        <v>44257</v>
      </c>
      <c r="B1048" s="52">
        <v>104.74</v>
      </c>
      <c r="C1048" s="53">
        <f t="shared" si="16"/>
        <v>2.2007463400630645E-3</v>
      </c>
      <c r="D1048">
        <v>2450794</v>
      </c>
      <c r="E1048" s="52">
        <v>104.27</v>
      </c>
      <c r="F1048" s="52">
        <v>105.49</v>
      </c>
      <c r="G1048" s="52">
        <v>103.72</v>
      </c>
    </row>
    <row r="1049" spans="1:7" x14ac:dyDescent="0.25">
      <c r="A1049" s="51">
        <v>44256</v>
      </c>
      <c r="B1049" s="52">
        <v>104.51</v>
      </c>
      <c r="C1049" s="53">
        <f t="shared" si="16"/>
        <v>9.4658553076403251E-3</v>
      </c>
      <c r="D1049">
        <v>1446425</v>
      </c>
      <c r="E1049" s="52">
        <v>104.01</v>
      </c>
      <c r="F1049" s="52">
        <v>105.855</v>
      </c>
      <c r="G1049" s="52">
        <v>103.97</v>
      </c>
    </row>
    <row r="1050" spans="1:7" x14ac:dyDescent="0.25">
      <c r="A1050" s="51">
        <v>44253</v>
      </c>
      <c r="B1050" s="52">
        <v>103.53</v>
      </c>
      <c r="C1050" s="53">
        <f t="shared" si="16"/>
        <v>-1.1174785100286577E-2</v>
      </c>
      <c r="D1050">
        <v>2018858</v>
      </c>
      <c r="E1050" s="52">
        <v>105.22</v>
      </c>
      <c r="F1050" s="52">
        <v>105.27500000000001</v>
      </c>
      <c r="G1050" s="52">
        <v>103.21</v>
      </c>
    </row>
    <row r="1051" spans="1:7" x14ac:dyDescent="0.25">
      <c r="A1051" s="51">
        <v>44252</v>
      </c>
      <c r="B1051" s="52">
        <v>104.7</v>
      </c>
      <c r="C1051" s="53">
        <f t="shared" si="16"/>
        <v>1.9105846389000369E-4</v>
      </c>
      <c r="D1051">
        <v>1751754</v>
      </c>
      <c r="E1051" s="52">
        <v>104.65</v>
      </c>
      <c r="F1051" s="52">
        <v>105.02</v>
      </c>
      <c r="G1051" s="52">
        <v>103.88</v>
      </c>
    </row>
    <row r="1052" spans="1:7" x14ac:dyDescent="0.25">
      <c r="A1052" s="51">
        <v>44251</v>
      </c>
      <c r="B1052" s="52">
        <v>104.68</v>
      </c>
      <c r="C1052" s="53">
        <f t="shared" si="16"/>
        <v>2.866698518873001E-4</v>
      </c>
      <c r="D1052">
        <v>1704437</v>
      </c>
      <c r="E1052" s="52">
        <v>104.57</v>
      </c>
      <c r="F1052" s="52">
        <v>105.07</v>
      </c>
      <c r="G1052" s="52">
        <v>103.71</v>
      </c>
    </row>
    <row r="1053" spans="1:7" x14ac:dyDescent="0.25">
      <c r="A1053" s="51">
        <v>44250</v>
      </c>
      <c r="B1053" s="52">
        <v>104.65</v>
      </c>
      <c r="C1053" s="53">
        <f t="shared" si="16"/>
        <v>-3.4282449290543582E-3</v>
      </c>
      <c r="D1053">
        <v>1795798</v>
      </c>
      <c r="E1053" s="52">
        <v>105.6</v>
      </c>
      <c r="F1053" s="52">
        <v>106.73</v>
      </c>
      <c r="G1053" s="52">
        <v>103.94</v>
      </c>
    </row>
    <row r="1054" spans="1:7" x14ac:dyDescent="0.25">
      <c r="A1054" s="51">
        <v>44249</v>
      </c>
      <c r="B1054" s="52">
        <v>105.01</v>
      </c>
      <c r="C1054" s="53">
        <f t="shared" si="16"/>
        <v>-1.1414439265670095E-3</v>
      </c>
      <c r="D1054">
        <v>2102659</v>
      </c>
      <c r="E1054" s="52">
        <v>104.42</v>
      </c>
      <c r="F1054" s="52">
        <v>105.54</v>
      </c>
      <c r="G1054" s="52">
        <v>103.76</v>
      </c>
    </row>
    <row r="1055" spans="1:7" x14ac:dyDescent="0.25">
      <c r="A1055" s="51">
        <v>44246</v>
      </c>
      <c r="B1055" s="52">
        <v>105.13</v>
      </c>
      <c r="C1055" s="53">
        <f t="shared" si="16"/>
        <v>-2.2776881465313981E-3</v>
      </c>
      <c r="D1055">
        <v>1726755</v>
      </c>
      <c r="E1055" s="52">
        <v>105.53</v>
      </c>
      <c r="F1055" s="52">
        <v>106.06</v>
      </c>
      <c r="G1055" s="52">
        <v>104.93</v>
      </c>
    </row>
    <row r="1056" spans="1:7" x14ac:dyDescent="0.25">
      <c r="A1056" s="51">
        <v>44245</v>
      </c>
      <c r="B1056" s="52">
        <v>105.37</v>
      </c>
      <c r="C1056" s="53">
        <f t="shared" si="16"/>
        <v>9.8715737013610472E-3</v>
      </c>
      <c r="D1056">
        <v>1485616</v>
      </c>
      <c r="E1056" s="52">
        <v>103.93</v>
      </c>
      <c r="F1056" s="52">
        <v>105.89</v>
      </c>
      <c r="G1056" s="52">
        <v>103.93</v>
      </c>
    </row>
    <row r="1057" spans="1:7" x14ac:dyDescent="0.25">
      <c r="A1057" s="51">
        <v>44244</v>
      </c>
      <c r="B1057" s="52">
        <v>104.34</v>
      </c>
      <c r="C1057" s="53">
        <f t="shared" si="16"/>
        <v>-1.1931818181818099E-2</v>
      </c>
      <c r="D1057">
        <v>2263220</v>
      </c>
      <c r="E1057" s="52">
        <v>104.74</v>
      </c>
      <c r="F1057" s="52">
        <v>105.43</v>
      </c>
      <c r="G1057" s="52">
        <v>103.95</v>
      </c>
    </row>
    <row r="1058" spans="1:7" x14ac:dyDescent="0.25">
      <c r="A1058" s="51">
        <v>44243</v>
      </c>
      <c r="B1058" s="52">
        <v>105.6</v>
      </c>
      <c r="C1058" s="53">
        <f t="shared" si="16"/>
        <v>1.2325779842607965E-3</v>
      </c>
      <c r="D1058">
        <v>1904318</v>
      </c>
      <c r="E1058" s="52">
        <v>105.67</v>
      </c>
      <c r="F1058" s="52">
        <v>106.18</v>
      </c>
      <c r="G1058" s="52">
        <v>104.97</v>
      </c>
    </row>
    <row r="1059" spans="1:7" x14ac:dyDescent="0.25">
      <c r="A1059" s="51">
        <v>44239</v>
      </c>
      <c r="B1059" s="52">
        <v>105.47</v>
      </c>
      <c r="C1059" s="53">
        <f t="shared" si="16"/>
        <v>-9.4804702313266986E-5</v>
      </c>
      <c r="D1059">
        <v>1163791</v>
      </c>
      <c r="E1059" s="52">
        <v>105.45</v>
      </c>
      <c r="F1059" s="52">
        <v>105.9</v>
      </c>
      <c r="G1059" s="52">
        <v>104.53</v>
      </c>
    </row>
    <row r="1060" spans="1:7" x14ac:dyDescent="0.25">
      <c r="A1060" s="51">
        <v>44238</v>
      </c>
      <c r="B1060" s="52">
        <v>105.48</v>
      </c>
      <c r="C1060" s="53">
        <f t="shared" si="16"/>
        <v>6.2965082999428823E-3</v>
      </c>
      <c r="D1060">
        <v>1791337</v>
      </c>
      <c r="E1060" s="52">
        <v>104.75</v>
      </c>
      <c r="F1060" s="52">
        <v>105.98</v>
      </c>
      <c r="G1060" s="52">
        <v>104.26</v>
      </c>
    </row>
    <row r="1061" spans="1:7" x14ac:dyDescent="0.25">
      <c r="A1061" s="51">
        <v>44237</v>
      </c>
      <c r="B1061" s="52">
        <v>104.82</v>
      </c>
      <c r="C1061" s="53">
        <f t="shared" si="16"/>
        <v>1.6485647788983648E-2</v>
      </c>
      <c r="D1061">
        <v>2005396</v>
      </c>
      <c r="E1061" s="52">
        <v>103.78</v>
      </c>
      <c r="F1061" s="52">
        <v>105.34</v>
      </c>
      <c r="G1061" s="52">
        <v>102.985</v>
      </c>
    </row>
    <row r="1062" spans="1:7" x14ac:dyDescent="0.25">
      <c r="A1062" s="51">
        <v>44236</v>
      </c>
      <c r="B1062" s="52">
        <v>103.12</v>
      </c>
      <c r="C1062" s="53">
        <f t="shared" si="16"/>
        <v>-2.3219814241485226E-3</v>
      </c>
      <c r="D1062">
        <v>1598482</v>
      </c>
      <c r="E1062" s="52">
        <v>103.41</v>
      </c>
      <c r="F1062" s="52">
        <v>103.962</v>
      </c>
      <c r="G1062" s="52">
        <v>102.25</v>
      </c>
    </row>
    <row r="1063" spans="1:7" x14ac:dyDescent="0.25">
      <c r="A1063" s="51">
        <v>44235</v>
      </c>
      <c r="B1063" s="52">
        <v>103.36</v>
      </c>
      <c r="C1063" s="53">
        <f t="shared" si="16"/>
        <v>-1.8796278716536996E-2</v>
      </c>
      <c r="D1063">
        <v>1946966</v>
      </c>
      <c r="E1063" s="52">
        <v>104.82</v>
      </c>
      <c r="F1063" s="52">
        <v>105.11</v>
      </c>
      <c r="G1063" s="52">
        <v>102.785</v>
      </c>
    </row>
    <row r="1064" spans="1:7" x14ac:dyDescent="0.25">
      <c r="A1064" s="51">
        <v>44232</v>
      </c>
      <c r="B1064" s="52">
        <v>105.34</v>
      </c>
      <c r="C1064" s="53">
        <f t="shared" si="16"/>
        <v>2.2817749296048184E-2</v>
      </c>
      <c r="D1064">
        <v>2266228</v>
      </c>
      <c r="E1064" s="52">
        <v>103.35</v>
      </c>
      <c r="F1064" s="52">
        <v>105.89</v>
      </c>
      <c r="G1064" s="52">
        <v>103.35</v>
      </c>
    </row>
    <row r="1065" spans="1:7" x14ac:dyDescent="0.25">
      <c r="A1065" s="51">
        <v>44231</v>
      </c>
      <c r="B1065" s="52">
        <v>102.99</v>
      </c>
      <c r="C1065" s="53">
        <f t="shared" si="16"/>
        <v>-1.6614150673159633E-2</v>
      </c>
      <c r="D1065">
        <v>2777185</v>
      </c>
      <c r="E1065" s="52">
        <v>105.44</v>
      </c>
      <c r="F1065" s="52">
        <v>105.88</v>
      </c>
      <c r="G1065" s="52">
        <v>102.85</v>
      </c>
    </row>
    <row r="1066" spans="1:7" x14ac:dyDescent="0.25">
      <c r="A1066" s="51">
        <v>44230</v>
      </c>
      <c r="B1066" s="52">
        <v>104.73</v>
      </c>
      <c r="C1066" s="53">
        <f t="shared" si="16"/>
        <v>-1.4769520225776045E-2</v>
      </c>
      <c r="D1066">
        <v>1606784</v>
      </c>
      <c r="E1066" s="52">
        <v>105.79</v>
      </c>
      <c r="F1066" s="52">
        <v>106.15</v>
      </c>
      <c r="G1066" s="52">
        <v>104.73</v>
      </c>
    </row>
    <row r="1067" spans="1:7" x14ac:dyDescent="0.25">
      <c r="A1067" s="51">
        <v>44229</v>
      </c>
      <c r="B1067" s="52">
        <v>106.3</v>
      </c>
      <c r="C1067" s="53">
        <f t="shared" si="16"/>
        <v>3.143799728313601E-2</v>
      </c>
      <c r="D1067">
        <v>2000012</v>
      </c>
      <c r="E1067" s="52">
        <v>104.31</v>
      </c>
      <c r="F1067" s="52">
        <v>106.92</v>
      </c>
      <c r="G1067" s="52">
        <v>103.64</v>
      </c>
    </row>
    <row r="1068" spans="1:7" x14ac:dyDescent="0.25">
      <c r="A1068" s="51">
        <v>44228</v>
      </c>
      <c r="B1068" s="52">
        <v>103.06</v>
      </c>
      <c r="C1068" s="53">
        <f t="shared" si="16"/>
        <v>1.5469504384668431E-2</v>
      </c>
      <c r="D1068">
        <v>1782226</v>
      </c>
      <c r="E1068" s="52">
        <v>102.24</v>
      </c>
      <c r="F1068" s="52">
        <v>103.71</v>
      </c>
      <c r="G1068" s="52">
        <v>101.64</v>
      </c>
    </row>
    <row r="1069" spans="1:7" x14ac:dyDescent="0.25">
      <c r="A1069" s="51">
        <v>44225</v>
      </c>
      <c r="B1069" s="52">
        <v>101.49</v>
      </c>
      <c r="C1069" s="53">
        <f t="shared" si="16"/>
        <v>-1.0143372671413298E-2</v>
      </c>
      <c r="D1069">
        <v>1901294</v>
      </c>
      <c r="E1069" s="52">
        <v>102.09</v>
      </c>
      <c r="F1069" s="52">
        <v>103.24</v>
      </c>
      <c r="G1069" s="52">
        <v>101.18</v>
      </c>
    </row>
    <row r="1070" spans="1:7" x14ac:dyDescent="0.25">
      <c r="A1070" s="51">
        <v>44224</v>
      </c>
      <c r="B1070" s="52">
        <v>102.53</v>
      </c>
      <c r="C1070" s="53">
        <f t="shared" si="16"/>
        <v>4.9990198000393615E-3</v>
      </c>
      <c r="D1070">
        <v>1827261</v>
      </c>
      <c r="E1070" s="52">
        <v>102.25</v>
      </c>
      <c r="F1070" s="52">
        <v>104.2</v>
      </c>
      <c r="G1070" s="52">
        <v>102.08</v>
      </c>
    </row>
    <row r="1071" spans="1:7" x14ac:dyDescent="0.25">
      <c r="A1071" s="51">
        <v>44223</v>
      </c>
      <c r="B1071" s="52">
        <v>102.02</v>
      </c>
      <c r="C1071" s="53">
        <f t="shared" si="16"/>
        <v>-4.0624412262554088E-2</v>
      </c>
      <c r="D1071">
        <v>1914659</v>
      </c>
      <c r="E1071" s="52">
        <v>105.54</v>
      </c>
      <c r="F1071" s="52">
        <v>105.66</v>
      </c>
      <c r="G1071" s="52">
        <v>101.79</v>
      </c>
    </row>
    <row r="1072" spans="1:7" x14ac:dyDescent="0.25">
      <c r="A1072" s="51">
        <v>44222</v>
      </c>
      <c r="B1072" s="52">
        <v>106.34</v>
      </c>
      <c r="C1072" s="53">
        <f t="shared" si="16"/>
        <v>1.0260307809234259E-2</v>
      </c>
      <c r="D1072">
        <v>1834490</v>
      </c>
      <c r="E1072" s="52">
        <v>105.65</v>
      </c>
      <c r="F1072" s="52">
        <v>107.2299</v>
      </c>
      <c r="G1072" s="52">
        <v>103.93</v>
      </c>
    </row>
    <row r="1073" spans="1:7" x14ac:dyDescent="0.25">
      <c r="A1073" s="51">
        <v>44221</v>
      </c>
      <c r="B1073" s="52">
        <v>105.26</v>
      </c>
      <c r="C1073" s="53">
        <f t="shared" si="16"/>
        <v>-1.7088430292277468E-2</v>
      </c>
      <c r="D1073">
        <v>1495526</v>
      </c>
      <c r="E1073" s="52">
        <v>106.29</v>
      </c>
      <c r="F1073" s="52">
        <v>106.38</v>
      </c>
      <c r="G1073" s="52">
        <v>104.26</v>
      </c>
    </row>
    <row r="1074" spans="1:7" x14ac:dyDescent="0.25">
      <c r="A1074" s="51">
        <v>44218</v>
      </c>
      <c r="B1074" s="52">
        <v>107.09</v>
      </c>
      <c r="C1074" s="53">
        <f t="shared" si="16"/>
        <v>-7.3229514275119367E-3</v>
      </c>
      <c r="D1074">
        <v>951381</v>
      </c>
      <c r="E1074" s="52">
        <v>107.36</v>
      </c>
      <c r="F1074" s="52">
        <v>107.61</v>
      </c>
      <c r="G1074" s="52">
        <v>106.07</v>
      </c>
    </row>
    <row r="1075" spans="1:7" x14ac:dyDescent="0.25">
      <c r="A1075" s="51">
        <v>44217</v>
      </c>
      <c r="B1075" s="52">
        <v>107.88</v>
      </c>
      <c r="C1075" s="53">
        <f t="shared" si="16"/>
        <v>-1.3984096517685729E-2</v>
      </c>
      <c r="D1075">
        <v>1199384</v>
      </c>
      <c r="E1075" s="52">
        <v>109.5</v>
      </c>
      <c r="F1075" s="52">
        <v>109.5</v>
      </c>
      <c r="G1075" s="52">
        <v>107.87</v>
      </c>
    </row>
    <row r="1076" spans="1:7" x14ac:dyDescent="0.25">
      <c r="A1076" s="51">
        <v>44216</v>
      </c>
      <c r="B1076" s="52">
        <v>109.41</v>
      </c>
      <c r="C1076" s="53">
        <f t="shared" si="16"/>
        <v>1.8809945060061395E-2</v>
      </c>
      <c r="D1076">
        <v>1543746</v>
      </c>
      <c r="E1076" s="52">
        <v>107.65</v>
      </c>
      <c r="F1076" s="52">
        <v>109.63</v>
      </c>
      <c r="G1076" s="52">
        <v>107.42</v>
      </c>
    </row>
    <row r="1077" spans="1:7" x14ac:dyDescent="0.25">
      <c r="A1077" s="51">
        <v>44215</v>
      </c>
      <c r="B1077" s="52">
        <v>107.39</v>
      </c>
      <c r="C1077" s="53">
        <f t="shared" si="16"/>
        <v>7.2219095854435533E-3</v>
      </c>
      <c r="D1077">
        <v>1748438</v>
      </c>
      <c r="E1077" s="52">
        <v>106.96</v>
      </c>
      <c r="F1077" s="52">
        <v>108</v>
      </c>
      <c r="G1077" s="52">
        <v>106.75</v>
      </c>
    </row>
    <row r="1078" spans="1:7" x14ac:dyDescent="0.25">
      <c r="A1078" s="51">
        <v>44211</v>
      </c>
      <c r="B1078" s="52">
        <v>106.62</v>
      </c>
      <c r="C1078" s="53">
        <f t="shared" si="16"/>
        <v>-1.0762664687326007E-2</v>
      </c>
      <c r="D1078">
        <v>1163527</v>
      </c>
      <c r="E1078" s="52">
        <v>107.52</v>
      </c>
      <c r="F1078" s="52">
        <v>107.52</v>
      </c>
      <c r="G1078" s="52">
        <v>106</v>
      </c>
    </row>
    <row r="1079" spans="1:7" x14ac:dyDescent="0.25">
      <c r="A1079" s="51">
        <v>44210</v>
      </c>
      <c r="B1079" s="52">
        <v>107.78</v>
      </c>
      <c r="C1079" s="53">
        <f t="shared" si="16"/>
        <v>5.879608026131633E-3</v>
      </c>
      <c r="D1079">
        <v>1497885</v>
      </c>
      <c r="E1079" s="52">
        <v>107.78</v>
      </c>
      <c r="F1079" s="52">
        <v>109.66</v>
      </c>
      <c r="G1079" s="52">
        <v>107.31</v>
      </c>
    </row>
    <row r="1080" spans="1:7" x14ac:dyDescent="0.25">
      <c r="A1080" s="51">
        <v>44209</v>
      </c>
      <c r="B1080" s="52">
        <v>107.15</v>
      </c>
      <c r="C1080" s="53">
        <f t="shared" si="16"/>
        <v>-4.8295718398810861E-3</v>
      </c>
      <c r="D1080">
        <v>1538817</v>
      </c>
      <c r="E1080" s="52">
        <v>107.12</v>
      </c>
      <c r="F1080" s="52">
        <v>107.73</v>
      </c>
      <c r="G1080" s="52">
        <v>106.28</v>
      </c>
    </row>
    <row r="1081" spans="1:7" x14ac:dyDescent="0.25">
      <c r="A1081" s="51">
        <v>44208</v>
      </c>
      <c r="B1081" s="52">
        <v>107.67</v>
      </c>
      <c r="C1081" s="53">
        <f t="shared" si="16"/>
        <v>0</v>
      </c>
      <c r="D1081">
        <v>1182629</v>
      </c>
      <c r="E1081" s="52">
        <v>107.49</v>
      </c>
      <c r="F1081" s="52">
        <v>108.45099999999999</v>
      </c>
      <c r="G1081" s="52">
        <v>106.47499999999999</v>
      </c>
    </row>
    <row r="1082" spans="1:7" x14ac:dyDescent="0.25">
      <c r="A1082" s="51">
        <v>44207</v>
      </c>
      <c r="B1082" s="52">
        <v>107.67</v>
      </c>
      <c r="C1082" s="53">
        <f t="shared" si="16"/>
        <v>4.8530097993466637E-3</v>
      </c>
      <c r="D1082">
        <v>1329134</v>
      </c>
      <c r="E1082" s="52">
        <v>106.8</v>
      </c>
      <c r="F1082" s="52">
        <v>108.04</v>
      </c>
      <c r="G1082" s="52">
        <v>106.58499999999999</v>
      </c>
    </row>
    <row r="1083" spans="1:7" x14ac:dyDescent="0.25">
      <c r="A1083" s="51">
        <v>44204</v>
      </c>
      <c r="B1083" s="52">
        <v>107.15</v>
      </c>
      <c r="C1083" s="53">
        <f t="shared" si="16"/>
        <v>1.4678030303030498E-2</v>
      </c>
      <c r="D1083">
        <v>1252232</v>
      </c>
      <c r="E1083" s="52">
        <v>105.81</v>
      </c>
      <c r="F1083" s="52">
        <v>107.45</v>
      </c>
      <c r="G1083" s="52">
        <v>105.6199</v>
      </c>
    </row>
    <row r="1084" spans="1:7" x14ac:dyDescent="0.25">
      <c r="A1084" s="51">
        <v>44203</v>
      </c>
      <c r="B1084" s="52">
        <v>105.6</v>
      </c>
      <c r="C1084" s="53">
        <f t="shared" si="16"/>
        <v>-7.6120665351001593E-3</v>
      </c>
      <c r="D1084">
        <v>2222883</v>
      </c>
      <c r="E1084" s="52">
        <v>106.5</v>
      </c>
      <c r="F1084" s="52">
        <v>106.99</v>
      </c>
      <c r="G1084" s="52">
        <v>105.28</v>
      </c>
    </row>
    <row r="1085" spans="1:7" x14ac:dyDescent="0.25">
      <c r="A1085" s="51">
        <v>44202</v>
      </c>
      <c r="B1085" s="52">
        <v>106.41</v>
      </c>
      <c r="C1085" s="53">
        <f t="shared" si="16"/>
        <v>5.4804875744118853E-3</v>
      </c>
      <c r="D1085">
        <v>1352714</v>
      </c>
      <c r="E1085" s="52">
        <v>105.63</v>
      </c>
      <c r="F1085" s="52">
        <v>106.7</v>
      </c>
      <c r="G1085" s="52">
        <v>105.39</v>
      </c>
    </row>
    <row r="1086" spans="1:7" x14ac:dyDescent="0.25">
      <c r="A1086" s="51">
        <v>44201</v>
      </c>
      <c r="B1086" s="52">
        <v>105.83</v>
      </c>
      <c r="C1086" s="53">
        <f t="shared" si="16"/>
        <v>9.4500094500071796E-5</v>
      </c>
      <c r="D1086">
        <v>1475325</v>
      </c>
      <c r="E1086" s="52">
        <v>105.64</v>
      </c>
      <c r="F1086" s="52">
        <v>106.35</v>
      </c>
      <c r="G1086" s="52">
        <v>105.2</v>
      </c>
    </row>
    <row r="1087" spans="1:7" x14ac:dyDescent="0.25">
      <c r="A1087" s="51">
        <v>44200</v>
      </c>
      <c r="B1087" s="52">
        <v>105.82</v>
      </c>
      <c r="C1087" s="53">
        <f t="shared" si="16"/>
        <v>-2.5239498894620516E-2</v>
      </c>
      <c r="D1087">
        <v>2058186</v>
      </c>
      <c r="E1087" s="52">
        <v>109.02</v>
      </c>
      <c r="F1087" s="52">
        <v>109.02</v>
      </c>
      <c r="G1087" s="52">
        <v>104.86</v>
      </c>
    </row>
    <row r="1088" spans="1:7" x14ac:dyDescent="0.25">
      <c r="A1088" s="51">
        <v>44196</v>
      </c>
      <c r="B1088" s="52">
        <v>108.56</v>
      </c>
      <c r="C1088" s="53">
        <f t="shared" si="16"/>
        <v>-8.6750068486896037E-3</v>
      </c>
      <c r="D1088">
        <v>1651799</v>
      </c>
      <c r="E1088" s="52">
        <v>108.74</v>
      </c>
      <c r="F1088" s="52">
        <v>109.175</v>
      </c>
      <c r="G1088" s="52">
        <v>107.38</v>
      </c>
    </row>
    <row r="1089" spans="1:7" x14ac:dyDescent="0.25">
      <c r="A1089" s="51">
        <v>44195</v>
      </c>
      <c r="B1089" s="52">
        <v>109.51</v>
      </c>
      <c r="C1089" s="53">
        <f t="shared" si="16"/>
        <v>5.4819552306994979E-4</v>
      </c>
      <c r="D1089">
        <v>1267853</v>
      </c>
      <c r="E1089" s="52">
        <v>109.35</v>
      </c>
      <c r="F1089" s="52">
        <v>110.66</v>
      </c>
      <c r="G1089" s="52">
        <v>109.33</v>
      </c>
    </row>
    <row r="1090" spans="1:7" x14ac:dyDescent="0.25">
      <c r="A1090" s="51">
        <v>44194</v>
      </c>
      <c r="B1090" s="52">
        <v>109.45</v>
      </c>
      <c r="C1090" s="53">
        <f t="shared" si="16"/>
        <v>-3.0060120240480437E-3</v>
      </c>
      <c r="D1090">
        <v>1818269</v>
      </c>
      <c r="E1090" s="52">
        <v>109.63</v>
      </c>
      <c r="F1090" s="52">
        <v>110.56</v>
      </c>
      <c r="G1090" s="52">
        <v>109.4</v>
      </c>
    </row>
    <row r="1091" spans="1:7" x14ac:dyDescent="0.25">
      <c r="A1091" s="51">
        <v>44193</v>
      </c>
      <c r="B1091" s="52">
        <v>109.78</v>
      </c>
      <c r="C1091" s="53">
        <f t="shared" ref="C1091:C1154" si="17">B1091/B1092-1</f>
        <v>2.0829458806025603E-2</v>
      </c>
      <c r="D1091">
        <v>1822863</v>
      </c>
      <c r="E1091" s="52">
        <v>108.49</v>
      </c>
      <c r="F1091" s="52">
        <v>109.85</v>
      </c>
      <c r="G1091" s="52">
        <v>107.38</v>
      </c>
    </row>
    <row r="1092" spans="1:7" x14ac:dyDescent="0.25">
      <c r="A1092" s="51">
        <v>44189</v>
      </c>
      <c r="B1092" s="52">
        <v>107.54</v>
      </c>
      <c r="C1092" s="53">
        <f t="shared" si="17"/>
        <v>7.0231295065081856E-3</v>
      </c>
      <c r="D1092">
        <v>340393</v>
      </c>
      <c r="E1092" s="52">
        <v>107.22</v>
      </c>
      <c r="F1092" s="52">
        <v>107.69</v>
      </c>
      <c r="G1092" s="52">
        <v>106.94</v>
      </c>
    </row>
    <row r="1093" spans="1:7" x14ac:dyDescent="0.25">
      <c r="A1093" s="51">
        <v>44188</v>
      </c>
      <c r="B1093" s="52">
        <v>106.79</v>
      </c>
      <c r="C1093" s="53">
        <f t="shared" si="17"/>
        <v>-5.6797020484171679E-3</v>
      </c>
      <c r="D1093">
        <v>884783</v>
      </c>
      <c r="E1093" s="52">
        <v>107.16</v>
      </c>
      <c r="F1093" s="52">
        <v>107.93</v>
      </c>
      <c r="G1093" s="52">
        <v>106.79</v>
      </c>
    </row>
    <row r="1094" spans="1:7" x14ac:dyDescent="0.25">
      <c r="A1094" s="51">
        <v>44187</v>
      </c>
      <c r="B1094" s="52">
        <v>107.4</v>
      </c>
      <c r="C1094" s="53">
        <f t="shared" si="17"/>
        <v>-1.1322838994752726E-2</v>
      </c>
      <c r="D1094">
        <v>1199253</v>
      </c>
      <c r="E1094" s="52">
        <v>108.06</v>
      </c>
      <c r="F1094" s="52">
        <v>108.315</v>
      </c>
      <c r="G1094" s="52">
        <v>107.02</v>
      </c>
    </row>
    <row r="1095" spans="1:7" x14ac:dyDescent="0.25">
      <c r="A1095" s="51">
        <v>44186</v>
      </c>
      <c r="B1095" s="52">
        <v>108.63</v>
      </c>
      <c r="C1095" s="53">
        <f t="shared" si="17"/>
        <v>-1.0475496447440391E-2</v>
      </c>
      <c r="D1095">
        <v>1288872</v>
      </c>
      <c r="E1095" s="52">
        <v>108.12</v>
      </c>
      <c r="F1095" s="52">
        <v>109.45</v>
      </c>
      <c r="G1095" s="52">
        <v>106.67</v>
      </c>
    </row>
    <row r="1096" spans="1:7" x14ac:dyDescent="0.25">
      <c r="A1096" s="51">
        <v>44183</v>
      </c>
      <c r="B1096" s="52">
        <v>109.78</v>
      </c>
      <c r="C1096" s="53">
        <f t="shared" si="17"/>
        <v>9.100101112234471E-3</v>
      </c>
      <c r="D1096">
        <v>4513832</v>
      </c>
      <c r="E1096" s="52">
        <v>108.82</v>
      </c>
      <c r="F1096" s="52">
        <v>110.17</v>
      </c>
      <c r="G1096" s="52">
        <v>108.795</v>
      </c>
    </row>
    <row r="1097" spans="1:7" x14ac:dyDescent="0.25">
      <c r="A1097" s="51">
        <v>44182</v>
      </c>
      <c r="B1097" s="52">
        <v>108.79</v>
      </c>
      <c r="C1097" s="53">
        <f t="shared" si="17"/>
        <v>1.2753677155092236E-2</v>
      </c>
      <c r="D1097">
        <v>2842655</v>
      </c>
      <c r="E1097" s="52">
        <v>108.73</v>
      </c>
      <c r="F1097" s="52">
        <v>108.88</v>
      </c>
      <c r="G1097" s="52">
        <v>107.85</v>
      </c>
    </row>
    <row r="1098" spans="1:7" x14ac:dyDescent="0.25">
      <c r="A1098" s="51">
        <v>44181</v>
      </c>
      <c r="B1098" s="52">
        <v>107.42</v>
      </c>
      <c r="C1098" s="53">
        <f t="shared" si="17"/>
        <v>3.725088470851734E-4</v>
      </c>
      <c r="D1098">
        <v>2412382</v>
      </c>
      <c r="E1098" s="52">
        <v>107.51</v>
      </c>
      <c r="F1098" s="52">
        <v>108.64</v>
      </c>
      <c r="G1098" s="52">
        <v>107.17</v>
      </c>
    </row>
    <row r="1099" spans="1:7" x14ac:dyDescent="0.25">
      <c r="A1099" s="51">
        <v>44180</v>
      </c>
      <c r="B1099" s="52">
        <v>107.38</v>
      </c>
      <c r="C1099" s="53">
        <f t="shared" si="17"/>
        <v>1.7819905213270149E-2</v>
      </c>
      <c r="D1099">
        <v>2357733</v>
      </c>
      <c r="E1099" s="52">
        <v>106.38</v>
      </c>
      <c r="F1099" s="52">
        <v>107.65</v>
      </c>
      <c r="G1099" s="52">
        <v>105.965</v>
      </c>
    </row>
    <row r="1100" spans="1:7" x14ac:dyDescent="0.25">
      <c r="A1100" s="51">
        <v>44179</v>
      </c>
      <c r="B1100" s="52">
        <v>105.5</v>
      </c>
      <c r="C1100" s="53">
        <f t="shared" si="17"/>
        <v>-4.6230776488347392E-3</v>
      </c>
      <c r="D1100">
        <v>2015337</v>
      </c>
      <c r="E1100" s="52">
        <v>106.89</v>
      </c>
      <c r="F1100" s="52">
        <v>106.89</v>
      </c>
      <c r="G1100" s="52">
        <v>105.33</v>
      </c>
    </row>
    <row r="1101" spans="1:7" x14ac:dyDescent="0.25">
      <c r="A1101" s="51">
        <v>44176</v>
      </c>
      <c r="B1101" s="52">
        <v>105.99</v>
      </c>
      <c r="C1101" s="53">
        <f t="shared" si="17"/>
        <v>-4.4148036821340941E-3</v>
      </c>
      <c r="D1101">
        <v>1538252</v>
      </c>
      <c r="E1101" s="52">
        <v>105.88</v>
      </c>
      <c r="F1101" s="52">
        <v>106.5</v>
      </c>
      <c r="G1101" s="52">
        <v>105.35</v>
      </c>
    </row>
    <row r="1102" spans="1:7" x14ac:dyDescent="0.25">
      <c r="A1102" s="51">
        <v>44175</v>
      </c>
      <c r="B1102" s="52">
        <v>106.46</v>
      </c>
      <c r="C1102" s="53">
        <f t="shared" si="17"/>
        <v>-1.0321854180350698E-3</v>
      </c>
      <c r="D1102">
        <v>1347752</v>
      </c>
      <c r="E1102" s="52">
        <v>106.16</v>
      </c>
      <c r="F1102" s="52">
        <v>107.08</v>
      </c>
      <c r="G1102" s="52">
        <v>105.9</v>
      </c>
    </row>
    <row r="1103" spans="1:7" x14ac:dyDescent="0.25">
      <c r="A1103" s="51">
        <v>44174</v>
      </c>
      <c r="B1103" s="52">
        <v>106.57</v>
      </c>
      <c r="C1103" s="53">
        <f t="shared" si="17"/>
        <v>1.3504517356157653E-2</v>
      </c>
      <c r="D1103">
        <v>1431665</v>
      </c>
      <c r="E1103" s="52">
        <v>105.6</v>
      </c>
      <c r="F1103" s="52">
        <v>106.91</v>
      </c>
      <c r="G1103" s="52">
        <v>105.1</v>
      </c>
    </row>
    <row r="1104" spans="1:7" x14ac:dyDescent="0.25">
      <c r="A1104" s="51">
        <v>44173</v>
      </c>
      <c r="B1104" s="52">
        <v>105.15</v>
      </c>
      <c r="C1104" s="53">
        <f t="shared" si="17"/>
        <v>-8.5518814139096122E-4</v>
      </c>
      <c r="D1104">
        <v>1421211</v>
      </c>
      <c r="E1104" s="52">
        <v>104.6</v>
      </c>
      <c r="F1104" s="52">
        <v>105.63</v>
      </c>
      <c r="G1104" s="52">
        <v>104.48</v>
      </c>
    </row>
    <row r="1105" spans="1:7" x14ac:dyDescent="0.25">
      <c r="A1105" s="51">
        <v>44172</v>
      </c>
      <c r="B1105" s="52">
        <v>105.24</v>
      </c>
      <c r="C1105" s="53">
        <f t="shared" si="17"/>
        <v>-5.8567919894200182E-3</v>
      </c>
      <c r="D1105">
        <v>1507195</v>
      </c>
      <c r="E1105" s="52">
        <v>105.53</v>
      </c>
      <c r="F1105" s="52">
        <v>105.69</v>
      </c>
      <c r="G1105" s="52">
        <v>104.67</v>
      </c>
    </row>
    <row r="1106" spans="1:7" x14ac:dyDescent="0.25">
      <c r="A1106" s="51">
        <v>44169</v>
      </c>
      <c r="B1106" s="52">
        <v>105.86</v>
      </c>
      <c r="C1106" s="53">
        <f t="shared" si="17"/>
        <v>1.2820512820512775E-2</v>
      </c>
      <c r="D1106">
        <v>896993</v>
      </c>
      <c r="E1106" s="52">
        <v>105.09</v>
      </c>
      <c r="F1106" s="52">
        <v>106.15</v>
      </c>
      <c r="G1106" s="52">
        <v>104.77</v>
      </c>
    </row>
    <row r="1107" spans="1:7" x14ac:dyDescent="0.25">
      <c r="A1107" s="51">
        <v>44168</v>
      </c>
      <c r="B1107" s="52">
        <v>104.52</v>
      </c>
      <c r="C1107" s="53">
        <f t="shared" si="17"/>
        <v>-4.3817870070490539E-3</v>
      </c>
      <c r="D1107">
        <v>1329944</v>
      </c>
      <c r="E1107" s="52">
        <v>104.67</v>
      </c>
      <c r="F1107" s="52">
        <v>105.23</v>
      </c>
      <c r="G1107" s="52">
        <v>104.32</v>
      </c>
    </row>
    <row r="1108" spans="1:7" x14ac:dyDescent="0.25">
      <c r="A1108" s="51">
        <v>44167</v>
      </c>
      <c r="B1108" s="52">
        <v>104.98</v>
      </c>
      <c r="C1108" s="53">
        <f t="shared" si="17"/>
        <v>-1.2789166823396592E-2</v>
      </c>
      <c r="D1108">
        <v>1298063</v>
      </c>
      <c r="E1108" s="52">
        <v>105.87</v>
      </c>
      <c r="F1108" s="52">
        <v>105.965</v>
      </c>
      <c r="G1108" s="52">
        <v>104.8</v>
      </c>
    </row>
    <row r="1109" spans="1:7" x14ac:dyDescent="0.25">
      <c r="A1109" s="51">
        <v>44166</v>
      </c>
      <c r="B1109" s="52">
        <v>106.34</v>
      </c>
      <c r="C1109" s="53">
        <f t="shared" si="17"/>
        <v>5.1039697542534235E-3</v>
      </c>
      <c r="D1109">
        <v>1726244</v>
      </c>
      <c r="E1109" s="52">
        <v>106.84</v>
      </c>
      <c r="F1109" s="52">
        <v>106.99</v>
      </c>
      <c r="G1109" s="52">
        <v>105.52</v>
      </c>
    </row>
    <row r="1110" spans="1:7" x14ac:dyDescent="0.25">
      <c r="A1110" s="51">
        <v>44165</v>
      </c>
      <c r="B1110" s="52">
        <v>105.8</v>
      </c>
      <c r="C1110" s="53">
        <f t="shared" si="17"/>
        <v>-1.2875536480686733E-2</v>
      </c>
      <c r="D1110">
        <v>2902795</v>
      </c>
      <c r="E1110" s="52">
        <v>106.2</v>
      </c>
      <c r="F1110" s="52">
        <v>106.49</v>
      </c>
      <c r="G1110" s="52">
        <v>105.01</v>
      </c>
    </row>
    <row r="1111" spans="1:7" x14ac:dyDescent="0.25">
      <c r="A1111" s="51">
        <v>44162</v>
      </c>
      <c r="B1111" s="52">
        <v>107.18</v>
      </c>
      <c r="C1111" s="53">
        <f t="shared" si="17"/>
        <v>5.3465903761373834E-3</v>
      </c>
      <c r="D1111">
        <v>801209</v>
      </c>
      <c r="E1111" s="52">
        <v>107</v>
      </c>
      <c r="F1111" s="52">
        <v>107.7</v>
      </c>
      <c r="G1111" s="52">
        <v>106.795</v>
      </c>
    </row>
    <row r="1112" spans="1:7" x14ac:dyDescent="0.25">
      <c r="A1112" s="51">
        <v>44160</v>
      </c>
      <c r="B1112" s="52">
        <v>106.61</v>
      </c>
      <c r="C1112" s="53">
        <f t="shared" si="17"/>
        <v>-5.4109525142270742E-3</v>
      </c>
      <c r="D1112">
        <v>1376712</v>
      </c>
      <c r="E1112" s="52">
        <v>106.91</v>
      </c>
      <c r="F1112" s="52">
        <v>107.27500000000001</v>
      </c>
      <c r="G1112" s="52">
        <v>105.91</v>
      </c>
    </row>
    <row r="1113" spans="1:7" x14ac:dyDescent="0.25">
      <c r="A1113" s="51">
        <v>44159</v>
      </c>
      <c r="B1113" s="52">
        <v>107.19</v>
      </c>
      <c r="C1113" s="53">
        <f t="shared" si="17"/>
        <v>2.0857142857142907E-2</v>
      </c>
      <c r="D1113">
        <v>1439949</v>
      </c>
      <c r="E1113" s="52">
        <v>105.68</v>
      </c>
      <c r="F1113" s="52">
        <v>107.31</v>
      </c>
      <c r="G1113" s="52">
        <v>105.25</v>
      </c>
    </row>
    <row r="1114" spans="1:7" x14ac:dyDescent="0.25">
      <c r="A1114" s="51">
        <v>44158</v>
      </c>
      <c r="B1114" s="52">
        <v>105</v>
      </c>
      <c r="C1114" s="53">
        <f t="shared" si="17"/>
        <v>9.524716639686126E-5</v>
      </c>
      <c r="D1114">
        <v>1449115</v>
      </c>
      <c r="E1114" s="52">
        <v>105.59</v>
      </c>
      <c r="F1114" s="52">
        <v>105.84</v>
      </c>
      <c r="G1114" s="52">
        <v>104.49</v>
      </c>
    </row>
    <row r="1115" spans="1:7" x14ac:dyDescent="0.25">
      <c r="A1115" s="51">
        <v>44155</v>
      </c>
      <c r="B1115" s="52">
        <v>104.99</v>
      </c>
      <c r="C1115" s="53">
        <f t="shared" si="17"/>
        <v>-2.6598271112378002E-3</v>
      </c>
      <c r="D1115">
        <v>1541205</v>
      </c>
      <c r="E1115" s="52">
        <v>105.16</v>
      </c>
      <c r="F1115" s="52">
        <v>105.46</v>
      </c>
      <c r="G1115" s="52">
        <v>104.68</v>
      </c>
    </row>
    <row r="1116" spans="1:7" x14ac:dyDescent="0.25">
      <c r="A1116" s="51">
        <v>44154</v>
      </c>
      <c r="B1116" s="52">
        <v>105.27</v>
      </c>
      <c r="C1116" s="53">
        <f t="shared" si="17"/>
        <v>1.0559662090813049E-2</v>
      </c>
      <c r="D1116">
        <v>1081451</v>
      </c>
      <c r="E1116" s="52">
        <v>104.16</v>
      </c>
      <c r="F1116" s="52">
        <v>105.4</v>
      </c>
      <c r="G1116" s="52">
        <v>103.82</v>
      </c>
    </row>
    <row r="1117" spans="1:7" x14ac:dyDescent="0.25">
      <c r="A1117" s="51">
        <v>44153</v>
      </c>
      <c r="B1117" s="52">
        <v>104.17</v>
      </c>
      <c r="C1117" s="53">
        <f t="shared" si="17"/>
        <v>1.249519415609246E-3</v>
      </c>
      <c r="D1117">
        <v>1288019</v>
      </c>
      <c r="E1117" s="52">
        <v>104.42</v>
      </c>
      <c r="F1117" s="52">
        <v>105.02</v>
      </c>
      <c r="G1117" s="52">
        <v>103.77</v>
      </c>
    </row>
    <row r="1118" spans="1:7" x14ac:dyDescent="0.25">
      <c r="A1118" s="51">
        <v>44152</v>
      </c>
      <c r="B1118" s="52">
        <v>104.04</v>
      </c>
      <c r="C1118" s="53">
        <f t="shared" si="17"/>
        <v>-6.8728522336769515E-3</v>
      </c>
      <c r="D1118">
        <v>1000194</v>
      </c>
      <c r="E1118" s="52">
        <v>103.48</v>
      </c>
      <c r="F1118" s="52">
        <v>104.31</v>
      </c>
      <c r="G1118" s="52">
        <v>103.01</v>
      </c>
    </row>
    <row r="1119" spans="1:7" x14ac:dyDescent="0.25">
      <c r="A1119" s="51">
        <v>44151</v>
      </c>
      <c r="B1119" s="52">
        <v>104.76</v>
      </c>
      <c r="C1119" s="53">
        <f t="shared" si="17"/>
        <v>1.8372703412073532E-2</v>
      </c>
      <c r="D1119">
        <v>1575574</v>
      </c>
      <c r="E1119" s="52">
        <v>103.71</v>
      </c>
      <c r="F1119" s="52">
        <v>105.89</v>
      </c>
      <c r="G1119" s="52">
        <v>103.48</v>
      </c>
    </row>
    <row r="1120" spans="1:7" x14ac:dyDescent="0.25">
      <c r="A1120" s="51">
        <v>44148</v>
      </c>
      <c r="B1120" s="52">
        <v>102.87</v>
      </c>
      <c r="C1120" s="53">
        <f t="shared" si="17"/>
        <v>2.439753037243575E-2</v>
      </c>
      <c r="D1120">
        <v>1345645</v>
      </c>
      <c r="E1120" s="52">
        <v>101.13</v>
      </c>
      <c r="F1120" s="52">
        <v>103.02</v>
      </c>
      <c r="G1120" s="52">
        <v>100.875</v>
      </c>
    </row>
    <row r="1121" spans="1:7" x14ac:dyDescent="0.25">
      <c r="A1121" s="51">
        <v>44147</v>
      </c>
      <c r="B1121" s="52">
        <v>100.42</v>
      </c>
      <c r="C1121" s="53">
        <f t="shared" si="17"/>
        <v>-1.3749754468670106E-2</v>
      </c>
      <c r="D1121">
        <v>1326064</v>
      </c>
      <c r="E1121" s="52">
        <v>101.55</v>
      </c>
      <c r="F1121" s="52">
        <v>102.26</v>
      </c>
      <c r="G1121" s="52">
        <v>99.742400000000004</v>
      </c>
    </row>
    <row r="1122" spans="1:7" x14ac:dyDescent="0.25">
      <c r="A1122" s="51">
        <v>44146</v>
      </c>
      <c r="B1122" s="52">
        <v>101.82</v>
      </c>
      <c r="C1122" s="53">
        <f t="shared" si="17"/>
        <v>-1.1360326245266505E-2</v>
      </c>
      <c r="D1122">
        <v>1273227</v>
      </c>
      <c r="E1122" s="52">
        <v>103.21</v>
      </c>
      <c r="F1122" s="52">
        <v>103.53</v>
      </c>
      <c r="G1122" s="52">
        <v>101.56</v>
      </c>
    </row>
    <row r="1123" spans="1:7" x14ac:dyDescent="0.25">
      <c r="A1123" s="51">
        <v>44145</v>
      </c>
      <c r="B1123" s="52">
        <v>102.99</v>
      </c>
      <c r="C1123" s="53">
        <f t="shared" si="17"/>
        <v>9.9039027260245938E-3</v>
      </c>
      <c r="D1123">
        <v>1545198</v>
      </c>
      <c r="E1123" s="52">
        <v>102.76</v>
      </c>
      <c r="F1123" s="52">
        <v>104.015</v>
      </c>
      <c r="G1123" s="52">
        <v>102</v>
      </c>
    </row>
    <row r="1124" spans="1:7" x14ac:dyDescent="0.25">
      <c r="A1124" s="51">
        <v>44144</v>
      </c>
      <c r="B1124" s="52">
        <v>101.98</v>
      </c>
      <c r="C1124" s="53">
        <f t="shared" si="17"/>
        <v>2.6162205675186234E-2</v>
      </c>
      <c r="D1124">
        <v>2035703</v>
      </c>
      <c r="E1124" s="52">
        <v>103.99</v>
      </c>
      <c r="F1124" s="52">
        <v>106.33</v>
      </c>
      <c r="G1124" s="52">
        <v>101.9</v>
      </c>
    </row>
    <row r="1125" spans="1:7" x14ac:dyDescent="0.25">
      <c r="A1125" s="51">
        <v>44141</v>
      </c>
      <c r="B1125" s="52">
        <v>99.38</v>
      </c>
      <c r="C1125" s="53">
        <f t="shared" si="17"/>
        <v>-1.3108242303872975E-2</v>
      </c>
      <c r="D1125">
        <v>1745457</v>
      </c>
      <c r="E1125" s="52">
        <v>100.57</v>
      </c>
      <c r="F1125" s="52">
        <v>101.26</v>
      </c>
      <c r="G1125" s="52">
        <v>99.13</v>
      </c>
    </row>
    <row r="1126" spans="1:7" x14ac:dyDescent="0.25">
      <c r="A1126" s="51">
        <v>44140</v>
      </c>
      <c r="B1126" s="52">
        <v>100.7</v>
      </c>
      <c r="C1126" s="53">
        <f t="shared" si="17"/>
        <v>2.1505376344086002E-2</v>
      </c>
      <c r="D1126">
        <v>2803164</v>
      </c>
      <c r="E1126" s="52">
        <v>99.42</v>
      </c>
      <c r="F1126" s="52">
        <v>101.23</v>
      </c>
      <c r="G1126" s="52">
        <v>98.97</v>
      </c>
    </row>
    <row r="1127" spans="1:7" x14ac:dyDescent="0.25">
      <c r="A1127" s="51">
        <v>44139</v>
      </c>
      <c r="B1127" s="52">
        <v>98.58</v>
      </c>
      <c r="C1127" s="53">
        <f t="shared" si="17"/>
        <v>1.8704143846233423E-2</v>
      </c>
      <c r="D1127">
        <v>2024435</v>
      </c>
      <c r="E1127" s="52">
        <v>97.31</v>
      </c>
      <c r="F1127" s="52">
        <v>99.97</v>
      </c>
      <c r="G1127" s="52">
        <v>96.655000000000001</v>
      </c>
    </row>
    <row r="1128" spans="1:7" x14ac:dyDescent="0.25">
      <c r="A1128" s="51">
        <v>44138</v>
      </c>
      <c r="B1128" s="52">
        <v>96.77</v>
      </c>
      <c r="C1128" s="53">
        <f t="shared" si="17"/>
        <v>1.5958005249343765E-2</v>
      </c>
      <c r="D1128">
        <v>1449766</v>
      </c>
      <c r="E1128" s="52">
        <v>96.42</v>
      </c>
      <c r="F1128" s="52">
        <v>97.694999999999993</v>
      </c>
      <c r="G1128" s="52">
        <v>95.79</v>
      </c>
    </row>
    <row r="1129" spans="1:7" x14ac:dyDescent="0.25">
      <c r="A1129" s="51">
        <v>44137</v>
      </c>
      <c r="B1129" s="52">
        <v>95.25</v>
      </c>
      <c r="C1129" s="53">
        <f t="shared" si="17"/>
        <v>2.0572163291546097E-2</v>
      </c>
      <c r="D1129">
        <v>1908427</v>
      </c>
      <c r="E1129" s="52">
        <v>94.42</v>
      </c>
      <c r="F1129" s="52">
        <v>95.93</v>
      </c>
      <c r="G1129" s="52">
        <v>93.73</v>
      </c>
    </row>
    <row r="1130" spans="1:7" x14ac:dyDescent="0.25">
      <c r="A1130" s="51">
        <v>44134</v>
      </c>
      <c r="B1130" s="52">
        <v>93.33</v>
      </c>
      <c r="C1130" s="53">
        <f t="shared" si="17"/>
        <v>-1.6958078786602049E-2</v>
      </c>
      <c r="D1130">
        <v>2138975</v>
      </c>
      <c r="E1130" s="52">
        <v>94.36</v>
      </c>
      <c r="F1130" s="52">
        <v>95.21</v>
      </c>
      <c r="G1130" s="52">
        <v>92.353999999999999</v>
      </c>
    </row>
    <row r="1131" spans="1:7" x14ac:dyDescent="0.25">
      <c r="A1131" s="51">
        <v>44133</v>
      </c>
      <c r="B1131" s="52">
        <v>94.94</v>
      </c>
      <c r="C1131" s="53">
        <f t="shared" si="17"/>
        <v>-1.262360614348923E-3</v>
      </c>
      <c r="D1131">
        <v>2008988</v>
      </c>
      <c r="E1131" s="52">
        <v>97.31</v>
      </c>
      <c r="F1131" s="52">
        <v>97.474999999999994</v>
      </c>
      <c r="G1131" s="52">
        <v>92.22</v>
      </c>
    </row>
    <row r="1132" spans="1:7" x14ac:dyDescent="0.25">
      <c r="A1132" s="51">
        <v>44132</v>
      </c>
      <c r="B1132" s="52">
        <v>95.06</v>
      </c>
      <c r="C1132" s="53">
        <f t="shared" si="17"/>
        <v>-2.9901010307174181E-2</v>
      </c>
      <c r="D1132">
        <v>1564585</v>
      </c>
      <c r="E1132" s="52">
        <v>96.07</v>
      </c>
      <c r="F1132" s="52">
        <v>97.2</v>
      </c>
      <c r="G1132" s="52">
        <v>94.89</v>
      </c>
    </row>
    <row r="1133" spans="1:7" x14ac:dyDescent="0.25">
      <c r="A1133" s="51">
        <v>44131</v>
      </c>
      <c r="B1133" s="52">
        <v>97.99</v>
      </c>
      <c r="C1133" s="53">
        <f t="shared" si="17"/>
        <v>-1.219758064516141E-2</v>
      </c>
      <c r="D1133">
        <v>1024791</v>
      </c>
      <c r="E1133" s="52">
        <v>98.82</v>
      </c>
      <c r="F1133" s="52">
        <v>99.17</v>
      </c>
      <c r="G1133" s="52">
        <v>97.82</v>
      </c>
    </row>
    <row r="1134" spans="1:7" x14ac:dyDescent="0.25">
      <c r="A1134" s="51">
        <v>44130</v>
      </c>
      <c r="B1134" s="52">
        <v>99.2</v>
      </c>
      <c r="C1134" s="53">
        <f t="shared" si="17"/>
        <v>-2.0537124802527673E-2</v>
      </c>
      <c r="D1134">
        <v>1300027</v>
      </c>
      <c r="E1134" s="52">
        <v>100.54</v>
      </c>
      <c r="F1134" s="52">
        <v>100.54</v>
      </c>
      <c r="G1134" s="52">
        <v>97.52</v>
      </c>
    </row>
    <row r="1135" spans="1:7" x14ac:dyDescent="0.25">
      <c r="A1135" s="51">
        <v>44127</v>
      </c>
      <c r="B1135" s="52">
        <v>101.28</v>
      </c>
      <c r="C1135" s="53">
        <f t="shared" si="17"/>
        <v>1.4321482223335069E-2</v>
      </c>
      <c r="D1135">
        <v>1039380</v>
      </c>
      <c r="E1135" s="52">
        <v>100.33</v>
      </c>
      <c r="F1135" s="52">
        <v>101.51</v>
      </c>
      <c r="G1135" s="52">
        <v>99.11</v>
      </c>
    </row>
    <row r="1136" spans="1:7" x14ac:dyDescent="0.25">
      <c r="A1136" s="51">
        <v>44126</v>
      </c>
      <c r="B1136" s="52">
        <v>99.85</v>
      </c>
      <c r="C1136" s="53">
        <f t="shared" si="17"/>
        <v>7.8732209548804111E-3</v>
      </c>
      <c r="D1136">
        <v>1337109</v>
      </c>
      <c r="E1136" s="52">
        <v>99.66</v>
      </c>
      <c r="F1136" s="52">
        <v>99.95</v>
      </c>
      <c r="G1136" s="52">
        <v>98.2</v>
      </c>
    </row>
    <row r="1137" spans="1:7" x14ac:dyDescent="0.25">
      <c r="A1137" s="51">
        <v>44125</v>
      </c>
      <c r="B1137" s="52">
        <v>99.07</v>
      </c>
      <c r="C1137" s="53">
        <f t="shared" si="17"/>
        <v>1.8400493421052655E-2</v>
      </c>
      <c r="D1137">
        <v>1060574</v>
      </c>
      <c r="E1137" s="52">
        <v>97.29</v>
      </c>
      <c r="F1137" s="52">
        <v>99.38</v>
      </c>
      <c r="G1137" s="52">
        <v>97.135999999999996</v>
      </c>
    </row>
    <row r="1138" spans="1:7" x14ac:dyDescent="0.25">
      <c r="A1138" s="51">
        <v>44124</v>
      </c>
      <c r="B1138" s="52">
        <v>97.28</v>
      </c>
      <c r="C1138" s="53">
        <f t="shared" si="17"/>
        <v>3.0848329048849266E-4</v>
      </c>
      <c r="D1138">
        <v>1112352</v>
      </c>
      <c r="E1138" s="52">
        <v>97.87</v>
      </c>
      <c r="F1138" s="52">
        <v>98.48</v>
      </c>
      <c r="G1138" s="52">
        <v>97</v>
      </c>
    </row>
    <row r="1139" spans="1:7" x14ac:dyDescent="0.25">
      <c r="A1139" s="51">
        <v>44123</v>
      </c>
      <c r="B1139" s="52">
        <v>97.25</v>
      </c>
      <c r="C1139" s="53">
        <f t="shared" si="17"/>
        <v>-1.299096721810622E-2</v>
      </c>
      <c r="D1139">
        <v>1087931</v>
      </c>
      <c r="E1139" s="52">
        <v>98.39</v>
      </c>
      <c r="F1139" s="52">
        <v>99.79</v>
      </c>
      <c r="G1139" s="52">
        <v>97.03</v>
      </c>
    </row>
    <row r="1140" spans="1:7" x14ac:dyDescent="0.25">
      <c r="A1140" s="51">
        <v>44120</v>
      </c>
      <c r="B1140" s="52">
        <v>98.53</v>
      </c>
      <c r="C1140" s="53">
        <f t="shared" si="17"/>
        <v>-9.6492109759773736E-3</v>
      </c>
      <c r="D1140">
        <v>2282029</v>
      </c>
      <c r="E1140" s="52">
        <v>99.67</v>
      </c>
      <c r="F1140" s="52">
        <v>100.75</v>
      </c>
      <c r="G1140" s="52">
        <v>98.414900000000003</v>
      </c>
    </row>
    <row r="1141" spans="1:7" x14ac:dyDescent="0.25">
      <c r="A1141" s="51">
        <v>44119</v>
      </c>
      <c r="B1141" s="52">
        <v>99.49</v>
      </c>
      <c r="C1141" s="53">
        <f t="shared" si="17"/>
        <v>3.0770824699544175E-2</v>
      </c>
      <c r="D1141">
        <v>2427973</v>
      </c>
      <c r="E1141" s="52">
        <v>95.93</v>
      </c>
      <c r="F1141" s="52">
        <v>99.75</v>
      </c>
      <c r="G1141" s="52">
        <v>95.62</v>
      </c>
    </row>
    <row r="1142" spans="1:7" x14ac:dyDescent="0.25">
      <c r="A1142" s="51">
        <v>44118</v>
      </c>
      <c r="B1142" s="52">
        <v>96.52</v>
      </c>
      <c r="C1142" s="53">
        <f t="shared" si="17"/>
        <v>5.311946672221568E-3</v>
      </c>
      <c r="D1142">
        <v>1317023</v>
      </c>
      <c r="E1142" s="52">
        <v>96.23</v>
      </c>
      <c r="F1142" s="52">
        <v>97.35</v>
      </c>
      <c r="G1142" s="52">
        <v>95.87</v>
      </c>
    </row>
    <row r="1143" spans="1:7" x14ac:dyDescent="0.25">
      <c r="A1143" s="51">
        <v>44117</v>
      </c>
      <c r="B1143" s="52">
        <v>96.01</v>
      </c>
      <c r="C1143" s="53">
        <f t="shared" si="17"/>
        <v>3.1256511773292139E-4</v>
      </c>
      <c r="D1143">
        <v>847797</v>
      </c>
      <c r="E1143" s="52">
        <v>95.41</v>
      </c>
      <c r="F1143" s="52">
        <v>96.39</v>
      </c>
      <c r="G1143" s="52">
        <v>95.37</v>
      </c>
    </row>
    <row r="1144" spans="1:7" x14ac:dyDescent="0.25">
      <c r="A1144" s="51">
        <v>44116</v>
      </c>
      <c r="B1144" s="52">
        <v>95.98</v>
      </c>
      <c r="C1144" s="53">
        <f t="shared" si="17"/>
        <v>5.1314273745943773E-3</v>
      </c>
      <c r="D1144">
        <v>976942</v>
      </c>
      <c r="E1144" s="52">
        <v>95.51</v>
      </c>
      <c r="F1144" s="52">
        <v>96.23</v>
      </c>
      <c r="G1144" s="52">
        <v>94.85</v>
      </c>
    </row>
    <row r="1145" spans="1:7" x14ac:dyDescent="0.25">
      <c r="A1145" s="51">
        <v>44113</v>
      </c>
      <c r="B1145" s="52">
        <v>95.49</v>
      </c>
      <c r="C1145" s="53">
        <f t="shared" si="17"/>
        <v>8.384865318100676E-4</v>
      </c>
      <c r="D1145">
        <v>1169700</v>
      </c>
      <c r="E1145" s="52">
        <v>95.63</v>
      </c>
      <c r="F1145" s="52">
        <v>96.08</v>
      </c>
      <c r="G1145" s="52">
        <v>94.82</v>
      </c>
    </row>
    <row r="1146" spans="1:7" x14ac:dyDescent="0.25">
      <c r="A1146" s="51">
        <v>44112</v>
      </c>
      <c r="B1146" s="52">
        <v>95.41</v>
      </c>
      <c r="C1146" s="53">
        <f t="shared" si="17"/>
        <v>1.6297400937366868E-2</v>
      </c>
      <c r="D1146">
        <v>1239104</v>
      </c>
      <c r="E1146" s="52">
        <v>94.19</v>
      </c>
      <c r="F1146" s="52">
        <v>95.43</v>
      </c>
      <c r="G1146" s="52">
        <v>93.89</v>
      </c>
    </row>
    <row r="1147" spans="1:7" x14ac:dyDescent="0.25">
      <c r="A1147" s="51">
        <v>44111</v>
      </c>
      <c r="B1147" s="52">
        <v>93.88</v>
      </c>
      <c r="C1147" s="53">
        <f t="shared" si="17"/>
        <v>2.1322889469103545E-2</v>
      </c>
      <c r="D1147">
        <v>1523598</v>
      </c>
      <c r="E1147" s="52">
        <v>92.8</v>
      </c>
      <c r="F1147" s="52">
        <v>94.47</v>
      </c>
      <c r="G1147" s="52">
        <v>92.71</v>
      </c>
    </row>
    <row r="1148" spans="1:7" x14ac:dyDescent="0.25">
      <c r="A1148" s="51">
        <v>44110</v>
      </c>
      <c r="B1148" s="52">
        <v>91.92</v>
      </c>
      <c r="C1148" s="53">
        <f t="shared" si="17"/>
        <v>-2.3063024763524287E-2</v>
      </c>
      <c r="D1148">
        <v>1282432</v>
      </c>
      <c r="E1148" s="52">
        <v>94.56</v>
      </c>
      <c r="F1148" s="52">
        <v>94.83</v>
      </c>
      <c r="G1148" s="52">
        <v>91.828400000000002</v>
      </c>
    </row>
    <row r="1149" spans="1:7" x14ac:dyDescent="0.25">
      <c r="A1149" s="51">
        <v>44109</v>
      </c>
      <c r="B1149" s="52">
        <v>94.09</v>
      </c>
      <c r="C1149" s="53">
        <f t="shared" si="17"/>
        <v>-1.1348113901439527E-2</v>
      </c>
      <c r="D1149">
        <v>1415071</v>
      </c>
      <c r="E1149" s="52">
        <v>95.68</v>
      </c>
      <c r="F1149" s="52">
        <v>95.78</v>
      </c>
      <c r="G1149" s="52">
        <v>93.35</v>
      </c>
    </row>
    <row r="1150" spans="1:7" x14ac:dyDescent="0.25">
      <c r="A1150" s="51">
        <v>44106</v>
      </c>
      <c r="B1150" s="52">
        <v>95.17</v>
      </c>
      <c r="C1150" s="53">
        <f t="shared" si="17"/>
        <v>3.6484426050969354E-2</v>
      </c>
      <c r="D1150">
        <v>2173349</v>
      </c>
      <c r="E1150" s="52">
        <v>90.62</v>
      </c>
      <c r="F1150" s="52">
        <v>95.31</v>
      </c>
      <c r="G1150" s="52">
        <v>90.33</v>
      </c>
    </row>
    <row r="1151" spans="1:7" x14ac:dyDescent="0.25">
      <c r="A1151" s="51">
        <v>44105</v>
      </c>
      <c r="B1151" s="52">
        <v>91.82</v>
      </c>
      <c r="C1151" s="53">
        <f t="shared" si="17"/>
        <v>5.695509309967095E-3</v>
      </c>
      <c r="D1151">
        <v>1300721</v>
      </c>
      <c r="E1151" s="52">
        <v>92.15</v>
      </c>
      <c r="F1151" s="52">
        <v>92.51</v>
      </c>
      <c r="G1151" s="52">
        <v>91.21</v>
      </c>
    </row>
    <row r="1152" spans="1:7" x14ac:dyDescent="0.25">
      <c r="A1152" s="51">
        <v>44104</v>
      </c>
      <c r="B1152" s="52">
        <v>91.3</v>
      </c>
      <c r="C1152" s="53">
        <f t="shared" si="17"/>
        <v>6.5042442950060675E-3</v>
      </c>
      <c r="D1152">
        <v>1735212</v>
      </c>
      <c r="E1152" s="52">
        <v>91.12</v>
      </c>
      <c r="F1152" s="52">
        <v>92.525000000000006</v>
      </c>
      <c r="G1152" s="52">
        <v>90.76</v>
      </c>
    </row>
    <row r="1153" spans="1:7" x14ac:dyDescent="0.25">
      <c r="A1153" s="51">
        <v>44103</v>
      </c>
      <c r="B1153" s="52">
        <v>90.71</v>
      </c>
      <c r="C1153" s="53">
        <f t="shared" si="17"/>
        <v>-1.2734000870700979E-2</v>
      </c>
      <c r="D1153">
        <v>1612631</v>
      </c>
      <c r="E1153" s="52">
        <v>91.58</v>
      </c>
      <c r="F1153" s="52">
        <v>91.88</v>
      </c>
      <c r="G1153" s="52">
        <v>90.24</v>
      </c>
    </row>
    <row r="1154" spans="1:7" x14ac:dyDescent="0.25">
      <c r="A1154" s="51">
        <v>44102</v>
      </c>
      <c r="B1154" s="52">
        <v>91.88</v>
      </c>
      <c r="C1154" s="53">
        <f t="shared" si="17"/>
        <v>5.4716568176844671E-3</v>
      </c>
      <c r="D1154">
        <v>1694825</v>
      </c>
      <c r="E1154" s="52">
        <v>91.88</v>
      </c>
      <c r="F1154" s="52">
        <v>92.45</v>
      </c>
      <c r="G1154" s="52">
        <v>91.39</v>
      </c>
    </row>
    <row r="1155" spans="1:7" x14ac:dyDescent="0.25">
      <c r="A1155" s="51">
        <v>44099</v>
      </c>
      <c r="B1155" s="52">
        <v>91.38</v>
      </c>
      <c r="C1155" s="53">
        <f t="shared" ref="C1155:C1218" si="18">B1155/B1156-1</f>
        <v>1.0944511327548589E-4</v>
      </c>
      <c r="D1155">
        <v>1154807</v>
      </c>
      <c r="E1155" s="52">
        <v>91.04</v>
      </c>
      <c r="F1155" s="52">
        <v>91.74</v>
      </c>
      <c r="G1155" s="52">
        <v>89.73</v>
      </c>
    </row>
    <row r="1156" spans="1:7" x14ac:dyDescent="0.25">
      <c r="A1156" s="51">
        <v>44098</v>
      </c>
      <c r="B1156" s="52">
        <v>91.37</v>
      </c>
      <c r="C1156" s="53">
        <f t="shared" si="18"/>
        <v>1.7823326278266771E-2</v>
      </c>
      <c r="D1156">
        <v>1650715</v>
      </c>
      <c r="E1156" s="52">
        <v>89.68</v>
      </c>
      <c r="F1156" s="52">
        <v>91.48</v>
      </c>
      <c r="G1156" s="52">
        <v>89.12</v>
      </c>
    </row>
    <row r="1157" spans="1:7" x14ac:dyDescent="0.25">
      <c r="A1157" s="51">
        <v>44097</v>
      </c>
      <c r="B1157" s="52">
        <v>89.77</v>
      </c>
      <c r="C1157" s="53">
        <f t="shared" si="18"/>
        <v>-9.0517717187328373E-3</v>
      </c>
      <c r="D1157">
        <v>1756203</v>
      </c>
      <c r="E1157" s="52">
        <v>90.77</v>
      </c>
      <c r="F1157" s="52">
        <v>91.415000000000006</v>
      </c>
      <c r="G1157" s="52">
        <v>89.6</v>
      </c>
    </row>
    <row r="1158" spans="1:7" x14ac:dyDescent="0.25">
      <c r="A1158" s="51">
        <v>44096</v>
      </c>
      <c r="B1158" s="52">
        <v>90.59</v>
      </c>
      <c r="C1158" s="53">
        <f t="shared" si="18"/>
        <v>1.3991493172151426E-2</v>
      </c>
      <c r="D1158">
        <v>1233350</v>
      </c>
      <c r="E1158" s="52">
        <v>89.37</v>
      </c>
      <c r="F1158" s="52">
        <v>90.82</v>
      </c>
      <c r="G1158" s="52">
        <v>88.85</v>
      </c>
    </row>
    <row r="1159" spans="1:7" x14ac:dyDescent="0.25">
      <c r="A1159" s="51">
        <v>44095</v>
      </c>
      <c r="B1159" s="52">
        <v>89.34</v>
      </c>
      <c r="C1159" s="53">
        <f t="shared" si="18"/>
        <v>-3.007273911627395E-2</v>
      </c>
      <c r="D1159">
        <v>1717204</v>
      </c>
      <c r="E1159" s="52">
        <v>90.4</v>
      </c>
      <c r="F1159" s="52">
        <v>91.1</v>
      </c>
      <c r="G1159" s="52">
        <v>88.08</v>
      </c>
    </row>
    <row r="1160" spans="1:7" x14ac:dyDescent="0.25">
      <c r="A1160" s="51">
        <v>44092</v>
      </c>
      <c r="B1160" s="52">
        <v>92.11</v>
      </c>
      <c r="C1160" s="53">
        <f t="shared" si="18"/>
        <v>-1.7073951552662447E-2</v>
      </c>
      <c r="D1160">
        <v>2775817</v>
      </c>
      <c r="E1160" s="52">
        <v>93.31</v>
      </c>
      <c r="F1160" s="52">
        <v>94.38</v>
      </c>
      <c r="G1160" s="52">
        <v>92.06</v>
      </c>
    </row>
    <row r="1161" spans="1:7" x14ac:dyDescent="0.25">
      <c r="A1161" s="51">
        <v>44091</v>
      </c>
      <c r="B1161" s="52">
        <v>93.71</v>
      </c>
      <c r="C1161" s="53">
        <f t="shared" si="18"/>
        <v>-1.1602151671764704E-2</v>
      </c>
      <c r="D1161">
        <v>1254679</v>
      </c>
      <c r="E1161" s="52">
        <v>93.69</v>
      </c>
      <c r="F1161" s="52">
        <v>94.63</v>
      </c>
      <c r="G1161" s="52">
        <v>92.97</v>
      </c>
    </row>
    <row r="1162" spans="1:7" x14ac:dyDescent="0.25">
      <c r="A1162" s="51">
        <v>44090</v>
      </c>
      <c r="B1162" s="52">
        <v>94.81</v>
      </c>
      <c r="C1162" s="53">
        <f t="shared" si="18"/>
        <v>1.3793840889649411E-2</v>
      </c>
      <c r="D1162">
        <v>1621069</v>
      </c>
      <c r="E1162" s="52">
        <v>93.85</v>
      </c>
      <c r="F1162" s="52">
        <v>95.45</v>
      </c>
      <c r="G1162" s="52">
        <v>93.620099999999994</v>
      </c>
    </row>
    <row r="1163" spans="1:7" x14ac:dyDescent="0.25">
      <c r="A1163" s="51">
        <v>44089</v>
      </c>
      <c r="B1163" s="52">
        <v>93.52</v>
      </c>
      <c r="C1163" s="53">
        <f t="shared" si="18"/>
        <v>6.9990309034133613E-3</v>
      </c>
      <c r="D1163">
        <v>1191468</v>
      </c>
      <c r="E1163" s="52">
        <v>93.2</v>
      </c>
      <c r="F1163" s="52">
        <v>94.32</v>
      </c>
      <c r="G1163" s="52">
        <v>93.1</v>
      </c>
    </row>
    <row r="1164" spans="1:7" x14ac:dyDescent="0.25">
      <c r="A1164" s="51">
        <v>44088</v>
      </c>
      <c r="B1164" s="52">
        <v>92.87</v>
      </c>
      <c r="C1164" s="53">
        <f t="shared" si="18"/>
        <v>6.5026552508942181E-3</v>
      </c>
      <c r="D1164">
        <v>1497728</v>
      </c>
      <c r="E1164" s="52">
        <v>93.15</v>
      </c>
      <c r="F1164" s="52">
        <v>94.182900000000004</v>
      </c>
      <c r="G1164" s="52">
        <v>92.535600000000002</v>
      </c>
    </row>
    <row r="1165" spans="1:7" x14ac:dyDescent="0.25">
      <c r="A1165" s="51">
        <v>44085</v>
      </c>
      <c r="B1165" s="52">
        <v>92.27</v>
      </c>
      <c r="C1165" s="53">
        <f t="shared" si="18"/>
        <v>-8.6626962642122329E-4</v>
      </c>
      <c r="D1165">
        <v>1246537</v>
      </c>
      <c r="E1165" s="52">
        <v>92.64</v>
      </c>
      <c r="F1165" s="52">
        <v>93.43</v>
      </c>
      <c r="G1165" s="52">
        <v>91.5</v>
      </c>
    </row>
    <row r="1166" spans="1:7" x14ac:dyDescent="0.25">
      <c r="A1166" s="51">
        <v>44084</v>
      </c>
      <c r="B1166" s="52">
        <v>92.35</v>
      </c>
      <c r="C1166" s="53">
        <f t="shared" si="18"/>
        <v>-1.1136095941749691E-2</v>
      </c>
      <c r="D1166">
        <v>1634132</v>
      </c>
      <c r="E1166" s="52">
        <v>93.38</v>
      </c>
      <c r="F1166" s="52">
        <v>94.56</v>
      </c>
      <c r="G1166" s="52">
        <v>92.11</v>
      </c>
    </row>
    <row r="1167" spans="1:7" x14ac:dyDescent="0.25">
      <c r="A1167" s="51">
        <v>44083</v>
      </c>
      <c r="B1167" s="52">
        <v>93.39</v>
      </c>
      <c r="C1167" s="53">
        <f t="shared" si="18"/>
        <v>-3.0956447480786631E-3</v>
      </c>
      <c r="D1167">
        <v>1193362</v>
      </c>
      <c r="E1167" s="52">
        <v>94.11</v>
      </c>
      <c r="F1167" s="52">
        <v>94.834999999999994</v>
      </c>
      <c r="G1167" s="52">
        <v>93.305000000000007</v>
      </c>
    </row>
    <row r="1168" spans="1:7" x14ac:dyDescent="0.25">
      <c r="A1168" s="51">
        <v>44082</v>
      </c>
      <c r="B1168" s="52">
        <v>93.68</v>
      </c>
      <c r="C1168" s="53">
        <f t="shared" si="18"/>
        <v>-1.6173072883847839E-2</v>
      </c>
      <c r="D1168">
        <v>2305019</v>
      </c>
      <c r="E1168" s="52">
        <v>95</v>
      </c>
      <c r="F1168" s="52">
        <v>96.13</v>
      </c>
      <c r="G1168" s="52">
        <v>93.46</v>
      </c>
    </row>
    <row r="1169" spans="1:7" x14ac:dyDescent="0.25">
      <c r="A1169" s="51">
        <v>44078</v>
      </c>
      <c r="B1169" s="52">
        <v>95.22</v>
      </c>
      <c r="C1169" s="53">
        <f t="shared" si="18"/>
        <v>-1.1522890065400193E-2</v>
      </c>
      <c r="D1169">
        <v>2024970</v>
      </c>
      <c r="E1169" s="52">
        <v>96.9</v>
      </c>
      <c r="F1169" s="52">
        <v>97.25</v>
      </c>
      <c r="G1169" s="52">
        <v>94.3</v>
      </c>
    </row>
    <row r="1170" spans="1:7" x14ac:dyDescent="0.25">
      <c r="A1170" s="51">
        <v>44077</v>
      </c>
      <c r="B1170" s="52">
        <v>96.33</v>
      </c>
      <c r="C1170" s="53">
        <f t="shared" si="18"/>
        <v>-1.6840171463564091E-2</v>
      </c>
      <c r="D1170">
        <v>1526337</v>
      </c>
      <c r="E1170" s="52">
        <v>98.42</v>
      </c>
      <c r="F1170" s="52">
        <v>98.545000000000002</v>
      </c>
      <c r="G1170" s="52">
        <v>95.38</v>
      </c>
    </row>
    <row r="1171" spans="1:7" x14ac:dyDescent="0.25">
      <c r="A1171" s="51">
        <v>44076</v>
      </c>
      <c r="B1171" s="52">
        <v>97.98</v>
      </c>
      <c r="C1171" s="53">
        <f t="shared" si="18"/>
        <v>1.9032761310452395E-2</v>
      </c>
      <c r="D1171">
        <v>1873267</v>
      </c>
      <c r="E1171" s="52">
        <v>96.11</v>
      </c>
      <c r="F1171" s="52">
        <v>98.65</v>
      </c>
      <c r="G1171" s="52">
        <v>95.9</v>
      </c>
    </row>
    <row r="1172" spans="1:7" x14ac:dyDescent="0.25">
      <c r="A1172" s="51">
        <v>44075</v>
      </c>
      <c r="B1172" s="52">
        <v>96.15</v>
      </c>
      <c r="C1172" s="53">
        <f t="shared" si="18"/>
        <v>3.129890453834161E-3</v>
      </c>
      <c r="D1172">
        <v>1618240</v>
      </c>
      <c r="E1172" s="52">
        <v>95.59</v>
      </c>
      <c r="F1172" s="52">
        <v>96.17</v>
      </c>
      <c r="G1172" s="52">
        <v>94.93</v>
      </c>
    </row>
    <row r="1173" spans="1:7" x14ac:dyDescent="0.25">
      <c r="A1173" s="51">
        <v>44074</v>
      </c>
      <c r="B1173" s="52">
        <v>95.85</v>
      </c>
      <c r="C1173" s="53">
        <f t="shared" si="18"/>
        <v>-1.6418676244227881E-2</v>
      </c>
      <c r="D1173">
        <v>1451477</v>
      </c>
      <c r="E1173" s="52">
        <v>97.18</v>
      </c>
      <c r="F1173" s="52">
        <v>97.314999999999998</v>
      </c>
      <c r="G1173" s="52">
        <v>95.72</v>
      </c>
    </row>
    <row r="1174" spans="1:7" x14ac:dyDescent="0.25">
      <c r="A1174" s="51">
        <v>44071</v>
      </c>
      <c r="B1174" s="52">
        <v>97.45</v>
      </c>
      <c r="C1174" s="53">
        <f t="shared" si="18"/>
        <v>2.0739499319157861E-2</v>
      </c>
      <c r="D1174">
        <v>1517060</v>
      </c>
      <c r="E1174" s="52">
        <v>96.03</v>
      </c>
      <c r="F1174" s="52">
        <v>97.6</v>
      </c>
      <c r="G1174" s="52">
        <v>95.560100000000006</v>
      </c>
    </row>
    <row r="1175" spans="1:7" x14ac:dyDescent="0.25">
      <c r="A1175" s="51">
        <v>44070</v>
      </c>
      <c r="B1175" s="52">
        <v>95.47</v>
      </c>
      <c r="C1175" s="53">
        <f t="shared" si="18"/>
        <v>1.46858281758111E-3</v>
      </c>
      <c r="D1175">
        <v>1661876</v>
      </c>
      <c r="E1175" s="52">
        <v>96.38</v>
      </c>
      <c r="F1175" s="52">
        <v>96.67</v>
      </c>
      <c r="G1175" s="52">
        <v>95.47</v>
      </c>
    </row>
    <row r="1176" spans="1:7" x14ac:dyDescent="0.25">
      <c r="A1176" s="51">
        <v>44069</v>
      </c>
      <c r="B1176" s="52">
        <v>95.33</v>
      </c>
      <c r="C1176" s="53">
        <f t="shared" si="18"/>
        <v>-1.1919568822553961E-2</v>
      </c>
      <c r="D1176">
        <v>1521662</v>
      </c>
      <c r="E1176" s="52">
        <v>96.12</v>
      </c>
      <c r="F1176" s="52">
        <v>96.12</v>
      </c>
      <c r="G1176" s="52">
        <v>94.81</v>
      </c>
    </row>
    <row r="1177" spans="1:7" x14ac:dyDescent="0.25">
      <c r="A1177" s="51">
        <v>44068</v>
      </c>
      <c r="B1177" s="52">
        <v>96.48</v>
      </c>
      <c r="C1177" s="53">
        <f t="shared" si="18"/>
        <v>-8.2850041425019949E-4</v>
      </c>
      <c r="D1177">
        <v>1179799</v>
      </c>
      <c r="E1177" s="52">
        <v>96.71</v>
      </c>
      <c r="F1177" s="52">
        <v>96.834999999999994</v>
      </c>
      <c r="G1177" s="52">
        <v>95.89</v>
      </c>
    </row>
    <row r="1178" spans="1:7" x14ac:dyDescent="0.25">
      <c r="A1178" s="51">
        <v>44067</v>
      </c>
      <c r="B1178" s="52">
        <v>96.56</v>
      </c>
      <c r="C1178" s="53">
        <f t="shared" si="18"/>
        <v>4.7866805411032054E-3</v>
      </c>
      <c r="D1178">
        <v>1439504</v>
      </c>
      <c r="E1178" s="52">
        <v>96.4</v>
      </c>
      <c r="F1178" s="52">
        <v>96.97</v>
      </c>
      <c r="G1178" s="52">
        <v>95.17</v>
      </c>
    </row>
    <row r="1179" spans="1:7" x14ac:dyDescent="0.25">
      <c r="A1179" s="51">
        <v>44064</v>
      </c>
      <c r="B1179" s="52">
        <v>96.1</v>
      </c>
      <c r="C1179" s="53">
        <f t="shared" si="18"/>
        <v>7.6543986578587742E-3</v>
      </c>
      <c r="D1179">
        <v>1477068</v>
      </c>
      <c r="E1179" s="52">
        <v>95.42</v>
      </c>
      <c r="F1179" s="52">
        <v>96.325000000000003</v>
      </c>
      <c r="G1179" s="52">
        <v>95.32</v>
      </c>
    </row>
    <row r="1180" spans="1:7" x14ac:dyDescent="0.25">
      <c r="A1180" s="51">
        <v>44063</v>
      </c>
      <c r="B1180" s="52">
        <v>95.37</v>
      </c>
      <c r="C1180" s="53">
        <f t="shared" si="18"/>
        <v>1.5330565314595868E-2</v>
      </c>
      <c r="D1180">
        <v>1346598</v>
      </c>
      <c r="E1180" s="52">
        <v>93.07</v>
      </c>
      <c r="F1180" s="52">
        <v>95.51</v>
      </c>
      <c r="G1180" s="52">
        <v>93</v>
      </c>
    </row>
    <row r="1181" spans="1:7" x14ac:dyDescent="0.25">
      <c r="A1181" s="51">
        <v>44062</v>
      </c>
      <c r="B1181" s="52">
        <v>93.93</v>
      </c>
      <c r="C1181" s="53">
        <f t="shared" si="18"/>
        <v>-1.0221285563751348E-2</v>
      </c>
      <c r="D1181">
        <v>1275885</v>
      </c>
      <c r="E1181" s="52">
        <v>95.14</v>
      </c>
      <c r="F1181" s="52">
        <v>95.44</v>
      </c>
      <c r="G1181" s="52">
        <v>93.53</v>
      </c>
    </row>
    <row r="1182" spans="1:7" x14ac:dyDescent="0.25">
      <c r="A1182" s="51">
        <v>44061</v>
      </c>
      <c r="B1182" s="52">
        <v>94.9</v>
      </c>
      <c r="C1182" s="53">
        <f t="shared" si="18"/>
        <v>1.3888888888889062E-2</v>
      </c>
      <c r="D1182">
        <v>1463459</v>
      </c>
      <c r="E1182" s="52">
        <v>94.36</v>
      </c>
      <c r="F1182" s="52">
        <v>94.9</v>
      </c>
      <c r="G1182" s="52">
        <v>93.6</v>
      </c>
    </row>
    <row r="1183" spans="1:7" x14ac:dyDescent="0.25">
      <c r="A1183" s="51">
        <v>44060</v>
      </c>
      <c r="B1183" s="52">
        <v>93.6</v>
      </c>
      <c r="C1183" s="53">
        <f t="shared" si="18"/>
        <v>1.0253642741500091E-2</v>
      </c>
      <c r="D1183">
        <v>1199297</v>
      </c>
      <c r="E1183" s="52">
        <v>92.85</v>
      </c>
      <c r="F1183" s="52">
        <v>94.1</v>
      </c>
      <c r="G1183" s="52">
        <v>92.55</v>
      </c>
    </row>
    <row r="1184" spans="1:7" x14ac:dyDescent="0.25">
      <c r="A1184" s="51">
        <v>44057</v>
      </c>
      <c r="B1184" s="52">
        <v>92.65</v>
      </c>
      <c r="C1184" s="53">
        <f t="shared" si="18"/>
        <v>-1.2935216125902205E-3</v>
      </c>
      <c r="D1184">
        <v>781037</v>
      </c>
      <c r="E1184" s="52">
        <v>92.68</v>
      </c>
      <c r="F1184" s="52">
        <v>93.16</v>
      </c>
      <c r="G1184" s="52">
        <v>92.02</v>
      </c>
    </row>
    <row r="1185" spans="1:7" x14ac:dyDescent="0.25">
      <c r="A1185" s="51">
        <v>44056</v>
      </c>
      <c r="B1185" s="52">
        <v>92.77</v>
      </c>
      <c r="C1185" s="53">
        <f t="shared" si="18"/>
        <v>-4.1863460712752154E-3</v>
      </c>
      <c r="D1185">
        <v>1221214</v>
      </c>
      <c r="E1185" s="52">
        <v>92.96</v>
      </c>
      <c r="F1185" s="52">
        <v>93.72</v>
      </c>
      <c r="G1185" s="52">
        <v>92.56</v>
      </c>
    </row>
    <row r="1186" spans="1:7" x14ac:dyDescent="0.25">
      <c r="A1186" s="51">
        <v>44055</v>
      </c>
      <c r="B1186" s="52">
        <v>93.16</v>
      </c>
      <c r="C1186" s="53">
        <f t="shared" si="18"/>
        <v>4.9622437971952316E-3</v>
      </c>
      <c r="D1186">
        <v>1189352</v>
      </c>
      <c r="E1186" s="52">
        <v>93.3</v>
      </c>
      <c r="F1186" s="52">
        <v>93.795000000000002</v>
      </c>
      <c r="G1186" s="52">
        <v>92.534999999999997</v>
      </c>
    </row>
    <row r="1187" spans="1:7" x14ac:dyDescent="0.25">
      <c r="A1187" s="51">
        <v>44054</v>
      </c>
      <c r="B1187" s="52">
        <v>92.7</v>
      </c>
      <c r="C1187" s="53">
        <f t="shared" si="18"/>
        <v>1.4889424129625572E-2</v>
      </c>
      <c r="D1187">
        <v>1429143</v>
      </c>
      <c r="E1187" s="52">
        <v>92.09</v>
      </c>
      <c r="F1187" s="52">
        <v>93.9</v>
      </c>
      <c r="G1187" s="52">
        <v>92.072500000000005</v>
      </c>
    </row>
    <row r="1188" spans="1:7" x14ac:dyDescent="0.25">
      <c r="A1188" s="51">
        <v>44053</v>
      </c>
      <c r="B1188" s="52">
        <v>91.34</v>
      </c>
      <c r="C1188" s="53">
        <f t="shared" si="18"/>
        <v>5.725611098877037E-3</v>
      </c>
      <c r="D1188">
        <v>1087507</v>
      </c>
      <c r="E1188" s="52">
        <v>90.95</v>
      </c>
      <c r="F1188" s="52">
        <v>91.76</v>
      </c>
      <c r="G1188" s="52">
        <v>90.9</v>
      </c>
    </row>
    <row r="1189" spans="1:7" x14ac:dyDescent="0.25">
      <c r="A1189" s="51">
        <v>44050</v>
      </c>
      <c r="B1189" s="52">
        <v>90.82</v>
      </c>
      <c r="C1189" s="53">
        <f t="shared" si="18"/>
        <v>-1.8683371799098625E-3</v>
      </c>
      <c r="D1189">
        <v>1239697</v>
      </c>
      <c r="E1189" s="52">
        <v>90.54</v>
      </c>
      <c r="F1189" s="52">
        <v>91.32</v>
      </c>
      <c r="G1189" s="52">
        <v>90.04</v>
      </c>
    </row>
    <row r="1190" spans="1:7" x14ac:dyDescent="0.25">
      <c r="A1190" s="51">
        <v>44049</v>
      </c>
      <c r="B1190" s="52">
        <v>90.99</v>
      </c>
      <c r="C1190" s="53">
        <f t="shared" si="18"/>
        <v>-1.0989010989015391E-4</v>
      </c>
      <c r="D1190">
        <v>1194776</v>
      </c>
      <c r="E1190" s="52">
        <v>90.41</v>
      </c>
      <c r="F1190" s="52">
        <v>91.47</v>
      </c>
      <c r="G1190" s="52">
        <v>90.164000000000001</v>
      </c>
    </row>
    <row r="1191" spans="1:7" x14ac:dyDescent="0.25">
      <c r="A1191" s="51">
        <v>44048</v>
      </c>
      <c r="B1191" s="52">
        <v>91</v>
      </c>
      <c r="C1191" s="53">
        <f t="shared" si="18"/>
        <v>-8.930516227401375E-3</v>
      </c>
      <c r="D1191">
        <v>1247661</v>
      </c>
      <c r="E1191" s="52">
        <v>92.23</v>
      </c>
      <c r="F1191" s="52">
        <v>92.53</v>
      </c>
      <c r="G1191" s="52">
        <v>90.79</v>
      </c>
    </row>
    <row r="1192" spans="1:7" x14ac:dyDescent="0.25">
      <c r="A1192" s="51">
        <v>44047</v>
      </c>
      <c r="B1192" s="52">
        <v>91.82</v>
      </c>
      <c r="C1192" s="53">
        <f t="shared" si="18"/>
        <v>9.8988121425427344E-3</v>
      </c>
      <c r="D1192">
        <v>1321692</v>
      </c>
      <c r="E1192" s="52">
        <v>90.52</v>
      </c>
      <c r="F1192" s="52">
        <v>92.405000000000001</v>
      </c>
      <c r="G1192" s="52">
        <v>90.39</v>
      </c>
    </row>
    <row r="1193" spans="1:7" x14ac:dyDescent="0.25">
      <c r="A1193" s="51">
        <v>44046</v>
      </c>
      <c r="B1193" s="52">
        <v>90.92</v>
      </c>
      <c r="C1193" s="53">
        <f t="shared" si="18"/>
        <v>-1.4277869302580237E-3</v>
      </c>
      <c r="D1193">
        <v>1735279</v>
      </c>
      <c r="E1193" s="52">
        <v>91.25</v>
      </c>
      <c r="F1193" s="52">
        <v>92.47</v>
      </c>
      <c r="G1193" s="52">
        <v>90.8</v>
      </c>
    </row>
    <row r="1194" spans="1:7" x14ac:dyDescent="0.25">
      <c r="A1194" s="51">
        <v>44043</v>
      </c>
      <c r="B1194" s="52">
        <v>91.05</v>
      </c>
      <c r="C1194" s="53">
        <f t="shared" si="18"/>
        <v>-6.4382365779136475E-3</v>
      </c>
      <c r="D1194">
        <v>1914996</v>
      </c>
      <c r="E1194" s="52">
        <v>91.57</v>
      </c>
      <c r="F1194" s="52">
        <v>91.86</v>
      </c>
      <c r="G1194" s="52">
        <v>90.16</v>
      </c>
    </row>
    <row r="1195" spans="1:7" x14ac:dyDescent="0.25">
      <c r="A1195" s="51">
        <v>44042</v>
      </c>
      <c r="B1195" s="52">
        <v>91.64</v>
      </c>
      <c r="C1195" s="53">
        <f t="shared" si="18"/>
        <v>-3.3639143730886834E-2</v>
      </c>
      <c r="D1195">
        <v>3863136</v>
      </c>
      <c r="E1195" s="52">
        <v>93.15</v>
      </c>
      <c r="F1195" s="52">
        <v>94.2</v>
      </c>
      <c r="G1195" s="52">
        <v>90.57</v>
      </c>
    </row>
    <row r="1196" spans="1:7" x14ac:dyDescent="0.25">
      <c r="A1196" s="51">
        <v>44041</v>
      </c>
      <c r="B1196" s="52">
        <v>94.83</v>
      </c>
      <c r="C1196" s="53">
        <f t="shared" si="18"/>
        <v>2.2425876010781609E-2</v>
      </c>
      <c r="D1196">
        <v>2778029</v>
      </c>
      <c r="E1196" s="52">
        <v>92.75</v>
      </c>
      <c r="F1196" s="52">
        <v>95.44</v>
      </c>
      <c r="G1196" s="52">
        <v>92.67</v>
      </c>
    </row>
    <row r="1197" spans="1:7" x14ac:dyDescent="0.25">
      <c r="A1197" s="51">
        <v>44040</v>
      </c>
      <c r="B1197" s="52">
        <v>92.75</v>
      </c>
      <c r="C1197" s="53">
        <f t="shared" si="18"/>
        <v>-6.6402484738139478E-3</v>
      </c>
      <c r="D1197">
        <v>2171134</v>
      </c>
      <c r="E1197" s="52">
        <v>93.66</v>
      </c>
      <c r="F1197" s="52">
        <v>93.98</v>
      </c>
      <c r="G1197" s="52">
        <v>92.32</v>
      </c>
    </row>
    <row r="1198" spans="1:7" x14ac:dyDescent="0.25">
      <c r="A1198" s="51">
        <v>44039</v>
      </c>
      <c r="B1198" s="52">
        <v>93.37</v>
      </c>
      <c r="C1198" s="53">
        <f t="shared" si="18"/>
        <v>2.4694009018682017E-3</v>
      </c>
      <c r="D1198">
        <v>2213306</v>
      </c>
      <c r="E1198" s="52">
        <v>93.02</v>
      </c>
      <c r="F1198" s="52">
        <v>94.16</v>
      </c>
      <c r="G1198" s="52">
        <v>92.57</v>
      </c>
    </row>
    <row r="1199" spans="1:7" x14ac:dyDescent="0.25">
      <c r="A1199" s="51">
        <v>44036</v>
      </c>
      <c r="B1199" s="52">
        <v>93.14</v>
      </c>
      <c r="C1199" s="53">
        <f t="shared" si="18"/>
        <v>2.9072897598794167E-3</v>
      </c>
      <c r="D1199">
        <v>1022562</v>
      </c>
      <c r="E1199" s="52">
        <v>93.02</v>
      </c>
      <c r="F1199" s="52">
        <v>93.465000000000003</v>
      </c>
      <c r="G1199" s="52">
        <v>92.21</v>
      </c>
    </row>
    <row r="1200" spans="1:7" x14ac:dyDescent="0.25">
      <c r="A1200" s="51">
        <v>44035</v>
      </c>
      <c r="B1200" s="52">
        <v>92.87</v>
      </c>
      <c r="C1200" s="53">
        <f t="shared" si="18"/>
        <v>-8.0111087374492573E-3</v>
      </c>
      <c r="D1200">
        <v>1553261</v>
      </c>
      <c r="E1200" s="52">
        <v>93.34</v>
      </c>
      <c r="F1200" s="52">
        <v>94.19</v>
      </c>
      <c r="G1200" s="52">
        <v>92.36</v>
      </c>
    </row>
    <row r="1201" spans="1:7" x14ac:dyDescent="0.25">
      <c r="A1201" s="51">
        <v>44034</v>
      </c>
      <c r="B1201" s="52">
        <v>93.62</v>
      </c>
      <c r="C1201" s="53">
        <f t="shared" si="18"/>
        <v>2.8339191564147548E-2</v>
      </c>
      <c r="D1201">
        <v>2341832</v>
      </c>
      <c r="E1201" s="52">
        <v>90.72</v>
      </c>
      <c r="F1201" s="52">
        <v>94.21</v>
      </c>
      <c r="G1201" s="52">
        <v>90.660700000000006</v>
      </c>
    </row>
    <row r="1202" spans="1:7" x14ac:dyDescent="0.25">
      <c r="A1202" s="51">
        <v>44033</v>
      </c>
      <c r="B1202" s="52">
        <v>91.04</v>
      </c>
      <c r="C1202" s="53">
        <f t="shared" si="18"/>
        <v>1.4299857001431882E-3</v>
      </c>
      <c r="D1202">
        <v>1433451</v>
      </c>
      <c r="E1202" s="52">
        <v>91.71</v>
      </c>
      <c r="F1202" s="52">
        <v>92.11</v>
      </c>
      <c r="G1202" s="52">
        <v>90.89</v>
      </c>
    </row>
    <row r="1203" spans="1:7" x14ac:dyDescent="0.25">
      <c r="A1203" s="51">
        <v>44032</v>
      </c>
      <c r="B1203" s="52">
        <v>90.91</v>
      </c>
      <c r="C1203" s="53">
        <f t="shared" si="18"/>
        <v>3.7540024290605434E-3</v>
      </c>
      <c r="D1203">
        <v>1339185</v>
      </c>
      <c r="E1203" s="52">
        <v>90.35</v>
      </c>
      <c r="F1203" s="52">
        <v>91.22</v>
      </c>
      <c r="G1203" s="52">
        <v>89.67</v>
      </c>
    </row>
    <row r="1204" spans="1:7" x14ac:dyDescent="0.25">
      <c r="A1204" s="51">
        <v>44029</v>
      </c>
      <c r="B1204" s="52">
        <v>90.57</v>
      </c>
      <c r="C1204" s="53">
        <f t="shared" si="18"/>
        <v>9.8115731965660036E-3</v>
      </c>
      <c r="D1204">
        <v>1294612</v>
      </c>
      <c r="E1204" s="52">
        <v>90.05</v>
      </c>
      <c r="F1204" s="52">
        <v>91</v>
      </c>
      <c r="G1204" s="52">
        <v>89.43</v>
      </c>
    </row>
    <row r="1205" spans="1:7" x14ac:dyDescent="0.25">
      <c r="A1205" s="51">
        <v>44028</v>
      </c>
      <c r="B1205" s="52">
        <v>89.69</v>
      </c>
      <c r="C1205" s="53">
        <f t="shared" si="18"/>
        <v>-7.3049252905367235E-3</v>
      </c>
      <c r="D1205">
        <v>1798662</v>
      </c>
      <c r="E1205" s="52">
        <v>89.9</v>
      </c>
      <c r="F1205" s="52">
        <v>90.4</v>
      </c>
      <c r="G1205" s="52">
        <v>89.41</v>
      </c>
    </row>
    <row r="1206" spans="1:7" x14ac:dyDescent="0.25">
      <c r="A1206" s="51">
        <v>44027</v>
      </c>
      <c r="B1206" s="52">
        <v>90.35</v>
      </c>
      <c r="C1206" s="53">
        <f t="shared" si="18"/>
        <v>2.460875481968694E-2</v>
      </c>
      <c r="D1206">
        <v>2272840</v>
      </c>
      <c r="E1206" s="52">
        <v>89.63</v>
      </c>
      <c r="F1206" s="52">
        <v>90.69</v>
      </c>
      <c r="G1206" s="52">
        <v>88.69</v>
      </c>
    </row>
    <row r="1207" spans="1:7" x14ac:dyDescent="0.25">
      <c r="A1207" s="51">
        <v>44026</v>
      </c>
      <c r="B1207" s="52">
        <v>88.18</v>
      </c>
      <c r="C1207" s="53">
        <f t="shared" si="18"/>
        <v>8.57829120439213E-3</v>
      </c>
      <c r="D1207">
        <v>1461864</v>
      </c>
      <c r="E1207" s="52">
        <v>87.11</v>
      </c>
      <c r="F1207" s="52">
        <v>88.44</v>
      </c>
      <c r="G1207" s="52">
        <v>86.8</v>
      </c>
    </row>
    <row r="1208" spans="1:7" x14ac:dyDescent="0.25">
      <c r="A1208" s="51">
        <v>44025</v>
      </c>
      <c r="B1208" s="52">
        <v>87.43</v>
      </c>
      <c r="C1208" s="53">
        <f t="shared" si="18"/>
        <v>2.1779000458506115E-3</v>
      </c>
      <c r="D1208">
        <v>2291256</v>
      </c>
      <c r="E1208" s="52">
        <v>87.68</v>
      </c>
      <c r="F1208" s="52">
        <v>89.59</v>
      </c>
      <c r="G1208" s="52">
        <v>87.045000000000002</v>
      </c>
    </row>
    <row r="1209" spans="1:7" x14ac:dyDescent="0.25">
      <c r="A1209" s="51">
        <v>44022</v>
      </c>
      <c r="B1209" s="52">
        <v>87.24</v>
      </c>
      <c r="C1209" s="53">
        <f t="shared" si="18"/>
        <v>9.9560083352627782E-3</v>
      </c>
      <c r="D1209">
        <v>1026798</v>
      </c>
      <c r="E1209" s="52">
        <v>86.2</v>
      </c>
      <c r="F1209" s="52">
        <v>87.44</v>
      </c>
      <c r="G1209" s="52">
        <v>85.694999999999993</v>
      </c>
    </row>
    <row r="1210" spans="1:7" x14ac:dyDescent="0.25">
      <c r="A1210" s="51">
        <v>44021</v>
      </c>
      <c r="B1210" s="52">
        <v>86.38</v>
      </c>
      <c r="C1210" s="53">
        <f t="shared" si="18"/>
        <v>-1.9641825534373325E-3</v>
      </c>
      <c r="D1210">
        <v>1812115</v>
      </c>
      <c r="E1210" s="52">
        <v>86.62</v>
      </c>
      <c r="F1210" s="52">
        <v>87.245000000000005</v>
      </c>
      <c r="G1210" s="52">
        <v>85.69</v>
      </c>
    </row>
    <row r="1211" spans="1:7" x14ac:dyDescent="0.25">
      <c r="A1211" s="51">
        <v>44020</v>
      </c>
      <c r="B1211" s="52">
        <v>86.55</v>
      </c>
      <c r="C1211" s="53">
        <f t="shared" si="18"/>
        <v>-3.5689615473175618E-3</v>
      </c>
      <c r="D1211">
        <v>1464035</v>
      </c>
      <c r="E1211" s="52">
        <v>86.93</v>
      </c>
      <c r="F1211" s="52">
        <v>87.46</v>
      </c>
      <c r="G1211" s="52">
        <v>86.06</v>
      </c>
    </row>
    <row r="1212" spans="1:7" x14ac:dyDescent="0.25">
      <c r="A1212" s="51">
        <v>44019</v>
      </c>
      <c r="B1212" s="52">
        <v>86.86</v>
      </c>
      <c r="C1212" s="53">
        <f t="shared" si="18"/>
        <v>-1.8641961360298387E-2</v>
      </c>
      <c r="D1212">
        <v>1310742</v>
      </c>
      <c r="E1212" s="52">
        <v>87.99</v>
      </c>
      <c r="F1212" s="52">
        <v>88.19</v>
      </c>
      <c r="G1212" s="52">
        <v>86.68</v>
      </c>
    </row>
    <row r="1213" spans="1:7" x14ac:dyDescent="0.25">
      <c r="A1213" s="51">
        <v>44018</v>
      </c>
      <c r="B1213" s="52">
        <v>88.51</v>
      </c>
      <c r="C1213" s="53">
        <f t="shared" si="18"/>
        <v>2.2527726432532313E-2</v>
      </c>
      <c r="D1213">
        <v>1286941</v>
      </c>
      <c r="E1213" s="52">
        <v>87.65</v>
      </c>
      <c r="F1213" s="52">
        <v>88.75</v>
      </c>
      <c r="G1213" s="52">
        <v>86.38</v>
      </c>
    </row>
    <row r="1214" spans="1:7" x14ac:dyDescent="0.25">
      <c r="A1214" s="51">
        <v>44014</v>
      </c>
      <c r="B1214" s="52">
        <v>86.56</v>
      </c>
      <c r="C1214" s="53">
        <f t="shared" si="18"/>
        <v>1.2724117987275019E-3</v>
      </c>
      <c r="D1214">
        <v>1743357</v>
      </c>
      <c r="E1214" s="52">
        <v>87.74</v>
      </c>
      <c r="F1214" s="52">
        <v>88.62</v>
      </c>
      <c r="G1214" s="52">
        <v>86.355000000000004</v>
      </c>
    </row>
    <row r="1215" spans="1:7" x14ac:dyDescent="0.25">
      <c r="A1215" s="51">
        <v>44013</v>
      </c>
      <c r="B1215" s="52">
        <v>86.45</v>
      </c>
      <c r="C1215" s="53">
        <f t="shared" si="18"/>
        <v>-5.2928316649406559E-3</v>
      </c>
      <c r="D1215">
        <v>1963334</v>
      </c>
      <c r="E1215" s="52">
        <v>87.17</v>
      </c>
      <c r="F1215" s="52">
        <v>87.67</v>
      </c>
      <c r="G1215" s="52">
        <v>85.57</v>
      </c>
    </row>
    <row r="1216" spans="1:7" x14ac:dyDescent="0.25">
      <c r="A1216" s="51">
        <v>44012</v>
      </c>
      <c r="B1216" s="52">
        <v>86.91</v>
      </c>
      <c r="C1216" s="53">
        <f t="shared" si="18"/>
        <v>-8.047827086687942E-4</v>
      </c>
      <c r="D1216">
        <v>2046704</v>
      </c>
      <c r="E1216" s="52">
        <v>85.91</v>
      </c>
      <c r="F1216" s="52">
        <v>87.41</v>
      </c>
      <c r="G1216" s="52">
        <v>85.54</v>
      </c>
    </row>
    <row r="1217" spans="1:7" x14ac:dyDescent="0.25">
      <c r="A1217" s="51">
        <v>44011</v>
      </c>
      <c r="B1217" s="52">
        <v>86.98</v>
      </c>
      <c r="C1217" s="53">
        <f t="shared" si="18"/>
        <v>2.5828517513857729E-2</v>
      </c>
      <c r="D1217">
        <v>1292268</v>
      </c>
      <c r="E1217" s="52">
        <v>85.02</v>
      </c>
      <c r="F1217" s="52">
        <v>87.18</v>
      </c>
      <c r="G1217" s="52">
        <v>84.32</v>
      </c>
    </row>
    <row r="1218" spans="1:7" x14ac:dyDescent="0.25">
      <c r="A1218" s="51">
        <v>44008</v>
      </c>
      <c r="B1218" s="52">
        <v>84.79</v>
      </c>
      <c r="C1218" s="53">
        <f t="shared" si="18"/>
        <v>-1.4069767441860392E-2</v>
      </c>
      <c r="D1218">
        <v>4644379</v>
      </c>
      <c r="E1218" s="52">
        <v>85.8</v>
      </c>
      <c r="F1218" s="52">
        <v>86.47</v>
      </c>
      <c r="G1218" s="52">
        <v>84.17</v>
      </c>
    </row>
    <row r="1219" spans="1:7" x14ac:dyDescent="0.25">
      <c r="A1219" s="51">
        <v>44007</v>
      </c>
      <c r="B1219" s="52">
        <v>86</v>
      </c>
      <c r="C1219" s="53">
        <f t="shared" ref="C1219:C1256" si="19">B1219/B1220-1</f>
        <v>-6.4695009242143886E-3</v>
      </c>
      <c r="D1219">
        <v>1611248</v>
      </c>
      <c r="E1219" s="52">
        <v>86.32</v>
      </c>
      <c r="F1219" s="52">
        <v>86.68</v>
      </c>
      <c r="G1219" s="52">
        <v>84.85</v>
      </c>
    </row>
    <row r="1220" spans="1:7" x14ac:dyDescent="0.25">
      <c r="A1220" s="51">
        <v>44006</v>
      </c>
      <c r="B1220" s="52">
        <v>86.56</v>
      </c>
      <c r="C1220" s="53">
        <f t="shared" si="19"/>
        <v>-1.5468607825295688E-2</v>
      </c>
      <c r="D1220">
        <v>2848220</v>
      </c>
      <c r="E1220" s="52">
        <v>87.44</v>
      </c>
      <c r="F1220" s="52">
        <v>87.54</v>
      </c>
      <c r="G1220" s="52">
        <v>84.95</v>
      </c>
    </row>
    <row r="1221" spans="1:7" x14ac:dyDescent="0.25">
      <c r="A1221" s="51">
        <v>44005</v>
      </c>
      <c r="B1221" s="52">
        <v>87.92</v>
      </c>
      <c r="C1221" s="53">
        <f t="shared" si="19"/>
        <v>1.1386927806877889E-3</v>
      </c>
      <c r="D1221">
        <v>2094190</v>
      </c>
      <c r="E1221" s="52">
        <v>88.96</v>
      </c>
      <c r="F1221" s="52">
        <v>89.29</v>
      </c>
      <c r="G1221" s="52">
        <v>87.72</v>
      </c>
    </row>
    <row r="1222" spans="1:7" x14ac:dyDescent="0.25">
      <c r="A1222" s="51">
        <v>44004</v>
      </c>
      <c r="B1222" s="52">
        <v>87.82</v>
      </c>
      <c r="C1222" s="53">
        <f t="shared" si="19"/>
        <v>-4.9852707908453198E-3</v>
      </c>
      <c r="D1222">
        <v>2219746</v>
      </c>
      <c r="E1222" s="52">
        <v>88</v>
      </c>
      <c r="F1222" s="52">
        <v>88.49</v>
      </c>
      <c r="G1222" s="52">
        <v>87.22</v>
      </c>
    </row>
    <row r="1223" spans="1:7" x14ac:dyDescent="0.25">
      <c r="A1223" s="51">
        <v>44001</v>
      </c>
      <c r="B1223" s="52">
        <v>88.26</v>
      </c>
      <c r="C1223" s="53">
        <f t="shared" si="19"/>
        <v>-2.074780872073656E-2</v>
      </c>
      <c r="D1223">
        <v>4135872</v>
      </c>
      <c r="E1223" s="52">
        <v>91.48</v>
      </c>
      <c r="F1223" s="52">
        <v>91.92</v>
      </c>
      <c r="G1223" s="52">
        <v>87.9</v>
      </c>
    </row>
    <row r="1224" spans="1:7" x14ac:dyDescent="0.25">
      <c r="A1224" s="51">
        <v>44000</v>
      </c>
      <c r="B1224" s="52">
        <v>90.13</v>
      </c>
      <c r="C1224" s="53">
        <f t="shared" si="19"/>
        <v>-1.2382204689897147E-2</v>
      </c>
      <c r="D1224">
        <v>1428278</v>
      </c>
      <c r="E1224" s="52">
        <v>90.73</v>
      </c>
      <c r="F1224" s="52">
        <v>91.01</v>
      </c>
      <c r="G1224" s="52">
        <v>89.63</v>
      </c>
    </row>
    <row r="1225" spans="1:7" x14ac:dyDescent="0.25">
      <c r="A1225" s="51">
        <v>43999</v>
      </c>
      <c r="B1225" s="52">
        <v>91.26</v>
      </c>
      <c r="C1225" s="53">
        <f t="shared" si="19"/>
        <v>-6.5316786414107986E-3</v>
      </c>
      <c r="D1225">
        <v>1384634</v>
      </c>
      <c r="E1225" s="52">
        <v>92.37</v>
      </c>
      <c r="F1225" s="52">
        <v>92.48</v>
      </c>
      <c r="G1225" s="52">
        <v>90.864999999999995</v>
      </c>
    </row>
    <row r="1226" spans="1:7" x14ac:dyDescent="0.25">
      <c r="A1226" s="51">
        <v>43998</v>
      </c>
      <c r="B1226" s="52">
        <v>91.86</v>
      </c>
      <c r="C1226" s="53">
        <f t="shared" si="19"/>
        <v>4.5931758530184386E-3</v>
      </c>
      <c r="D1226">
        <v>1842471</v>
      </c>
      <c r="E1226" s="52">
        <v>94.33</v>
      </c>
      <c r="F1226" s="52">
        <v>94.33</v>
      </c>
      <c r="G1226" s="52">
        <v>90.9</v>
      </c>
    </row>
    <row r="1227" spans="1:7" x14ac:dyDescent="0.25">
      <c r="A1227" s="51">
        <v>43997</v>
      </c>
      <c r="B1227" s="52">
        <v>91.44</v>
      </c>
      <c r="C1227" s="53">
        <f t="shared" si="19"/>
        <v>1.7528483786151128E-3</v>
      </c>
      <c r="D1227">
        <v>1631002</v>
      </c>
      <c r="E1227" s="52">
        <v>89.47</v>
      </c>
      <c r="F1227" s="52">
        <v>91.9</v>
      </c>
      <c r="G1227" s="52">
        <v>88.52</v>
      </c>
    </row>
    <row r="1228" spans="1:7" x14ac:dyDescent="0.25">
      <c r="A1228" s="51">
        <v>43994</v>
      </c>
      <c r="B1228" s="52">
        <v>91.28</v>
      </c>
      <c r="C1228" s="53">
        <f t="shared" si="19"/>
        <v>6.7276938347855531E-3</v>
      </c>
      <c r="D1228">
        <v>1806434</v>
      </c>
      <c r="E1228" s="52">
        <v>92.85</v>
      </c>
      <c r="F1228" s="52">
        <v>92.99</v>
      </c>
      <c r="G1228" s="52">
        <v>89.67</v>
      </c>
    </row>
    <row r="1229" spans="1:7" x14ac:dyDescent="0.25">
      <c r="A1229" s="51">
        <v>43993</v>
      </c>
      <c r="B1229" s="52">
        <v>90.67</v>
      </c>
      <c r="C1229" s="53">
        <f t="shared" si="19"/>
        <v>-3.6348177277075178E-2</v>
      </c>
      <c r="D1229">
        <v>2540492</v>
      </c>
      <c r="E1229" s="52">
        <v>92.01</v>
      </c>
      <c r="F1229" s="52">
        <v>92.92</v>
      </c>
      <c r="G1229" s="52">
        <v>89.85</v>
      </c>
    </row>
    <row r="1230" spans="1:7" x14ac:dyDescent="0.25">
      <c r="A1230" s="51">
        <v>43992</v>
      </c>
      <c r="B1230" s="52">
        <v>94.09</v>
      </c>
      <c r="C1230" s="53">
        <f t="shared" si="19"/>
        <v>-1.5383005441607311E-2</v>
      </c>
      <c r="D1230">
        <v>2418612</v>
      </c>
      <c r="E1230" s="52">
        <v>95.43</v>
      </c>
      <c r="F1230" s="52">
        <v>95.72</v>
      </c>
      <c r="G1230" s="52">
        <v>93.405000000000001</v>
      </c>
    </row>
    <row r="1231" spans="1:7" x14ac:dyDescent="0.25">
      <c r="A1231" s="51">
        <v>43991</v>
      </c>
      <c r="B1231" s="52">
        <v>95.56</v>
      </c>
      <c r="C1231" s="53">
        <f t="shared" si="19"/>
        <v>-4.4796332951347884E-3</v>
      </c>
      <c r="D1231">
        <v>2063466</v>
      </c>
      <c r="E1231" s="52">
        <v>95</v>
      </c>
      <c r="F1231" s="52">
        <v>96.35</v>
      </c>
      <c r="G1231" s="52">
        <v>93.91</v>
      </c>
    </row>
    <row r="1232" spans="1:7" x14ac:dyDescent="0.25">
      <c r="A1232" s="51">
        <v>43990</v>
      </c>
      <c r="B1232" s="52">
        <v>95.99</v>
      </c>
      <c r="C1232" s="53">
        <f t="shared" si="19"/>
        <v>-5.4910899295482762E-3</v>
      </c>
      <c r="D1232">
        <v>2748022</v>
      </c>
      <c r="E1232" s="52">
        <v>96.5</v>
      </c>
      <c r="F1232" s="52">
        <v>96.864999999999995</v>
      </c>
      <c r="G1232" s="52">
        <v>95.51</v>
      </c>
    </row>
    <row r="1233" spans="1:7" x14ac:dyDescent="0.25">
      <c r="A1233" s="51">
        <v>43987</v>
      </c>
      <c r="B1233" s="52">
        <v>96.52</v>
      </c>
      <c r="C1233" s="53">
        <f t="shared" si="19"/>
        <v>1.6106958627224E-2</v>
      </c>
      <c r="D1233">
        <v>3723062</v>
      </c>
      <c r="E1233" s="52">
        <v>97.75</v>
      </c>
      <c r="F1233" s="52">
        <v>98.28</v>
      </c>
      <c r="G1233" s="52">
        <v>95.52</v>
      </c>
    </row>
    <row r="1234" spans="1:7" x14ac:dyDescent="0.25">
      <c r="A1234" s="51">
        <v>43986</v>
      </c>
      <c r="B1234" s="52">
        <v>94.99</v>
      </c>
      <c r="C1234" s="53">
        <f t="shared" si="19"/>
        <v>4.5473773265649609E-3</v>
      </c>
      <c r="D1234">
        <v>2537040</v>
      </c>
      <c r="E1234" s="52">
        <v>94.41</v>
      </c>
      <c r="F1234" s="52">
        <v>95.64</v>
      </c>
      <c r="G1234" s="52">
        <v>93.79</v>
      </c>
    </row>
    <row r="1235" spans="1:7" x14ac:dyDescent="0.25">
      <c r="A1235" s="51">
        <v>43985</v>
      </c>
      <c r="B1235" s="52">
        <v>94.56</v>
      </c>
      <c r="C1235" s="53">
        <f t="shared" si="19"/>
        <v>2.548530528142301E-2</v>
      </c>
      <c r="D1235">
        <v>2667131</v>
      </c>
      <c r="E1235" s="52">
        <v>93.25</v>
      </c>
      <c r="F1235" s="52">
        <v>95.86</v>
      </c>
      <c r="G1235" s="52">
        <v>92.92</v>
      </c>
    </row>
    <row r="1236" spans="1:7" x14ac:dyDescent="0.25">
      <c r="A1236" s="51">
        <v>43984</v>
      </c>
      <c r="B1236" s="52">
        <v>92.21</v>
      </c>
      <c r="C1236" s="53">
        <f t="shared" si="19"/>
        <v>1.8669907202828018E-2</v>
      </c>
      <c r="D1236">
        <v>2484181</v>
      </c>
      <c r="E1236" s="52">
        <v>91.19</v>
      </c>
      <c r="F1236" s="52">
        <v>92.5</v>
      </c>
      <c r="G1236" s="52">
        <v>90.8</v>
      </c>
    </row>
    <row r="1237" spans="1:7" x14ac:dyDescent="0.25">
      <c r="A1237" s="51">
        <v>43983</v>
      </c>
      <c r="B1237" s="52">
        <v>90.52</v>
      </c>
      <c r="C1237" s="53">
        <f t="shared" si="19"/>
        <v>8.8041903488240703E-3</v>
      </c>
      <c r="D1237">
        <v>2014087</v>
      </c>
      <c r="E1237" s="52">
        <v>89.89</v>
      </c>
      <c r="F1237" s="52">
        <v>91.35</v>
      </c>
      <c r="G1237" s="52">
        <v>89.42</v>
      </c>
    </row>
    <row r="1238" spans="1:7" x14ac:dyDescent="0.25">
      <c r="A1238" s="51">
        <v>43980</v>
      </c>
      <c r="B1238" s="52">
        <v>89.73</v>
      </c>
      <c r="C1238" s="53">
        <f t="shared" si="19"/>
        <v>-1.2328013208585453E-2</v>
      </c>
      <c r="D1238">
        <v>14610240</v>
      </c>
      <c r="E1238" s="52">
        <v>90.28</v>
      </c>
      <c r="F1238" s="52">
        <v>90.92</v>
      </c>
      <c r="G1238" s="52">
        <v>88.51</v>
      </c>
    </row>
    <row r="1239" spans="1:7" x14ac:dyDescent="0.25">
      <c r="A1239" s="51">
        <v>43979</v>
      </c>
      <c r="B1239" s="52">
        <v>90.85</v>
      </c>
      <c r="C1239" s="53">
        <f t="shared" si="19"/>
        <v>6.7597517730495493E-3</v>
      </c>
      <c r="D1239">
        <v>4065885</v>
      </c>
      <c r="E1239" s="52">
        <v>90.61</v>
      </c>
      <c r="F1239" s="52">
        <v>91.31</v>
      </c>
      <c r="G1239" s="52">
        <v>88.23</v>
      </c>
    </row>
    <row r="1240" spans="1:7" x14ac:dyDescent="0.25">
      <c r="A1240" s="51">
        <v>43978</v>
      </c>
      <c r="B1240" s="52">
        <v>90.24</v>
      </c>
      <c r="C1240" s="53">
        <f t="shared" si="19"/>
        <v>2.4872231686541735E-2</v>
      </c>
      <c r="D1240">
        <v>4590876</v>
      </c>
      <c r="E1240" s="52">
        <v>89.43</v>
      </c>
      <c r="F1240" s="52">
        <v>90.64</v>
      </c>
      <c r="G1240" s="52">
        <v>88.754999999999995</v>
      </c>
    </row>
    <row r="1241" spans="1:7" x14ac:dyDescent="0.25">
      <c r="A1241" s="51">
        <v>43977</v>
      </c>
      <c r="B1241" s="52">
        <v>88.05</v>
      </c>
      <c r="C1241" s="53">
        <f t="shared" si="19"/>
        <v>9.1690544412608155E-3</v>
      </c>
      <c r="D1241">
        <v>3680787</v>
      </c>
      <c r="E1241" s="52">
        <v>89.8</v>
      </c>
      <c r="F1241" s="52">
        <v>90.94</v>
      </c>
      <c r="G1241" s="52">
        <v>87.88</v>
      </c>
    </row>
    <row r="1242" spans="1:7" x14ac:dyDescent="0.25">
      <c r="A1242" s="51">
        <v>43973</v>
      </c>
      <c r="B1242" s="52">
        <v>87.25</v>
      </c>
      <c r="C1242" s="53">
        <f t="shared" si="19"/>
        <v>-8.6353823429156096E-3</v>
      </c>
      <c r="D1242">
        <v>2247940</v>
      </c>
      <c r="E1242" s="52">
        <v>88.42</v>
      </c>
      <c r="F1242" s="52">
        <v>88.47</v>
      </c>
      <c r="G1242" s="52">
        <v>86.09</v>
      </c>
    </row>
    <row r="1243" spans="1:7" x14ac:dyDescent="0.25">
      <c r="A1243" s="51">
        <v>43972</v>
      </c>
      <c r="B1243" s="52">
        <v>88.01</v>
      </c>
      <c r="C1243" s="53">
        <f t="shared" si="19"/>
        <v>-9.0816210693611676E-4</v>
      </c>
      <c r="D1243">
        <v>2235935</v>
      </c>
      <c r="E1243" s="52">
        <v>88.05</v>
      </c>
      <c r="F1243" s="52">
        <v>88.27</v>
      </c>
      <c r="G1243" s="52">
        <v>86.69</v>
      </c>
    </row>
    <row r="1244" spans="1:7" x14ac:dyDescent="0.25">
      <c r="A1244" s="51">
        <v>43971</v>
      </c>
      <c r="B1244" s="52">
        <v>88.09</v>
      </c>
      <c r="C1244" s="53">
        <f t="shared" si="19"/>
        <v>1.4160718397421279E-2</v>
      </c>
      <c r="D1244">
        <v>2653773</v>
      </c>
      <c r="E1244" s="52">
        <v>88.45</v>
      </c>
      <c r="F1244" s="52">
        <v>88.45</v>
      </c>
      <c r="G1244" s="52">
        <v>87.14</v>
      </c>
    </row>
    <row r="1245" spans="1:7" x14ac:dyDescent="0.25">
      <c r="A1245" s="51">
        <v>43970</v>
      </c>
      <c r="B1245" s="52">
        <v>86.86</v>
      </c>
      <c r="C1245" s="53">
        <f t="shared" si="19"/>
        <v>1.152604887044717E-3</v>
      </c>
      <c r="D1245">
        <v>2066570</v>
      </c>
      <c r="E1245" s="52">
        <v>86.21</v>
      </c>
      <c r="F1245" s="52">
        <v>88.18</v>
      </c>
      <c r="G1245" s="52">
        <v>85.46</v>
      </c>
    </row>
    <row r="1246" spans="1:7" x14ac:dyDescent="0.25">
      <c r="A1246" s="51">
        <v>43969</v>
      </c>
      <c r="B1246" s="52">
        <v>86.76</v>
      </c>
      <c r="C1246" s="53">
        <f t="shared" si="19"/>
        <v>2.1908127208480455E-2</v>
      </c>
      <c r="D1246">
        <v>2550098</v>
      </c>
      <c r="E1246" s="52">
        <v>87.76</v>
      </c>
      <c r="F1246" s="52">
        <v>88.44</v>
      </c>
      <c r="G1246" s="52">
        <v>85.98</v>
      </c>
    </row>
    <row r="1247" spans="1:7" x14ac:dyDescent="0.25">
      <c r="A1247" s="51">
        <v>43966</v>
      </c>
      <c r="B1247" s="52">
        <v>84.9</v>
      </c>
      <c r="C1247" s="53">
        <f t="shared" si="19"/>
        <v>1.9330051626845979E-2</v>
      </c>
      <c r="D1247">
        <v>3998422</v>
      </c>
      <c r="E1247" s="52">
        <v>82.58</v>
      </c>
      <c r="F1247" s="52">
        <v>85.31</v>
      </c>
      <c r="G1247" s="52">
        <v>82.1</v>
      </c>
    </row>
    <row r="1248" spans="1:7" x14ac:dyDescent="0.25">
      <c r="A1248" s="51">
        <v>43965</v>
      </c>
      <c r="B1248" s="52">
        <v>83.29</v>
      </c>
      <c r="C1248" s="53">
        <f t="shared" si="19"/>
        <v>3.5430134261561497E-2</v>
      </c>
      <c r="D1248">
        <v>2684159</v>
      </c>
      <c r="E1248" s="52">
        <v>79.2</v>
      </c>
      <c r="F1248" s="52">
        <v>83.49</v>
      </c>
      <c r="G1248" s="52">
        <v>77.58</v>
      </c>
    </row>
    <row r="1249" spans="1:7" x14ac:dyDescent="0.25">
      <c r="A1249" s="51">
        <v>43964</v>
      </c>
      <c r="B1249" s="52">
        <v>80.44</v>
      </c>
      <c r="C1249" s="53">
        <f t="shared" si="19"/>
        <v>-4.2380952380952408E-2</v>
      </c>
      <c r="D1249">
        <v>2809094</v>
      </c>
      <c r="E1249" s="52">
        <v>83.39</v>
      </c>
      <c r="F1249" s="52">
        <v>83.78</v>
      </c>
      <c r="G1249" s="52">
        <v>79.27</v>
      </c>
    </row>
    <row r="1250" spans="1:7" x14ac:dyDescent="0.25">
      <c r="A1250" s="51">
        <v>43963</v>
      </c>
      <c r="B1250" s="52">
        <v>84</v>
      </c>
      <c r="C1250" s="53">
        <f t="shared" si="19"/>
        <v>-2.7440083362278656E-2</v>
      </c>
      <c r="D1250">
        <v>1926439</v>
      </c>
      <c r="E1250" s="52">
        <v>87.09</v>
      </c>
      <c r="F1250" s="52">
        <v>87.63</v>
      </c>
      <c r="G1250" s="52">
        <v>83.99</v>
      </c>
    </row>
    <row r="1251" spans="1:7" x14ac:dyDescent="0.25">
      <c r="A1251" s="51">
        <v>43962</v>
      </c>
      <c r="B1251" s="52">
        <v>86.37</v>
      </c>
      <c r="C1251" s="53">
        <f t="shared" si="19"/>
        <v>2.2046878626131861E-3</v>
      </c>
      <c r="D1251">
        <v>1785036</v>
      </c>
      <c r="E1251" s="52">
        <v>85.62</v>
      </c>
      <c r="F1251" s="52">
        <v>87.24</v>
      </c>
      <c r="G1251" s="52">
        <v>85.32</v>
      </c>
    </row>
    <row r="1252" spans="1:7" x14ac:dyDescent="0.25">
      <c r="A1252" s="51">
        <v>43959</v>
      </c>
      <c r="B1252" s="52">
        <v>86.18</v>
      </c>
      <c r="C1252" s="53">
        <f t="shared" si="19"/>
        <v>1.8676122931442274E-2</v>
      </c>
      <c r="D1252">
        <v>1949324</v>
      </c>
      <c r="E1252" s="52">
        <v>86.04</v>
      </c>
      <c r="F1252" s="52">
        <v>86.58</v>
      </c>
      <c r="G1252" s="52">
        <v>84.995000000000005</v>
      </c>
    </row>
    <row r="1253" spans="1:7" x14ac:dyDescent="0.25">
      <c r="A1253" s="51">
        <v>43958</v>
      </c>
      <c r="B1253" s="52">
        <v>84.6</v>
      </c>
      <c r="C1253" s="53">
        <f t="shared" si="19"/>
        <v>1.7193699651316452E-2</v>
      </c>
      <c r="D1253">
        <v>1874058</v>
      </c>
      <c r="E1253" s="52">
        <v>84.5</v>
      </c>
      <c r="F1253" s="52">
        <v>85.48</v>
      </c>
      <c r="G1253" s="52">
        <v>84.039900000000003</v>
      </c>
    </row>
    <row r="1254" spans="1:7" x14ac:dyDescent="0.25">
      <c r="A1254" s="51">
        <v>43957</v>
      </c>
      <c r="B1254" s="52">
        <v>83.17</v>
      </c>
      <c r="C1254" s="53">
        <f t="shared" si="19"/>
        <v>-1.3208453410182841E-3</v>
      </c>
      <c r="D1254">
        <v>1440311</v>
      </c>
      <c r="E1254" s="52">
        <v>83.8</v>
      </c>
      <c r="F1254" s="52">
        <v>84.36</v>
      </c>
      <c r="G1254" s="52">
        <v>82.88</v>
      </c>
    </row>
    <row r="1255" spans="1:7" x14ac:dyDescent="0.25">
      <c r="A1255" s="51">
        <v>43956</v>
      </c>
      <c r="B1255" s="52">
        <v>83.28</v>
      </c>
      <c r="C1255" s="53">
        <f t="shared" si="19"/>
        <v>2.2866770971234907E-3</v>
      </c>
      <c r="D1255">
        <v>1929850</v>
      </c>
      <c r="E1255" s="52">
        <v>84.43</v>
      </c>
      <c r="F1255" s="52">
        <v>84.88</v>
      </c>
      <c r="G1255" s="52">
        <v>82.68</v>
      </c>
    </row>
    <row r="1256" spans="1:7" x14ac:dyDescent="0.25">
      <c r="A1256" s="51">
        <v>43955</v>
      </c>
      <c r="B1256" s="52">
        <v>83.09</v>
      </c>
      <c r="C1256" s="53">
        <f t="shared" si="19"/>
        <v>-8.590860279202972E-3</v>
      </c>
      <c r="D1256">
        <v>1892926</v>
      </c>
      <c r="E1256" s="52">
        <v>82.46</v>
      </c>
      <c r="F1256" s="52">
        <v>83.655000000000001</v>
      </c>
      <c r="G1256" s="52">
        <v>81.16</v>
      </c>
    </row>
    <row r="1257" spans="1:7" x14ac:dyDescent="0.25">
      <c r="A1257" s="51">
        <v>43952</v>
      </c>
      <c r="B1257" s="52">
        <v>83.81</v>
      </c>
      <c r="C1257" s="53"/>
      <c r="D1257">
        <v>2130549</v>
      </c>
      <c r="E1257" s="52">
        <v>84.39</v>
      </c>
      <c r="F1257" s="52">
        <v>84.9</v>
      </c>
      <c r="G1257" s="52">
        <v>82.75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203E-77CF-4530-9DB4-0EA3A2C7702C}">
  <dimension ref="A2:L47"/>
  <sheetViews>
    <sheetView showGridLines="0" zoomScaleNormal="100" workbookViewId="0">
      <selection activeCell="D5" sqref="D5"/>
    </sheetView>
  </sheetViews>
  <sheetFormatPr defaultColWidth="8.85546875" defaultRowHeight="15" x14ac:dyDescent="0.25"/>
  <cols>
    <col min="1" max="1" width="3.7109375" customWidth="1"/>
    <col min="2" max="2" width="18.140625" bestFit="1" customWidth="1"/>
    <col min="3" max="11" width="15.42578125" customWidth="1"/>
    <col min="12" max="12" width="15.7109375" customWidth="1"/>
  </cols>
  <sheetData>
    <row r="2" spans="1:12" s="159" customFormat="1" ht="21" x14ac:dyDescent="0.35">
      <c r="B2" s="160" t="s">
        <v>232</v>
      </c>
    </row>
    <row r="4" spans="1:12" x14ac:dyDescent="0.25">
      <c r="B4" s="161" t="s">
        <v>233</v>
      </c>
      <c r="C4" s="162"/>
      <c r="D4" s="162"/>
    </row>
    <row r="5" spans="1:12" x14ac:dyDescent="0.25">
      <c r="B5" t="s">
        <v>234</v>
      </c>
      <c r="D5" s="163"/>
    </row>
    <row r="6" spans="1:12" x14ac:dyDescent="0.25">
      <c r="B6" t="s">
        <v>235</v>
      </c>
      <c r="D6" s="163"/>
    </row>
    <row r="8" spans="1:12" x14ac:dyDescent="0.25">
      <c r="A8" s="164" t="s">
        <v>236</v>
      </c>
      <c r="B8" s="188" t="s">
        <v>232</v>
      </c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5.0999999999999996" customHeight="1" x14ac:dyDescent="0.25">
      <c r="A9" s="164"/>
    </row>
    <row r="10" spans="1:12" x14ac:dyDescent="0.25">
      <c r="A10" s="164" t="s">
        <v>236</v>
      </c>
      <c r="B10" s="188" t="s">
        <v>237</v>
      </c>
      <c r="C10" s="189">
        <v>2021</v>
      </c>
      <c r="D10" s="189">
        <f t="shared" ref="D10:L10" si="0">C10+1</f>
        <v>2022</v>
      </c>
      <c r="E10" s="189">
        <f>D10+1</f>
        <v>2023</v>
      </c>
      <c r="F10" s="189">
        <f t="shared" si="0"/>
        <v>2024</v>
      </c>
      <c r="G10" s="190">
        <f t="shared" si="0"/>
        <v>2025</v>
      </c>
      <c r="H10" s="190">
        <f t="shared" si="0"/>
        <v>2026</v>
      </c>
      <c r="I10" s="190">
        <f t="shared" si="0"/>
        <v>2027</v>
      </c>
      <c r="J10" s="190">
        <f t="shared" si="0"/>
        <v>2028</v>
      </c>
      <c r="K10" s="190">
        <f t="shared" si="0"/>
        <v>2029</v>
      </c>
      <c r="L10" s="190">
        <f t="shared" si="0"/>
        <v>2030</v>
      </c>
    </row>
    <row r="11" spans="1:12" ht="5.0999999999999996" customHeight="1" x14ac:dyDescent="0.25">
      <c r="A11" s="164"/>
    </row>
    <row r="12" spans="1:12" x14ac:dyDescent="0.25">
      <c r="A12" s="164"/>
      <c r="B12" t="s">
        <v>238</v>
      </c>
      <c r="C12" s="165">
        <f>'Income Statement'!M11</f>
        <v>6584</v>
      </c>
      <c r="D12" s="165">
        <f>'Income Statement'!R11</f>
        <v>6842</v>
      </c>
      <c r="E12" s="165">
        <f>'Income Statement'!W11</f>
        <v>7076</v>
      </c>
      <c r="F12" s="165">
        <f>'Income Statement'!AB11</f>
        <v>7549</v>
      </c>
      <c r="G12" s="165">
        <f>'Income Statement'!AG11</f>
        <v>8101.3210088131045</v>
      </c>
      <c r="H12" s="165">
        <f>'Income Statement'!AL11</f>
        <v>8747.9961789325371</v>
      </c>
      <c r="I12" s="165">
        <f>'Income Statement'!AQ11</f>
        <v>9506.9340878322255</v>
      </c>
      <c r="J12" s="165">
        <f>'Income Statement'!AV11</f>
        <v>10399.469093453559</v>
      </c>
      <c r="K12" s="165">
        <f>'Income Statement'!BA11</f>
        <v>11451.017032757325</v>
      </c>
      <c r="L12" s="187">
        <f>'Income Statement'!BF11</f>
        <v>12691.856427040009</v>
      </c>
    </row>
    <row r="13" spans="1:12" x14ac:dyDescent="0.25">
      <c r="A13" s="164"/>
      <c r="B13" s="166" t="s">
        <v>239</v>
      </c>
      <c r="C13" s="167"/>
      <c r="D13" s="168">
        <f>D12/C12-1</f>
        <v>3.9185905224787376E-2</v>
      </c>
      <c r="E13" s="168">
        <f t="shared" ref="E13:L13" si="1">E12/D12-1</f>
        <v>3.4200526161940914E-2</v>
      </c>
      <c r="F13" s="168">
        <f t="shared" si="1"/>
        <v>6.6845675522894332E-2</v>
      </c>
      <c r="G13" s="168">
        <f t="shared" si="1"/>
        <v>7.3164791205868829E-2</v>
      </c>
      <c r="H13" s="168">
        <f t="shared" si="1"/>
        <v>7.9823422552438128E-2</v>
      </c>
      <c r="I13" s="168">
        <f t="shared" si="1"/>
        <v>8.6755628760722292E-2</v>
      </c>
      <c r="J13" s="168">
        <f t="shared" si="1"/>
        <v>9.3882527992244613E-2</v>
      </c>
      <c r="K13" s="168">
        <f t="shared" si="1"/>
        <v>0.10111554059675143</v>
      </c>
      <c r="L13" s="168">
        <f t="shared" si="1"/>
        <v>0.10836062777071076</v>
      </c>
    </row>
    <row r="14" spans="1:12" x14ac:dyDescent="0.25">
      <c r="A14" s="164"/>
    </row>
    <row r="15" spans="1:12" x14ac:dyDescent="0.25">
      <c r="A15" s="164"/>
      <c r="B15" t="s">
        <v>240</v>
      </c>
      <c r="C15" s="165">
        <f>'Income Statement'!M22</f>
        <v>2139</v>
      </c>
      <c r="D15" s="165">
        <f>'Income Statement'!R22</f>
        <v>2187</v>
      </c>
      <c r="E15" s="165">
        <f>'Income Statement'!W22</f>
        <v>2318</v>
      </c>
      <c r="F15" s="165">
        <f>'Income Statement'!AB22</f>
        <v>2403</v>
      </c>
      <c r="G15" s="165">
        <f>'Income Statement'!AG22</f>
        <v>2435.8500009943455</v>
      </c>
      <c r="H15" s="165">
        <f>'Income Statement'!AL22</f>
        <v>2470.2177462291947</v>
      </c>
      <c r="I15" s="165">
        <f>'Income Statement'!AQ22</f>
        <v>2506.336958455805</v>
      </c>
      <c r="J15" s="165">
        <f>'Income Statement'!AV22</f>
        <v>2544.4853798282393</v>
      </c>
      <c r="K15" s="165">
        <f>'Income Statement'!BA22</f>
        <v>2584.9931881320736</v>
      </c>
      <c r="L15" s="165">
        <f>'Income Statement'!BF22</f>
        <v>2628.2530238314739</v>
      </c>
    </row>
    <row r="16" spans="1:12" x14ac:dyDescent="0.25">
      <c r="A16" s="164"/>
      <c r="B16" s="166" t="s">
        <v>241</v>
      </c>
      <c r="C16" s="168">
        <f>C15/C12</f>
        <v>0.32487849331713242</v>
      </c>
      <c r="D16" s="168">
        <f t="shared" ref="D16:L16" si="2">D15/D12</f>
        <v>0.31964337912890967</v>
      </c>
      <c r="E16" s="168">
        <f t="shared" si="2"/>
        <v>0.32758620689655171</v>
      </c>
      <c r="F16" s="168">
        <f t="shared" si="2"/>
        <v>0.31832030732547356</v>
      </c>
      <c r="G16" s="168">
        <f t="shared" si="2"/>
        <v>0.30067318630436707</v>
      </c>
      <c r="H16" s="168">
        <f>H15/H12</f>
        <v>0.28237526579836936</v>
      </c>
      <c r="I16" s="168">
        <f t="shared" si="2"/>
        <v>0.26363251657162806</v>
      </c>
      <c r="J16" s="168">
        <f>J15/J12</f>
        <v>0.24467454607177849</v>
      </c>
      <c r="K16" s="168">
        <f t="shared" si="2"/>
        <v>0.2257435458123343</v>
      </c>
      <c r="L16" s="168">
        <f t="shared" si="2"/>
        <v>0.20708184330166066</v>
      </c>
    </row>
    <row r="17" spans="1:12" x14ac:dyDescent="0.25">
      <c r="A17" s="164"/>
    </row>
    <row r="18" spans="1:12" x14ac:dyDescent="0.25">
      <c r="A18" s="164"/>
      <c r="B18" t="s">
        <v>242</v>
      </c>
      <c r="F18" s="165">
        <f>'Income Statement'!AB33</f>
        <v>414</v>
      </c>
      <c r="G18" s="165">
        <f>'Income Statement'!AG33</f>
        <v>502.51836093321936</v>
      </c>
      <c r="H18" s="165">
        <f>'Income Statement'!AL33</f>
        <v>414.40794157272126</v>
      </c>
      <c r="I18" s="165">
        <f>'Income Statement'!AQ33</f>
        <v>427.14899500273305</v>
      </c>
      <c r="J18" s="165">
        <f>'Income Statement'!AV33</f>
        <v>440.66401879377452</v>
      </c>
      <c r="K18" s="165">
        <f>'Income Statement'!BA33</f>
        <v>457.01301818762227</v>
      </c>
      <c r="L18" s="165">
        <f>'Income Statement'!BF33</f>
        <v>476.8491169999005</v>
      </c>
    </row>
    <row r="19" spans="1:12" x14ac:dyDescent="0.25">
      <c r="A19" s="164"/>
      <c r="B19" s="166" t="s">
        <v>243</v>
      </c>
      <c r="F19" s="191">
        <f>'Income Statement'!AB59</f>
        <v>0.21789473684210525</v>
      </c>
      <c r="G19" s="191">
        <f>'Income Statement'!AG59</f>
        <v>0.26504392044904201</v>
      </c>
      <c r="H19" s="191">
        <f>'Income Statement'!AL59</f>
        <v>0.2125185862493901</v>
      </c>
      <c r="I19" s="191">
        <f>'Income Statement'!AQ59</f>
        <v>0.21802643214193057</v>
      </c>
      <c r="J19" s="191">
        <f>'Income Statement'!AV59</f>
        <v>0.2225158685496591</v>
      </c>
      <c r="K19" s="191">
        <f>'Income Statement'!BA59</f>
        <v>0.22845974143209188</v>
      </c>
      <c r="L19" s="191">
        <f>'Income Statement'!BF59</f>
        <v>0.23619635006122452</v>
      </c>
    </row>
    <row r="20" spans="1:12" x14ac:dyDescent="0.25">
      <c r="A20" s="164"/>
    </row>
    <row r="21" spans="1:12" x14ac:dyDescent="0.25">
      <c r="A21" s="164"/>
      <c r="B21" s="170" t="s">
        <v>244</v>
      </c>
      <c r="C21" s="171"/>
      <c r="D21" s="171"/>
      <c r="E21" s="171"/>
      <c r="F21" s="192">
        <f>F15-F18</f>
        <v>1989</v>
      </c>
      <c r="G21" s="192">
        <f t="shared" ref="G21:L21" si="3">G15-G18</f>
        <v>1933.3316400611261</v>
      </c>
      <c r="H21" s="192">
        <f t="shared" si="3"/>
        <v>2055.8098046564737</v>
      </c>
      <c r="I21" s="192">
        <f t="shared" si="3"/>
        <v>2079.1879634530719</v>
      </c>
      <c r="J21" s="192">
        <f t="shared" si="3"/>
        <v>2103.8213610344646</v>
      </c>
      <c r="K21" s="192">
        <f t="shared" si="3"/>
        <v>2127.9801699444515</v>
      </c>
      <c r="L21" s="193">
        <f t="shared" si="3"/>
        <v>2151.4039068315733</v>
      </c>
    </row>
    <row r="22" spans="1:12" x14ac:dyDescent="0.25">
      <c r="A22" s="164"/>
      <c r="F22" s="172"/>
      <c r="G22" s="172"/>
      <c r="H22" s="172"/>
      <c r="I22" s="172"/>
      <c r="J22" s="172"/>
      <c r="K22" s="172"/>
    </row>
    <row r="23" spans="1:12" x14ac:dyDescent="0.25">
      <c r="A23" s="164"/>
      <c r="B23" t="s">
        <v>245</v>
      </c>
      <c r="C23" s="165"/>
      <c r="D23" s="165"/>
      <c r="E23" s="165"/>
      <c r="F23" s="165">
        <f>'Cash Flow'!AG53</f>
        <v>0</v>
      </c>
      <c r="G23" s="165">
        <f>'[1]North America'!G23+[1]International!G23+[1]AWS!G23</f>
        <v>61079.379941317369</v>
      </c>
      <c r="H23" s="165">
        <f>'[1]North America'!H23+[1]International!H23+[1]AWS!H23</f>
        <v>69829.088170148258</v>
      </c>
      <c r="I23" s="165">
        <f>'[1]North America'!I23+[1]International!I23+[1]AWS!I23</f>
        <v>78145.767305741043</v>
      </c>
      <c r="J23" s="165">
        <f>'[1]North America'!J23+[1]International!J23+[1]AWS!J23</f>
        <v>88681.083092087734</v>
      </c>
      <c r="K23" s="165">
        <f>'[1]North America'!K23+[1]International!K23+[1]AWS!K23</f>
        <v>101224.34935337916</v>
      </c>
    </row>
    <row r="24" spans="1:12" x14ac:dyDescent="0.25">
      <c r="A24" s="164"/>
      <c r="B24" s="166" t="s">
        <v>241</v>
      </c>
      <c r="C24" s="169"/>
      <c r="D24" s="169"/>
      <c r="E24" s="169"/>
      <c r="F24" s="168">
        <f>F23/F$12</f>
        <v>0</v>
      </c>
      <c r="G24" s="168">
        <f t="shared" ref="G24:K24" si="4">G23/G$12</f>
        <v>7.5394346026865922</v>
      </c>
      <c r="H24" s="168">
        <f t="shared" si="4"/>
        <v>7.9822952298853274</v>
      </c>
      <c r="I24" s="168">
        <f t="shared" si="4"/>
        <v>8.2198705264779921</v>
      </c>
      <c r="J24" s="168">
        <f t="shared" si="4"/>
        <v>8.5274625363243075</v>
      </c>
      <c r="K24" s="168">
        <f t="shared" si="4"/>
        <v>8.8397693465839726</v>
      </c>
    </row>
    <row r="25" spans="1:12" x14ac:dyDescent="0.25">
      <c r="A25" s="164"/>
    </row>
    <row r="26" spans="1:12" x14ac:dyDescent="0.25">
      <c r="A26" s="164"/>
      <c r="B26" t="s">
        <v>246</v>
      </c>
      <c r="C26" s="165"/>
      <c r="D26" s="165"/>
      <c r="E26" s="165"/>
      <c r="F26" s="165">
        <f>'[1]North America'!F26+[1]International!F26+[1]AWS!F26</f>
        <v>76711.638503276175</v>
      </c>
      <c r="G26" s="165">
        <f>'[1]North America'!G26+[1]International!G26+[1]AWS!G26</f>
        <v>83017.380775036989</v>
      </c>
      <c r="H26" s="165">
        <f>'[1]North America'!H26+[1]International!H26+[1]AWS!H26</f>
        <v>91194.88492136194</v>
      </c>
      <c r="I26" s="165">
        <f>'[1]North America'!I26+[1]International!I26+[1]AWS!I26</f>
        <v>107386.31370705253</v>
      </c>
      <c r="J26" s="165">
        <f>'[1]North America'!J26+[1]International!J26+[1]AWS!J26</f>
        <v>120577.76244910699</v>
      </c>
      <c r="K26" s="165">
        <f>'[1]North America'!K26+[1]International!K26+[1]AWS!K26</f>
        <v>137639.53611246275</v>
      </c>
    </row>
    <row r="27" spans="1:12" x14ac:dyDescent="0.25">
      <c r="A27" s="164"/>
      <c r="B27" s="166" t="s">
        <v>241</v>
      </c>
      <c r="C27" s="169"/>
      <c r="D27" s="169"/>
      <c r="E27" s="169"/>
      <c r="F27" s="168">
        <f>F26/F$12</f>
        <v>10.161827858428424</v>
      </c>
      <c r="G27" s="168">
        <f t="shared" ref="G27:K27" si="5">G26/G$12</f>
        <v>10.247388133950709</v>
      </c>
      <c r="H27" s="168">
        <f t="shared" si="5"/>
        <v>10.424659894226187</v>
      </c>
      <c r="I27" s="168">
        <f t="shared" si="5"/>
        <v>11.295577808254142</v>
      </c>
      <c r="J27" s="168">
        <f t="shared" si="5"/>
        <v>11.5946075098209</v>
      </c>
      <c r="K27" s="168">
        <f t="shared" si="5"/>
        <v>12.019852535257309</v>
      </c>
    </row>
    <row r="28" spans="1:12" x14ac:dyDescent="0.25">
      <c r="A28" s="164"/>
    </row>
    <row r="29" spans="1:12" x14ac:dyDescent="0.25">
      <c r="A29" s="164"/>
      <c r="B29" t="s">
        <v>247</v>
      </c>
      <c r="C29" s="165"/>
      <c r="D29" s="165"/>
      <c r="E29" s="165"/>
      <c r="F29" s="165">
        <f>'[1]North America'!F29+[1]International!F29+[1]AWS!F29</f>
        <v>-21708.526602341764</v>
      </c>
      <c r="G29" s="165">
        <f>'[1]North America'!G29+[1]International!G29+[1]AWS!G29</f>
        <v>-22317.900211562068</v>
      </c>
      <c r="H29" s="165">
        <f>'[1]North America'!H29+[1]International!H29+[1]AWS!H29</f>
        <v>-22459.872455719444</v>
      </c>
      <c r="I29" s="165">
        <f>'[1]North America'!I29+[1]International!I29+[1]AWS!I29</f>
        <v>-27267.443637392516</v>
      </c>
      <c r="J29" s="165">
        <f>'[1]North America'!J29+[1]International!J29+[1]AWS!J29</f>
        <v>-29175.374132436118</v>
      </c>
      <c r="K29" s="165">
        <f>'[1]North America'!K29+[1]International!K29+[1]AWS!K29</f>
        <v>-31906.031922990285</v>
      </c>
    </row>
    <row r="30" spans="1:12" x14ac:dyDescent="0.25">
      <c r="A30" s="164"/>
      <c r="B30" s="166" t="s">
        <v>241</v>
      </c>
      <c r="C30" s="169"/>
      <c r="D30" s="169"/>
      <c r="E30" s="169"/>
      <c r="F30" s="168">
        <f>F29/F$12</f>
        <v>-2.8756824218229915</v>
      </c>
      <c r="G30" s="168">
        <f t="shared" ref="G30:K30" si="6">G29/G$12</f>
        <v>-2.7548470412767636</v>
      </c>
      <c r="H30" s="168">
        <f t="shared" si="6"/>
        <v>-2.5674305288116943</v>
      </c>
      <c r="I30" s="168">
        <f t="shared" si="6"/>
        <v>-2.868163740852236</v>
      </c>
      <c r="J30" s="168">
        <f t="shared" si="6"/>
        <v>-2.8054676513055794</v>
      </c>
      <c r="K30" s="168">
        <f t="shared" si="6"/>
        <v>-2.7863055160706138</v>
      </c>
    </row>
    <row r="31" spans="1:12" x14ac:dyDescent="0.25">
      <c r="A31" s="164"/>
    </row>
    <row r="32" spans="1:12" x14ac:dyDescent="0.25">
      <c r="A32" s="164"/>
      <c r="B32" s="173" t="s">
        <v>248</v>
      </c>
      <c r="C32" s="174"/>
      <c r="D32" s="174"/>
      <c r="E32" s="174"/>
      <c r="F32" s="175">
        <f>'[1]North America'!F32+[1]International!F32+[1]AWS!F32</f>
        <v>49493.619901362756</v>
      </c>
      <c r="G32" s="175">
        <f>'[1]North America'!G32+[1]International!G32+[1]AWS!G32</f>
        <v>66274.178916717487</v>
      </c>
      <c r="H32" s="175">
        <f>'[1]North America'!H32+[1]International!H32+[1]AWS!H32</f>
        <v>83133.497338506044</v>
      </c>
      <c r="I32" s="175">
        <f>'[1]North America'!I32+[1]International!I32+[1]AWS!I32</f>
        <v>96084.091842566049</v>
      </c>
      <c r="J32" s="175">
        <f>'[1]North America'!J32+[1]International!J32+[1]AWS!J32</f>
        <v>110814.54720166547</v>
      </c>
      <c r="K32" s="176">
        <f>'[1]North America'!K32+[1]International!K32+[1]AWS!K32</f>
        <v>127447.77693147333</v>
      </c>
    </row>
    <row r="33" spans="1:11" x14ac:dyDescent="0.25">
      <c r="A33" s="164" t="s">
        <v>236</v>
      </c>
      <c r="B33" s="177" t="s">
        <v>249</v>
      </c>
      <c r="C33" s="178"/>
      <c r="D33" s="178"/>
      <c r="E33" s="178"/>
      <c r="F33" s="179">
        <f>'[1]North America'!F33+[1]International!F33+[1]AWS!F33</f>
        <v>14668.734777150254</v>
      </c>
      <c r="G33" s="179">
        <f>'[1]North America'!G33+[1]International!G33+[1]AWS!G33</f>
        <v>62114.929617813206</v>
      </c>
      <c r="H33" s="179">
        <f>'[1]North America'!H33+[1]International!H33+[1]AWS!H33</f>
        <v>71852.559790763538</v>
      </c>
      <c r="I33" s="179">
        <f>'[1]North America'!I33+[1]International!I33+[1]AWS!I33</f>
        <v>76582.975340824603</v>
      </c>
      <c r="J33" s="179">
        <f>'[1]North America'!J33+[1]International!J33+[1]AWS!J33</f>
        <v>81450.184748135303</v>
      </c>
      <c r="K33" s="180">
        <f>'[1]North America'!K33+[1]International!K33+[1]AWS!K33</f>
        <v>86385.751156355152</v>
      </c>
    </row>
    <row r="34" spans="1:11" x14ac:dyDescent="0.25">
      <c r="A34" s="164"/>
    </row>
    <row r="35" spans="1:11" x14ac:dyDescent="0.25">
      <c r="A35" s="164"/>
      <c r="B35" t="s">
        <v>250</v>
      </c>
      <c r="F35" s="181">
        <f>'[1]Operating Model'!L151</f>
        <v>0.3</v>
      </c>
      <c r="G35" s="182"/>
      <c r="H35" s="182"/>
      <c r="I35" s="182"/>
      <c r="J35" s="182"/>
      <c r="K35" s="182"/>
    </row>
    <row r="36" spans="1:11" x14ac:dyDescent="0.25">
      <c r="A36" s="164"/>
      <c r="B36" t="s">
        <v>251</v>
      </c>
      <c r="F36" s="181">
        <f>'[1]Operating Model'!L152</f>
        <v>0.15</v>
      </c>
      <c r="G36" s="181">
        <f>'[1]Operating Model'!M152</f>
        <v>0.8</v>
      </c>
      <c r="H36" s="181">
        <f>'[1]Operating Model'!N152</f>
        <v>1.8</v>
      </c>
      <c r="I36" s="181">
        <f>'[1]Operating Model'!O152</f>
        <v>2.8</v>
      </c>
      <c r="J36" s="181">
        <f>'[1]Operating Model'!P152</f>
        <v>3.8</v>
      </c>
      <c r="K36" s="181">
        <f>'[1]Operating Model'!Q152</f>
        <v>4.8</v>
      </c>
    </row>
    <row r="37" spans="1:11" x14ac:dyDescent="0.25">
      <c r="A37" s="164"/>
    </row>
    <row r="38" spans="1:11" x14ac:dyDescent="0.25">
      <c r="A38" s="164"/>
      <c r="B38" t="s">
        <v>252</v>
      </c>
      <c r="K38" s="183">
        <f>(K32*(1+tgr))/(wacc-tgr)</f>
        <v>2199600.5818606978</v>
      </c>
    </row>
    <row r="39" spans="1:11" x14ac:dyDescent="0.25">
      <c r="A39" s="164"/>
      <c r="B39" t="s">
        <v>253</v>
      </c>
      <c r="K39" s="183">
        <f>K38/(1+wacc)^K36</f>
        <v>1490917.7161258752</v>
      </c>
    </row>
    <row r="41" spans="1:11" x14ac:dyDescent="0.25">
      <c r="B41" s="184" t="s">
        <v>254</v>
      </c>
      <c r="K41" s="185">
        <f>SUM(F33:K33,K39)</f>
        <v>1883972.8515569172</v>
      </c>
    </row>
    <row r="42" spans="1:11" x14ac:dyDescent="0.25">
      <c r="B42" t="s">
        <v>255</v>
      </c>
      <c r="K42" s="165">
        <f>'[1]Operating Model'!Q158</f>
        <v>89092</v>
      </c>
    </row>
    <row r="43" spans="1:11" x14ac:dyDescent="0.25">
      <c r="B43" t="s">
        <v>256</v>
      </c>
      <c r="K43" s="165">
        <f>'[1]Operating Model'!Q159</f>
        <v>54889</v>
      </c>
    </row>
    <row r="44" spans="1:11" x14ac:dyDescent="0.25">
      <c r="B44" t="s">
        <v>257</v>
      </c>
      <c r="K44" s="172">
        <f>K41+K42-K43</f>
        <v>1918175.8515569172</v>
      </c>
    </row>
    <row r="46" spans="1:11" x14ac:dyDescent="0.25">
      <c r="B46" t="s">
        <v>258</v>
      </c>
      <c r="K46" s="165">
        <f>'[1]Operating Model'!Q162</f>
        <v>10876.066881000001</v>
      </c>
    </row>
    <row r="47" spans="1:11" x14ac:dyDescent="0.25">
      <c r="A47" t="s">
        <v>236</v>
      </c>
      <c r="B47" t="s">
        <v>259</v>
      </c>
      <c r="K47" s="186">
        <f>K44/K46</f>
        <v>176.36668407288704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913F-B613-432E-85D1-559E551DD35C}">
  <dimension ref="B5:BF61"/>
  <sheetViews>
    <sheetView showGridLines="0" zoomScale="85" zoomScaleNormal="85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32" sqref="J32"/>
    </sheetView>
  </sheetViews>
  <sheetFormatPr defaultRowHeight="12.75" outlineLevelCol="1" x14ac:dyDescent="0.2"/>
  <cols>
    <col min="1" max="1" width="4.28515625" style="19" customWidth="1"/>
    <col min="2" max="2" width="55.140625" style="19" customWidth="1"/>
    <col min="3" max="3" width="9.28515625" style="20" bestFit="1" customWidth="1"/>
    <col min="4" max="6" width="10.28515625" style="20" bestFit="1" customWidth="1" outlineLevel="1"/>
    <col min="7" max="7" width="9.28515625" style="19" bestFit="1" customWidth="1" outlineLevel="1"/>
    <col min="8" max="8" width="9.28515625" style="19" bestFit="1" customWidth="1"/>
    <col min="9" max="11" width="10.28515625" style="20" bestFit="1" customWidth="1" outlineLevel="1"/>
    <col min="12" max="12" width="9.28515625" style="19" bestFit="1" customWidth="1" outlineLevel="1"/>
    <col min="13" max="13" width="9.28515625" style="19" bestFit="1" customWidth="1"/>
    <col min="14" max="16" width="9.7109375" style="20" bestFit="1" customWidth="1" outlineLevel="1"/>
    <col min="17" max="17" width="9.28515625" style="19" bestFit="1" customWidth="1" outlineLevel="1"/>
    <col min="18" max="18" width="9.28515625" style="19" bestFit="1" customWidth="1"/>
    <col min="19" max="21" width="9.7109375" style="20" bestFit="1" customWidth="1" outlineLevel="1"/>
    <col min="22" max="22" width="9.28515625" style="19" bestFit="1" customWidth="1" outlineLevel="1"/>
    <col min="23" max="23" width="9.28515625" style="19" bestFit="1" customWidth="1"/>
    <col min="24" max="26" width="9.7109375" style="20" bestFit="1" customWidth="1" outlineLevel="1"/>
    <col min="27" max="27" width="9.28515625" style="20" bestFit="1" customWidth="1" outlineLevel="1"/>
    <col min="28" max="28" width="9.42578125" style="20" bestFit="1" customWidth="1"/>
    <col min="29" max="32" width="9.28515625" style="21" bestFit="1" customWidth="1" outlineLevel="1"/>
    <col min="33" max="33" width="9.28515625" style="21" bestFit="1" customWidth="1"/>
    <col min="34" max="37" width="9.28515625" style="21" bestFit="1" customWidth="1" outlineLevel="1"/>
    <col min="38" max="38" width="9.28515625" style="21" bestFit="1" customWidth="1"/>
    <col min="39" max="42" width="9.28515625" style="21" bestFit="1" customWidth="1" outlineLevel="1"/>
    <col min="43" max="43" width="9.28515625" style="21" bestFit="1" customWidth="1"/>
    <col min="44" max="47" width="9.28515625" style="21" bestFit="1" customWidth="1" outlineLevel="1"/>
    <col min="48" max="48" width="9.28515625" style="21" bestFit="1" customWidth="1"/>
    <col min="49" max="52" width="9.28515625" style="21" bestFit="1" customWidth="1" outlineLevel="1"/>
    <col min="53" max="53" width="9.28515625" style="21" bestFit="1" customWidth="1"/>
    <col min="54" max="57" width="9.28515625" style="21" bestFit="1" customWidth="1" outlineLevel="1"/>
    <col min="58" max="58" width="9.28515625" style="21" bestFit="1" customWidth="1"/>
    <col min="59" max="16384" width="9.140625" style="19"/>
  </cols>
  <sheetData>
    <row r="5" spans="2:58" x14ac:dyDescent="0.2">
      <c r="B5" s="19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2:58" x14ac:dyDescent="0.2">
      <c r="B8" s="75" t="s">
        <v>174</v>
      </c>
      <c r="S8" s="20">
        <v>380</v>
      </c>
      <c r="X8" s="20">
        <v>383</v>
      </c>
    </row>
    <row r="9" spans="2:58" x14ac:dyDescent="0.2">
      <c r="B9" s="75" t="s">
        <v>175</v>
      </c>
      <c r="S9" s="20">
        <v>94</v>
      </c>
      <c r="X9" s="20">
        <v>91</v>
      </c>
    </row>
    <row r="10" spans="2:58" ht="13.5" x14ac:dyDescent="0.2">
      <c r="B10" s="48" t="s">
        <v>0</v>
      </c>
      <c r="C10" s="7">
        <v>1546</v>
      </c>
      <c r="D10" s="22">
        <v>355</v>
      </c>
      <c r="E10" s="22">
        <v>403</v>
      </c>
      <c r="F10" s="54">
        <v>486</v>
      </c>
      <c r="G10" s="20">
        <f>H10-F10-E10-D10</f>
        <v>566</v>
      </c>
      <c r="H10" s="7">
        <v>1810</v>
      </c>
      <c r="I10" s="22">
        <v>476</v>
      </c>
      <c r="J10" s="22">
        <v>520</v>
      </c>
      <c r="K10" s="22">
        <v>513</v>
      </c>
      <c r="L10" s="20">
        <f>M10-K10-J10-I10</f>
        <v>597</v>
      </c>
      <c r="M10" s="7">
        <v>2106</v>
      </c>
      <c r="N10" s="22">
        <v>470</v>
      </c>
      <c r="O10" s="22">
        <v>499</v>
      </c>
      <c r="P10" s="22">
        <v>479</v>
      </c>
      <c r="Q10" s="20">
        <f>R10-P10-O10-N10</f>
        <v>624</v>
      </c>
      <c r="R10" s="7">
        <v>2072</v>
      </c>
      <c r="S10" s="22">
        <v>474</v>
      </c>
      <c r="T10" s="22">
        <v>511</v>
      </c>
      <c r="U10" s="22">
        <v>510</v>
      </c>
      <c r="V10" s="20">
        <f>W10-U10-T10-S10</f>
        <v>647</v>
      </c>
      <c r="W10" s="7">
        <v>2142</v>
      </c>
      <c r="X10" s="22">
        <v>474</v>
      </c>
      <c r="Y10" s="22">
        <v>572</v>
      </c>
      <c r="Z10" s="22">
        <v>621</v>
      </c>
      <c r="AA10" s="20">
        <f>AB10-Z10-Y10-X10</f>
        <v>885</v>
      </c>
      <c r="AB10" s="7">
        <v>2552</v>
      </c>
      <c r="AC10" s="95">
        <f>X10*(1+AC24)</f>
        <v>474</v>
      </c>
      <c r="AD10" s="95">
        <f t="shared" ref="AD10:BF10" si="0">Y10*(1+AD24)</f>
        <v>640.28180039138942</v>
      </c>
      <c r="AE10" s="95">
        <f t="shared" si="0"/>
        <v>756.15882352941173</v>
      </c>
      <c r="AF10" s="95">
        <f t="shared" si="0"/>
        <v>1210.548686244204</v>
      </c>
      <c r="AG10" s="95">
        <f t="shared" si="0"/>
        <v>3040.4780578898226</v>
      </c>
      <c r="AH10" s="95">
        <f t="shared" si="0"/>
        <v>474</v>
      </c>
      <c r="AI10" s="95">
        <f t="shared" si="0"/>
        <v>716.7146571895787</v>
      </c>
      <c r="AJ10" s="95">
        <f t="shared" si="0"/>
        <v>920.73456747404828</v>
      </c>
      <c r="AK10" s="95">
        <f t="shared" si="0"/>
        <v>1655.8509850480996</v>
      </c>
      <c r="AL10" s="95">
        <f t="shared" si="0"/>
        <v>3622.4556506698541</v>
      </c>
      <c r="AM10" s="95">
        <f t="shared" si="0"/>
        <v>474</v>
      </c>
      <c r="AN10" s="95">
        <f t="shared" si="0"/>
        <v>802.27159278363797</v>
      </c>
      <c r="AO10" s="95">
        <f t="shared" si="0"/>
        <v>1121.1297380419294</v>
      </c>
      <c r="AP10" s="95">
        <f t="shared" si="0"/>
        <v>2264.9584571368905</v>
      </c>
      <c r="AQ10" s="95">
        <f t="shared" si="0"/>
        <v>4315.8295147103026</v>
      </c>
      <c r="AR10" s="95">
        <f t="shared" si="0"/>
        <v>474</v>
      </c>
      <c r="AS10" s="95">
        <f t="shared" si="0"/>
        <v>898.04178292023653</v>
      </c>
      <c r="AT10" s="95">
        <f t="shared" si="0"/>
        <v>1365.1403280863492</v>
      </c>
      <c r="AU10" s="95">
        <f t="shared" si="0"/>
        <v>3098.1271013387141</v>
      </c>
      <c r="AV10" s="95">
        <f t="shared" si="0"/>
        <v>5141.9219988518635</v>
      </c>
      <c r="AW10" s="95">
        <f t="shared" si="0"/>
        <v>474</v>
      </c>
      <c r="AX10" s="95">
        <f t="shared" si="0"/>
        <v>1005.2444223686405</v>
      </c>
      <c r="AY10" s="95">
        <f t="shared" si="0"/>
        <v>1662.259105375731</v>
      </c>
      <c r="AZ10" s="95">
        <f t="shared" si="0"/>
        <v>4237.7781834385805</v>
      </c>
      <c r="BA10" s="95">
        <f t="shared" si="0"/>
        <v>6126.1367605368605</v>
      </c>
      <c r="BB10" s="95">
        <f t="shared" si="0"/>
        <v>474</v>
      </c>
      <c r="BC10" s="95">
        <f t="shared" si="0"/>
        <v>1125.2442457825093</v>
      </c>
      <c r="BD10" s="95">
        <f t="shared" si="0"/>
        <v>2024.0449106633898</v>
      </c>
      <c r="BE10" s="95">
        <f t="shared" si="0"/>
        <v>5796.6517655999132</v>
      </c>
      <c r="BF10" s="95">
        <f t="shared" si="0"/>
        <v>7298.7399686694998</v>
      </c>
    </row>
    <row r="11" spans="2:58" ht="13.5" x14ac:dyDescent="0.2">
      <c r="B11" s="75" t="s">
        <v>174</v>
      </c>
      <c r="C11" s="7"/>
      <c r="D11" s="22"/>
      <c r="E11" s="22"/>
      <c r="F11" s="54"/>
      <c r="G11" s="20"/>
      <c r="H11" s="7"/>
      <c r="I11" s="22"/>
      <c r="J11" s="22"/>
      <c r="K11" s="22"/>
      <c r="L11" s="20"/>
      <c r="M11" s="7"/>
      <c r="N11" s="22"/>
      <c r="O11" s="22"/>
      <c r="P11" s="22"/>
      <c r="Q11" s="20"/>
      <c r="R11" s="7"/>
      <c r="S11" s="22">
        <f>295+15</f>
        <v>310</v>
      </c>
      <c r="T11" s="22"/>
      <c r="U11" s="22"/>
      <c r="V11" s="20"/>
      <c r="W11" s="7"/>
      <c r="X11" s="22">
        <v>314</v>
      </c>
      <c r="Y11" s="22"/>
      <c r="Z11" s="22"/>
      <c r="AB11" s="7"/>
    </row>
    <row r="12" spans="2:58" ht="13.5" x14ac:dyDescent="0.2">
      <c r="B12" s="75" t="s">
        <v>176</v>
      </c>
      <c r="C12" s="7"/>
      <c r="D12" s="22"/>
      <c r="E12" s="22"/>
      <c r="F12" s="54"/>
      <c r="G12" s="20"/>
      <c r="H12" s="7"/>
      <c r="I12" s="22"/>
      <c r="J12" s="22"/>
      <c r="K12" s="22"/>
      <c r="L12" s="20"/>
      <c r="M12" s="7"/>
      <c r="N12" s="22"/>
      <c r="O12" s="22"/>
      <c r="P12" s="22"/>
      <c r="Q12" s="20"/>
      <c r="R12" s="7"/>
      <c r="S12" s="22">
        <v>84</v>
      </c>
      <c r="T12" s="22"/>
      <c r="U12" s="22"/>
      <c r="V12" s="20"/>
      <c r="W12" s="7"/>
      <c r="X12" s="22">
        <v>85</v>
      </c>
      <c r="Y12" s="22"/>
      <c r="Z12" s="22"/>
      <c r="AB12" s="7"/>
    </row>
    <row r="13" spans="2:58" ht="13.5" x14ac:dyDescent="0.2">
      <c r="B13" s="75" t="s">
        <v>175</v>
      </c>
      <c r="C13" s="7"/>
      <c r="D13" s="22"/>
      <c r="E13" s="22"/>
      <c r="F13" s="54"/>
      <c r="G13" s="20"/>
      <c r="H13" s="7"/>
      <c r="I13" s="22"/>
      <c r="J13" s="22"/>
      <c r="K13" s="22"/>
      <c r="L13" s="20"/>
      <c r="M13" s="7"/>
      <c r="N13" s="22"/>
      <c r="O13" s="22"/>
      <c r="P13" s="22"/>
      <c r="Q13" s="20"/>
      <c r="R13" s="7"/>
      <c r="S13" s="22">
        <f>363+13</f>
        <v>376</v>
      </c>
      <c r="T13" s="22"/>
      <c r="U13" s="22"/>
      <c r="V13" s="20"/>
      <c r="W13" s="7"/>
      <c r="X13" s="22">
        <v>358</v>
      </c>
      <c r="Y13" s="22"/>
      <c r="Z13" s="22"/>
      <c r="AB13" s="7"/>
    </row>
    <row r="14" spans="2:58" ht="13.5" x14ac:dyDescent="0.2">
      <c r="B14" s="48" t="s">
        <v>1</v>
      </c>
      <c r="C14" s="7">
        <v>2660</v>
      </c>
      <c r="D14" s="22">
        <v>596</v>
      </c>
      <c r="E14" s="22">
        <v>525</v>
      </c>
      <c r="F14" s="54">
        <v>639</v>
      </c>
      <c r="G14" s="20">
        <f t="shared" ref="G14:G15" si="1">H14-F14-E14-D14</f>
        <v>750</v>
      </c>
      <c r="H14" s="7">
        <v>2510</v>
      </c>
      <c r="I14" s="22">
        <v>658</v>
      </c>
      <c r="J14" s="22">
        <v>706</v>
      </c>
      <c r="K14" s="22">
        <v>716</v>
      </c>
      <c r="L14" s="20">
        <f t="shared" ref="L14:L15" si="2">M14-K14-J14-I14</f>
        <v>820</v>
      </c>
      <c r="M14" s="7">
        <v>2900</v>
      </c>
      <c r="N14" s="22">
        <v>714</v>
      </c>
      <c r="O14" s="22">
        <v>737</v>
      </c>
      <c r="P14" s="22">
        <v>760</v>
      </c>
      <c r="Q14" s="20">
        <f t="shared" ref="Q14:Q15" si="3">R14-P14-O14-N14</f>
        <v>885</v>
      </c>
      <c r="R14" s="7">
        <v>3096</v>
      </c>
      <c r="S14" s="22">
        <v>770</v>
      </c>
      <c r="T14" s="22">
        <v>785</v>
      </c>
      <c r="U14" s="22">
        <v>796</v>
      </c>
      <c r="V14" s="20">
        <f t="shared" ref="V14:V15" si="4">W14-U14-T14-S14</f>
        <v>896</v>
      </c>
      <c r="W14" s="7">
        <v>3247</v>
      </c>
      <c r="X14" s="22">
        <v>757</v>
      </c>
      <c r="Y14" s="22">
        <v>789</v>
      </c>
      <c r="Z14" s="22">
        <v>804</v>
      </c>
      <c r="AA14" s="20">
        <f t="shared" ref="AA14:AA15" si="5">AB14-Z14-Y14-X14</f>
        <v>945</v>
      </c>
      <c r="AB14" s="7">
        <v>3295</v>
      </c>
      <c r="AC14" s="95">
        <f>X14*(1+AC25)</f>
        <v>744.21948051948061</v>
      </c>
      <c r="AD14" s="95">
        <f t="shared" ref="AD14:BF14" si="6">Y14*(1+AD25)</f>
        <v>793.02038216560504</v>
      </c>
      <c r="AE14" s="95">
        <f t="shared" si="6"/>
        <v>812.08040201005031</v>
      </c>
      <c r="AF14" s="95">
        <f t="shared" si="6"/>
        <v>996.6796875</v>
      </c>
      <c r="AG14" s="95">
        <f t="shared" si="6"/>
        <v>3343.709578072067</v>
      </c>
      <c r="AH14" s="95">
        <f t="shared" si="6"/>
        <v>731.65473604317776</v>
      </c>
      <c r="AI14" s="95">
        <f t="shared" si="6"/>
        <v>797.06125035498394</v>
      </c>
      <c r="AJ14" s="95">
        <f t="shared" si="6"/>
        <v>820.24201409055331</v>
      </c>
      <c r="AK14" s="95">
        <f t="shared" si="6"/>
        <v>1051.1856079101563</v>
      </c>
      <c r="AL14" s="95">
        <f t="shared" si="6"/>
        <v>3393.1392238212079</v>
      </c>
      <c r="AM14" s="95">
        <f t="shared" si="6"/>
        <v>719.30212361647477</v>
      </c>
      <c r="AN14" s="95">
        <f t="shared" si="6"/>
        <v>801.12270895551887</v>
      </c>
      <c r="AO14" s="95">
        <f t="shared" si="6"/>
        <v>828.48565242312168</v>
      </c>
      <c r="AP14" s="95">
        <f t="shared" si="6"/>
        <v>1108.6723208427429</v>
      </c>
      <c r="AQ14" s="95">
        <f t="shared" si="6"/>
        <v>3443.2995819189655</v>
      </c>
      <c r="AR14" s="95">
        <f t="shared" si="6"/>
        <v>707.15806178918365</v>
      </c>
      <c r="AS14" s="95">
        <f t="shared" si="6"/>
        <v>805.20486288650238</v>
      </c>
      <c r="AT14" s="95">
        <f t="shared" si="6"/>
        <v>836.81214139219833</v>
      </c>
      <c r="AU14" s="95">
        <f t="shared" si="6"/>
        <v>1169.3028383888304</v>
      </c>
      <c r="AV14" s="95">
        <f t="shared" si="6"/>
        <v>3494.2014543957475</v>
      </c>
      <c r="AW14" s="95">
        <f t="shared" si="6"/>
        <v>695.21902957715849</v>
      </c>
      <c r="AX14" s="95">
        <f t="shared" si="6"/>
        <v>809.30781760184766</v>
      </c>
      <c r="AY14" s="95">
        <f t="shared" si="6"/>
        <v>845.22231366749679</v>
      </c>
      <c r="AZ14" s="95">
        <f t="shared" si="6"/>
        <v>1233.2490873632196</v>
      </c>
      <c r="BA14" s="95">
        <f t="shared" si="6"/>
        <v>3545.855802967043</v>
      </c>
      <c r="BB14" s="95">
        <f t="shared" si="6"/>
        <v>683.48156544144024</v>
      </c>
      <c r="BC14" s="95">
        <f t="shared" si="6"/>
        <v>813.43167909281249</v>
      </c>
      <c r="BD14" s="95">
        <f t="shared" si="6"/>
        <v>853.71701028727068</v>
      </c>
      <c r="BE14" s="95">
        <f t="shared" si="6"/>
        <v>1300.6923968283957</v>
      </c>
      <c r="BF14" s="95">
        <f t="shared" si="6"/>
        <v>3598.2737513940278</v>
      </c>
    </row>
    <row r="15" spans="2:58" ht="13.5" x14ac:dyDescent="0.2">
      <c r="B15" s="49" t="s">
        <v>2</v>
      </c>
      <c r="C15" s="7">
        <v>1391</v>
      </c>
      <c r="D15" s="22">
        <v>312</v>
      </c>
      <c r="E15" s="22">
        <v>270</v>
      </c>
      <c r="F15" s="54">
        <v>323</v>
      </c>
      <c r="G15" s="20">
        <f t="shared" si="1"/>
        <v>427</v>
      </c>
      <c r="H15" s="7">
        <v>1332</v>
      </c>
      <c r="I15" s="22">
        <v>352</v>
      </c>
      <c r="J15" s="22">
        <v>376</v>
      </c>
      <c r="K15" s="22">
        <v>377</v>
      </c>
      <c r="L15" s="20">
        <f t="shared" si="2"/>
        <v>473</v>
      </c>
      <c r="M15" s="7">
        <v>1578</v>
      </c>
      <c r="N15" s="22">
        <v>363</v>
      </c>
      <c r="O15" s="22">
        <v>400</v>
      </c>
      <c r="P15" s="22">
        <v>401</v>
      </c>
      <c r="Q15" s="20">
        <f t="shared" si="3"/>
        <v>510</v>
      </c>
      <c r="R15" s="7">
        <v>1674</v>
      </c>
      <c r="S15" s="22">
        <v>401</v>
      </c>
      <c r="T15" s="22">
        <v>391</v>
      </c>
      <c r="U15" s="22">
        <v>402</v>
      </c>
      <c r="V15" s="20">
        <f t="shared" si="4"/>
        <v>493</v>
      </c>
      <c r="W15" s="7">
        <v>1687</v>
      </c>
      <c r="X15" s="22">
        <v>367</v>
      </c>
      <c r="Y15" s="22">
        <v>402</v>
      </c>
      <c r="Z15" s="22">
        <v>401</v>
      </c>
      <c r="AA15" s="20">
        <f t="shared" si="5"/>
        <v>532</v>
      </c>
      <c r="AB15" s="7">
        <v>1702</v>
      </c>
      <c r="AC15" s="95">
        <f>X15*(1+AC26)</f>
        <v>335.88279301745632</v>
      </c>
      <c r="AD15" s="95">
        <f t="shared" ref="AD15:BF15" si="7">Y15*(1+AD26)</f>
        <v>413.30946291560099</v>
      </c>
      <c r="AE15" s="95">
        <f t="shared" si="7"/>
        <v>400.00248756218906</v>
      </c>
      <c r="AF15" s="95">
        <f t="shared" si="7"/>
        <v>574.08519269776878</v>
      </c>
      <c r="AG15" s="95">
        <f t="shared" si="7"/>
        <v>1717.1333728512152</v>
      </c>
      <c r="AH15" s="95">
        <f t="shared" si="7"/>
        <v>307.40395271173679</v>
      </c>
      <c r="AI15" s="95">
        <f t="shared" si="7"/>
        <v>424.9370948646332</v>
      </c>
      <c r="AJ15" s="95">
        <f t="shared" si="7"/>
        <v>399.00745649860153</v>
      </c>
      <c r="AK15" s="95">
        <f t="shared" si="7"/>
        <v>619.49963999029001</v>
      </c>
      <c r="AL15" s="95">
        <f t="shared" si="7"/>
        <v>1732.4013044414748</v>
      </c>
      <c r="AM15" s="95">
        <f t="shared" si="7"/>
        <v>281.33977717009327</v>
      </c>
      <c r="AN15" s="95">
        <f t="shared" si="7"/>
        <v>436.89184689407296</v>
      </c>
      <c r="AO15" s="95">
        <f t="shared" si="7"/>
        <v>398.01490063666466</v>
      </c>
      <c r="AP15" s="95">
        <f t="shared" si="7"/>
        <v>668.50671090230082</v>
      </c>
      <c r="AQ15" s="95">
        <f t="shared" si="7"/>
        <v>1747.804991202958</v>
      </c>
      <c r="AR15" s="95">
        <f t="shared" si="7"/>
        <v>257.48553172424994</v>
      </c>
      <c r="AS15" s="95">
        <f t="shared" si="7"/>
        <v>449.18292187063253</v>
      </c>
      <c r="AT15" s="95">
        <f t="shared" si="7"/>
        <v>397.0248138191605</v>
      </c>
      <c r="AU15" s="95">
        <f t="shared" si="7"/>
        <v>721.39060892499811</v>
      </c>
      <c r="AV15" s="95">
        <f t="shared" si="7"/>
        <v>1763.345640205948</v>
      </c>
      <c r="AW15" s="95">
        <f t="shared" si="7"/>
        <v>235.65384075511153</v>
      </c>
      <c r="AX15" s="95">
        <f t="shared" si="7"/>
        <v>461.81978156520273</v>
      </c>
      <c r="AY15" s="95">
        <f t="shared" si="7"/>
        <v>396.03718990418747</v>
      </c>
      <c r="AZ15" s="95">
        <f t="shared" si="7"/>
        <v>778.45802017869983</v>
      </c>
      <c r="BA15" s="95">
        <f t="shared" si="7"/>
        <v>1779.0244692534222</v>
      </c>
      <c r="BB15" s="95">
        <f t="shared" si="7"/>
        <v>215.67321585318186</v>
      </c>
      <c r="BC15" s="95">
        <f t="shared" si="7"/>
        <v>474.81215393660227</v>
      </c>
      <c r="BD15" s="95">
        <f t="shared" si="7"/>
        <v>395.05202276512233</v>
      </c>
      <c r="BE15" s="95">
        <f t="shared" si="7"/>
        <v>840.03989195754218</v>
      </c>
      <c r="BF15" s="95">
        <f t="shared" si="7"/>
        <v>1794.8427069764816</v>
      </c>
    </row>
    <row r="16" spans="2:58" s="39" customFormat="1" x14ac:dyDescent="0.2">
      <c r="B16" s="1" t="s">
        <v>3</v>
      </c>
      <c r="C16" s="41">
        <v>5597</v>
      </c>
      <c r="D16" s="42">
        <f>D10+D14+D15</f>
        <v>1263</v>
      </c>
      <c r="E16" s="42">
        <f t="shared" ref="E16:G16" si="8">E10+E14+E15</f>
        <v>1198</v>
      </c>
      <c r="F16" s="42">
        <f t="shared" si="8"/>
        <v>1448</v>
      </c>
      <c r="G16" s="42">
        <f t="shared" si="8"/>
        <v>1743</v>
      </c>
      <c r="H16" s="41">
        <f>SUM(D16:G16)</f>
        <v>5652</v>
      </c>
      <c r="I16" s="42">
        <f t="shared" ref="I16:L16" si="9">I10+I14+I15</f>
        <v>1486</v>
      </c>
      <c r="J16" s="42">
        <f t="shared" si="9"/>
        <v>1602</v>
      </c>
      <c r="K16" s="42">
        <f t="shared" si="9"/>
        <v>1606</v>
      </c>
      <c r="L16" s="42">
        <f t="shared" si="9"/>
        <v>1890</v>
      </c>
      <c r="M16" s="41">
        <f>SUM(I16:L16)</f>
        <v>6584</v>
      </c>
      <c r="N16" s="42">
        <f t="shared" ref="N16:Q16" si="10">N10+N14+N15</f>
        <v>1547</v>
      </c>
      <c r="O16" s="42">
        <f t="shared" si="10"/>
        <v>1636</v>
      </c>
      <c r="P16" s="42">
        <f t="shared" si="10"/>
        <v>1640</v>
      </c>
      <c r="Q16" s="42">
        <f t="shared" si="10"/>
        <v>2019</v>
      </c>
      <c r="R16" s="41">
        <f>SUM(N16:Q16)</f>
        <v>6842</v>
      </c>
      <c r="S16" s="42">
        <f t="shared" ref="S16:V16" si="11">S10+S14+S15</f>
        <v>1645</v>
      </c>
      <c r="T16" s="42">
        <f t="shared" si="11"/>
        <v>1687</v>
      </c>
      <c r="U16" s="42">
        <f t="shared" si="11"/>
        <v>1708</v>
      </c>
      <c r="V16" s="42">
        <f t="shared" si="11"/>
        <v>2036</v>
      </c>
      <c r="W16" s="41">
        <f>SUM(S16:V16)</f>
        <v>7076</v>
      </c>
      <c r="X16" s="42">
        <f t="shared" ref="X16:AA16" si="12">X10+X14+X15</f>
        <v>1598</v>
      </c>
      <c r="Y16" s="42">
        <f t="shared" si="12"/>
        <v>1763</v>
      </c>
      <c r="Z16" s="42">
        <f t="shared" si="12"/>
        <v>1826</v>
      </c>
      <c r="AA16" s="42">
        <f t="shared" si="12"/>
        <v>2362</v>
      </c>
      <c r="AB16" s="41">
        <f>SUM(X16:AA16)</f>
        <v>7549</v>
      </c>
      <c r="AC16" s="96">
        <f>AC10+AC14+AC15</f>
        <v>1554.102273536937</v>
      </c>
      <c r="AD16" s="96">
        <f t="shared" ref="AD16:BF16" si="13">AD10+AD14+AD15</f>
        <v>1846.6116454725955</v>
      </c>
      <c r="AE16" s="96">
        <f t="shared" si="13"/>
        <v>1968.2417131016512</v>
      </c>
      <c r="AF16" s="96">
        <f t="shared" si="13"/>
        <v>2781.3135664419729</v>
      </c>
      <c r="AG16" s="96">
        <f t="shared" si="13"/>
        <v>8101.3210088131045</v>
      </c>
      <c r="AH16" s="96">
        <f t="shared" si="13"/>
        <v>1513.0586887549146</v>
      </c>
      <c r="AI16" s="96">
        <f t="shared" si="13"/>
        <v>1938.7130024091957</v>
      </c>
      <c r="AJ16" s="96">
        <f t="shared" si="13"/>
        <v>2139.9840380632031</v>
      </c>
      <c r="AK16" s="96">
        <f t="shared" si="13"/>
        <v>3326.5362329485461</v>
      </c>
      <c r="AL16" s="96">
        <f t="shared" si="13"/>
        <v>8747.9961789325371</v>
      </c>
      <c r="AM16" s="96">
        <f t="shared" si="13"/>
        <v>1474.6419007865679</v>
      </c>
      <c r="AN16" s="96">
        <f t="shared" si="13"/>
        <v>2040.2861486332299</v>
      </c>
      <c r="AO16" s="96">
        <f t="shared" si="13"/>
        <v>2347.6302911017156</v>
      </c>
      <c r="AP16" s="96">
        <f t="shared" si="13"/>
        <v>4042.1374888819341</v>
      </c>
      <c r="AQ16" s="96">
        <f t="shared" si="13"/>
        <v>9506.9340878322255</v>
      </c>
      <c r="AR16" s="96">
        <f t="shared" si="13"/>
        <v>1438.6435935134336</v>
      </c>
      <c r="AS16" s="96">
        <f t="shared" si="13"/>
        <v>2152.4295676773713</v>
      </c>
      <c r="AT16" s="96">
        <f t="shared" si="13"/>
        <v>2598.9772832977083</v>
      </c>
      <c r="AU16" s="96">
        <f t="shared" si="13"/>
        <v>4988.8205486525421</v>
      </c>
      <c r="AV16" s="96">
        <f t="shared" si="13"/>
        <v>10399.469093453559</v>
      </c>
      <c r="AW16" s="96">
        <f t="shared" si="13"/>
        <v>1404.8728703322699</v>
      </c>
      <c r="AX16" s="96">
        <f t="shared" si="13"/>
        <v>2276.3720215356911</v>
      </c>
      <c r="AY16" s="96">
        <f t="shared" si="13"/>
        <v>2903.5186089474155</v>
      </c>
      <c r="AZ16" s="96">
        <f t="shared" si="13"/>
        <v>6249.4852909804995</v>
      </c>
      <c r="BA16" s="96">
        <f t="shared" si="13"/>
        <v>11451.017032757325</v>
      </c>
      <c r="BB16" s="96">
        <f t="shared" si="13"/>
        <v>1373.1547812946219</v>
      </c>
      <c r="BC16" s="96">
        <f t="shared" si="13"/>
        <v>2413.4880788119244</v>
      </c>
      <c r="BD16" s="96">
        <f t="shared" si="13"/>
        <v>3272.8139437157829</v>
      </c>
      <c r="BE16" s="96">
        <f t="shared" si="13"/>
        <v>7937.3840543858505</v>
      </c>
      <c r="BF16" s="96">
        <f t="shared" si="13"/>
        <v>12691.856427040009</v>
      </c>
    </row>
    <row r="17" spans="2:58" x14ac:dyDescent="0.2">
      <c r="B17" s="15"/>
      <c r="C17" s="7"/>
      <c r="G17" s="20"/>
      <c r="H17" s="7"/>
      <c r="L17" s="20"/>
      <c r="M17" s="7"/>
      <c r="Q17" s="20"/>
      <c r="R17" s="7"/>
      <c r="V17" s="20"/>
      <c r="W17" s="7"/>
      <c r="AB17" s="7"/>
    </row>
    <row r="18" spans="2:58" customFormat="1" ht="15" x14ac:dyDescent="0.25">
      <c r="B18" s="1" t="s">
        <v>194</v>
      </c>
      <c r="C18" s="7"/>
      <c r="P18" s="114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</row>
    <row r="19" spans="2:58" x14ac:dyDescent="0.2">
      <c r="B19" s="48" t="s">
        <v>0</v>
      </c>
      <c r="C19" s="64">
        <f t="shared" ref="C19:W19" si="14">IFERROR(C10/C$16,"-")</f>
        <v>0.27621940325174199</v>
      </c>
      <c r="D19" s="64">
        <f t="shared" si="14"/>
        <v>0.28107680126682499</v>
      </c>
      <c r="E19" s="64">
        <f t="shared" si="14"/>
        <v>0.3363939899833055</v>
      </c>
      <c r="F19" s="64">
        <f t="shared" si="14"/>
        <v>0.3356353591160221</v>
      </c>
      <c r="G19" s="64">
        <f t="shared" si="14"/>
        <v>0.32472748135398738</v>
      </c>
      <c r="H19" s="64">
        <f t="shared" si="14"/>
        <v>0.32024062278839349</v>
      </c>
      <c r="I19" s="64">
        <f t="shared" si="14"/>
        <v>0.32032301480484521</v>
      </c>
      <c r="J19" s="64">
        <f t="shared" si="14"/>
        <v>0.32459425717852686</v>
      </c>
      <c r="K19" s="64">
        <f t="shared" si="14"/>
        <v>0.31942714819427148</v>
      </c>
      <c r="L19" s="64">
        <f t="shared" si="14"/>
        <v>0.31587301587301586</v>
      </c>
      <c r="M19" s="64">
        <f t="shared" si="14"/>
        <v>0.31986634264884567</v>
      </c>
      <c r="N19" s="64">
        <f t="shared" si="14"/>
        <v>0.30381383322559791</v>
      </c>
      <c r="O19" s="64">
        <f t="shared" si="14"/>
        <v>0.30501222493887531</v>
      </c>
      <c r="P19" s="64">
        <f t="shared" si="14"/>
        <v>0.2920731707317073</v>
      </c>
      <c r="Q19" s="64">
        <f t="shared" si="14"/>
        <v>0.30906389301634474</v>
      </c>
      <c r="R19" s="64">
        <f t="shared" si="14"/>
        <v>0.30283542823735748</v>
      </c>
      <c r="S19" s="64">
        <f t="shared" si="14"/>
        <v>0.28814589665653495</v>
      </c>
      <c r="T19" s="64">
        <f t="shared" si="14"/>
        <v>0.30290456431535268</v>
      </c>
      <c r="U19" s="64">
        <f t="shared" si="14"/>
        <v>0.29859484777517564</v>
      </c>
      <c r="V19" s="64">
        <f t="shared" si="14"/>
        <v>0.31777996070726916</v>
      </c>
      <c r="W19" s="64">
        <f t="shared" si="14"/>
        <v>0.3027133973996608</v>
      </c>
      <c r="X19" s="64">
        <f>IFERROR(X10/X$16,"-")</f>
        <v>0.29662077596996245</v>
      </c>
      <c r="Y19" s="64">
        <f t="shared" ref="Y19:AB19" si="15">IFERROR(Y10/Y$16,"-")</f>
        <v>0.32444696539988654</v>
      </c>
      <c r="Z19" s="64">
        <f t="shared" si="15"/>
        <v>0.34008762322015335</v>
      </c>
      <c r="AA19" s="64">
        <f t="shared" si="15"/>
        <v>0.37468247248094833</v>
      </c>
      <c r="AB19" s="64">
        <f t="shared" si="15"/>
        <v>0.33805802092992449</v>
      </c>
    </row>
    <row r="20" spans="2:58" x14ac:dyDescent="0.2">
      <c r="B20" s="48" t="s">
        <v>1</v>
      </c>
      <c r="C20" s="64">
        <f t="shared" ref="C20:W20" si="16">IFERROR(C14/C$16,"-")</f>
        <v>0.47525460067893516</v>
      </c>
      <c r="D20" s="64">
        <f t="shared" si="16"/>
        <v>0.47189231987331748</v>
      </c>
      <c r="E20" s="64">
        <f t="shared" si="16"/>
        <v>0.43823038397328884</v>
      </c>
      <c r="F20" s="64">
        <f t="shared" si="16"/>
        <v>0.44129834254143646</v>
      </c>
      <c r="G20" s="64">
        <f t="shared" si="16"/>
        <v>0.43029259896729777</v>
      </c>
      <c r="H20" s="64">
        <f t="shared" si="16"/>
        <v>0.44409058740268931</v>
      </c>
      <c r="I20" s="64">
        <f t="shared" si="16"/>
        <v>0.44279946164199191</v>
      </c>
      <c r="J20" s="64">
        <f t="shared" si="16"/>
        <v>0.44069912609238454</v>
      </c>
      <c r="K20" s="64">
        <f t="shared" si="16"/>
        <v>0.44582814445828145</v>
      </c>
      <c r="L20" s="64">
        <f t="shared" si="16"/>
        <v>0.43386243386243384</v>
      </c>
      <c r="M20" s="64">
        <f t="shared" si="16"/>
        <v>0.4404617253948967</v>
      </c>
      <c r="N20" s="64">
        <f t="shared" si="16"/>
        <v>0.46153846153846156</v>
      </c>
      <c r="O20" s="64">
        <f t="shared" si="16"/>
        <v>0.4504889975550122</v>
      </c>
      <c r="P20" s="64">
        <f t="shared" si="16"/>
        <v>0.46341463414634149</v>
      </c>
      <c r="Q20" s="64">
        <f t="shared" si="16"/>
        <v>0.43833580980683506</v>
      </c>
      <c r="R20" s="64">
        <f t="shared" si="16"/>
        <v>0.45249926921952643</v>
      </c>
      <c r="S20" s="64">
        <f t="shared" si="16"/>
        <v>0.46808510638297873</v>
      </c>
      <c r="T20" s="64">
        <f t="shared" si="16"/>
        <v>0.46532305868405455</v>
      </c>
      <c r="U20" s="64">
        <f t="shared" si="16"/>
        <v>0.46604215456674475</v>
      </c>
      <c r="V20" s="64">
        <f t="shared" si="16"/>
        <v>0.4400785854616896</v>
      </c>
      <c r="W20" s="64">
        <f t="shared" si="16"/>
        <v>0.4588750706613906</v>
      </c>
      <c r="X20" s="64">
        <f>IFERROR(X14/X$16,"-")</f>
        <v>0.4737171464330413</v>
      </c>
      <c r="Y20" s="64">
        <f t="shared" ref="Y20:AB20" si="17">IFERROR(Y14/Y$16,"-")</f>
        <v>0.44753261486103235</v>
      </c>
      <c r="Z20" s="64">
        <f t="shared" si="17"/>
        <v>0.44030668127053668</v>
      </c>
      <c r="AA20" s="64">
        <f t="shared" si="17"/>
        <v>0.40008467400508047</v>
      </c>
      <c r="AB20" s="64">
        <f t="shared" si="17"/>
        <v>0.43648165319909921</v>
      </c>
    </row>
    <row r="21" spans="2:58" x14ac:dyDescent="0.2">
      <c r="B21" s="49" t="s">
        <v>2</v>
      </c>
      <c r="C21" s="64">
        <f t="shared" ref="C21:W21" si="18">IFERROR(C15/C$16,"-")</f>
        <v>0.24852599606932285</v>
      </c>
      <c r="D21" s="64">
        <f t="shared" si="18"/>
        <v>0.24703087885985747</v>
      </c>
      <c r="E21" s="64">
        <f t="shared" si="18"/>
        <v>0.22537562604340566</v>
      </c>
      <c r="F21" s="64">
        <f t="shared" si="18"/>
        <v>0.22306629834254144</v>
      </c>
      <c r="G21" s="64">
        <f t="shared" si="18"/>
        <v>0.24497991967871485</v>
      </c>
      <c r="H21" s="64">
        <f t="shared" si="18"/>
        <v>0.2356687898089172</v>
      </c>
      <c r="I21" s="64">
        <f t="shared" si="18"/>
        <v>0.23687752355316286</v>
      </c>
      <c r="J21" s="64">
        <f t="shared" si="18"/>
        <v>0.23470661672908863</v>
      </c>
      <c r="K21" s="64">
        <f t="shared" si="18"/>
        <v>0.23474470734744707</v>
      </c>
      <c r="L21" s="64">
        <f t="shared" si="18"/>
        <v>0.25026455026455025</v>
      </c>
      <c r="M21" s="64">
        <f t="shared" si="18"/>
        <v>0.23967193195625761</v>
      </c>
      <c r="N21" s="64">
        <f t="shared" si="18"/>
        <v>0.23464770523594053</v>
      </c>
      <c r="O21" s="64">
        <f t="shared" si="18"/>
        <v>0.24449877750611246</v>
      </c>
      <c r="P21" s="64">
        <f t="shared" si="18"/>
        <v>0.24451219512195121</v>
      </c>
      <c r="Q21" s="64">
        <f t="shared" si="18"/>
        <v>0.2526002971768202</v>
      </c>
      <c r="R21" s="64">
        <f t="shared" si="18"/>
        <v>0.24466530254311605</v>
      </c>
      <c r="S21" s="64">
        <f t="shared" si="18"/>
        <v>0.24376899696048632</v>
      </c>
      <c r="T21" s="64">
        <f t="shared" si="18"/>
        <v>0.23177237700059278</v>
      </c>
      <c r="U21" s="64">
        <f t="shared" si="18"/>
        <v>0.23536299765807964</v>
      </c>
      <c r="V21" s="64">
        <f t="shared" si="18"/>
        <v>0.24214145383104127</v>
      </c>
      <c r="W21" s="64">
        <f t="shared" si="18"/>
        <v>0.23841153193894857</v>
      </c>
      <c r="X21" s="64">
        <f>IFERROR(X15/X$16,"-")</f>
        <v>0.22966207759699625</v>
      </c>
      <c r="Y21" s="64">
        <f t="shared" ref="Y21:AB21" si="19">IFERROR(Y15/Y$16,"-")</f>
        <v>0.2280204197390811</v>
      </c>
      <c r="Z21" s="64">
        <f t="shared" si="19"/>
        <v>0.21960569550930997</v>
      </c>
      <c r="AA21" s="64">
        <f t="shared" si="19"/>
        <v>0.22523285351397121</v>
      </c>
      <c r="AB21" s="64">
        <f t="shared" si="19"/>
        <v>0.22546032587097628</v>
      </c>
    </row>
    <row r="22" spans="2:58" ht="13.5" x14ac:dyDescent="0.2">
      <c r="B22" s="1"/>
      <c r="C22" s="7"/>
      <c r="D22" s="22"/>
      <c r="E22" s="22"/>
      <c r="F22" s="54"/>
      <c r="G22" s="20"/>
      <c r="H22" s="7"/>
      <c r="I22" s="22"/>
      <c r="J22" s="22"/>
      <c r="K22" s="22"/>
      <c r="L22" s="20"/>
      <c r="M22" s="7"/>
      <c r="N22" s="22"/>
      <c r="O22" s="22"/>
      <c r="P22" s="22"/>
      <c r="Q22" s="20"/>
      <c r="R22" s="7"/>
      <c r="S22" s="22"/>
      <c r="T22" s="22"/>
      <c r="U22" s="22"/>
      <c r="V22" s="20"/>
      <c r="W22" s="7"/>
      <c r="X22" s="22"/>
      <c r="Y22" s="22"/>
      <c r="Z22" s="22"/>
      <c r="AB22" s="7"/>
    </row>
    <row r="23" spans="2:58" ht="13.5" x14ac:dyDescent="0.2">
      <c r="B23" s="1" t="s">
        <v>195</v>
      </c>
      <c r="C23" s="7"/>
      <c r="D23" s="22"/>
      <c r="E23" s="22"/>
      <c r="F23" s="54"/>
      <c r="G23" s="20"/>
      <c r="H23" s="7"/>
      <c r="I23" s="22"/>
      <c r="J23" s="22"/>
      <c r="K23" s="22"/>
      <c r="L23" s="20"/>
      <c r="M23" s="7"/>
      <c r="N23" s="22"/>
      <c r="O23" s="22"/>
      <c r="P23" s="22"/>
      <c r="Q23" s="20"/>
      <c r="R23" s="7"/>
      <c r="S23" s="22"/>
      <c r="T23" s="22"/>
      <c r="U23" s="22"/>
      <c r="V23" s="20"/>
      <c r="W23" s="7"/>
      <c r="X23" s="22"/>
      <c r="Y23" s="22"/>
      <c r="Z23" s="22"/>
      <c r="AB23" s="7"/>
    </row>
    <row r="24" spans="2:58" x14ac:dyDescent="0.2">
      <c r="B24" s="48" t="s">
        <v>0</v>
      </c>
      <c r="C24" s="87" t="str">
        <f>IFERROR(C10/#REF!-1,"-")</f>
        <v>-</v>
      </c>
      <c r="D24" s="87" t="str">
        <f>IFERROR(D10/#REF!-1,"-")</f>
        <v>-</v>
      </c>
      <c r="E24" s="87" t="str">
        <f>IFERROR(E10/#REF!-1,"-")</f>
        <v>-</v>
      </c>
      <c r="F24" s="87" t="str">
        <f t="shared" ref="F24:AA24" si="20">IFERROR(F10/A10-1,"-")</f>
        <v>-</v>
      </c>
      <c r="G24" s="87" t="str">
        <f t="shared" si="20"/>
        <v>-</v>
      </c>
      <c r="H24" s="87">
        <f t="shared" si="20"/>
        <v>0.17076326002587328</v>
      </c>
      <c r="I24" s="87">
        <f t="shared" si="20"/>
        <v>0.3408450704225352</v>
      </c>
      <c r="J24" s="87">
        <f t="shared" si="20"/>
        <v>0.29032258064516125</v>
      </c>
      <c r="K24" s="87">
        <f t="shared" si="20"/>
        <v>5.555555555555558E-2</v>
      </c>
      <c r="L24" s="87">
        <f t="shared" si="20"/>
        <v>5.4770318021201359E-2</v>
      </c>
      <c r="M24" s="87">
        <f t="shared" si="20"/>
        <v>0.16353591160220993</v>
      </c>
      <c r="N24" s="87">
        <f t="shared" si="20"/>
        <v>-1.2605042016806678E-2</v>
      </c>
      <c r="O24" s="87">
        <f t="shared" si="20"/>
        <v>-4.0384615384615352E-2</v>
      </c>
      <c r="P24" s="87">
        <f t="shared" si="20"/>
        <v>-6.6276803118908378E-2</v>
      </c>
      <c r="Q24" s="87">
        <f t="shared" si="20"/>
        <v>4.5226130653266416E-2</v>
      </c>
      <c r="R24" s="87">
        <f t="shared" si="20"/>
        <v>-1.614434947768284E-2</v>
      </c>
      <c r="S24" s="87">
        <f t="shared" si="20"/>
        <v>8.5106382978723527E-3</v>
      </c>
      <c r="T24" s="87">
        <f t="shared" si="20"/>
        <v>2.4048096192384794E-2</v>
      </c>
      <c r="U24" s="87">
        <f t="shared" si="20"/>
        <v>6.4718162839248361E-2</v>
      </c>
      <c r="V24" s="87">
        <f t="shared" si="20"/>
        <v>3.685897435897445E-2</v>
      </c>
      <c r="W24" s="87">
        <f t="shared" si="20"/>
        <v>3.3783783783783772E-2</v>
      </c>
      <c r="X24" s="87">
        <f>IFERROR(X10/S10-1,"-")</f>
        <v>0</v>
      </c>
      <c r="Y24" s="87">
        <f t="shared" si="20"/>
        <v>0.11937377690802342</v>
      </c>
      <c r="Z24" s="87">
        <f t="shared" si="20"/>
        <v>0.2176470588235293</v>
      </c>
      <c r="AA24" s="87">
        <f t="shared" si="20"/>
        <v>0.36785162287480677</v>
      </c>
      <c r="AB24" s="87">
        <f>IFERROR(AB10/W10-1,"-")</f>
        <v>0.19140989729225022</v>
      </c>
      <c r="AC24" s="94">
        <f>X24</f>
        <v>0</v>
      </c>
      <c r="AD24" s="94">
        <f t="shared" ref="AD24:BF26" si="21">Y24</f>
        <v>0.11937377690802342</v>
      </c>
      <c r="AE24" s="94">
        <f t="shared" si="21"/>
        <v>0.2176470588235293</v>
      </c>
      <c r="AF24" s="94">
        <f t="shared" si="21"/>
        <v>0.36785162287480677</v>
      </c>
      <c r="AG24" s="94">
        <f t="shared" si="21"/>
        <v>0.19140989729225022</v>
      </c>
      <c r="AH24" s="94">
        <f t="shared" si="21"/>
        <v>0</v>
      </c>
      <c r="AI24" s="94">
        <f t="shared" si="21"/>
        <v>0.11937377690802342</v>
      </c>
      <c r="AJ24" s="94">
        <f t="shared" si="21"/>
        <v>0.2176470588235293</v>
      </c>
      <c r="AK24" s="94">
        <f t="shared" si="21"/>
        <v>0.36785162287480677</v>
      </c>
      <c r="AL24" s="94">
        <f t="shared" si="21"/>
        <v>0.19140989729225022</v>
      </c>
      <c r="AM24" s="94">
        <f t="shared" si="21"/>
        <v>0</v>
      </c>
      <c r="AN24" s="94">
        <f t="shared" si="21"/>
        <v>0.11937377690802342</v>
      </c>
      <c r="AO24" s="94">
        <f t="shared" si="21"/>
        <v>0.2176470588235293</v>
      </c>
      <c r="AP24" s="94">
        <f t="shared" si="21"/>
        <v>0.36785162287480677</v>
      </c>
      <c r="AQ24" s="94">
        <f t="shared" si="21"/>
        <v>0.19140989729225022</v>
      </c>
      <c r="AR24" s="94">
        <f t="shared" si="21"/>
        <v>0</v>
      </c>
      <c r="AS24" s="94">
        <f t="shared" si="21"/>
        <v>0.11937377690802342</v>
      </c>
      <c r="AT24" s="94">
        <f t="shared" si="21"/>
        <v>0.2176470588235293</v>
      </c>
      <c r="AU24" s="94">
        <f t="shared" si="21"/>
        <v>0.36785162287480677</v>
      </c>
      <c r="AV24" s="94">
        <f t="shared" si="21"/>
        <v>0.19140989729225022</v>
      </c>
      <c r="AW24" s="94">
        <f t="shared" si="21"/>
        <v>0</v>
      </c>
      <c r="AX24" s="94">
        <f t="shared" si="21"/>
        <v>0.11937377690802342</v>
      </c>
      <c r="AY24" s="94">
        <f t="shared" si="21"/>
        <v>0.2176470588235293</v>
      </c>
      <c r="AZ24" s="94">
        <f t="shared" si="21"/>
        <v>0.36785162287480677</v>
      </c>
      <c r="BA24" s="94">
        <f t="shared" si="21"/>
        <v>0.19140989729225022</v>
      </c>
      <c r="BB24" s="94">
        <f t="shared" si="21"/>
        <v>0</v>
      </c>
      <c r="BC24" s="94">
        <f t="shared" si="21"/>
        <v>0.11937377690802342</v>
      </c>
      <c r="BD24" s="94">
        <f t="shared" si="21"/>
        <v>0.2176470588235293</v>
      </c>
      <c r="BE24" s="94">
        <f t="shared" si="21"/>
        <v>0.36785162287480677</v>
      </c>
      <c r="BF24" s="94">
        <f t="shared" si="21"/>
        <v>0.19140989729225022</v>
      </c>
    </row>
    <row r="25" spans="2:58" x14ac:dyDescent="0.2">
      <c r="B25" s="48" t="s">
        <v>1</v>
      </c>
      <c r="C25" s="87" t="str">
        <f>IFERROR(C14/#REF!-1,"-")</f>
        <v>-</v>
      </c>
      <c r="D25" s="87" t="str">
        <f>IFERROR(D14/#REF!-1,"-")</f>
        <v>-</v>
      </c>
      <c r="E25" s="87" t="str">
        <f>IFERROR(E14/#REF!-1,"-")</f>
        <v>-</v>
      </c>
      <c r="F25" s="87" t="str">
        <f t="shared" ref="F25:AA25" si="22">IFERROR(F14/A14-1,"-")</f>
        <v>-</v>
      </c>
      <c r="G25" s="87" t="str">
        <f t="shared" si="22"/>
        <v>-</v>
      </c>
      <c r="H25" s="87">
        <f t="shared" si="22"/>
        <v>-5.6390977443608992E-2</v>
      </c>
      <c r="I25" s="87">
        <f t="shared" si="22"/>
        <v>0.10402684563758391</v>
      </c>
      <c r="J25" s="87">
        <f t="shared" si="22"/>
        <v>0.34476190476190482</v>
      </c>
      <c r="K25" s="87">
        <f t="shared" si="22"/>
        <v>0.12050078247261342</v>
      </c>
      <c r="L25" s="87">
        <f t="shared" si="22"/>
        <v>9.3333333333333268E-2</v>
      </c>
      <c r="M25" s="87">
        <f t="shared" si="22"/>
        <v>0.15537848605577698</v>
      </c>
      <c r="N25" s="87">
        <f t="shared" si="22"/>
        <v>8.5106382978723305E-2</v>
      </c>
      <c r="O25" s="87">
        <f t="shared" si="22"/>
        <v>4.3909348441926399E-2</v>
      </c>
      <c r="P25" s="87">
        <f t="shared" si="22"/>
        <v>6.1452513966480549E-2</v>
      </c>
      <c r="Q25" s="87">
        <f t="shared" si="22"/>
        <v>7.92682926829269E-2</v>
      </c>
      <c r="R25" s="87">
        <f t="shared" si="22"/>
        <v>6.7586206896551815E-2</v>
      </c>
      <c r="S25" s="87">
        <f t="shared" si="22"/>
        <v>7.8431372549019551E-2</v>
      </c>
      <c r="T25" s="87">
        <f t="shared" si="22"/>
        <v>6.5128900949796398E-2</v>
      </c>
      <c r="U25" s="87">
        <f t="shared" si="22"/>
        <v>4.7368421052631504E-2</v>
      </c>
      <c r="V25" s="87">
        <f t="shared" si="22"/>
        <v>1.2429378531073398E-2</v>
      </c>
      <c r="W25" s="87">
        <f t="shared" si="22"/>
        <v>4.877260981912146E-2</v>
      </c>
      <c r="X25" s="87">
        <f t="shared" si="22"/>
        <v>-1.6883116883116833E-2</v>
      </c>
      <c r="Y25" s="87">
        <f t="shared" si="22"/>
        <v>5.0955414012738842E-3</v>
      </c>
      <c r="Z25" s="87">
        <f t="shared" si="22"/>
        <v>1.0050251256281451E-2</v>
      </c>
      <c r="AA25" s="87">
        <f t="shared" si="22"/>
        <v>5.46875E-2</v>
      </c>
      <c r="AB25" s="87">
        <f>IFERROR(AB14/W14-1,"-")</f>
        <v>1.4782876501385989E-2</v>
      </c>
      <c r="AC25" s="94">
        <f>X25</f>
        <v>-1.6883116883116833E-2</v>
      </c>
      <c r="AD25" s="94">
        <f t="shared" si="21"/>
        <v>5.0955414012738842E-3</v>
      </c>
      <c r="AE25" s="94">
        <f t="shared" si="21"/>
        <v>1.0050251256281451E-2</v>
      </c>
      <c r="AF25" s="94">
        <f t="shared" si="21"/>
        <v>5.46875E-2</v>
      </c>
      <c r="AG25" s="94">
        <f t="shared" si="21"/>
        <v>1.4782876501385989E-2</v>
      </c>
      <c r="AH25" s="94">
        <f t="shared" si="21"/>
        <v>-1.6883116883116833E-2</v>
      </c>
      <c r="AI25" s="94">
        <f t="shared" si="21"/>
        <v>5.0955414012738842E-3</v>
      </c>
      <c r="AJ25" s="94">
        <f t="shared" si="21"/>
        <v>1.0050251256281451E-2</v>
      </c>
      <c r="AK25" s="94">
        <f t="shared" si="21"/>
        <v>5.46875E-2</v>
      </c>
      <c r="AL25" s="94">
        <f t="shared" si="21"/>
        <v>1.4782876501385989E-2</v>
      </c>
      <c r="AM25" s="94">
        <f t="shared" si="21"/>
        <v>-1.6883116883116833E-2</v>
      </c>
      <c r="AN25" s="94">
        <f t="shared" si="21"/>
        <v>5.0955414012738842E-3</v>
      </c>
      <c r="AO25" s="94">
        <f t="shared" si="21"/>
        <v>1.0050251256281451E-2</v>
      </c>
      <c r="AP25" s="94">
        <f t="shared" si="21"/>
        <v>5.46875E-2</v>
      </c>
      <c r="AQ25" s="94">
        <f t="shared" si="21"/>
        <v>1.4782876501385989E-2</v>
      </c>
      <c r="AR25" s="94">
        <f t="shared" si="21"/>
        <v>-1.6883116883116833E-2</v>
      </c>
      <c r="AS25" s="94">
        <f t="shared" si="21"/>
        <v>5.0955414012738842E-3</v>
      </c>
      <c r="AT25" s="94">
        <f t="shared" si="21"/>
        <v>1.0050251256281451E-2</v>
      </c>
      <c r="AU25" s="94">
        <f t="shared" si="21"/>
        <v>5.46875E-2</v>
      </c>
      <c r="AV25" s="94">
        <f t="shared" si="21"/>
        <v>1.4782876501385989E-2</v>
      </c>
      <c r="AW25" s="94">
        <f t="shared" si="21"/>
        <v>-1.6883116883116833E-2</v>
      </c>
      <c r="AX25" s="94">
        <f t="shared" si="21"/>
        <v>5.0955414012738842E-3</v>
      </c>
      <c r="AY25" s="94">
        <f t="shared" si="21"/>
        <v>1.0050251256281451E-2</v>
      </c>
      <c r="AZ25" s="94">
        <f t="shared" si="21"/>
        <v>5.46875E-2</v>
      </c>
      <c r="BA25" s="94">
        <f t="shared" si="21"/>
        <v>1.4782876501385989E-2</v>
      </c>
      <c r="BB25" s="94">
        <f t="shared" si="21"/>
        <v>-1.6883116883116833E-2</v>
      </c>
      <c r="BC25" s="94">
        <f t="shared" si="21"/>
        <v>5.0955414012738842E-3</v>
      </c>
      <c r="BD25" s="94">
        <f t="shared" si="21"/>
        <v>1.0050251256281451E-2</v>
      </c>
      <c r="BE25" s="94">
        <f t="shared" si="21"/>
        <v>5.46875E-2</v>
      </c>
      <c r="BF25" s="94">
        <f t="shared" si="21"/>
        <v>1.4782876501385989E-2</v>
      </c>
    </row>
    <row r="26" spans="2:58" x14ac:dyDescent="0.2">
      <c r="B26" s="49" t="s">
        <v>2</v>
      </c>
      <c r="C26" s="87" t="str">
        <f>IFERROR(C15/#REF!-1,"-")</f>
        <v>-</v>
      </c>
      <c r="D26" s="87" t="str">
        <f>IFERROR(D15/#REF!-1,"-")</f>
        <v>-</v>
      </c>
      <c r="E26" s="87" t="str">
        <f>IFERROR(E15/#REF!-1,"-")</f>
        <v>-</v>
      </c>
      <c r="F26" s="87" t="str">
        <f t="shared" ref="F26:AA26" si="23">IFERROR(F15/A15-1,"-")</f>
        <v>-</v>
      </c>
      <c r="G26" s="87" t="str">
        <f t="shared" si="23"/>
        <v>-</v>
      </c>
      <c r="H26" s="87">
        <f t="shared" si="23"/>
        <v>-4.2415528396836821E-2</v>
      </c>
      <c r="I26" s="87">
        <f t="shared" si="23"/>
        <v>0.12820512820512819</v>
      </c>
      <c r="J26" s="87">
        <f t="shared" si="23"/>
        <v>0.3925925925925926</v>
      </c>
      <c r="K26" s="87">
        <f t="shared" si="23"/>
        <v>0.16718266253869962</v>
      </c>
      <c r="L26" s="87">
        <f t="shared" si="23"/>
        <v>0.10772833723653386</v>
      </c>
      <c r="M26" s="87">
        <f t="shared" si="23"/>
        <v>0.18468468468468457</v>
      </c>
      <c r="N26" s="87">
        <f t="shared" si="23"/>
        <v>3.125E-2</v>
      </c>
      <c r="O26" s="87">
        <f t="shared" si="23"/>
        <v>6.3829787234042534E-2</v>
      </c>
      <c r="P26" s="87">
        <f t="shared" si="23"/>
        <v>6.3660477453580944E-2</v>
      </c>
      <c r="Q26" s="87">
        <f t="shared" si="23"/>
        <v>7.8224101479915431E-2</v>
      </c>
      <c r="R26" s="87">
        <f t="shared" si="23"/>
        <v>6.083650190114076E-2</v>
      </c>
      <c r="S26" s="87">
        <f t="shared" si="23"/>
        <v>0.10468319559228645</v>
      </c>
      <c r="T26" s="87">
        <f t="shared" si="23"/>
        <v>-2.2499999999999964E-2</v>
      </c>
      <c r="U26" s="87">
        <f t="shared" si="23"/>
        <v>2.4937655860348684E-3</v>
      </c>
      <c r="V26" s="87">
        <f t="shared" si="23"/>
        <v>-3.3333333333333326E-2</v>
      </c>
      <c r="W26" s="87">
        <f t="shared" si="23"/>
        <v>7.7658303464755996E-3</v>
      </c>
      <c r="X26" s="87">
        <f t="shared" si="23"/>
        <v>-8.4788029925187081E-2</v>
      </c>
      <c r="Y26" s="87">
        <f t="shared" si="23"/>
        <v>2.8132992327365658E-2</v>
      </c>
      <c r="Z26" s="87">
        <f t="shared" si="23"/>
        <v>-2.4875621890547706E-3</v>
      </c>
      <c r="AA26" s="87">
        <f t="shared" si="23"/>
        <v>7.9107505070993955E-2</v>
      </c>
      <c r="AB26" s="87">
        <f>IFERROR(AB15/W15-1,"-")</f>
        <v>8.8915234143449595E-3</v>
      </c>
      <c r="AC26" s="94">
        <f>X26</f>
        <v>-8.4788029925187081E-2</v>
      </c>
      <c r="AD26" s="94">
        <f t="shared" si="21"/>
        <v>2.8132992327365658E-2</v>
      </c>
      <c r="AE26" s="94">
        <f t="shared" si="21"/>
        <v>-2.4875621890547706E-3</v>
      </c>
      <c r="AF26" s="94">
        <f t="shared" si="21"/>
        <v>7.9107505070993955E-2</v>
      </c>
      <c r="AG26" s="94">
        <f t="shared" si="21"/>
        <v>8.8915234143449595E-3</v>
      </c>
      <c r="AH26" s="94">
        <f t="shared" si="21"/>
        <v>-8.4788029925187081E-2</v>
      </c>
      <c r="AI26" s="94">
        <f t="shared" si="21"/>
        <v>2.8132992327365658E-2</v>
      </c>
      <c r="AJ26" s="94">
        <f t="shared" si="21"/>
        <v>-2.4875621890547706E-3</v>
      </c>
      <c r="AK26" s="94">
        <f t="shared" si="21"/>
        <v>7.9107505070993955E-2</v>
      </c>
      <c r="AL26" s="94">
        <f t="shared" si="21"/>
        <v>8.8915234143449595E-3</v>
      </c>
      <c r="AM26" s="94">
        <f t="shared" si="21"/>
        <v>-8.4788029925187081E-2</v>
      </c>
      <c r="AN26" s="94">
        <f t="shared" si="21"/>
        <v>2.8132992327365658E-2</v>
      </c>
      <c r="AO26" s="94">
        <f t="shared" si="21"/>
        <v>-2.4875621890547706E-3</v>
      </c>
      <c r="AP26" s="94">
        <f t="shared" si="21"/>
        <v>7.9107505070993955E-2</v>
      </c>
      <c r="AQ26" s="94">
        <f t="shared" si="21"/>
        <v>8.8915234143449595E-3</v>
      </c>
      <c r="AR26" s="94">
        <f t="shared" si="21"/>
        <v>-8.4788029925187081E-2</v>
      </c>
      <c r="AS26" s="94">
        <f t="shared" si="21"/>
        <v>2.8132992327365658E-2</v>
      </c>
      <c r="AT26" s="94">
        <f t="shared" si="21"/>
        <v>-2.4875621890547706E-3</v>
      </c>
      <c r="AU26" s="94">
        <f t="shared" si="21"/>
        <v>7.9107505070993955E-2</v>
      </c>
      <c r="AV26" s="94">
        <f t="shared" si="21"/>
        <v>8.8915234143449595E-3</v>
      </c>
      <c r="AW26" s="94">
        <f t="shared" si="21"/>
        <v>-8.4788029925187081E-2</v>
      </c>
      <c r="AX26" s="94">
        <f t="shared" si="21"/>
        <v>2.8132992327365658E-2</v>
      </c>
      <c r="AY26" s="94">
        <f t="shared" si="21"/>
        <v>-2.4875621890547706E-3</v>
      </c>
      <c r="AZ26" s="94">
        <f t="shared" si="21"/>
        <v>7.9107505070993955E-2</v>
      </c>
      <c r="BA26" s="94">
        <f t="shared" si="21"/>
        <v>8.8915234143449595E-3</v>
      </c>
      <c r="BB26" s="94">
        <f t="shared" si="21"/>
        <v>-8.4788029925187081E-2</v>
      </c>
      <c r="BC26" s="94">
        <f t="shared" si="21"/>
        <v>2.8132992327365658E-2</v>
      </c>
      <c r="BD26" s="94">
        <f t="shared" si="21"/>
        <v>-2.4875621890547706E-3</v>
      </c>
      <c r="BE26" s="94">
        <f t="shared" si="21"/>
        <v>7.9107505070993955E-2</v>
      </c>
      <c r="BF26" s="94">
        <f t="shared" si="21"/>
        <v>8.8915234143449595E-3</v>
      </c>
    </row>
    <row r="27" spans="2:58" ht="13.5" x14ac:dyDescent="0.2">
      <c r="B27" s="49"/>
      <c r="C27" s="7"/>
      <c r="D27" s="22"/>
      <c r="E27" s="22"/>
      <c r="F27" s="54"/>
      <c r="G27" s="20"/>
      <c r="H27" s="7"/>
      <c r="I27" s="22"/>
      <c r="J27" s="22"/>
      <c r="K27" s="22"/>
      <c r="L27" s="20"/>
      <c r="M27" s="7"/>
      <c r="N27" s="22"/>
      <c r="O27" s="22"/>
      <c r="P27" s="22"/>
      <c r="Q27" s="20"/>
      <c r="R27" s="7"/>
      <c r="S27" s="22"/>
      <c r="T27" s="22"/>
      <c r="U27" s="22"/>
      <c r="V27" s="20"/>
      <c r="W27" s="7"/>
      <c r="X27" s="22"/>
      <c r="Y27" s="22"/>
      <c r="Z27" s="22"/>
      <c r="AB27" s="7"/>
    </row>
    <row r="28" spans="2:58" ht="13.5" x14ac:dyDescent="0.2">
      <c r="B28" s="49"/>
      <c r="C28" s="7"/>
      <c r="D28" s="22"/>
      <c r="E28" s="22"/>
      <c r="F28" s="54"/>
      <c r="G28" s="20"/>
      <c r="H28" s="7"/>
      <c r="I28" s="22"/>
      <c r="J28" s="22"/>
      <c r="K28" s="22"/>
      <c r="L28" s="20"/>
      <c r="M28" s="7"/>
      <c r="N28" s="22"/>
      <c r="O28" s="22"/>
      <c r="P28" s="22"/>
      <c r="Q28" s="20"/>
      <c r="R28" s="7"/>
      <c r="S28" s="22"/>
      <c r="T28" s="22"/>
      <c r="U28" s="22"/>
      <c r="V28" s="20"/>
      <c r="W28" s="7"/>
      <c r="X28" s="22"/>
      <c r="Y28" s="22"/>
      <c r="Z28" s="22"/>
      <c r="AB28" s="7"/>
    </row>
    <row r="29" spans="2:58" ht="13.5" x14ac:dyDescent="0.2">
      <c r="B29" s="49"/>
      <c r="C29" s="7"/>
      <c r="D29" s="22"/>
      <c r="E29" s="22"/>
      <c r="F29" s="54"/>
      <c r="G29" s="20"/>
      <c r="H29" s="7"/>
      <c r="I29" s="22"/>
      <c r="J29" s="22"/>
      <c r="K29" s="22"/>
      <c r="L29" s="20"/>
      <c r="M29" s="7"/>
      <c r="N29" s="22"/>
      <c r="O29" s="22"/>
      <c r="P29" s="22"/>
      <c r="Q29" s="20"/>
      <c r="R29" s="7"/>
      <c r="S29" s="22"/>
      <c r="T29" s="22"/>
      <c r="U29" s="22"/>
      <c r="V29" s="20"/>
      <c r="W29" s="7"/>
      <c r="X29" s="22"/>
      <c r="Y29" s="22"/>
      <c r="Z29" s="22"/>
      <c r="AB29" s="7"/>
    </row>
    <row r="30" spans="2:58" ht="13.5" x14ac:dyDescent="0.2">
      <c r="B30" s="15" t="s">
        <v>177</v>
      </c>
      <c r="C30" s="7"/>
      <c r="D30" s="22"/>
      <c r="E30" s="22"/>
      <c r="F30" s="54"/>
      <c r="G30" s="20"/>
      <c r="H30" s="7"/>
      <c r="I30" s="22"/>
      <c r="J30" s="22"/>
      <c r="K30" s="22"/>
      <c r="L30" s="20"/>
      <c r="M30" s="7"/>
      <c r="N30" s="22"/>
      <c r="O30" s="22"/>
      <c r="P30" s="22"/>
      <c r="Q30" s="20"/>
      <c r="R30" s="7"/>
      <c r="S30" s="22"/>
      <c r="T30" s="22"/>
      <c r="U30" s="22"/>
      <c r="V30" s="20"/>
      <c r="W30" s="7"/>
      <c r="X30" s="22"/>
      <c r="Y30" s="22"/>
      <c r="Z30" s="22"/>
      <c r="AB30" s="7"/>
    </row>
    <row r="31" spans="2:58" ht="13.5" x14ac:dyDescent="0.2">
      <c r="B31" s="15"/>
      <c r="C31" s="7"/>
      <c r="D31" s="22"/>
      <c r="E31" s="22"/>
      <c r="F31" s="54"/>
      <c r="G31" s="20"/>
      <c r="H31" s="7"/>
      <c r="I31" s="22"/>
      <c r="J31" s="22"/>
      <c r="K31" s="22"/>
      <c r="L31" s="20"/>
      <c r="M31" s="7"/>
      <c r="N31" s="22"/>
      <c r="O31" s="22"/>
      <c r="P31" s="22"/>
      <c r="Q31" s="20"/>
      <c r="R31" s="7"/>
      <c r="S31" s="22"/>
      <c r="T31" s="22"/>
      <c r="U31" s="22"/>
      <c r="V31" s="20"/>
      <c r="W31" s="7"/>
      <c r="X31" s="22"/>
      <c r="Y31" s="22"/>
      <c r="Z31" s="22"/>
      <c r="AB31" s="7"/>
    </row>
    <row r="32" spans="2:58" ht="13.5" x14ac:dyDescent="0.2">
      <c r="B32" s="48" t="s">
        <v>178</v>
      </c>
      <c r="C32" s="7"/>
      <c r="D32" s="22"/>
      <c r="E32" s="22"/>
      <c r="F32" s="54"/>
      <c r="G32" s="20"/>
      <c r="H32" s="7">
        <v>2272</v>
      </c>
      <c r="I32" s="22"/>
      <c r="J32" s="22"/>
      <c r="K32" s="22"/>
      <c r="L32" s="20"/>
      <c r="M32" s="7">
        <v>2793</v>
      </c>
      <c r="N32" s="22"/>
      <c r="O32" s="22"/>
      <c r="P32" s="22"/>
      <c r="Q32" s="20"/>
      <c r="R32" s="7">
        <v>2834</v>
      </c>
      <c r="S32" s="22">
        <v>687</v>
      </c>
      <c r="T32" s="22"/>
      <c r="U32" s="22"/>
      <c r="V32" s="20"/>
      <c r="W32" s="7">
        <v>2830</v>
      </c>
      <c r="X32" s="22">
        <v>632</v>
      </c>
      <c r="Y32" s="22">
        <v>717</v>
      </c>
      <c r="Z32" s="22">
        <v>785</v>
      </c>
      <c r="AA32" s="20">
        <v>965</v>
      </c>
      <c r="AB32" s="7">
        <f>SUM(X32:AA32)</f>
        <v>3099</v>
      </c>
    </row>
    <row r="33" spans="2:58" ht="13.5" x14ac:dyDescent="0.2">
      <c r="B33" s="48" t="s">
        <v>179</v>
      </c>
      <c r="C33" s="7"/>
      <c r="D33" s="22"/>
      <c r="E33" s="22"/>
      <c r="F33" s="54"/>
      <c r="G33" s="20"/>
      <c r="H33" s="7"/>
      <c r="I33" s="22"/>
      <c r="J33" s="22"/>
      <c r="K33" s="22"/>
      <c r="L33" s="20"/>
      <c r="M33" s="7"/>
      <c r="N33" s="22"/>
      <c r="O33" s="22"/>
      <c r="P33" s="22"/>
      <c r="Q33" s="20"/>
      <c r="R33" s="7"/>
      <c r="S33" s="22">
        <v>572</v>
      </c>
      <c r="T33" s="22"/>
      <c r="U33" s="22"/>
      <c r="V33" s="20"/>
      <c r="W33" s="7"/>
      <c r="X33" s="22">
        <v>598</v>
      </c>
      <c r="Y33" s="22"/>
      <c r="Z33" s="22"/>
      <c r="AB33" s="7"/>
    </row>
    <row r="34" spans="2:58" ht="13.5" x14ac:dyDescent="0.2">
      <c r="B34" s="48" t="s">
        <v>180</v>
      </c>
      <c r="C34" s="7"/>
      <c r="D34" s="22"/>
      <c r="E34" s="22"/>
      <c r="F34" s="54"/>
      <c r="G34" s="20"/>
      <c r="H34" s="7"/>
      <c r="I34" s="22"/>
      <c r="J34" s="22"/>
      <c r="K34" s="22"/>
      <c r="L34" s="20"/>
      <c r="M34" s="7"/>
      <c r="N34" s="22"/>
      <c r="O34" s="22"/>
      <c r="P34" s="22"/>
      <c r="Q34" s="20"/>
      <c r="R34" s="7"/>
      <c r="S34" s="22">
        <v>254</v>
      </c>
      <c r="T34" s="22"/>
      <c r="U34" s="22"/>
      <c r="V34" s="20"/>
      <c r="W34" s="7"/>
      <c r="X34" s="22">
        <v>238</v>
      </c>
      <c r="Y34" s="22"/>
      <c r="Z34" s="22"/>
      <c r="AB34" s="7"/>
    </row>
    <row r="35" spans="2:58" ht="13.5" x14ac:dyDescent="0.2">
      <c r="B35" s="48" t="s">
        <v>181</v>
      </c>
      <c r="C35" s="7"/>
      <c r="D35" s="22"/>
      <c r="E35" s="22"/>
      <c r="F35" s="54"/>
      <c r="G35" s="20"/>
      <c r="H35" s="7"/>
      <c r="I35" s="22"/>
      <c r="J35" s="22"/>
      <c r="K35" s="22"/>
      <c r="L35" s="20"/>
      <c r="M35" s="7"/>
      <c r="N35" s="22"/>
      <c r="O35" s="22"/>
      <c r="P35" s="22"/>
      <c r="Q35" s="20"/>
      <c r="R35" s="7"/>
      <c r="S35" s="22">
        <v>132</v>
      </c>
      <c r="T35" s="22"/>
      <c r="U35" s="22"/>
      <c r="V35" s="20"/>
      <c r="W35" s="7"/>
      <c r="X35" s="22">
        <v>130</v>
      </c>
      <c r="Y35" s="22"/>
      <c r="Z35" s="22"/>
      <c r="AB35" s="7"/>
    </row>
    <row r="36" spans="2:58" x14ac:dyDescent="0.2">
      <c r="B36" s="15" t="str">
        <f>B16</f>
        <v>Total revenues</v>
      </c>
      <c r="C36" s="7">
        <f t="shared" ref="C36:AA36" si="24">C16</f>
        <v>5597</v>
      </c>
      <c r="D36" s="7">
        <f t="shared" si="24"/>
        <v>1263</v>
      </c>
      <c r="E36" s="7">
        <f t="shared" si="24"/>
        <v>1198</v>
      </c>
      <c r="F36" s="7">
        <f t="shared" si="24"/>
        <v>1448</v>
      </c>
      <c r="G36" s="7">
        <f t="shared" si="24"/>
        <v>1743</v>
      </c>
      <c r="H36" s="7">
        <f t="shared" si="24"/>
        <v>5652</v>
      </c>
      <c r="I36" s="7">
        <f t="shared" si="24"/>
        <v>1486</v>
      </c>
      <c r="J36" s="7">
        <f t="shared" si="24"/>
        <v>1602</v>
      </c>
      <c r="K36" s="7">
        <f t="shared" si="24"/>
        <v>1606</v>
      </c>
      <c r="L36" s="7">
        <f t="shared" si="24"/>
        <v>1890</v>
      </c>
      <c r="M36" s="7">
        <f t="shared" si="24"/>
        <v>6584</v>
      </c>
      <c r="N36" s="7">
        <f t="shared" si="24"/>
        <v>1547</v>
      </c>
      <c r="O36" s="7">
        <f t="shared" si="24"/>
        <v>1636</v>
      </c>
      <c r="P36" s="7">
        <f t="shared" si="24"/>
        <v>1640</v>
      </c>
      <c r="Q36" s="7">
        <f t="shared" si="24"/>
        <v>2019</v>
      </c>
      <c r="R36" s="7">
        <f t="shared" si="24"/>
        <v>6842</v>
      </c>
      <c r="S36" s="7">
        <f t="shared" si="24"/>
        <v>1645</v>
      </c>
      <c r="T36" s="7">
        <f t="shared" si="24"/>
        <v>1687</v>
      </c>
      <c r="U36" s="7">
        <f t="shared" si="24"/>
        <v>1708</v>
      </c>
      <c r="V36" s="7">
        <f t="shared" si="24"/>
        <v>2036</v>
      </c>
      <c r="W36" s="7">
        <f t="shared" si="24"/>
        <v>7076</v>
      </c>
      <c r="X36" s="7">
        <f t="shared" si="24"/>
        <v>1598</v>
      </c>
      <c r="Y36" s="7">
        <f t="shared" si="24"/>
        <v>1763</v>
      </c>
      <c r="Z36" s="7">
        <f t="shared" si="24"/>
        <v>1826</v>
      </c>
      <c r="AA36" s="7">
        <f t="shared" si="24"/>
        <v>2362</v>
      </c>
      <c r="AB36" s="7">
        <f>AB16</f>
        <v>7549</v>
      </c>
    </row>
    <row r="37" spans="2:58" x14ac:dyDescent="0.2">
      <c r="B37" s="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2:58" ht="13.5" x14ac:dyDescent="0.2">
      <c r="B38" s="1"/>
      <c r="C38" s="7"/>
      <c r="D38" s="22"/>
      <c r="E38" s="22"/>
      <c r="F38" s="54"/>
      <c r="G38" s="20"/>
      <c r="H38" s="7"/>
      <c r="I38" s="22"/>
      <c r="J38" s="22"/>
      <c r="K38" s="22"/>
      <c r="L38" s="20"/>
      <c r="M38" s="7"/>
      <c r="N38" s="22"/>
      <c r="O38" s="22"/>
      <c r="P38" s="22"/>
      <c r="Q38" s="20"/>
      <c r="R38" s="7"/>
      <c r="S38" s="22"/>
      <c r="T38" s="22"/>
      <c r="U38" s="22"/>
      <c r="V38" s="20"/>
      <c r="W38" s="7"/>
      <c r="X38" s="22"/>
      <c r="Y38" s="22"/>
      <c r="Z38" s="22"/>
      <c r="AB38" s="7"/>
    </row>
    <row r="39" spans="2:58" ht="13.5" x14ac:dyDescent="0.2">
      <c r="B39" s="15"/>
      <c r="C39" s="7"/>
      <c r="D39" s="22"/>
      <c r="E39" s="22"/>
      <c r="F39" s="54"/>
      <c r="G39" s="20"/>
      <c r="H39" s="7"/>
      <c r="I39" s="22"/>
      <c r="J39" s="22"/>
      <c r="K39" s="22"/>
      <c r="L39" s="20"/>
      <c r="M39" s="7"/>
      <c r="N39" s="22"/>
      <c r="O39" s="22"/>
      <c r="P39" s="22"/>
      <c r="Q39" s="20"/>
      <c r="R39" s="7"/>
      <c r="S39" s="22"/>
      <c r="T39" s="22"/>
      <c r="U39" s="22"/>
      <c r="V39" s="20"/>
      <c r="W39" s="7"/>
      <c r="X39" s="22"/>
      <c r="Y39" s="22"/>
      <c r="Z39" s="22"/>
      <c r="AB39" s="7"/>
    </row>
    <row r="40" spans="2:58" ht="13.5" x14ac:dyDescent="0.2">
      <c r="B40" s="15"/>
      <c r="C40" s="7"/>
      <c r="D40" s="22"/>
      <c r="E40" s="22"/>
      <c r="F40" s="54"/>
      <c r="G40" s="20"/>
      <c r="H40" s="7"/>
      <c r="I40" s="22"/>
      <c r="J40" s="22"/>
      <c r="K40" s="22"/>
      <c r="L40" s="20"/>
      <c r="M40" s="7"/>
      <c r="N40" s="22"/>
      <c r="O40" s="22"/>
      <c r="P40" s="22"/>
      <c r="Q40" s="20"/>
      <c r="R40" s="7"/>
      <c r="S40" s="22"/>
      <c r="T40" s="22"/>
      <c r="U40" s="22"/>
      <c r="V40" s="20"/>
      <c r="W40" s="7"/>
      <c r="X40" s="22"/>
      <c r="Y40" s="22"/>
      <c r="Z40" s="22"/>
      <c r="AB40" s="7"/>
    </row>
    <row r="41" spans="2:58" ht="13.5" x14ac:dyDescent="0.2">
      <c r="B41" s="15"/>
      <c r="C41" s="7"/>
      <c r="D41" s="22"/>
      <c r="E41" s="22"/>
      <c r="F41" s="54"/>
      <c r="G41" s="20"/>
      <c r="H41" s="7"/>
      <c r="I41" s="22"/>
      <c r="J41" s="22"/>
      <c r="K41" s="22"/>
      <c r="L41" s="20"/>
      <c r="M41" s="7"/>
      <c r="N41" s="22"/>
      <c r="O41" s="22"/>
      <c r="P41" s="22"/>
      <c r="Q41" s="20"/>
      <c r="R41" s="7"/>
      <c r="S41" s="22"/>
      <c r="T41" s="22"/>
      <c r="U41" s="22"/>
      <c r="V41" s="20"/>
      <c r="W41" s="7"/>
      <c r="X41" s="22"/>
      <c r="Y41" s="22"/>
      <c r="Z41" s="22"/>
      <c r="AB41" s="7"/>
    </row>
    <row r="42" spans="2:58" x14ac:dyDescent="0.2">
      <c r="B42" s="15"/>
      <c r="C42" s="7"/>
      <c r="G42" s="20"/>
      <c r="H42" s="7"/>
      <c r="L42" s="20"/>
      <c r="M42" s="7"/>
      <c r="Q42" s="20"/>
      <c r="R42" s="7"/>
      <c r="V42" s="20"/>
      <c r="W42" s="7"/>
      <c r="AB42" s="7"/>
    </row>
    <row r="43" spans="2:58" ht="13.5" x14ac:dyDescent="0.2">
      <c r="B43" s="1"/>
      <c r="C43" s="7"/>
      <c r="D43" s="22"/>
      <c r="E43" s="22"/>
      <c r="F43" s="54"/>
      <c r="G43" s="20"/>
      <c r="H43" s="7"/>
      <c r="I43" s="22"/>
      <c r="J43" s="22"/>
      <c r="K43" s="22"/>
      <c r="L43" s="20"/>
      <c r="M43" s="7"/>
      <c r="N43" s="22"/>
      <c r="O43" s="22"/>
      <c r="P43" s="22"/>
      <c r="Q43" s="20"/>
      <c r="R43" s="7"/>
      <c r="S43" s="22"/>
      <c r="T43" s="22"/>
      <c r="U43" s="22"/>
      <c r="V43" s="20"/>
      <c r="W43" s="7"/>
      <c r="X43" s="22"/>
      <c r="Y43" s="22"/>
      <c r="Z43" s="22"/>
      <c r="AB43" s="7"/>
    </row>
    <row r="44" spans="2:58" ht="13.5" x14ac:dyDescent="0.2">
      <c r="B44" s="15"/>
      <c r="C44" s="7"/>
      <c r="D44" s="22"/>
      <c r="E44" s="22"/>
      <c r="F44" s="54"/>
      <c r="G44" s="20"/>
      <c r="H44" s="7"/>
      <c r="I44" s="22"/>
      <c r="J44" s="22"/>
      <c r="K44" s="22"/>
      <c r="L44" s="20"/>
      <c r="M44" s="7"/>
      <c r="N44" s="22"/>
      <c r="O44" s="22"/>
      <c r="P44" s="22"/>
      <c r="Q44" s="20"/>
      <c r="R44" s="7"/>
      <c r="S44" s="22"/>
      <c r="T44" s="22"/>
      <c r="U44" s="22"/>
      <c r="V44" s="20"/>
      <c r="W44" s="7"/>
      <c r="X44" s="22"/>
      <c r="Y44" s="22"/>
      <c r="Z44" s="22"/>
      <c r="AB44" s="7"/>
    </row>
    <row r="45" spans="2:58" x14ac:dyDescent="0.2"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7" spans="2:58" s="23" customFormat="1" ht="13.5" x14ac:dyDescent="0.2">
      <c r="B47" s="18"/>
      <c r="C47" s="13"/>
      <c r="D47" s="24"/>
      <c r="E47" s="24"/>
      <c r="F47" s="55"/>
      <c r="H47" s="13"/>
      <c r="I47" s="24"/>
      <c r="J47" s="24"/>
      <c r="K47" s="24"/>
      <c r="M47" s="13"/>
      <c r="N47" s="24"/>
      <c r="O47" s="24"/>
      <c r="P47" s="24"/>
      <c r="R47" s="13"/>
      <c r="S47" s="24"/>
      <c r="T47" s="24"/>
      <c r="U47" s="24"/>
      <c r="W47" s="13"/>
      <c r="X47" s="24"/>
      <c r="Y47" s="24"/>
      <c r="Z47" s="24"/>
      <c r="AB47" s="13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</row>
    <row r="48" spans="2:58" s="23" customFormat="1" ht="13.5" x14ac:dyDescent="0.2">
      <c r="B48" s="18"/>
      <c r="C48" s="13"/>
      <c r="D48" s="24"/>
      <c r="E48" s="24"/>
      <c r="F48" s="55"/>
      <c r="H48" s="13"/>
      <c r="I48" s="24"/>
      <c r="J48" s="24"/>
      <c r="K48" s="24"/>
      <c r="M48" s="13"/>
      <c r="N48" s="24"/>
      <c r="O48" s="24"/>
      <c r="P48" s="24"/>
      <c r="R48" s="13"/>
      <c r="S48" s="24"/>
      <c r="T48" s="24"/>
      <c r="U48" s="24"/>
      <c r="W48" s="13"/>
      <c r="X48" s="24"/>
      <c r="Y48" s="24"/>
      <c r="Z48" s="24"/>
      <c r="AB48" s="13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</row>
    <row r="49" spans="2:58" ht="13.5" x14ac:dyDescent="0.2">
      <c r="D49" s="22"/>
      <c r="E49" s="22"/>
      <c r="F49" s="54"/>
      <c r="I49" s="22"/>
      <c r="J49" s="22"/>
      <c r="K49" s="22"/>
      <c r="N49" s="22"/>
      <c r="O49" s="22"/>
      <c r="P49" s="22"/>
      <c r="S49" s="22"/>
    </row>
    <row r="50" spans="2:58" s="58" customFormat="1" x14ac:dyDescent="0.2">
      <c r="B50" s="26"/>
      <c r="C50" s="36"/>
      <c r="D50" s="56"/>
      <c r="E50" s="57"/>
      <c r="F50" s="36"/>
      <c r="I50" s="56"/>
      <c r="J50" s="56"/>
      <c r="K50" s="56"/>
      <c r="N50" s="56"/>
      <c r="O50" s="56"/>
      <c r="P50" s="56"/>
      <c r="S50" s="56"/>
      <c r="T50" s="56"/>
      <c r="U50" s="56"/>
      <c r="X50" s="56"/>
      <c r="Y50" s="56"/>
      <c r="Z50" s="56"/>
      <c r="AA50" s="56"/>
      <c r="AB50" s="56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</row>
    <row r="51" spans="2:58" s="58" customFormat="1" x14ac:dyDescent="0.2">
      <c r="B51" s="26"/>
      <c r="C51" s="36"/>
      <c r="D51" s="56"/>
      <c r="E51" s="57"/>
      <c r="F51" s="36"/>
      <c r="I51" s="56"/>
      <c r="J51" s="56"/>
      <c r="K51" s="56"/>
      <c r="N51" s="56"/>
      <c r="O51" s="56"/>
      <c r="P51" s="56"/>
      <c r="S51" s="56"/>
      <c r="T51" s="56"/>
      <c r="U51" s="56"/>
      <c r="X51" s="56"/>
      <c r="Y51" s="56"/>
      <c r="Z51" s="56"/>
      <c r="AA51" s="56"/>
      <c r="AB51" s="56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</row>
    <row r="52" spans="2:58" x14ac:dyDescent="0.2">
      <c r="I52" s="23"/>
      <c r="J52" s="23"/>
    </row>
    <row r="53" spans="2:58" s="23" customFormat="1" ht="13.5" x14ac:dyDescent="0.2">
      <c r="C53" s="13"/>
      <c r="D53" s="24"/>
      <c r="E53" s="33"/>
      <c r="F53" s="55"/>
      <c r="H53" s="13"/>
      <c r="I53" s="24"/>
      <c r="J53" s="24"/>
      <c r="K53" s="24"/>
      <c r="M53" s="13"/>
      <c r="N53" s="24"/>
      <c r="O53" s="24"/>
      <c r="P53" s="24"/>
      <c r="R53" s="13"/>
      <c r="S53" s="24"/>
      <c r="T53" s="24"/>
      <c r="U53" s="24"/>
      <c r="W53" s="13"/>
      <c r="X53" s="24"/>
      <c r="Y53" s="24"/>
      <c r="Z53" s="24"/>
      <c r="AB53" s="13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</row>
    <row r="54" spans="2:58" x14ac:dyDescent="0.2">
      <c r="B54" s="60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spans="2:58" x14ac:dyDescent="0.2"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7" spans="2:58" s="39" customFormat="1" x14ac:dyDescent="0.2">
      <c r="C57" s="40"/>
      <c r="D57" s="40"/>
      <c r="E57" s="40"/>
      <c r="F57" s="40"/>
      <c r="I57" s="40"/>
      <c r="J57" s="40"/>
      <c r="K57" s="40"/>
      <c r="N57" s="40"/>
      <c r="O57" s="40"/>
      <c r="P57" s="40"/>
      <c r="S57" s="40"/>
      <c r="T57" s="40"/>
      <c r="U57" s="40"/>
      <c r="X57" s="40"/>
      <c r="Y57" s="40"/>
      <c r="Z57" s="40"/>
      <c r="AA57" s="40"/>
      <c r="AB57" s="40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</row>
    <row r="58" spans="2:58" x14ac:dyDescent="0.2"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2:58" x14ac:dyDescent="0.2"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2:58" x14ac:dyDescent="0.2"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2:58" x14ac:dyDescent="0.2"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E005-9857-4505-9F9A-08B62A2955E9}">
  <dimension ref="B5:BF62"/>
  <sheetViews>
    <sheetView showGridLines="0" zoomScale="85" zoomScaleNormal="85" zoomScaleSheetLayoutView="100" workbookViewId="0">
      <pane xSplit="2" ySplit="6" topLeftCell="AN7" activePane="bottomRight" state="frozen"/>
      <selection pane="topRight" activeCell="C1" sqref="C1"/>
      <selection pane="bottomLeft" activeCell="A7" sqref="A7"/>
      <selection pane="bottomRight" activeCell="AU36" sqref="AU36"/>
    </sheetView>
  </sheetViews>
  <sheetFormatPr defaultRowHeight="12.75" outlineLevelCol="1" x14ac:dyDescent="0.2"/>
  <cols>
    <col min="1" max="1" width="4.28515625" style="19" customWidth="1"/>
    <col min="2" max="2" width="55.140625" style="19" customWidth="1"/>
    <col min="3" max="3" width="9.5703125" style="20" bestFit="1" customWidth="1"/>
    <col min="4" max="6" width="10.28515625" style="20" bestFit="1" customWidth="1" outlineLevel="1"/>
    <col min="7" max="7" width="9.5703125" style="19" bestFit="1" customWidth="1" outlineLevel="1"/>
    <col min="8" max="8" width="9.5703125" style="19" bestFit="1" customWidth="1"/>
    <col min="9" max="11" width="10.42578125" style="20" bestFit="1" customWidth="1" outlineLevel="1"/>
    <col min="12" max="12" width="9.5703125" style="19" bestFit="1" customWidth="1" outlineLevel="1"/>
    <col min="13" max="13" width="9.5703125" style="19" bestFit="1" customWidth="1"/>
    <col min="14" max="16" width="9.85546875" style="20" bestFit="1" customWidth="1" outlineLevel="1"/>
    <col min="17" max="17" width="9.5703125" style="19" bestFit="1" customWidth="1" outlineLevel="1"/>
    <col min="18" max="18" width="9.5703125" style="19" bestFit="1" customWidth="1"/>
    <col min="19" max="21" width="9.85546875" style="20" bestFit="1" customWidth="1" outlineLevel="1"/>
    <col min="22" max="22" width="9.5703125" style="19" bestFit="1" customWidth="1" outlineLevel="1"/>
    <col min="23" max="23" width="9.5703125" style="19" bestFit="1" customWidth="1"/>
    <col min="24" max="26" width="9.85546875" style="20" bestFit="1" customWidth="1" outlineLevel="1"/>
    <col min="27" max="27" width="9.5703125" style="20" bestFit="1" customWidth="1" outlineLevel="1"/>
    <col min="28" max="28" width="9.5703125" style="20" bestFit="1" customWidth="1"/>
    <col min="29" max="29" width="9.42578125" style="37" bestFit="1" customWidth="1"/>
    <col min="30" max="47" width="9.42578125" style="21" bestFit="1" customWidth="1"/>
    <col min="48" max="48" width="10.28515625" style="21" bestFit="1" customWidth="1"/>
    <col min="49" max="52" width="9.42578125" style="21" bestFit="1" customWidth="1"/>
    <col min="53" max="53" width="10.28515625" style="21" bestFit="1" customWidth="1"/>
    <col min="54" max="57" width="9.42578125" style="21" bestFit="1" customWidth="1"/>
    <col min="58" max="58" width="10.28515625" style="21" bestFit="1" customWidth="1"/>
    <col min="59" max="16384" width="9.140625" style="19"/>
  </cols>
  <sheetData>
    <row r="5" spans="2:58" x14ac:dyDescent="0.2">
      <c r="B5" s="19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10" t="s">
        <v>226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7" spans="2:58" x14ac:dyDescent="0.2">
      <c r="B7" s="19" t="s">
        <v>127</v>
      </c>
    </row>
    <row r="8" spans="2:58" s="77" customFormat="1" x14ac:dyDescent="0.25">
      <c r="B8" s="49" t="s">
        <v>0</v>
      </c>
      <c r="C8" s="78">
        <v>1546</v>
      </c>
      <c r="D8" s="78">
        <v>355</v>
      </c>
      <c r="E8" s="78">
        <v>403</v>
      </c>
      <c r="F8" s="78">
        <v>486</v>
      </c>
      <c r="G8" s="78">
        <f>H8-F8-E8-D8</f>
        <v>566</v>
      </c>
      <c r="H8" s="78">
        <v>1810</v>
      </c>
      <c r="I8" s="78">
        <v>476</v>
      </c>
      <c r="J8" s="78">
        <v>520</v>
      </c>
      <c r="K8" s="78">
        <v>513</v>
      </c>
      <c r="L8" s="78">
        <f>M8-K8-J8-I8</f>
        <v>597</v>
      </c>
      <c r="M8" s="78">
        <v>2106</v>
      </c>
      <c r="N8" s="78">
        <v>470</v>
      </c>
      <c r="O8" s="78">
        <v>499</v>
      </c>
      <c r="P8" s="78">
        <v>479</v>
      </c>
      <c r="Q8" s="78">
        <f>R8-P8-O8-N8</f>
        <v>624</v>
      </c>
      <c r="R8" s="78">
        <v>2072</v>
      </c>
      <c r="S8" s="78">
        <v>474</v>
      </c>
      <c r="T8" s="78">
        <v>511</v>
      </c>
      <c r="U8" s="78">
        <v>510</v>
      </c>
      <c r="V8" s="78">
        <f>W8-U8-T8-S8</f>
        <v>647</v>
      </c>
      <c r="W8" s="78">
        <v>2142</v>
      </c>
      <c r="X8" s="78">
        <v>474</v>
      </c>
      <c r="Y8" s="78">
        <v>572</v>
      </c>
      <c r="Z8" s="78">
        <v>621</v>
      </c>
      <c r="AA8" s="78">
        <f>AB8-Z8-Y8-X8</f>
        <v>885</v>
      </c>
      <c r="AB8" s="78">
        <v>2552</v>
      </c>
      <c r="AC8" s="78">
        <v>607</v>
      </c>
      <c r="AD8" s="50">
        <f>Revenue!AD10</f>
        <v>640.28180039138942</v>
      </c>
      <c r="AE8" s="50">
        <f>Revenue!AE10</f>
        <v>756.15882352941173</v>
      </c>
      <c r="AF8" s="50">
        <f>Revenue!AF10</f>
        <v>1210.548686244204</v>
      </c>
      <c r="AG8" s="50">
        <f>Revenue!AG10</f>
        <v>3040.4780578898226</v>
      </c>
      <c r="AH8" s="50">
        <f>Revenue!AH10</f>
        <v>474</v>
      </c>
      <c r="AI8" s="50">
        <f>Revenue!AI10</f>
        <v>716.7146571895787</v>
      </c>
      <c r="AJ8" s="50">
        <f>Revenue!AJ10</f>
        <v>920.73456747404828</v>
      </c>
      <c r="AK8" s="50">
        <f>Revenue!AK10</f>
        <v>1655.8509850480996</v>
      </c>
      <c r="AL8" s="50">
        <f>Revenue!AL10</f>
        <v>3622.4556506698541</v>
      </c>
      <c r="AM8" s="50">
        <f>Revenue!AM10</f>
        <v>474</v>
      </c>
      <c r="AN8" s="50">
        <f>Revenue!AN10</f>
        <v>802.27159278363797</v>
      </c>
      <c r="AO8" s="50">
        <f>Revenue!AO10</f>
        <v>1121.1297380419294</v>
      </c>
      <c r="AP8" s="50">
        <f>Revenue!AP10</f>
        <v>2264.9584571368905</v>
      </c>
      <c r="AQ8" s="50">
        <f>Revenue!AQ10</f>
        <v>4315.8295147103026</v>
      </c>
      <c r="AR8" s="50">
        <f>Revenue!AR10</f>
        <v>474</v>
      </c>
      <c r="AS8" s="50">
        <f>Revenue!AS10</f>
        <v>898.04178292023653</v>
      </c>
      <c r="AT8" s="50">
        <f>Revenue!AT10</f>
        <v>1365.1403280863492</v>
      </c>
      <c r="AU8" s="50">
        <f>Revenue!AU10</f>
        <v>3098.1271013387141</v>
      </c>
      <c r="AV8" s="50">
        <f>Revenue!AV10</f>
        <v>5141.9219988518635</v>
      </c>
      <c r="AW8" s="50">
        <f>Revenue!AW10</f>
        <v>474</v>
      </c>
      <c r="AX8" s="50">
        <f>Revenue!AX10</f>
        <v>1005.2444223686405</v>
      </c>
      <c r="AY8" s="50">
        <f>Revenue!AY10</f>
        <v>1662.259105375731</v>
      </c>
      <c r="AZ8" s="50">
        <f>Revenue!AZ10</f>
        <v>4237.7781834385805</v>
      </c>
      <c r="BA8" s="50">
        <f>Revenue!BA10</f>
        <v>6126.1367605368605</v>
      </c>
      <c r="BB8" s="50">
        <f>Revenue!BB10</f>
        <v>474</v>
      </c>
      <c r="BC8" s="50">
        <f>Revenue!BC10</f>
        <v>1125.2442457825093</v>
      </c>
      <c r="BD8" s="50">
        <f>Revenue!BD10</f>
        <v>2024.0449106633898</v>
      </c>
      <c r="BE8" s="50">
        <f>Revenue!BE10</f>
        <v>5796.6517655999132</v>
      </c>
      <c r="BF8" s="50">
        <f>Revenue!BF10</f>
        <v>7298.7399686694998</v>
      </c>
    </row>
    <row r="9" spans="2:58" x14ac:dyDescent="0.2">
      <c r="B9" s="48" t="s">
        <v>1</v>
      </c>
      <c r="C9" s="78">
        <v>2660</v>
      </c>
      <c r="D9" s="78">
        <v>596</v>
      </c>
      <c r="E9" s="78">
        <v>525</v>
      </c>
      <c r="F9" s="78">
        <v>639</v>
      </c>
      <c r="G9" s="78">
        <f t="shared" ref="G9:G10" si="0">H9-F9-E9-D9</f>
        <v>750</v>
      </c>
      <c r="H9" s="78">
        <v>2510</v>
      </c>
      <c r="I9" s="78">
        <v>658</v>
      </c>
      <c r="J9" s="78">
        <v>706</v>
      </c>
      <c r="K9" s="78">
        <v>716</v>
      </c>
      <c r="L9" s="78">
        <f t="shared" ref="L9:L10" si="1">M9-K9-J9-I9</f>
        <v>820</v>
      </c>
      <c r="M9" s="78">
        <v>2900</v>
      </c>
      <c r="N9" s="78">
        <v>714</v>
      </c>
      <c r="O9" s="78">
        <v>737</v>
      </c>
      <c r="P9" s="78">
        <v>760</v>
      </c>
      <c r="Q9" s="78">
        <f t="shared" ref="Q9:Q10" si="2">R9-P9-O9-N9</f>
        <v>885</v>
      </c>
      <c r="R9" s="78">
        <v>3096</v>
      </c>
      <c r="S9" s="78">
        <v>770</v>
      </c>
      <c r="T9" s="78">
        <v>785</v>
      </c>
      <c r="U9" s="78">
        <v>796</v>
      </c>
      <c r="V9" s="78">
        <f t="shared" ref="V9:V10" si="3">W9-U9-T9-S9</f>
        <v>896</v>
      </c>
      <c r="W9" s="78">
        <v>3247</v>
      </c>
      <c r="X9" s="78">
        <v>757</v>
      </c>
      <c r="Y9" s="78">
        <v>789</v>
      </c>
      <c r="Z9" s="78">
        <v>804</v>
      </c>
      <c r="AA9" s="78">
        <f t="shared" ref="AA9:AA10" si="4">AB9-Z9-Y9-X9</f>
        <v>945</v>
      </c>
      <c r="AB9" s="78">
        <v>3295</v>
      </c>
      <c r="AC9" s="78">
        <v>785</v>
      </c>
      <c r="AD9" s="29">
        <f>Revenue!AD14</f>
        <v>793.02038216560504</v>
      </c>
      <c r="AE9" s="29">
        <f>Revenue!AE14</f>
        <v>812.08040201005031</v>
      </c>
      <c r="AF9" s="29">
        <f>Revenue!AF14</f>
        <v>996.6796875</v>
      </c>
      <c r="AG9" s="29">
        <f>Revenue!AG14</f>
        <v>3343.709578072067</v>
      </c>
      <c r="AH9" s="29">
        <f>Revenue!AH14</f>
        <v>731.65473604317776</v>
      </c>
      <c r="AI9" s="29">
        <f>Revenue!AI14</f>
        <v>797.06125035498394</v>
      </c>
      <c r="AJ9" s="29">
        <f>Revenue!AJ14</f>
        <v>820.24201409055331</v>
      </c>
      <c r="AK9" s="29">
        <f>Revenue!AK14</f>
        <v>1051.1856079101563</v>
      </c>
      <c r="AL9" s="29">
        <f>Revenue!AL14</f>
        <v>3393.1392238212079</v>
      </c>
      <c r="AM9" s="29">
        <f>Revenue!AM14</f>
        <v>719.30212361647477</v>
      </c>
      <c r="AN9" s="29">
        <f>Revenue!AN14</f>
        <v>801.12270895551887</v>
      </c>
      <c r="AO9" s="29">
        <f>Revenue!AO14</f>
        <v>828.48565242312168</v>
      </c>
      <c r="AP9" s="29">
        <f>Revenue!AP14</f>
        <v>1108.6723208427429</v>
      </c>
      <c r="AQ9" s="29">
        <f>Revenue!AQ14</f>
        <v>3443.2995819189655</v>
      </c>
      <c r="AR9" s="29">
        <f>Revenue!AR14</f>
        <v>707.15806178918365</v>
      </c>
      <c r="AS9" s="29">
        <f>Revenue!AS14</f>
        <v>805.20486288650238</v>
      </c>
      <c r="AT9" s="29">
        <f>Revenue!AT14</f>
        <v>836.81214139219833</v>
      </c>
      <c r="AU9" s="29">
        <f>Revenue!AU14</f>
        <v>1169.3028383888304</v>
      </c>
      <c r="AV9" s="29">
        <f>Revenue!AV14</f>
        <v>3494.2014543957475</v>
      </c>
      <c r="AW9" s="29">
        <f>Revenue!AW14</f>
        <v>695.21902957715849</v>
      </c>
      <c r="AX9" s="29">
        <f>Revenue!AX14</f>
        <v>809.30781760184766</v>
      </c>
      <c r="AY9" s="29">
        <f>Revenue!AY14</f>
        <v>845.22231366749679</v>
      </c>
      <c r="AZ9" s="29">
        <f>Revenue!AZ14</f>
        <v>1233.2490873632196</v>
      </c>
      <c r="BA9" s="29">
        <f>Revenue!BA14</f>
        <v>3545.855802967043</v>
      </c>
      <c r="BB9" s="29">
        <f>Revenue!BB14</f>
        <v>683.48156544144024</v>
      </c>
      <c r="BC9" s="29">
        <f>Revenue!BC14</f>
        <v>813.43167909281249</v>
      </c>
      <c r="BD9" s="29">
        <f>Revenue!BD14</f>
        <v>853.71701028727068</v>
      </c>
      <c r="BE9" s="29">
        <f>Revenue!BE14</f>
        <v>1300.6923968283957</v>
      </c>
      <c r="BF9" s="29">
        <f>Revenue!BF14</f>
        <v>3598.2737513940278</v>
      </c>
    </row>
    <row r="10" spans="2:58" x14ac:dyDescent="0.2">
      <c r="B10" s="49" t="s">
        <v>2</v>
      </c>
      <c r="C10" s="78">
        <v>1391</v>
      </c>
      <c r="D10" s="78">
        <v>312</v>
      </c>
      <c r="E10" s="78">
        <v>270</v>
      </c>
      <c r="F10" s="78">
        <v>323</v>
      </c>
      <c r="G10" s="78">
        <f t="shared" si="0"/>
        <v>427</v>
      </c>
      <c r="H10" s="78">
        <v>1332</v>
      </c>
      <c r="I10" s="78">
        <v>352</v>
      </c>
      <c r="J10" s="78">
        <v>376</v>
      </c>
      <c r="K10" s="78">
        <v>377</v>
      </c>
      <c r="L10" s="78">
        <f t="shared" si="1"/>
        <v>473</v>
      </c>
      <c r="M10" s="78">
        <v>1578</v>
      </c>
      <c r="N10" s="78">
        <v>363</v>
      </c>
      <c r="O10" s="78">
        <v>400</v>
      </c>
      <c r="P10" s="78">
        <v>401</v>
      </c>
      <c r="Q10" s="78">
        <f t="shared" si="2"/>
        <v>510</v>
      </c>
      <c r="R10" s="78">
        <v>1674</v>
      </c>
      <c r="S10" s="78">
        <v>401</v>
      </c>
      <c r="T10" s="78">
        <v>391</v>
      </c>
      <c r="U10" s="78">
        <v>402</v>
      </c>
      <c r="V10" s="78">
        <f t="shared" si="3"/>
        <v>493</v>
      </c>
      <c r="W10" s="78">
        <v>1687</v>
      </c>
      <c r="X10" s="78">
        <v>367</v>
      </c>
      <c r="Y10" s="78">
        <v>402</v>
      </c>
      <c r="Z10" s="78">
        <v>401</v>
      </c>
      <c r="AA10" s="78">
        <f t="shared" si="4"/>
        <v>532</v>
      </c>
      <c r="AB10" s="78">
        <v>1702</v>
      </c>
      <c r="AC10" s="78">
        <v>395</v>
      </c>
      <c r="AD10" s="29">
        <f>Revenue!AD15</f>
        <v>413.30946291560099</v>
      </c>
      <c r="AE10" s="29">
        <f>Revenue!AE15</f>
        <v>400.00248756218906</v>
      </c>
      <c r="AF10" s="29">
        <f>Revenue!AF15</f>
        <v>574.08519269776878</v>
      </c>
      <c r="AG10" s="29">
        <f>Revenue!AG15</f>
        <v>1717.1333728512152</v>
      </c>
      <c r="AH10" s="29">
        <f>Revenue!AH15</f>
        <v>307.40395271173679</v>
      </c>
      <c r="AI10" s="29">
        <f>Revenue!AI15</f>
        <v>424.9370948646332</v>
      </c>
      <c r="AJ10" s="29">
        <f>Revenue!AJ15</f>
        <v>399.00745649860153</v>
      </c>
      <c r="AK10" s="29">
        <f>Revenue!AK15</f>
        <v>619.49963999029001</v>
      </c>
      <c r="AL10" s="29">
        <f>Revenue!AL15</f>
        <v>1732.4013044414748</v>
      </c>
      <c r="AM10" s="29">
        <f>Revenue!AM15</f>
        <v>281.33977717009327</v>
      </c>
      <c r="AN10" s="29">
        <f>Revenue!AN15</f>
        <v>436.89184689407296</v>
      </c>
      <c r="AO10" s="29">
        <f>Revenue!AO15</f>
        <v>398.01490063666466</v>
      </c>
      <c r="AP10" s="29">
        <f>Revenue!AP15</f>
        <v>668.50671090230082</v>
      </c>
      <c r="AQ10" s="29">
        <f>Revenue!AQ15</f>
        <v>1747.804991202958</v>
      </c>
      <c r="AR10" s="29">
        <f>Revenue!AR15</f>
        <v>257.48553172424994</v>
      </c>
      <c r="AS10" s="29">
        <f>Revenue!AS15</f>
        <v>449.18292187063253</v>
      </c>
      <c r="AT10" s="29">
        <f>Revenue!AT15</f>
        <v>397.0248138191605</v>
      </c>
      <c r="AU10" s="29">
        <f>Revenue!AU15</f>
        <v>721.39060892499811</v>
      </c>
      <c r="AV10" s="29">
        <f>Revenue!AV15</f>
        <v>1763.345640205948</v>
      </c>
      <c r="AW10" s="29">
        <f>Revenue!AW15</f>
        <v>235.65384075511153</v>
      </c>
      <c r="AX10" s="29">
        <f>Revenue!AX15</f>
        <v>461.81978156520273</v>
      </c>
      <c r="AY10" s="29">
        <f>Revenue!AY15</f>
        <v>396.03718990418747</v>
      </c>
      <c r="AZ10" s="29">
        <f>Revenue!AZ15</f>
        <v>778.45802017869983</v>
      </c>
      <c r="BA10" s="29">
        <f>Revenue!BA15</f>
        <v>1779.0244692534222</v>
      </c>
      <c r="BB10" s="29">
        <f>Revenue!BB15</f>
        <v>215.67321585318186</v>
      </c>
      <c r="BC10" s="29">
        <f>Revenue!BC15</f>
        <v>474.81215393660227</v>
      </c>
      <c r="BD10" s="29">
        <f>Revenue!BD15</f>
        <v>395.05202276512233</v>
      </c>
      <c r="BE10" s="29">
        <f>Revenue!BE15</f>
        <v>840.03989195754218</v>
      </c>
      <c r="BF10" s="29">
        <f>Revenue!BF15</f>
        <v>1794.8427069764816</v>
      </c>
    </row>
    <row r="11" spans="2:58" x14ac:dyDescent="0.2">
      <c r="B11" s="15" t="s">
        <v>3</v>
      </c>
      <c r="C11" s="7">
        <v>5597</v>
      </c>
      <c r="D11" s="22">
        <f t="shared" ref="D11:F11" si="5">SUM(D8:D10)</f>
        <v>1263</v>
      </c>
      <c r="E11" s="22">
        <f t="shared" si="5"/>
        <v>1198</v>
      </c>
      <c r="F11" s="22">
        <f t="shared" si="5"/>
        <v>1448</v>
      </c>
      <c r="G11" s="22">
        <f t="shared" ref="G11" si="6">SUM(G8:G10)</f>
        <v>1743</v>
      </c>
      <c r="H11" s="7">
        <f>SUM(D11:G11)</f>
        <v>5652</v>
      </c>
      <c r="I11" s="22">
        <f>SUM(I8:I10)</f>
        <v>1486</v>
      </c>
      <c r="J11" s="22">
        <f>SUM(J8:J10)</f>
        <v>1602</v>
      </c>
      <c r="K11" s="22">
        <f t="shared" ref="K11:L11" si="7">SUM(K8:K10)</f>
        <v>1606</v>
      </c>
      <c r="L11" s="22">
        <f t="shared" si="7"/>
        <v>1890</v>
      </c>
      <c r="M11" s="7">
        <f>SUM(I11:L11)</f>
        <v>6584</v>
      </c>
      <c r="N11" s="22">
        <f>SUM(N8:N10)</f>
        <v>1547</v>
      </c>
      <c r="O11" s="22">
        <f t="shared" ref="O11:Q11" si="8">SUM(O8:O10)</f>
        <v>1636</v>
      </c>
      <c r="P11" s="22">
        <f t="shared" si="8"/>
        <v>1640</v>
      </c>
      <c r="Q11" s="22">
        <f t="shared" si="8"/>
        <v>2019</v>
      </c>
      <c r="R11" s="7">
        <f>SUM(N11:Q11)</f>
        <v>6842</v>
      </c>
      <c r="S11" s="22">
        <f t="shared" ref="S11:V11" si="9">SUM(S8:S10)</f>
        <v>1645</v>
      </c>
      <c r="T11" s="22">
        <f t="shared" si="9"/>
        <v>1687</v>
      </c>
      <c r="U11" s="22">
        <f t="shared" si="9"/>
        <v>1708</v>
      </c>
      <c r="V11" s="22">
        <f t="shared" si="9"/>
        <v>2036</v>
      </c>
      <c r="W11" s="7">
        <f>SUM(S11:V11)</f>
        <v>7076</v>
      </c>
      <c r="X11" s="22">
        <f t="shared" ref="X11" si="10">SUM(X8:X10)</f>
        <v>1598</v>
      </c>
      <c r="Y11" s="22">
        <f t="shared" ref="Y11" si="11">SUM(Y8:Y10)</f>
        <v>1763</v>
      </c>
      <c r="Z11" s="22">
        <f t="shared" ref="Z11" si="12">SUM(Z8:Z10)</f>
        <v>1826</v>
      </c>
      <c r="AA11" s="22">
        <f t="shared" ref="AA11:BF11" si="13">SUM(AA8:AA10)</f>
        <v>2362</v>
      </c>
      <c r="AB11" s="7">
        <f>SUM(X11:AA11)</f>
        <v>7549</v>
      </c>
      <c r="AC11" s="30">
        <f t="shared" si="13"/>
        <v>1787</v>
      </c>
      <c r="AD11" s="29">
        <f t="shared" si="13"/>
        <v>1846.6116454725955</v>
      </c>
      <c r="AE11" s="29">
        <f t="shared" si="13"/>
        <v>1968.2417131016512</v>
      </c>
      <c r="AF11" s="29">
        <f t="shared" si="13"/>
        <v>2781.3135664419729</v>
      </c>
      <c r="AG11" s="29">
        <f t="shared" si="13"/>
        <v>8101.3210088131045</v>
      </c>
      <c r="AH11" s="29">
        <f t="shared" si="13"/>
        <v>1513.0586887549146</v>
      </c>
      <c r="AI11" s="29">
        <f t="shared" si="13"/>
        <v>1938.7130024091957</v>
      </c>
      <c r="AJ11" s="29">
        <f t="shared" si="13"/>
        <v>2139.9840380632031</v>
      </c>
      <c r="AK11" s="29">
        <f t="shared" si="13"/>
        <v>3326.5362329485461</v>
      </c>
      <c r="AL11" s="29">
        <f t="shared" si="13"/>
        <v>8747.9961789325371</v>
      </c>
      <c r="AM11" s="29">
        <f t="shared" si="13"/>
        <v>1474.6419007865679</v>
      </c>
      <c r="AN11" s="29">
        <f t="shared" si="13"/>
        <v>2040.2861486332299</v>
      </c>
      <c r="AO11" s="29">
        <f t="shared" si="13"/>
        <v>2347.6302911017156</v>
      </c>
      <c r="AP11" s="29">
        <f t="shared" si="13"/>
        <v>4042.1374888819341</v>
      </c>
      <c r="AQ11" s="29">
        <f t="shared" si="13"/>
        <v>9506.9340878322255</v>
      </c>
      <c r="AR11" s="29">
        <f t="shared" si="13"/>
        <v>1438.6435935134336</v>
      </c>
      <c r="AS11" s="29">
        <f t="shared" si="13"/>
        <v>2152.4295676773713</v>
      </c>
      <c r="AT11" s="29">
        <f t="shared" si="13"/>
        <v>2598.9772832977083</v>
      </c>
      <c r="AU11" s="29">
        <f t="shared" si="13"/>
        <v>4988.8205486525421</v>
      </c>
      <c r="AV11" s="29">
        <f t="shared" si="13"/>
        <v>10399.469093453559</v>
      </c>
      <c r="AW11" s="29">
        <f t="shared" si="13"/>
        <v>1404.8728703322699</v>
      </c>
      <c r="AX11" s="29">
        <f t="shared" si="13"/>
        <v>2276.3720215356911</v>
      </c>
      <c r="AY11" s="29">
        <f t="shared" si="13"/>
        <v>2903.5186089474155</v>
      </c>
      <c r="AZ11" s="29">
        <f t="shared" si="13"/>
        <v>6249.4852909804995</v>
      </c>
      <c r="BA11" s="29">
        <f t="shared" si="13"/>
        <v>11451.017032757325</v>
      </c>
      <c r="BB11" s="29">
        <f t="shared" si="13"/>
        <v>1373.1547812946219</v>
      </c>
      <c r="BC11" s="29">
        <f t="shared" si="13"/>
        <v>2413.4880788119244</v>
      </c>
      <c r="BD11" s="29">
        <f t="shared" si="13"/>
        <v>3272.8139437157829</v>
      </c>
      <c r="BE11" s="29">
        <f t="shared" si="13"/>
        <v>7937.3840543858505</v>
      </c>
      <c r="BF11" s="29">
        <f t="shared" si="13"/>
        <v>12691.856427040009</v>
      </c>
    </row>
    <row r="12" spans="2:58" x14ac:dyDescent="0.2">
      <c r="B12" s="86" t="s">
        <v>186</v>
      </c>
      <c r="C12" s="88" t="str">
        <f>IFERROR(C11/#REF!-1,"-")</f>
        <v>-</v>
      </c>
      <c r="D12" s="88" t="str">
        <f>IFERROR(D11/#REF!-1,"-")</f>
        <v>-</v>
      </c>
      <c r="E12" s="88" t="str">
        <f>IFERROR(E11/#REF!-1,"-")</f>
        <v>-</v>
      </c>
      <c r="F12" s="88" t="str">
        <f t="shared" ref="F12:AA12" si="14">IFERROR(F11/A11-1,"-")</f>
        <v>-</v>
      </c>
      <c r="G12" s="88" t="str">
        <f t="shared" si="14"/>
        <v>-</v>
      </c>
      <c r="H12" s="88">
        <f t="shared" si="14"/>
        <v>9.8266928711809864E-3</v>
      </c>
      <c r="I12" s="88">
        <f t="shared" si="14"/>
        <v>0.17656373713380846</v>
      </c>
      <c r="J12" s="88">
        <f t="shared" si="14"/>
        <v>0.337228714524207</v>
      </c>
      <c r="K12" s="88">
        <f t="shared" si="14"/>
        <v>0.1091160220994476</v>
      </c>
      <c r="L12" s="88">
        <f t="shared" si="14"/>
        <v>8.43373493975903E-2</v>
      </c>
      <c r="M12" s="88">
        <f t="shared" si="14"/>
        <v>0.1648973814578909</v>
      </c>
      <c r="N12" s="88">
        <f t="shared" si="14"/>
        <v>4.1049798115746938E-2</v>
      </c>
      <c r="O12" s="88">
        <f t="shared" si="14"/>
        <v>2.1223470661672961E-2</v>
      </c>
      <c r="P12" s="88">
        <f t="shared" si="14"/>
        <v>2.1170610211706187E-2</v>
      </c>
      <c r="Q12" s="88">
        <f t="shared" si="14"/>
        <v>6.8253968253968234E-2</v>
      </c>
      <c r="R12" s="88">
        <f t="shared" si="14"/>
        <v>3.9185905224787376E-2</v>
      </c>
      <c r="S12" s="88">
        <f t="shared" si="14"/>
        <v>6.3348416289592757E-2</v>
      </c>
      <c r="T12" s="88">
        <f t="shared" si="14"/>
        <v>3.1173594132029248E-2</v>
      </c>
      <c r="U12" s="88">
        <f t="shared" si="14"/>
        <v>4.1463414634146378E-2</v>
      </c>
      <c r="V12" s="88">
        <f t="shared" si="14"/>
        <v>8.420009905893977E-3</v>
      </c>
      <c r="W12" s="88">
        <f t="shared" si="14"/>
        <v>3.4200526161940914E-2</v>
      </c>
      <c r="X12" s="88">
        <f t="shared" si="14"/>
        <v>-2.8571428571428581E-2</v>
      </c>
      <c r="Y12" s="88">
        <f t="shared" si="14"/>
        <v>4.5050385299348017E-2</v>
      </c>
      <c r="Z12" s="88">
        <f t="shared" si="14"/>
        <v>6.9086651053864134E-2</v>
      </c>
      <c r="AA12" s="88">
        <f t="shared" si="14"/>
        <v>0.16011787819253431</v>
      </c>
      <c r="AB12" s="88">
        <f>IFERROR(AB11/W11-1,"-")</f>
        <v>6.6845675522894332E-2</v>
      </c>
      <c r="AC12" s="88">
        <f>IFERROR(AC11/X11-1,"-")</f>
        <v>0.11827284105131408</v>
      </c>
      <c r="AD12" s="99">
        <f>IFERROR(AD11/Y11-1,"-")</f>
        <v>4.7425777352578358E-2</v>
      </c>
      <c r="AE12" s="99">
        <f t="shared" ref="AE12:BF12" si="15">IFERROR(AE11/Z11-1,"-")</f>
        <v>7.7897980888089302E-2</v>
      </c>
      <c r="AF12" s="99">
        <f t="shared" si="15"/>
        <v>0.17752479527602572</v>
      </c>
      <c r="AG12" s="99">
        <f t="shared" si="15"/>
        <v>7.3164791205868829E-2</v>
      </c>
      <c r="AH12" s="99">
        <f t="shared" si="15"/>
        <v>-0.15329676062959452</v>
      </c>
      <c r="AI12" s="99">
        <f t="shared" si="15"/>
        <v>4.9875867057596279E-2</v>
      </c>
      <c r="AJ12" s="99">
        <f t="shared" si="15"/>
        <v>8.7256724526436402E-2</v>
      </c>
      <c r="AK12" s="99">
        <f t="shared" si="15"/>
        <v>0.19603063569853263</v>
      </c>
      <c r="AL12" s="99">
        <f t="shared" si="15"/>
        <v>7.9823422552438128E-2</v>
      </c>
      <c r="AM12" s="99">
        <f t="shared" si="15"/>
        <v>-2.5390150596180439E-2</v>
      </c>
      <c r="AN12" s="99">
        <f t="shared" si="15"/>
        <v>5.2392048796191748E-2</v>
      </c>
      <c r="AO12" s="99">
        <f t="shared" si="15"/>
        <v>9.7031683108460554E-2</v>
      </c>
      <c r="AP12" s="99">
        <f t="shared" si="15"/>
        <v>0.21511903247754494</v>
      </c>
      <c r="AQ12" s="99">
        <f t="shared" si="15"/>
        <v>8.6755628760722292E-2</v>
      </c>
      <c r="AR12" s="99">
        <f t="shared" si="15"/>
        <v>-2.4411558666502686E-2</v>
      </c>
      <c r="AS12" s="99">
        <f t="shared" si="15"/>
        <v>5.4964554417656242E-2</v>
      </c>
      <c r="AT12" s="99">
        <f t="shared" si="15"/>
        <v>0.107064128942568</v>
      </c>
      <c r="AU12" s="99">
        <f t="shared" si="15"/>
        <v>0.23420357728417174</v>
      </c>
      <c r="AV12" s="99">
        <f t="shared" si="15"/>
        <v>9.3882527992244613E-2</v>
      </c>
      <c r="AW12" s="99">
        <f t="shared" si="15"/>
        <v>-2.3474002409929362E-2</v>
      </c>
      <c r="AX12" s="99">
        <f t="shared" si="15"/>
        <v>5.7582582826188666E-2</v>
      </c>
      <c r="AY12" s="99">
        <f t="shared" si="15"/>
        <v>0.11717737111703053</v>
      </c>
      <c r="AZ12" s="99">
        <f t="shared" si="15"/>
        <v>0.25269795336063083</v>
      </c>
      <c r="BA12" s="99">
        <f t="shared" si="15"/>
        <v>0.10111554059675143</v>
      </c>
      <c r="BB12" s="99">
        <f t="shared" si="15"/>
        <v>-2.2577195209233625E-2</v>
      </c>
      <c r="BC12" s="99">
        <f t="shared" si="15"/>
        <v>6.0234467819425985E-2</v>
      </c>
      <c r="BD12" s="99">
        <f t="shared" si="15"/>
        <v>0.12718889888645979</v>
      </c>
      <c r="BE12" s="99">
        <f t="shared" si="15"/>
        <v>0.27008604466057262</v>
      </c>
      <c r="BF12" s="99">
        <f t="shared" si="15"/>
        <v>0.10836062777071076</v>
      </c>
    </row>
    <row r="13" spans="2:58" x14ac:dyDescent="0.2">
      <c r="B13" s="15"/>
      <c r="C13" s="7"/>
      <c r="G13" s="20"/>
      <c r="H13" s="7"/>
      <c r="L13" s="20"/>
      <c r="M13" s="7"/>
      <c r="Q13" s="20"/>
      <c r="R13" s="7"/>
      <c r="V13" s="20"/>
      <c r="W13" s="7"/>
      <c r="AB13" s="7"/>
    </row>
    <row r="14" spans="2:58" x14ac:dyDescent="0.2">
      <c r="B14" s="15" t="s">
        <v>4</v>
      </c>
      <c r="C14" s="78">
        <v>1235</v>
      </c>
      <c r="D14" s="78">
        <v>298</v>
      </c>
      <c r="E14" s="78">
        <v>349</v>
      </c>
      <c r="F14" s="78">
        <v>399</v>
      </c>
      <c r="G14" s="79">
        <f t="shared" ref="G14:G19" si="16">H14-F14-E14-D14</f>
        <v>460</v>
      </c>
      <c r="H14" s="78">
        <v>1506</v>
      </c>
      <c r="I14" s="78">
        <v>392</v>
      </c>
      <c r="J14" s="78">
        <v>417</v>
      </c>
      <c r="K14" s="78">
        <v>421</v>
      </c>
      <c r="L14" s="79">
        <f t="shared" ref="L14:L19" si="17">M14-K14-J14-I14</f>
        <v>495</v>
      </c>
      <c r="M14" s="78">
        <v>1725</v>
      </c>
      <c r="N14" s="78">
        <v>402</v>
      </c>
      <c r="O14" s="78">
        <v>415</v>
      </c>
      <c r="P14" s="78">
        <v>402</v>
      </c>
      <c r="Q14" s="79">
        <f t="shared" ref="Q14:Q19" si="18">R14-P14-O14-N14</f>
        <v>526</v>
      </c>
      <c r="R14" s="78">
        <v>1745</v>
      </c>
      <c r="S14" s="78">
        <v>403</v>
      </c>
      <c r="T14" s="78">
        <v>415</v>
      </c>
      <c r="U14" s="78">
        <v>421</v>
      </c>
      <c r="V14" s="79">
        <f t="shared" ref="V14:V19" si="19">W14-U14-T14-S14</f>
        <v>535</v>
      </c>
      <c r="W14" s="78">
        <v>1774</v>
      </c>
      <c r="X14" s="78">
        <v>400</v>
      </c>
      <c r="Y14" s="78">
        <v>470</v>
      </c>
      <c r="Z14" s="78">
        <v>523</v>
      </c>
      <c r="AA14" s="79">
        <f t="shared" ref="AA14:AA19" si="20">AB14-Z14-Y14-X14</f>
        <v>727</v>
      </c>
      <c r="AB14" s="78">
        <v>2120</v>
      </c>
      <c r="AC14" s="78">
        <v>520</v>
      </c>
      <c r="AD14" s="98">
        <f t="shared" ref="AD14:BF14" si="21">AD8*AD54</f>
        <v>526.10567514677098</v>
      </c>
      <c r="AE14" s="98">
        <f t="shared" si="21"/>
        <v>636.82941176470581</v>
      </c>
      <c r="AF14" s="98">
        <f t="shared" si="21"/>
        <v>994.42812982998453</v>
      </c>
      <c r="AG14" s="98">
        <f t="shared" si="21"/>
        <v>2525.7889822595707</v>
      </c>
      <c r="AH14" s="98">
        <f t="shared" si="21"/>
        <v>406.06260296540364</v>
      </c>
      <c r="AI14" s="98">
        <f t="shared" si="21"/>
        <v>588.90889664178667</v>
      </c>
      <c r="AJ14" s="98">
        <f t="shared" si="21"/>
        <v>775.43346020761226</v>
      </c>
      <c r="AK14" s="98">
        <f t="shared" si="21"/>
        <v>1360.2301312203033</v>
      </c>
      <c r="AL14" s="98">
        <f t="shared" si="21"/>
        <v>3009.2499919357724</v>
      </c>
      <c r="AM14" s="98">
        <f t="shared" si="21"/>
        <v>406.06260296540364</v>
      </c>
      <c r="AN14" s="98">
        <f t="shared" si="21"/>
        <v>659.20917588865359</v>
      </c>
      <c r="AO14" s="98">
        <f t="shared" si="21"/>
        <v>944.20427213515143</v>
      </c>
      <c r="AP14" s="98">
        <f t="shared" si="21"/>
        <v>1860.5929924729032</v>
      </c>
      <c r="AQ14" s="98">
        <f t="shared" si="21"/>
        <v>3585.2502238189036</v>
      </c>
      <c r="AR14" s="98">
        <f t="shared" si="21"/>
        <v>406.06260296540364</v>
      </c>
      <c r="AS14" s="98">
        <f t="shared" si="21"/>
        <v>737.90146498690763</v>
      </c>
      <c r="AT14" s="98">
        <f t="shared" si="21"/>
        <v>1149.7075548939783</v>
      </c>
      <c r="AU14" s="98">
        <f t="shared" si="21"/>
        <v>2545.0151442635538</v>
      </c>
      <c r="AV14" s="98">
        <f t="shared" si="21"/>
        <v>4271.5026009270969</v>
      </c>
      <c r="AW14" s="98">
        <f t="shared" si="21"/>
        <v>406.06260296540364</v>
      </c>
      <c r="AX14" s="98">
        <f t="shared" si="21"/>
        <v>825.98754984835841</v>
      </c>
      <c r="AY14" s="98">
        <f t="shared" si="21"/>
        <v>1399.9380227238441</v>
      </c>
      <c r="AZ14" s="98">
        <f t="shared" si="21"/>
        <v>3481.2030953218623</v>
      </c>
      <c r="BA14" s="98">
        <f t="shared" si="21"/>
        <v>5089.1104750541317</v>
      </c>
      <c r="BB14" s="98">
        <f t="shared" si="21"/>
        <v>406.06260296540364</v>
      </c>
      <c r="BC14" s="98">
        <f t="shared" si="21"/>
        <v>924.58880335276115</v>
      </c>
      <c r="BD14" s="98">
        <f t="shared" si="21"/>
        <v>1704.6304159049159</v>
      </c>
      <c r="BE14" s="98">
        <f t="shared" si="21"/>
        <v>4761.7693034928097</v>
      </c>
      <c r="BF14" s="98">
        <f t="shared" si="21"/>
        <v>6063.2165883931584</v>
      </c>
    </row>
    <row r="15" spans="2:58" x14ac:dyDescent="0.2">
      <c r="B15" s="15" t="s">
        <v>5</v>
      </c>
      <c r="C15" s="78">
        <v>917</v>
      </c>
      <c r="D15" s="78">
        <v>208</v>
      </c>
      <c r="E15" s="78">
        <v>259</v>
      </c>
      <c r="F15" s="78">
        <v>257</v>
      </c>
      <c r="G15" s="79">
        <f t="shared" si="16"/>
        <v>340</v>
      </c>
      <c r="H15" s="78">
        <v>1064</v>
      </c>
      <c r="I15" s="78">
        <v>206</v>
      </c>
      <c r="J15" s="78">
        <v>230</v>
      </c>
      <c r="K15" s="78">
        <v>253</v>
      </c>
      <c r="L15" s="79">
        <f t="shared" si="17"/>
        <v>371</v>
      </c>
      <c r="M15" s="78">
        <v>1060</v>
      </c>
      <c r="N15" s="78">
        <v>253</v>
      </c>
      <c r="O15" s="78">
        <v>254</v>
      </c>
      <c r="P15" s="78">
        <v>261</v>
      </c>
      <c r="Q15" s="79">
        <f t="shared" si="18"/>
        <v>372</v>
      </c>
      <c r="R15" s="78">
        <v>1140</v>
      </c>
      <c r="S15" s="78">
        <v>282</v>
      </c>
      <c r="T15" s="78">
        <v>291</v>
      </c>
      <c r="U15" s="78">
        <v>267</v>
      </c>
      <c r="V15" s="79">
        <f t="shared" si="19"/>
        <v>353</v>
      </c>
      <c r="W15" s="78">
        <v>1193</v>
      </c>
      <c r="X15" s="78">
        <v>286</v>
      </c>
      <c r="Y15" s="78">
        <v>281</v>
      </c>
      <c r="Z15" s="78">
        <v>263</v>
      </c>
      <c r="AA15" s="79">
        <f t="shared" si="20"/>
        <v>351</v>
      </c>
      <c r="AB15" s="78">
        <v>1181</v>
      </c>
      <c r="AC15" s="78">
        <v>302</v>
      </c>
      <c r="AD15" s="98">
        <f t="shared" ref="AD15:BF15" si="22">AD11*AD55</f>
        <v>294.32664343607445</v>
      </c>
      <c r="AE15" s="98">
        <f t="shared" si="22"/>
        <v>283.48716897356752</v>
      </c>
      <c r="AF15" s="98">
        <f t="shared" si="22"/>
        <v>413.31120314188507</v>
      </c>
      <c r="AG15" s="98">
        <f t="shared" si="22"/>
        <v>1267.4076184141311</v>
      </c>
      <c r="AH15" s="98">
        <f t="shared" si="22"/>
        <v>255.70437828986243</v>
      </c>
      <c r="AI15" s="98">
        <f t="shared" si="22"/>
        <v>309.00643997560064</v>
      </c>
      <c r="AJ15" s="98">
        <f t="shared" si="22"/>
        <v>308.22333078347339</v>
      </c>
      <c r="AK15" s="98">
        <f t="shared" si="22"/>
        <v>494.33286103511421</v>
      </c>
      <c r="AL15" s="98">
        <f t="shared" si="22"/>
        <v>1368.5764322849816</v>
      </c>
      <c r="AM15" s="98">
        <f t="shared" si="22"/>
        <v>249.21200561698012</v>
      </c>
      <c r="AN15" s="98">
        <f t="shared" si="22"/>
        <v>325.19592045713983</v>
      </c>
      <c r="AO15" s="98">
        <f t="shared" si="22"/>
        <v>338.1307593426896</v>
      </c>
      <c r="AP15" s="98">
        <f t="shared" si="22"/>
        <v>600.67326782284465</v>
      </c>
      <c r="AQ15" s="98">
        <f t="shared" si="22"/>
        <v>1487.3081411749713</v>
      </c>
      <c r="AR15" s="98">
        <f t="shared" si="22"/>
        <v>243.12835212146445</v>
      </c>
      <c r="AS15" s="98">
        <f t="shared" si="22"/>
        <v>343.07016932350615</v>
      </c>
      <c r="AT15" s="98">
        <f t="shared" si="22"/>
        <v>374.33243456040378</v>
      </c>
      <c r="AU15" s="98">
        <f t="shared" si="22"/>
        <v>741.35309592592819</v>
      </c>
      <c r="AV15" s="98">
        <f t="shared" si="22"/>
        <v>1626.9403893719239</v>
      </c>
      <c r="AW15" s="98">
        <f t="shared" si="22"/>
        <v>237.42115659784304</v>
      </c>
      <c r="AX15" s="98">
        <f t="shared" si="22"/>
        <v>362.8250357637715</v>
      </c>
      <c r="AY15" s="98">
        <f t="shared" si="22"/>
        <v>418.19572516602972</v>
      </c>
      <c r="AZ15" s="98">
        <f t="shared" si="22"/>
        <v>928.69150598397778</v>
      </c>
      <c r="BA15" s="98">
        <f t="shared" si="22"/>
        <v>1791.4493463619553</v>
      </c>
      <c r="BB15" s="98">
        <f t="shared" si="22"/>
        <v>232.0608527985315</v>
      </c>
      <c r="BC15" s="98">
        <f t="shared" si="22"/>
        <v>384.67960870456648</v>
      </c>
      <c r="BD15" s="98">
        <f t="shared" si="22"/>
        <v>471.38557896892166</v>
      </c>
      <c r="BE15" s="98">
        <f t="shared" si="22"/>
        <v>1179.5181215450609</v>
      </c>
      <c r="BF15" s="98">
        <f t="shared" si="22"/>
        <v>1985.571922153166</v>
      </c>
    </row>
    <row r="16" spans="2:58" x14ac:dyDescent="0.2">
      <c r="B16" s="15" t="s">
        <v>6</v>
      </c>
      <c r="C16" s="78">
        <v>180</v>
      </c>
      <c r="D16" s="78">
        <v>58</v>
      </c>
      <c r="E16" s="78">
        <v>36</v>
      </c>
      <c r="F16" s="78">
        <v>13</v>
      </c>
      <c r="G16" s="79">
        <f t="shared" si="16"/>
        <v>38</v>
      </c>
      <c r="H16" s="78">
        <v>145</v>
      </c>
      <c r="I16" s="78">
        <v>23</v>
      </c>
      <c r="J16" s="78">
        <v>27</v>
      </c>
      <c r="K16" s="78">
        <v>31</v>
      </c>
      <c r="L16" s="79">
        <f t="shared" si="17"/>
        <v>36</v>
      </c>
      <c r="M16" s="78">
        <v>117</v>
      </c>
      <c r="N16" s="78">
        <v>32</v>
      </c>
      <c r="O16" s="78">
        <v>29</v>
      </c>
      <c r="P16" s="78">
        <v>28</v>
      </c>
      <c r="Q16" s="79">
        <f t="shared" si="18"/>
        <v>34</v>
      </c>
      <c r="R16" s="78">
        <v>123</v>
      </c>
      <c r="S16" s="78">
        <v>36</v>
      </c>
      <c r="T16" s="78">
        <v>32</v>
      </c>
      <c r="U16" s="78">
        <v>27</v>
      </c>
      <c r="V16" s="79">
        <f t="shared" si="19"/>
        <v>28</v>
      </c>
      <c r="W16" s="78">
        <v>123</v>
      </c>
      <c r="X16" s="78">
        <v>31</v>
      </c>
      <c r="Y16" s="78">
        <v>23</v>
      </c>
      <c r="Z16" s="78">
        <v>36</v>
      </c>
      <c r="AA16" s="79">
        <f t="shared" si="20"/>
        <v>44</v>
      </c>
      <c r="AB16" s="78">
        <v>134</v>
      </c>
      <c r="AC16" s="78">
        <v>34</v>
      </c>
      <c r="AD16" s="98">
        <f t="shared" ref="AD16:BF16" si="23">AD9*AD56</f>
        <v>23.117197452229298</v>
      </c>
      <c r="AE16" s="98">
        <f t="shared" si="23"/>
        <v>36.361809045226131</v>
      </c>
      <c r="AF16" s="98">
        <f t="shared" si="23"/>
        <v>46.40625</v>
      </c>
      <c r="AG16" s="98">
        <f t="shared" si="23"/>
        <v>135.98090545118572</v>
      </c>
      <c r="AH16" s="98">
        <f t="shared" si="23"/>
        <v>31.689504491042094</v>
      </c>
      <c r="AI16" s="98">
        <f t="shared" si="23"/>
        <v>23.234992088928557</v>
      </c>
      <c r="AJ16" s="98">
        <f t="shared" si="23"/>
        <v>36.727254362263579</v>
      </c>
      <c r="AK16" s="98">
        <f t="shared" si="23"/>
        <v>48.944091796875</v>
      </c>
      <c r="AL16" s="98">
        <f t="shared" si="23"/>
        <v>137.99109438301727</v>
      </c>
      <c r="AM16" s="98">
        <f t="shared" si="23"/>
        <v>31.154486882751772</v>
      </c>
      <c r="AN16" s="98">
        <f t="shared" si="23"/>
        <v>23.353386953075962</v>
      </c>
      <c r="AO16" s="98">
        <f t="shared" si="23"/>
        <v>37.096372496557684</v>
      </c>
      <c r="AP16" s="98">
        <f t="shared" si="23"/>
        <v>51.620721817016602</v>
      </c>
      <c r="AQ16" s="98">
        <f t="shared" si="23"/>
        <v>140.0309996895725</v>
      </c>
      <c r="AR16" s="98">
        <f t="shared" si="23"/>
        <v>30.628502039276743</v>
      </c>
      <c r="AS16" s="98">
        <f t="shared" si="23"/>
        <v>23.472385103155329</v>
      </c>
      <c r="AT16" s="98">
        <f t="shared" si="23"/>
        <v>37.469200360844702</v>
      </c>
      <c r="AU16" s="98">
        <f t="shared" si="23"/>
        <v>54.443730041384697</v>
      </c>
      <c r="AV16" s="98">
        <f t="shared" si="23"/>
        <v>142.10106066434906</v>
      </c>
      <c r="AW16" s="98">
        <f t="shared" si="23"/>
        <v>30.111397459392851</v>
      </c>
      <c r="AX16" s="98">
        <f t="shared" si="23"/>
        <v>23.591989613235103</v>
      </c>
      <c r="AY16" s="98">
        <f t="shared" si="23"/>
        <v>37.845775238843139</v>
      </c>
      <c r="AZ16" s="98">
        <f t="shared" si="23"/>
        <v>57.421121528022923</v>
      </c>
      <c r="BA16" s="98">
        <f t="shared" si="23"/>
        <v>144.20172309486608</v>
      </c>
      <c r="BB16" s="98">
        <f t="shared" si="23"/>
        <v>29.60302321657193</v>
      </c>
      <c r="BC16" s="98">
        <f t="shared" si="23"/>
        <v>23.712203573047766</v>
      </c>
      <c r="BD16" s="98">
        <f t="shared" si="23"/>
        <v>38.226134788982264</v>
      </c>
      <c r="BE16" s="98">
        <f t="shared" si="23"/>
        <v>60.561339111586676</v>
      </c>
      <c r="BF16" s="98">
        <f t="shared" si="23"/>
        <v>146.33343935866458</v>
      </c>
    </row>
    <row r="17" spans="2:58" x14ac:dyDescent="0.2">
      <c r="B17" s="15" t="s">
        <v>7</v>
      </c>
      <c r="C17" s="78">
        <v>1368</v>
      </c>
      <c r="D17" s="78">
        <v>310</v>
      </c>
      <c r="E17" s="78">
        <v>264</v>
      </c>
      <c r="F17" s="78">
        <v>313</v>
      </c>
      <c r="G17" s="79">
        <f t="shared" si="16"/>
        <v>427</v>
      </c>
      <c r="H17" s="78">
        <v>1314</v>
      </c>
      <c r="I17" s="78">
        <v>343</v>
      </c>
      <c r="J17" s="78">
        <v>372</v>
      </c>
      <c r="K17" s="78">
        <v>375</v>
      </c>
      <c r="L17" s="79">
        <f t="shared" si="17"/>
        <v>486</v>
      </c>
      <c r="M17" s="78">
        <v>1576</v>
      </c>
      <c r="N17" s="78">
        <v>361</v>
      </c>
      <c r="O17" s="78">
        <v>396</v>
      </c>
      <c r="P17" s="78">
        <v>396</v>
      </c>
      <c r="Q17" s="79">
        <f t="shared" si="18"/>
        <v>514</v>
      </c>
      <c r="R17" s="78">
        <v>1667</v>
      </c>
      <c r="S17" s="78">
        <v>395</v>
      </c>
      <c r="T17" s="78">
        <v>388</v>
      </c>
      <c r="U17" s="78">
        <v>400</v>
      </c>
      <c r="V17" s="79">
        <f t="shared" si="19"/>
        <v>500</v>
      </c>
      <c r="W17" s="78">
        <v>1683</v>
      </c>
      <c r="X17" s="78">
        <v>367</v>
      </c>
      <c r="Y17" s="78">
        <v>401</v>
      </c>
      <c r="Z17" s="78">
        <v>401</v>
      </c>
      <c r="AA17" s="79">
        <f t="shared" si="20"/>
        <v>542</v>
      </c>
      <c r="AB17" s="78">
        <v>1711</v>
      </c>
      <c r="AC17" s="78">
        <v>396</v>
      </c>
      <c r="AD17" s="98">
        <f t="shared" ref="AD17:BF17" si="24">AD9*AD57</f>
        <v>403.04331210191077</v>
      </c>
      <c r="AE17" s="98">
        <f t="shared" si="24"/>
        <v>405.03015075376885</v>
      </c>
      <c r="AF17" s="98">
        <f t="shared" si="24"/>
        <v>571.640625</v>
      </c>
      <c r="AG17" s="98">
        <f t="shared" si="24"/>
        <v>1736.2935016938716</v>
      </c>
      <c r="AH17" s="98">
        <f t="shared" si="24"/>
        <v>369.08952289566673</v>
      </c>
      <c r="AI17" s="98">
        <f t="shared" si="24"/>
        <v>405.09703598523265</v>
      </c>
      <c r="AJ17" s="98">
        <f t="shared" si="24"/>
        <v>409.10080553521374</v>
      </c>
      <c r="AK17" s="98">
        <f t="shared" si="24"/>
        <v>602.9022216796875</v>
      </c>
      <c r="AL17" s="98">
        <f t="shared" si="24"/>
        <v>1761.9609140995713</v>
      </c>
      <c r="AM17" s="98">
        <f t="shared" si="24"/>
        <v>362.85814134028539</v>
      </c>
      <c r="AN17" s="98">
        <f t="shared" si="24"/>
        <v>407.1612247036287</v>
      </c>
      <c r="AO17" s="98">
        <f t="shared" si="24"/>
        <v>413.21237141998978</v>
      </c>
      <c r="AP17" s="98">
        <f t="shared" si="24"/>
        <v>635.87343692779541</v>
      </c>
      <c r="AQ17" s="98">
        <f t="shared" si="24"/>
        <v>1788.0077646929742</v>
      </c>
      <c r="AR17" s="98">
        <f t="shared" si="24"/>
        <v>356.73196492804681</v>
      </c>
      <c r="AS17" s="98">
        <f t="shared" si="24"/>
        <v>409.23593158109941</v>
      </c>
      <c r="AT17" s="98">
        <f t="shared" si="24"/>
        <v>417.36525957496457</v>
      </c>
      <c r="AU17" s="98">
        <f t="shared" si="24"/>
        <v>670.64776550978422</v>
      </c>
      <c r="AV17" s="98">
        <f t="shared" si="24"/>
        <v>1814.4396626619498</v>
      </c>
      <c r="AW17" s="98">
        <f t="shared" si="24"/>
        <v>350.70921746822262</v>
      </c>
      <c r="AX17" s="98">
        <f t="shared" si="24"/>
        <v>411.32121021335979</v>
      </c>
      <c r="AY17" s="98">
        <f t="shared" si="24"/>
        <v>421.55988529933609</v>
      </c>
      <c r="AZ17" s="98">
        <f t="shared" si="24"/>
        <v>707.32381518610055</v>
      </c>
      <c r="BA17" s="98">
        <f t="shared" si="24"/>
        <v>1841.2623001142977</v>
      </c>
      <c r="BB17" s="98">
        <f t="shared" si="24"/>
        <v>344.78815275772018</v>
      </c>
      <c r="BC17" s="98">
        <f t="shared" si="24"/>
        <v>413.41711446922409</v>
      </c>
      <c r="BD17" s="98">
        <f t="shared" si="24"/>
        <v>425.79666806616359</v>
      </c>
      <c r="BE17" s="98">
        <f t="shared" si="24"/>
        <v>746.00558632909042</v>
      </c>
      <c r="BF17" s="98">
        <f t="shared" si="24"/>
        <v>1868.4814533035453</v>
      </c>
    </row>
    <row r="18" spans="2:58" x14ac:dyDescent="0.2">
      <c r="B18" s="15" t="s">
        <v>8</v>
      </c>
      <c r="C18" s="78">
        <v>-37</v>
      </c>
      <c r="D18" s="78">
        <v>-13</v>
      </c>
      <c r="E18" s="78">
        <v>-8</v>
      </c>
      <c r="F18" s="78">
        <v>-9</v>
      </c>
      <c r="G18" s="79">
        <f t="shared" si="16"/>
        <v>-4</v>
      </c>
      <c r="H18" s="78">
        <v>-34</v>
      </c>
      <c r="I18" s="78">
        <v>-15</v>
      </c>
      <c r="J18" s="78">
        <v>-7</v>
      </c>
      <c r="K18" s="78">
        <v>1</v>
      </c>
      <c r="L18" s="79">
        <f t="shared" si="17"/>
        <v>-14</v>
      </c>
      <c r="M18" s="78">
        <v>-35</v>
      </c>
      <c r="N18" s="78">
        <v>-4</v>
      </c>
      <c r="O18" s="78">
        <v>-8</v>
      </c>
      <c r="P18" s="78">
        <v>-3</v>
      </c>
      <c r="Q18" s="79">
        <f t="shared" si="18"/>
        <v>-12</v>
      </c>
      <c r="R18" s="78">
        <v>-27</v>
      </c>
      <c r="S18" s="78">
        <v>-4</v>
      </c>
      <c r="T18" s="78">
        <v>-17</v>
      </c>
      <c r="U18" s="78">
        <v>-19</v>
      </c>
      <c r="V18" s="79">
        <f t="shared" si="19"/>
        <v>11</v>
      </c>
      <c r="W18" s="78">
        <v>-29</v>
      </c>
      <c r="X18" s="78">
        <v>-5</v>
      </c>
      <c r="Y18" s="78">
        <v>-14</v>
      </c>
      <c r="Z18" s="78">
        <v>-12</v>
      </c>
      <c r="AA18" s="79">
        <f t="shared" si="20"/>
        <v>-3</v>
      </c>
      <c r="AB18" s="78">
        <v>-34</v>
      </c>
      <c r="AC18" s="78">
        <v>-5</v>
      </c>
    </row>
    <row r="19" spans="2:58" x14ac:dyDescent="0.2">
      <c r="B19" s="15" t="s">
        <v>9</v>
      </c>
      <c r="C19" s="78">
        <v>4</v>
      </c>
      <c r="D19" s="78">
        <v>152</v>
      </c>
      <c r="E19" s="78">
        <v>-2</v>
      </c>
      <c r="F19" s="78">
        <v>4</v>
      </c>
      <c r="G19" s="79">
        <f t="shared" si="16"/>
        <v>0</v>
      </c>
      <c r="H19" s="78">
        <v>154</v>
      </c>
      <c r="I19" s="78">
        <v>-6</v>
      </c>
      <c r="J19" s="78">
        <v>-4</v>
      </c>
      <c r="K19" s="78">
        <v>-2</v>
      </c>
      <c r="L19" s="79">
        <f t="shared" si="17"/>
        <v>14</v>
      </c>
      <c r="M19" s="78">
        <v>2</v>
      </c>
      <c r="N19" s="78">
        <v>-6</v>
      </c>
      <c r="O19" s="78">
        <v>-4</v>
      </c>
      <c r="P19" s="78">
        <v>10</v>
      </c>
      <c r="Q19" s="79">
        <f t="shared" si="18"/>
        <v>7</v>
      </c>
      <c r="R19" s="78">
        <v>7</v>
      </c>
      <c r="S19" s="78">
        <v>10</v>
      </c>
      <c r="T19" s="78">
        <v>5</v>
      </c>
      <c r="U19" s="78">
        <v>-1</v>
      </c>
      <c r="V19" s="79">
        <f t="shared" si="19"/>
        <v>0</v>
      </c>
      <c r="W19" s="78">
        <v>14</v>
      </c>
      <c r="X19" s="78">
        <v>-1</v>
      </c>
      <c r="Y19" s="78">
        <v>-5</v>
      </c>
      <c r="Z19" s="78">
        <v>-4</v>
      </c>
      <c r="AA19" s="79">
        <f t="shared" si="20"/>
        <v>44</v>
      </c>
      <c r="AB19" s="78">
        <v>34</v>
      </c>
      <c r="AC19" s="78">
        <v>-8</v>
      </c>
    </row>
    <row r="20" spans="2:58" x14ac:dyDescent="0.2">
      <c r="B20" s="15" t="s">
        <v>10</v>
      </c>
      <c r="C20" s="7">
        <f t="shared" ref="C20:AA20" si="25">SUM(C14:C19)</f>
        <v>3667</v>
      </c>
      <c r="D20" s="7">
        <f t="shared" si="25"/>
        <v>1013</v>
      </c>
      <c r="E20" s="7">
        <f t="shared" si="25"/>
        <v>898</v>
      </c>
      <c r="F20" s="7">
        <f t="shared" si="25"/>
        <v>977</v>
      </c>
      <c r="G20" s="7">
        <f t="shared" si="25"/>
        <v>1261</v>
      </c>
      <c r="H20" s="7">
        <f t="shared" si="25"/>
        <v>4149</v>
      </c>
      <c r="I20" s="7">
        <f t="shared" si="25"/>
        <v>943</v>
      </c>
      <c r="J20" s="7">
        <f t="shared" si="25"/>
        <v>1035</v>
      </c>
      <c r="K20" s="7">
        <f t="shared" si="25"/>
        <v>1079</v>
      </c>
      <c r="L20" s="7">
        <f t="shared" si="25"/>
        <v>1388</v>
      </c>
      <c r="M20" s="7">
        <f t="shared" si="25"/>
        <v>4445</v>
      </c>
      <c r="N20" s="7">
        <f t="shared" si="25"/>
        <v>1038</v>
      </c>
      <c r="O20" s="7">
        <f t="shared" si="25"/>
        <v>1082</v>
      </c>
      <c r="P20" s="7">
        <f t="shared" si="25"/>
        <v>1094</v>
      </c>
      <c r="Q20" s="7">
        <f t="shared" si="25"/>
        <v>1441</v>
      </c>
      <c r="R20" s="7">
        <f t="shared" si="25"/>
        <v>4655</v>
      </c>
      <c r="S20" s="7">
        <f t="shared" si="25"/>
        <v>1122</v>
      </c>
      <c r="T20" s="7">
        <f t="shared" si="25"/>
        <v>1114</v>
      </c>
      <c r="U20" s="7">
        <f t="shared" si="25"/>
        <v>1095</v>
      </c>
      <c r="V20" s="7">
        <f t="shared" si="25"/>
        <v>1427</v>
      </c>
      <c r="W20" s="7">
        <f t="shared" si="25"/>
        <v>4758</v>
      </c>
      <c r="X20" s="7">
        <f t="shared" si="25"/>
        <v>1078</v>
      </c>
      <c r="Y20" s="7">
        <f t="shared" si="25"/>
        <v>1156</v>
      </c>
      <c r="Z20" s="7">
        <f t="shared" si="25"/>
        <v>1207</v>
      </c>
      <c r="AA20" s="7">
        <f t="shared" si="25"/>
        <v>1705</v>
      </c>
      <c r="AB20" s="7">
        <f>SUM(AB14:AB19)</f>
        <v>5146</v>
      </c>
      <c r="AC20" s="30">
        <f>SUM(AC14:AC19)</f>
        <v>1239</v>
      </c>
      <c r="AD20" s="29">
        <f t="shared" ref="AD20:BF20" si="26">SUM(AD14:AD19)</f>
        <v>1246.5928281369856</v>
      </c>
      <c r="AE20" s="29">
        <f t="shared" si="26"/>
        <v>1361.7085405372684</v>
      </c>
      <c r="AF20" s="29">
        <f t="shared" si="26"/>
        <v>2025.7862079718695</v>
      </c>
      <c r="AG20" s="29">
        <f t="shared" si="26"/>
        <v>5665.4710078187591</v>
      </c>
      <c r="AH20" s="29">
        <f t="shared" si="26"/>
        <v>1062.5460086419748</v>
      </c>
      <c r="AI20" s="29">
        <f t="shared" si="26"/>
        <v>1326.2473646915487</v>
      </c>
      <c r="AJ20" s="29">
        <f t="shared" si="26"/>
        <v>1529.4848508885632</v>
      </c>
      <c r="AK20" s="29">
        <f t="shared" si="26"/>
        <v>2506.4093057319801</v>
      </c>
      <c r="AL20" s="29">
        <f t="shared" si="26"/>
        <v>6277.7784327033423</v>
      </c>
      <c r="AM20" s="29">
        <f t="shared" si="26"/>
        <v>1049.2872368054209</v>
      </c>
      <c r="AN20" s="29">
        <f t="shared" si="26"/>
        <v>1414.9197080024983</v>
      </c>
      <c r="AO20" s="29">
        <f t="shared" si="26"/>
        <v>1732.6437753943885</v>
      </c>
      <c r="AP20" s="29">
        <f t="shared" si="26"/>
        <v>3148.76041904056</v>
      </c>
      <c r="AQ20" s="29">
        <f t="shared" si="26"/>
        <v>7000.5971293764205</v>
      </c>
      <c r="AR20" s="29">
        <f t="shared" si="26"/>
        <v>1036.5514220541918</v>
      </c>
      <c r="AS20" s="29">
        <f t="shared" si="26"/>
        <v>1513.6799509946686</v>
      </c>
      <c r="AT20" s="29">
        <f t="shared" si="26"/>
        <v>1978.8744493901913</v>
      </c>
      <c r="AU20" s="29">
        <f t="shared" si="26"/>
        <v>4011.459735740651</v>
      </c>
      <c r="AV20" s="29">
        <f t="shared" si="26"/>
        <v>7854.98371362532</v>
      </c>
      <c r="AW20" s="29">
        <f t="shared" si="26"/>
        <v>1024.3043744908621</v>
      </c>
      <c r="AX20" s="29">
        <f t="shared" si="26"/>
        <v>1623.7257854387246</v>
      </c>
      <c r="AY20" s="29">
        <f t="shared" si="26"/>
        <v>2277.5394084280529</v>
      </c>
      <c r="AZ20" s="29">
        <f t="shared" si="26"/>
        <v>5174.6395380199638</v>
      </c>
      <c r="BA20" s="29">
        <f t="shared" si="26"/>
        <v>8866.0238446252515</v>
      </c>
      <c r="BB20" s="29">
        <f t="shared" si="26"/>
        <v>1012.5146317382273</v>
      </c>
      <c r="BC20" s="29">
        <f t="shared" si="26"/>
        <v>1746.3977300995996</v>
      </c>
      <c r="BD20" s="29">
        <f t="shared" si="26"/>
        <v>2640.0387977289829</v>
      </c>
      <c r="BE20" s="29">
        <f t="shared" si="26"/>
        <v>6747.8543504785484</v>
      </c>
      <c r="BF20" s="29">
        <f t="shared" si="26"/>
        <v>10063.603403208535</v>
      </c>
    </row>
    <row r="21" spans="2:58" x14ac:dyDescent="0.2">
      <c r="B21" s="15"/>
      <c r="G21" s="20"/>
      <c r="H21" s="7"/>
      <c r="L21" s="20"/>
      <c r="M21" s="7"/>
      <c r="Q21" s="20"/>
      <c r="R21" s="7"/>
      <c r="V21" s="20"/>
      <c r="W21" s="7"/>
      <c r="AB21" s="7"/>
    </row>
    <row r="22" spans="2:58" x14ac:dyDescent="0.2">
      <c r="B22" s="1" t="s">
        <v>11</v>
      </c>
      <c r="C22" s="7">
        <f t="shared" ref="C22:BF22" si="27">C11-C20</f>
        <v>1930</v>
      </c>
      <c r="D22" s="7">
        <f t="shared" si="27"/>
        <v>250</v>
      </c>
      <c r="E22" s="7">
        <f t="shared" si="27"/>
        <v>300</v>
      </c>
      <c r="F22" s="7">
        <f t="shared" si="27"/>
        <v>471</v>
      </c>
      <c r="G22" s="7">
        <f t="shared" si="27"/>
        <v>482</v>
      </c>
      <c r="H22" s="7">
        <f t="shared" si="27"/>
        <v>1503</v>
      </c>
      <c r="I22" s="7">
        <f t="shared" si="27"/>
        <v>543</v>
      </c>
      <c r="J22" s="7">
        <f t="shared" si="27"/>
        <v>567</v>
      </c>
      <c r="K22" s="7">
        <f t="shared" si="27"/>
        <v>527</v>
      </c>
      <c r="L22" s="7">
        <f t="shared" si="27"/>
        <v>502</v>
      </c>
      <c r="M22" s="7">
        <f t="shared" si="27"/>
        <v>2139</v>
      </c>
      <c r="N22" s="7">
        <f t="shared" si="27"/>
        <v>509</v>
      </c>
      <c r="O22" s="7">
        <f t="shared" si="27"/>
        <v>554</v>
      </c>
      <c r="P22" s="7">
        <f t="shared" si="27"/>
        <v>546</v>
      </c>
      <c r="Q22" s="7">
        <f t="shared" si="27"/>
        <v>578</v>
      </c>
      <c r="R22" s="7">
        <f t="shared" si="27"/>
        <v>2187</v>
      </c>
      <c r="S22" s="7">
        <f t="shared" si="27"/>
        <v>523</v>
      </c>
      <c r="T22" s="7">
        <f t="shared" si="27"/>
        <v>573</v>
      </c>
      <c r="U22" s="7">
        <f t="shared" si="27"/>
        <v>613</v>
      </c>
      <c r="V22" s="7">
        <f t="shared" si="27"/>
        <v>609</v>
      </c>
      <c r="W22" s="7">
        <f t="shared" si="27"/>
        <v>2318</v>
      </c>
      <c r="X22" s="7">
        <f t="shared" si="27"/>
        <v>520</v>
      </c>
      <c r="Y22" s="7">
        <f t="shared" si="27"/>
        <v>607</v>
      </c>
      <c r="Z22" s="7">
        <f t="shared" si="27"/>
        <v>619</v>
      </c>
      <c r="AA22" s="7">
        <f t="shared" si="27"/>
        <v>657</v>
      </c>
      <c r="AB22" s="7">
        <f t="shared" si="27"/>
        <v>2403</v>
      </c>
      <c r="AC22" s="127">
        <f t="shared" si="27"/>
        <v>548</v>
      </c>
      <c r="AD22" s="50">
        <f t="shared" si="27"/>
        <v>600.01881733560981</v>
      </c>
      <c r="AE22" s="50">
        <f t="shared" si="27"/>
        <v>606.53317256438277</v>
      </c>
      <c r="AF22" s="50">
        <f t="shared" si="27"/>
        <v>755.52735847010331</v>
      </c>
      <c r="AG22" s="50">
        <f t="shared" si="27"/>
        <v>2435.8500009943455</v>
      </c>
      <c r="AH22" s="50">
        <f t="shared" si="27"/>
        <v>450.51268011293973</v>
      </c>
      <c r="AI22" s="50">
        <f t="shared" si="27"/>
        <v>612.46563771764704</v>
      </c>
      <c r="AJ22" s="50">
        <f t="shared" si="27"/>
        <v>610.49918717463993</v>
      </c>
      <c r="AK22" s="50">
        <f t="shared" si="27"/>
        <v>820.12692721656595</v>
      </c>
      <c r="AL22" s="50">
        <f t="shared" si="27"/>
        <v>2470.2177462291947</v>
      </c>
      <c r="AM22" s="50">
        <f t="shared" si="27"/>
        <v>425.35466398114704</v>
      </c>
      <c r="AN22" s="50">
        <f t="shared" si="27"/>
        <v>625.36644063073163</v>
      </c>
      <c r="AO22" s="50">
        <f t="shared" si="27"/>
        <v>614.98651570732704</v>
      </c>
      <c r="AP22" s="50">
        <f t="shared" si="27"/>
        <v>893.37706984137412</v>
      </c>
      <c r="AQ22" s="50">
        <f t="shared" si="27"/>
        <v>2506.336958455805</v>
      </c>
      <c r="AR22" s="50">
        <f t="shared" si="27"/>
        <v>402.09217145924185</v>
      </c>
      <c r="AS22" s="50">
        <f t="shared" si="27"/>
        <v>638.74961668270271</v>
      </c>
      <c r="AT22" s="50">
        <f t="shared" si="27"/>
        <v>620.10283390751692</v>
      </c>
      <c r="AU22" s="50">
        <f t="shared" si="27"/>
        <v>977.36081291189112</v>
      </c>
      <c r="AV22" s="50">
        <f t="shared" si="27"/>
        <v>2544.4853798282393</v>
      </c>
      <c r="AW22" s="50">
        <f t="shared" si="27"/>
        <v>380.56849584140787</v>
      </c>
      <c r="AX22" s="50">
        <f t="shared" si="27"/>
        <v>652.6462360969665</v>
      </c>
      <c r="AY22" s="50">
        <f t="shared" si="27"/>
        <v>625.97920051936262</v>
      </c>
      <c r="AZ22" s="50">
        <f t="shared" si="27"/>
        <v>1074.8457529605357</v>
      </c>
      <c r="BA22" s="50">
        <f t="shared" si="27"/>
        <v>2584.9931881320736</v>
      </c>
      <c r="BB22" s="50">
        <f t="shared" si="27"/>
        <v>360.64014955639459</v>
      </c>
      <c r="BC22" s="50">
        <f t="shared" si="27"/>
        <v>667.09034871232484</v>
      </c>
      <c r="BD22" s="50">
        <f t="shared" si="27"/>
        <v>632.7751459868</v>
      </c>
      <c r="BE22" s="50">
        <f t="shared" si="27"/>
        <v>1189.5297039073021</v>
      </c>
      <c r="BF22" s="50">
        <f t="shared" si="27"/>
        <v>2628.2530238314739</v>
      </c>
    </row>
    <row r="23" spans="2:58" x14ac:dyDescent="0.2">
      <c r="B23" s="1"/>
      <c r="C23" s="7"/>
      <c r="D23" s="22"/>
      <c r="E23" s="22"/>
      <c r="F23" s="22"/>
      <c r="G23" s="20"/>
      <c r="H23" s="7"/>
      <c r="I23" s="22"/>
      <c r="J23" s="22"/>
      <c r="K23" s="22"/>
      <c r="L23" s="20"/>
      <c r="M23" s="7"/>
      <c r="N23" s="22"/>
      <c r="O23" s="22"/>
      <c r="P23" s="22"/>
      <c r="Q23" s="20"/>
      <c r="R23" s="7"/>
      <c r="S23" s="22"/>
      <c r="T23" s="22"/>
      <c r="U23" s="22"/>
      <c r="V23" s="20"/>
      <c r="W23" s="7"/>
      <c r="X23" s="22"/>
      <c r="Y23" s="22"/>
      <c r="Z23" s="22"/>
      <c r="AB23" s="7"/>
    </row>
    <row r="24" spans="2:58" x14ac:dyDescent="0.2">
      <c r="B24" s="1" t="s">
        <v>199</v>
      </c>
      <c r="C24" s="7">
        <f>+C22+'Cash Flow'!C53</f>
        <v>2042</v>
      </c>
      <c r="D24" s="7">
        <f>+D22+'Cash Flow'!D53</f>
        <v>277</v>
      </c>
      <c r="E24" s="7">
        <f>+E22+'Cash Flow'!E53</f>
        <v>326</v>
      </c>
      <c r="F24" s="7">
        <f>+F22+'Cash Flow'!F53</f>
        <v>518</v>
      </c>
      <c r="G24" s="7">
        <f>+G22+'Cash Flow'!G53</f>
        <v>528</v>
      </c>
      <c r="H24" s="7">
        <f>+H22+'Cash Flow'!H53</f>
        <v>1649</v>
      </c>
      <c r="I24" s="7">
        <f>+I22+'Cash Flow'!I53</f>
        <v>582</v>
      </c>
      <c r="J24" s="7">
        <f>+J22+'Cash Flow'!J53</f>
        <v>606</v>
      </c>
      <c r="K24" s="7">
        <f>+K22+'Cash Flow'!K53</f>
        <v>566</v>
      </c>
      <c r="L24" s="7">
        <f>+L22+'Cash Flow'!L53</f>
        <v>549</v>
      </c>
      <c r="M24" s="7">
        <f>+M22+'Cash Flow'!M53</f>
        <v>2303</v>
      </c>
      <c r="N24" s="7">
        <f>+N22+'Cash Flow'!N53</f>
        <v>546</v>
      </c>
      <c r="O24" s="7">
        <f>+O22+'Cash Flow'!O53</f>
        <v>588</v>
      </c>
      <c r="P24" s="7">
        <f>+P22+'Cash Flow'!P53</f>
        <v>579</v>
      </c>
      <c r="Q24" s="7">
        <f>+Q22+'Cash Flow'!Q53</f>
        <v>620</v>
      </c>
      <c r="R24" s="7">
        <f>+R22+'Cash Flow'!R53</f>
        <v>2333</v>
      </c>
      <c r="S24" s="7">
        <f>+S22+'Cash Flow'!S53</f>
        <v>552</v>
      </c>
      <c r="T24" s="7">
        <f>+T22+'Cash Flow'!T53</f>
        <v>611</v>
      </c>
      <c r="U24" s="7">
        <f>+U22+'Cash Flow'!U53</f>
        <v>650</v>
      </c>
      <c r="V24" s="7">
        <f>+V22+'Cash Flow'!V53</f>
        <v>658</v>
      </c>
      <c r="W24" s="7">
        <f>+W22+'Cash Flow'!W53</f>
        <v>2471</v>
      </c>
      <c r="X24" s="7">
        <f>+X22+'Cash Flow'!X53</f>
        <v>555</v>
      </c>
      <c r="Y24" s="7">
        <f>+Y22+'Cash Flow'!Y53</f>
        <v>648</v>
      </c>
      <c r="Z24" s="7">
        <f>+Z22+'Cash Flow'!Z53</f>
        <v>663</v>
      </c>
      <c r="AA24" s="7">
        <f>+AA22+'Cash Flow'!AA53</f>
        <v>712</v>
      </c>
      <c r="AB24" s="7">
        <f>+AB22+'Cash Flow'!AB53</f>
        <v>2578</v>
      </c>
      <c r="AC24" s="30">
        <f>+AC22+'Cash Flow'!AC53</f>
        <v>593</v>
      </c>
      <c r="AD24" s="29">
        <f>+AD22+'Cash Flow'!AD53</f>
        <v>647.18272103738707</v>
      </c>
      <c r="AE24" s="29">
        <f>+AE22+'Cash Flow'!AE53</f>
        <v>654.41948065508927</v>
      </c>
      <c r="AF24" s="29">
        <f>+AF22+'Cash Flow'!AF53</f>
        <v>755.52735847010331</v>
      </c>
      <c r="AG24" s="29">
        <f>+AG22+'Cash Flow'!AG53</f>
        <v>2435.8500009943455</v>
      </c>
      <c r="AH24" s="29">
        <f>+AH22+'Cash Flow'!AH53</f>
        <v>450.51268011293973</v>
      </c>
      <c r="AI24" s="29">
        <f>+AI22+'Cash Flow'!AI53</f>
        <v>612.46563771764704</v>
      </c>
      <c r="AJ24" s="29">
        <f>+AJ22+'Cash Flow'!AJ53</f>
        <v>610.49918717463993</v>
      </c>
      <c r="AK24" s="29">
        <f>+AK22+'Cash Flow'!AK53</f>
        <v>820.12692721656595</v>
      </c>
      <c r="AL24" s="29">
        <f>+AL22+'Cash Flow'!AL53</f>
        <v>2470.2177462291947</v>
      </c>
      <c r="AM24" s="29">
        <f>+AM22+'Cash Flow'!AM53</f>
        <v>425.35466398114704</v>
      </c>
      <c r="AN24" s="29">
        <f>+AN22+'Cash Flow'!AN53</f>
        <v>625.36644063073163</v>
      </c>
      <c r="AO24" s="29">
        <f>+AO22+'Cash Flow'!AO53</f>
        <v>614.98651570732704</v>
      </c>
      <c r="AP24" s="29">
        <f>+AP22+'Cash Flow'!AP53</f>
        <v>893.37706984137412</v>
      </c>
      <c r="AQ24" s="29">
        <f>+AQ22+'Cash Flow'!AQ53</f>
        <v>2506.336958455805</v>
      </c>
      <c r="AR24" s="29">
        <f>+AR22+'Cash Flow'!AR53</f>
        <v>402.09217145924185</v>
      </c>
      <c r="AS24" s="29">
        <f>+AS22+'Cash Flow'!AS53</f>
        <v>638.74961668270271</v>
      </c>
      <c r="AT24" s="29">
        <f>+AT22+'Cash Flow'!AT53</f>
        <v>620.10283390751692</v>
      </c>
      <c r="AU24" s="29">
        <f>+AU22+'Cash Flow'!AU53</f>
        <v>977.36081291189112</v>
      </c>
      <c r="AV24" s="29">
        <f>+AV22+'Cash Flow'!AV53</f>
        <v>2544.4853798282393</v>
      </c>
      <c r="AW24" s="29">
        <f>+AW22+'Cash Flow'!AW53</f>
        <v>380.56849584140787</v>
      </c>
      <c r="AX24" s="29">
        <f>+AX22+'Cash Flow'!AX53</f>
        <v>652.6462360969665</v>
      </c>
      <c r="AY24" s="29">
        <f>+AY22+'Cash Flow'!AY53</f>
        <v>625.97920051936262</v>
      </c>
      <c r="AZ24" s="29">
        <f>+AZ22+'Cash Flow'!AZ53</f>
        <v>1074.8457529605357</v>
      </c>
      <c r="BA24" s="29">
        <f>+BA22+'Cash Flow'!BA53</f>
        <v>2584.9931881320736</v>
      </c>
      <c r="BB24" s="29">
        <f>+BB22+'Cash Flow'!BB53</f>
        <v>360.64014955639459</v>
      </c>
      <c r="BC24" s="29">
        <f>+BC22+'Cash Flow'!BC53</f>
        <v>667.09034871232484</v>
      </c>
      <c r="BD24" s="29">
        <f>+BD22+'Cash Flow'!BD53</f>
        <v>632.7751459868</v>
      </c>
      <c r="BE24" s="29">
        <f>+BE22+'Cash Flow'!BE53</f>
        <v>1189.5297039073021</v>
      </c>
      <c r="BF24" s="29">
        <f>+BF22+'Cash Flow'!BF53</f>
        <v>2628.2530238314739</v>
      </c>
    </row>
    <row r="25" spans="2:58" s="107" customFormat="1" ht="15" x14ac:dyDescent="0.25">
      <c r="B25" s="105" t="s">
        <v>201</v>
      </c>
      <c r="C25" s="105">
        <f>C24</f>
        <v>2042</v>
      </c>
      <c r="D25" s="105"/>
      <c r="E25" s="105"/>
      <c r="F25" s="105"/>
      <c r="G25" s="105">
        <f>D24+E24+F24+G24</f>
        <v>1649</v>
      </c>
      <c r="H25" s="105">
        <f>G25</f>
        <v>1649</v>
      </c>
      <c r="I25" s="105">
        <f>E24+F24+G24+I24</f>
        <v>1954</v>
      </c>
      <c r="J25" s="105">
        <f>F24+G24+I24+J24</f>
        <v>2234</v>
      </c>
      <c r="K25" s="105">
        <f>G24+I24+J24+K24</f>
        <v>2282</v>
      </c>
      <c r="L25" s="105">
        <f>I24+J24+K24+L24</f>
        <v>2303</v>
      </c>
      <c r="M25" s="105">
        <f>L25</f>
        <v>2303</v>
      </c>
      <c r="N25" s="105">
        <f>J24+K24+L24+N24</f>
        <v>2267</v>
      </c>
      <c r="O25" s="105">
        <f>K24+L24+N24+O24</f>
        <v>2249</v>
      </c>
      <c r="P25" s="105">
        <f>L24+N24+O24+P24</f>
        <v>2262</v>
      </c>
      <c r="Q25" s="105">
        <f>N24+O24+P24+Q24</f>
        <v>2333</v>
      </c>
      <c r="R25" s="105">
        <f>Q25</f>
        <v>2333</v>
      </c>
      <c r="S25" s="105">
        <f>O24+P24+Q24+S24</f>
        <v>2339</v>
      </c>
      <c r="T25" s="105">
        <f>P24+Q24+S24+T24</f>
        <v>2362</v>
      </c>
      <c r="U25" s="105">
        <f>Q24+S24+T24+U24</f>
        <v>2433</v>
      </c>
      <c r="V25" s="105">
        <f>S24+T24+U24+V24</f>
        <v>2471</v>
      </c>
      <c r="W25" s="105">
        <f>V25</f>
        <v>2471</v>
      </c>
      <c r="X25" s="105">
        <f>T24+U24+V24+X24</f>
        <v>2474</v>
      </c>
      <c r="Y25" s="105">
        <f>U24+V24+X24+Y24</f>
        <v>2511</v>
      </c>
      <c r="Z25" s="105">
        <f>V24+X24+Y24+Z24</f>
        <v>2524</v>
      </c>
      <c r="AA25" s="105">
        <f>X24+Y24+Z24+AA24</f>
        <v>2578</v>
      </c>
      <c r="AB25" s="105">
        <f>AA25</f>
        <v>2578</v>
      </c>
      <c r="AC25" s="105">
        <f>Y24+Z24+AA24+AC24</f>
        <v>2616</v>
      </c>
      <c r="AD25" s="106">
        <f>Z24+AA24+AC24+AD24</f>
        <v>2615.1827210373872</v>
      </c>
      <c r="AE25" s="106">
        <f>AA24+AC24+AD24+AE24</f>
        <v>2606.6022016924762</v>
      </c>
      <c r="AF25" s="106">
        <f>AC24+AD24+AE24+AF24</f>
        <v>2650.1295601625798</v>
      </c>
      <c r="AG25" s="106">
        <f>AF25</f>
        <v>2650.1295601625798</v>
      </c>
      <c r="AH25" s="106">
        <f>AD24+AE24+AF24+AH24</f>
        <v>2507.6422402755197</v>
      </c>
      <c r="AI25" s="106">
        <f>AE24+AF24+AH24+AI24</f>
        <v>2472.9251569557791</v>
      </c>
      <c r="AJ25" s="106">
        <f>AF24+AH24+AI24+AJ24</f>
        <v>2429.0048634753302</v>
      </c>
      <c r="AK25" s="106">
        <f>AH24+AI24+AJ24+AK24</f>
        <v>2493.6044322217926</v>
      </c>
      <c r="AL25" s="106">
        <f>AK25</f>
        <v>2493.6044322217926</v>
      </c>
      <c r="AM25" s="106">
        <f>AI24+AJ24+AK24+AM24</f>
        <v>2468.4464160899997</v>
      </c>
      <c r="AN25" s="106">
        <f>AJ24+AK24+AM24+AN24</f>
        <v>2481.3472190030843</v>
      </c>
      <c r="AO25" s="106">
        <f>AK24+AM24+AN24+AO24</f>
        <v>2485.8345475357719</v>
      </c>
      <c r="AP25" s="106">
        <f>AM24+AN24+AO24+AP24</f>
        <v>2559.0846901605801</v>
      </c>
      <c r="AQ25" s="106">
        <f>AP25</f>
        <v>2559.0846901605801</v>
      </c>
      <c r="AR25" s="106">
        <f>AN24+AO24+AP24+AR24</f>
        <v>2535.8221976386744</v>
      </c>
      <c r="AS25" s="106">
        <f>AO24+AP24+AR24+AS24</f>
        <v>2549.2053736906455</v>
      </c>
      <c r="AT25" s="106">
        <f>AP24+AR24+AS24+AT24</f>
        <v>2554.3216918908356</v>
      </c>
      <c r="AU25" s="106">
        <f>AR24+AS24+AT24+AU24</f>
        <v>2638.3054349613526</v>
      </c>
      <c r="AV25" s="106">
        <f>AU25</f>
        <v>2638.3054349613526</v>
      </c>
      <c r="AW25" s="106">
        <f>AS24+AT24+AU24+AW24</f>
        <v>2616.7817593435184</v>
      </c>
      <c r="AX25" s="106">
        <f>AT24+AU24+AW24+AX24</f>
        <v>2630.6783787577824</v>
      </c>
      <c r="AY25" s="106">
        <f>AU24+AW24+AX24+AY24</f>
        <v>2636.5547453696281</v>
      </c>
      <c r="AZ25" s="106">
        <f>AW24+AX24+AY24+AZ24</f>
        <v>2734.0396854182727</v>
      </c>
      <c r="BA25" s="106">
        <f>AZ25</f>
        <v>2734.0396854182727</v>
      </c>
      <c r="BB25" s="106">
        <f>AX24+AY24+AZ24+BB24</f>
        <v>2714.1113391332597</v>
      </c>
      <c r="BC25" s="106">
        <f>AY24+AZ24+BB24+BC24</f>
        <v>2728.555451748618</v>
      </c>
      <c r="BD25" s="106">
        <f>AZ24+BB24+BC24+BD24</f>
        <v>2735.3513972160549</v>
      </c>
      <c r="BE25" s="106">
        <f>BB24+BC24+BD24+BE24</f>
        <v>2850.0353481628217</v>
      </c>
      <c r="BF25" s="106">
        <f>BE25</f>
        <v>2850.0353481628217</v>
      </c>
    </row>
    <row r="26" spans="2:58" x14ac:dyDescent="0.2">
      <c r="B26" s="1"/>
      <c r="C26" s="7"/>
      <c r="D26" s="22"/>
      <c r="E26" s="22"/>
      <c r="F26" s="22"/>
      <c r="G26" s="20"/>
      <c r="H26" s="7"/>
      <c r="I26" s="22"/>
      <c r="J26" s="22"/>
      <c r="K26" s="22"/>
      <c r="L26" s="20"/>
      <c r="M26" s="7"/>
      <c r="N26" s="22"/>
      <c r="O26" s="22"/>
      <c r="P26" s="22"/>
      <c r="Q26" s="20"/>
      <c r="R26" s="7"/>
      <c r="S26" s="22"/>
      <c r="T26" s="22"/>
      <c r="U26" s="22"/>
      <c r="V26" s="20"/>
      <c r="W26" s="7"/>
      <c r="X26" s="22"/>
      <c r="Y26" s="22"/>
      <c r="Z26" s="22"/>
      <c r="AB26" s="7"/>
      <c r="AG26" s="38">
        <f>AG25-AG24</f>
        <v>214.2795591682343</v>
      </c>
    </row>
    <row r="27" spans="2:58" x14ac:dyDescent="0.2">
      <c r="B27" s="48" t="s">
        <v>12</v>
      </c>
      <c r="C27" s="78">
        <v>-67</v>
      </c>
      <c r="D27" s="78">
        <v>-34</v>
      </c>
      <c r="E27" s="78">
        <v>91</v>
      </c>
      <c r="F27" s="78">
        <v>10</v>
      </c>
      <c r="G27" s="79">
        <f t="shared" ref="G27:G29" si="28">H27-F27-E27-D27</f>
        <v>7</v>
      </c>
      <c r="H27" s="78">
        <v>74</v>
      </c>
      <c r="I27" s="78">
        <v>0</v>
      </c>
      <c r="J27" s="78">
        <v>1</v>
      </c>
      <c r="K27" s="78">
        <v>51</v>
      </c>
      <c r="L27" s="79">
        <f t="shared" ref="L27:L29" si="29">M27-K27-J27-I27</f>
        <v>34</v>
      </c>
      <c r="M27" s="78">
        <v>86</v>
      </c>
      <c r="N27" s="78">
        <v>7</v>
      </c>
      <c r="O27" s="78">
        <v>-15</v>
      </c>
      <c r="P27" s="78">
        <v>27</v>
      </c>
      <c r="Q27" s="79">
        <f t="shared" ref="Q27:Q29" si="30">R27-P27-O27-N27</f>
        <v>-8</v>
      </c>
      <c r="R27" s="78">
        <v>11</v>
      </c>
      <c r="S27" s="78">
        <v>-24</v>
      </c>
      <c r="T27" s="78">
        <v>29</v>
      </c>
      <c r="U27" s="78">
        <v>16</v>
      </c>
      <c r="V27" s="79">
        <f t="shared" ref="V27:V29" si="31">W27-U27-T27-S27</f>
        <v>-14</v>
      </c>
      <c r="W27" s="78">
        <v>7</v>
      </c>
      <c r="X27" s="78">
        <v>-22</v>
      </c>
      <c r="Y27" s="78">
        <v>0</v>
      </c>
      <c r="Z27" s="78">
        <v>1</v>
      </c>
      <c r="AA27" s="79">
        <f t="shared" ref="AA27:AA29" si="32">AB27-Z27-Y27-X27</f>
        <v>0</v>
      </c>
      <c r="AB27" s="78">
        <v>-21</v>
      </c>
      <c r="AC27" s="78">
        <v>-1</v>
      </c>
    </row>
    <row r="28" spans="2:58" x14ac:dyDescent="0.2">
      <c r="B28" s="48" t="s">
        <v>13</v>
      </c>
      <c r="C28" s="78">
        <v>-4</v>
      </c>
      <c r="D28" s="78">
        <v>-3</v>
      </c>
      <c r="E28" s="78">
        <v>-2</v>
      </c>
      <c r="F28" s="78">
        <v>-4</v>
      </c>
      <c r="G28" s="79">
        <f t="shared" si="28"/>
        <v>-5</v>
      </c>
      <c r="H28" s="78">
        <v>-14</v>
      </c>
      <c r="I28" s="78">
        <v>-3</v>
      </c>
      <c r="J28" s="78">
        <v>-2</v>
      </c>
      <c r="K28" s="78">
        <v>-1</v>
      </c>
      <c r="L28" s="79">
        <f t="shared" si="29"/>
        <v>-1</v>
      </c>
      <c r="M28" s="78">
        <v>-7</v>
      </c>
      <c r="N28" s="78">
        <v>0</v>
      </c>
      <c r="O28" s="78">
        <v>-1</v>
      </c>
      <c r="P28" s="78">
        <v>-2</v>
      </c>
      <c r="Q28" s="79">
        <f t="shared" si="30"/>
        <v>-6</v>
      </c>
      <c r="R28" s="78">
        <v>-9</v>
      </c>
      <c r="S28" s="78">
        <v>2</v>
      </c>
      <c r="T28" s="78">
        <v>1</v>
      </c>
      <c r="U28" s="78">
        <v>2</v>
      </c>
      <c r="V28" s="79">
        <f t="shared" si="31"/>
        <v>1</v>
      </c>
      <c r="W28" s="78">
        <v>6</v>
      </c>
      <c r="X28" s="78">
        <v>2</v>
      </c>
      <c r="Y28" s="78">
        <v>1</v>
      </c>
      <c r="Z28" s="78">
        <v>2</v>
      </c>
      <c r="AA28" s="79">
        <f t="shared" si="32"/>
        <v>2</v>
      </c>
      <c r="AB28" s="78">
        <v>7</v>
      </c>
      <c r="AC28" s="78">
        <v>0</v>
      </c>
      <c r="AD28" s="38"/>
    </row>
    <row r="29" spans="2:58" x14ac:dyDescent="0.2">
      <c r="B29" s="48" t="s">
        <v>14</v>
      </c>
      <c r="C29" s="78">
        <v>-486</v>
      </c>
      <c r="D29" s="78">
        <v>-118</v>
      </c>
      <c r="E29" s="78">
        <v>-132</v>
      </c>
      <c r="F29" s="78">
        <v>-161</v>
      </c>
      <c r="G29" s="79">
        <f t="shared" si="28"/>
        <v>-132</v>
      </c>
      <c r="H29" s="78">
        <v>-543</v>
      </c>
      <c r="I29" s="78">
        <v>-131</v>
      </c>
      <c r="J29" s="78">
        <v>-159</v>
      </c>
      <c r="K29" s="78">
        <v>-126</v>
      </c>
      <c r="L29" s="79">
        <f t="shared" si="29"/>
        <v>-128</v>
      </c>
      <c r="M29" s="78">
        <v>-544</v>
      </c>
      <c r="N29" s="78">
        <v>-118</v>
      </c>
      <c r="O29" s="78">
        <v>-148</v>
      </c>
      <c r="P29" s="78">
        <v>-124</v>
      </c>
      <c r="Q29" s="79">
        <f t="shared" si="30"/>
        <v>-137</v>
      </c>
      <c r="R29" s="78">
        <v>-527</v>
      </c>
      <c r="S29" s="78">
        <v>-130</v>
      </c>
      <c r="T29" s="78">
        <v>-125</v>
      </c>
      <c r="U29" s="78">
        <v>-126</v>
      </c>
      <c r="V29" s="79">
        <f t="shared" si="31"/>
        <v>-132</v>
      </c>
      <c r="W29" s="78">
        <v>-513</v>
      </c>
      <c r="X29" s="78">
        <v>-117</v>
      </c>
      <c r="Y29" s="78">
        <v>-121</v>
      </c>
      <c r="Z29" s="78">
        <v>-120</v>
      </c>
      <c r="AA29" s="79">
        <f t="shared" si="32"/>
        <v>-131</v>
      </c>
      <c r="AB29" s="78">
        <v>-489</v>
      </c>
      <c r="AC29" s="78">
        <v>-120</v>
      </c>
      <c r="AD29" s="29">
        <f>'Balance Sheet'!AD75</f>
        <v>-132.91941391941393</v>
      </c>
      <c r="AE29" s="29">
        <f>'Balance Sheet'!AE75</f>
        <v>-137.38067408621322</v>
      </c>
      <c r="AF29" s="29">
        <f>'Balance Sheet'!AF75</f>
        <v>-136.92992258723342</v>
      </c>
      <c r="AG29" s="29">
        <f>'Balance Sheet'!AG75</f>
        <v>-539.86853467040908</v>
      </c>
      <c r="AH29" s="29">
        <f>'Balance Sheet'!AH75</f>
        <v>-131.73136185277957</v>
      </c>
      <c r="AI29" s="29">
        <f>'Balance Sheet'!AI75</f>
        <v>-129.90760542061668</v>
      </c>
      <c r="AJ29" s="29">
        <f>'Balance Sheet'!AJ75</f>
        <v>-127.60038632044807</v>
      </c>
      <c r="AK29" s="29">
        <f>'Balance Sheet'!AK75</f>
        <v>-130.99392828165651</v>
      </c>
      <c r="AL29" s="29">
        <f>'Balance Sheet'!AL75</f>
        <v>-520.23328187550078</v>
      </c>
      <c r="AM29" s="29">
        <f>'Balance Sheet'!AM75</f>
        <v>-129.67232838461894</v>
      </c>
      <c r="AN29" s="29">
        <f>'Balance Sheet'!AN75</f>
        <v>-130.3500328471774</v>
      </c>
      <c r="AO29" s="29">
        <f>'Balance Sheet'!AO75</f>
        <v>-130.58576101014967</v>
      </c>
      <c r="AP29" s="29">
        <f>'Balance Sheet'!AP75</f>
        <v>-134.43373457228594</v>
      </c>
      <c r="AQ29" s="29">
        <f>'Balance Sheet'!AQ75</f>
        <v>-547.17544392591469</v>
      </c>
      <c r="AR29" s="29">
        <f>'Balance Sheet'!AR75</f>
        <v>-133.21171024569617</v>
      </c>
      <c r="AS29" s="29">
        <f>'Balance Sheet'!AS75</f>
        <v>-133.91475471469028</v>
      </c>
      <c r="AT29" s="29">
        <f>'Balance Sheet'!AT75</f>
        <v>-134.18352493771422</v>
      </c>
      <c r="AU29" s="29">
        <f>'Balance Sheet'!AU75</f>
        <v>-138.59535556908756</v>
      </c>
      <c r="AV29" s="29">
        <f>'Balance Sheet'!AV75</f>
        <v>-564.11417454751995</v>
      </c>
      <c r="AW29" s="29">
        <f>'Balance Sheet'!AW75</f>
        <v>-137.46467470254447</v>
      </c>
      <c r="AX29" s="29">
        <f>'Balance Sheet'!AX75</f>
        <v>-138.19469135770723</v>
      </c>
      <c r="AY29" s="29">
        <f>'Balance Sheet'!AY75</f>
        <v>-138.50338841348804</v>
      </c>
      <c r="AZ29" s="29">
        <f>'Balance Sheet'!AZ75</f>
        <v>-143.62446338442709</v>
      </c>
      <c r="BA29" s="29">
        <f>'Balance Sheet'!BA75</f>
        <v>-584.58377103804992</v>
      </c>
      <c r="BB29" s="29">
        <f>'Balance Sheet'!BB75</f>
        <v>-142.57758829457771</v>
      </c>
      <c r="BC29" s="29">
        <f>'Balance Sheet'!BC75</f>
        <v>-143.33636584067895</v>
      </c>
      <c r="BD29" s="29">
        <f>'Balance Sheet'!BD75</f>
        <v>-143.69337017611571</v>
      </c>
      <c r="BE29" s="29">
        <f>'Balance Sheet'!BE75</f>
        <v>-149.71794289954178</v>
      </c>
      <c r="BF29" s="29">
        <f>'Balance Sheet'!BF75</f>
        <v>-609.3855990118426</v>
      </c>
    </row>
    <row r="30" spans="2:58" x14ac:dyDescent="0.2">
      <c r="B30" s="15" t="s">
        <v>182</v>
      </c>
      <c r="C30" s="7">
        <f t="shared" ref="C30:D30" si="33">SUM(C27:C29)</f>
        <v>-557</v>
      </c>
      <c r="D30" s="7">
        <f t="shared" si="33"/>
        <v>-155</v>
      </c>
      <c r="E30" s="7">
        <f t="shared" ref="E30" si="34">SUM(E27:E29)</f>
        <v>-43</v>
      </c>
      <c r="F30" s="7">
        <f t="shared" ref="F30" si="35">SUM(F27:F29)</f>
        <v>-155</v>
      </c>
      <c r="G30" s="7">
        <f t="shared" ref="G30" si="36">SUM(G27:G29)</f>
        <v>-130</v>
      </c>
      <c r="H30" s="7">
        <f t="shared" ref="H30" si="37">SUM(H27:H29)</f>
        <v>-483</v>
      </c>
      <c r="I30" s="7">
        <f t="shared" ref="I30" si="38">SUM(I27:I29)</f>
        <v>-134</v>
      </c>
      <c r="J30" s="7">
        <f t="shared" ref="J30" si="39">SUM(J27:J29)</f>
        <v>-160</v>
      </c>
      <c r="K30" s="7">
        <f t="shared" ref="K30" si="40">SUM(K27:K29)</f>
        <v>-76</v>
      </c>
      <c r="L30" s="7">
        <f t="shared" ref="L30" si="41">SUM(L27:L29)</f>
        <v>-95</v>
      </c>
      <c r="M30" s="7">
        <f t="shared" ref="M30:N30" si="42">SUM(M27:M29)</f>
        <v>-465</v>
      </c>
      <c r="N30" s="7">
        <f t="shared" si="42"/>
        <v>-111</v>
      </c>
      <c r="O30" s="7">
        <f t="shared" ref="O30" si="43">SUM(O27:O29)</f>
        <v>-164</v>
      </c>
      <c r="P30" s="7">
        <f t="shared" ref="P30" si="44">SUM(P27:P29)</f>
        <v>-99</v>
      </c>
      <c r="Q30" s="7">
        <f t="shared" ref="Q30" si="45">SUM(Q27:Q29)</f>
        <v>-151</v>
      </c>
      <c r="R30" s="7">
        <f t="shared" ref="R30" si="46">SUM(R27:R29)</f>
        <v>-525</v>
      </c>
      <c r="S30" s="7">
        <f t="shared" ref="S30" si="47">SUM(S27:S29)</f>
        <v>-152</v>
      </c>
      <c r="T30" s="7">
        <f t="shared" ref="T30" si="48">SUM(T27:T29)</f>
        <v>-95</v>
      </c>
      <c r="U30" s="7">
        <f t="shared" ref="U30" si="49">SUM(U27:U29)</f>
        <v>-108</v>
      </c>
      <c r="V30" s="7">
        <f t="shared" ref="V30" si="50">SUM(V27:V29)</f>
        <v>-145</v>
      </c>
      <c r="W30" s="7">
        <f t="shared" ref="W30" si="51">SUM(W27:W29)</f>
        <v>-500</v>
      </c>
      <c r="X30" s="7">
        <f t="shared" ref="X30:AA30" si="52">SUM(X27:X29)</f>
        <v>-137</v>
      </c>
      <c r="Y30" s="7">
        <f t="shared" si="52"/>
        <v>-120</v>
      </c>
      <c r="Z30" s="7">
        <f t="shared" si="52"/>
        <v>-117</v>
      </c>
      <c r="AA30" s="7">
        <f t="shared" si="52"/>
        <v>-129</v>
      </c>
      <c r="AB30" s="7">
        <f>SUM(AB27:AB29)</f>
        <v>-503</v>
      </c>
      <c r="AC30" s="31">
        <f>SUM(AC27:AC29)</f>
        <v>-121</v>
      </c>
      <c r="AD30" s="29">
        <f t="shared" ref="AD30:BF30" si="53">SUM(AD27:AD29)</f>
        <v>-132.91941391941393</v>
      </c>
      <c r="AE30" s="29">
        <f t="shared" si="53"/>
        <v>-137.38067408621322</v>
      </c>
      <c r="AF30" s="29">
        <f t="shared" si="53"/>
        <v>-136.92992258723342</v>
      </c>
      <c r="AG30" s="29">
        <f t="shared" si="53"/>
        <v>-539.86853467040908</v>
      </c>
      <c r="AH30" s="29">
        <f t="shared" si="53"/>
        <v>-131.73136185277957</v>
      </c>
      <c r="AI30" s="29">
        <f t="shared" si="53"/>
        <v>-129.90760542061668</v>
      </c>
      <c r="AJ30" s="29">
        <f t="shared" si="53"/>
        <v>-127.60038632044807</v>
      </c>
      <c r="AK30" s="29">
        <f t="shared" si="53"/>
        <v>-130.99392828165651</v>
      </c>
      <c r="AL30" s="29">
        <f t="shared" si="53"/>
        <v>-520.23328187550078</v>
      </c>
      <c r="AM30" s="29">
        <f t="shared" si="53"/>
        <v>-129.67232838461894</v>
      </c>
      <c r="AN30" s="29">
        <f t="shared" si="53"/>
        <v>-130.3500328471774</v>
      </c>
      <c r="AO30" s="29">
        <f t="shared" si="53"/>
        <v>-130.58576101014967</v>
      </c>
      <c r="AP30" s="29">
        <f t="shared" si="53"/>
        <v>-134.43373457228594</v>
      </c>
      <c r="AQ30" s="29">
        <f t="shared" si="53"/>
        <v>-547.17544392591469</v>
      </c>
      <c r="AR30" s="29">
        <f t="shared" si="53"/>
        <v>-133.21171024569617</v>
      </c>
      <c r="AS30" s="29">
        <f t="shared" si="53"/>
        <v>-133.91475471469028</v>
      </c>
      <c r="AT30" s="29">
        <f t="shared" si="53"/>
        <v>-134.18352493771422</v>
      </c>
      <c r="AU30" s="29">
        <f t="shared" si="53"/>
        <v>-138.59535556908756</v>
      </c>
      <c r="AV30" s="29">
        <f t="shared" si="53"/>
        <v>-564.11417454751995</v>
      </c>
      <c r="AW30" s="29">
        <f t="shared" si="53"/>
        <v>-137.46467470254447</v>
      </c>
      <c r="AX30" s="29">
        <f t="shared" si="53"/>
        <v>-138.19469135770723</v>
      </c>
      <c r="AY30" s="29">
        <f t="shared" si="53"/>
        <v>-138.50338841348804</v>
      </c>
      <c r="AZ30" s="29">
        <f t="shared" si="53"/>
        <v>-143.62446338442709</v>
      </c>
      <c r="BA30" s="29">
        <f t="shared" si="53"/>
        <v>-584.58377103804992</v>
      </c>
      <c r="BB30" s="29">
        <f t="shared" si="53"/>
        <v>-142.57758829457771</v>
      </c>
      <c r="BC30" s="29">
        <f t="shared" si="53"/>
        <v>-143.33636584067895</v>
      </c>
      <c r="BD30" s="29">
        <f t="shared" si="53"/>
        <v>-143.69337017611571</v>
      </c>
      <c r="BE30" s="29">
        <f t="shared" si="53"/>
        <v>-149.71794289954178</v>
      </c>
      <c r="BF30" s="29">
        <f t="shared" si="53"/>
        <v>-609.3855990118426</v>
      </c>
    </row>
    <row r="31" spans="2:58" x14ac:dyDescent="0.2">
      <c r="B31" s="15"/>
      <c r="C31" s="7"/>
      <c r="G31" s="20"/>
      <c r="H31" s="7"/>
      <c r="L31" s="20"/>
      <c r="M31" s="7"/>
      <c r="Q31" s="20"/>
      <c r="R31" s="7"/>
      <c r="V31" s="20"/>
      <c r="W31" s="7"/>
      <c r="AB31" s="7"/>
      <c r="AD31" s="38"/>
    </row>
    <row r="32" spans="2:58" x14ac:dyDescent="0.2">
      <c r="B32" s="1" t="s">
        <v>15</v>
      </c>
      <c r="C32" s="7">
        <f t="shared" ref="C32:G32" si="54">C22+C30</f>
        <v>1373</v>
      </c>
      <c r="D32" s="7">
        <f t="shared" si="54"/>
        <v>95</v>
      </c>
      <c r="E32" s="7">
        <f t="shared" si="54"/>
        <v>257</v>
      </c>
      <c r="F32" s="7">
        <f t="shared" si="54"/>
        <v>316</v>
      </c>
      <c r="G32" s="7">
        <f t="shared" si="54"/>
        <v>352</v>
      </c>
      <c r="H32" s="7">
        <f t="shared" ref="H32:L32" si="55">H22+H30</f>
        <v>1020</v>
      </c>
      <c r="I32" s="7">
        <f t="shared" si="55"/>
        <v>409</v>
      </c>
      <c r="J32" s="7">
        <f t="shared" si="55"/>
        <v>407</v>
      </c>
      <c r="K32" s="7">
        <f t="shared" si="55"/>
        <v>451</v>
      </c>
      <c r="L32" s="7">
        <f t="shared" si="55"/>
        <v>407</v>
      </c>
      <c r="M32" s="7">
        <f t="shared" ref="M32:Q32" si="56">M22+M30</f>
        <v>1674</v>
      </c>
      <c r="N32" s="7">
        <f t="shared" si="56"/>
        <v>398</v>
      </c>
      <c r="O32" s="7">
        <f t="shared" si="56"/>
        <v>390</v>
      </c>
      <c r="P32" s="7">
        <f t="shared" si="56"/>
        <v>447</v>
      </c>
      <c r="Q32" s="7">
        <f t="shared" si="56"/>
        <v>427</v>
      </c>
      <c r="R32" s="7">
        <f t="shared" ref="R32:V32" si="57">R22+R30</f>
        <v>1662</v>
      </c>
      <c r="S32" s="7">
        <f t="shared" si="57"/>
        <v>371</v>
      </c>
      <c r="T32" s="7">
        <f t="shared" si="57"/>
        <v>478</v>
      </c>
      <c r="U32" s="7">
        <f t="shared" si="57"/>
        <v>505</v>
      </c>
      <c r="V32" s="7">
        <f t="shared" si="57"/>
        <v>464</v>
      </c>
      <c r="W32" s="7">
        <f t="shared" ref="W32:AA32" si="58">W22+W30</f>
        <v>1818</v>
      </c>
      <c r="X32" s="7">
        <f t="shared" si="58"/>
        <v>383</v>
      </c>
      <c r="Y32" s="7">
        <f t="shared" si="58"/>
        <v>487</v>
      </c>
      <c r="Z32" s="7">
        <f t="shared" si="58"/>
        <v>502</v>
      </c>
      <c r="AA32" s="7">
        <f t="shared" si="58"/>
        <v>528</v>
      </c>
      <c r="AB32" s="7">
        <f>AB22+AB30</f>
        <v>1900</v>
      </c>
      <c r="AC32" s="124">
        <f>AC22+AC30</f>
        <v>427</v>
      </c>
      <c r="AD32" s="38">
        <f>AD22+AD30</f>
        <v>467.09940341619586</v>
      </c>
      <c r="AE32" s="38">
        <f t="shared" ref="AE32:BF32" si="59">AE22+AE30</f>
        <v>469.15249847816955</v>
      </c>
      <c r="AF32" s="38">
        <f t="shared" si="59"/>
        <v>618.59743588286983</v>
      </c>
      <c r="AG32" s="38">
        <f t="shared" si="59"/>
        <v>1895.9814663239363</v>
      </c>
      <c r="AH32" s="38">
        <f t="shared" si="59"/>
        <v>318.78131826016016</v>
      </c>
      <c r="AI32" s="38">
        <f t="shared" si="59"/>
        <v>482.55803229703037</v>
      </c>
      <c r="AJ32" s="38">
        <f t="shared" si="59"/>
        <v>482.89880085419185</v>
      </c>
      <c r="AK32" s="38">
        <f t="shared" si="59"/>
        <v>689.13299893490944</v>
      </c>
      <c r="AL32" s="38">
        <f t="shared" si="59"/>
        <v>1949.984464353694</v>
      </c>
      <c r="AM32" s="38">
        <f t="shared" si="59"/>
        <v>295.68233559652811</v>
      </c>
      <c r="AN32" s="38">
        <f t="shared" si="59"/>
        <v>495.0164077835542</v>
      </c>
      <c r="AO32" s="38">
        <f t="shared" si="59"/>
        <v>484.40075469717738</v>
      </c>
      <c r="AP32" s="38">
        <f t="shared" si="59"/>
        <v>758.94333526908815</v>
      </c>
      <c r="AQ32" s="38">
        <f t="shared" si="59"/>
        <v>1959.1615145298902</v>
      </c>
      <c r="AR32" s="38">
        <f t="shared" si="59"/>
        <v>268.88046121354569</v>
      </c>
      <c r="AS32" s="38">
        <f t="shared" si="59"/>
        <v>504.83486196801243</v>
      </c>
      <c r="AT32" s="38">
        <f t="shared" si="59"/>
        <v>485.91930896980273</v>
      </c>
      <c r="AU32" s="38">
        <f t="shared" si="59"/>
        <v>838.76545734280353</v>
      </c>
      <c r="AV32" s="38">
        <f t="shared" si="59"/>
        <v>1980.3712052807193</v>
      </c>
      <c r="AW32" s="38">
        <f t="shared" si="59"/>
        <v>243.1038211388634</v>
      </c>
      <c r="AX32" s="38">
        <f t="shared" si="59"/>
        <v>514.45154473925925</v>
      </c>
      <c r="AY32" s="38">
        <f t="shared" si="59"/>
        <v>487.47581210587458</v>
      </c>
      <c r="AZ32" s="38">
        <f t="shared" si="59"/>
        <v>931.22128957610857</v>
      </c>
      <c r="BA32" s="38">
        <f t="shared" si="59"/>
        <v>2000.4094170940236</v>
      </c>
      <c r="BB32" s="38">
        <f t="shared" si="59"/>
        <v>218.06256126181688</v>
      </c>
      <c r="BC32" s="38">
        <f t="shared" si="59"/>
        <v>523.75398287164592</v>
      </c>
      <c r="BD32" s="38">
        <f t="shared" si="59"/>
        <v>489.08177581068429</v>
      </c>
      <c r="BE32" s="38">
        <f t="shared" si="59"/>
        <v>1039.8117610077602</v>
      </c>
      <c r="BF32" s="38">
        <f t="shared" si="59"/>
        <v>2018.8674248196312</v>
      </c>
    </row>
    <row r="33" spans="2:58" x14ac:dyDescent="0.2">
      <c r="B33" s="15" t="s">
        <v>16</v>
      </c>
      <c r="C33" s="78">
        <v>79</v>
      </c>
      <c r="D33" s="78">
        <v>12</v>
      </c>
      <c r="E33" s="78">
        <v>51</v>
      </c>
      <c r="F33" s="78">
        <v>33</v>
      </c>
      <c r="G33" s="79">
        <f t="shared" ref="G33" si="60">H33-F33-E33-D33</f>
        <v>20</v>
      </c>
      <c r="H33" s="78">
        <v>116</v>
      </c>
      <c r="I33" s="78">
        <v>83</v>
      </c>
      <c r="J33" s="78">
        <v>16</v>
      </c>
      <c r="K33" s="78">
        <v>-77</v>
      </c>
      <c r="L33" s="79">
        <f t="shared" ref="L33" si="61">M33-K33-J33-I33</f>
        <v>77</v>
      </c>
      <c r="M33" s="78">
        <v>99</v>
      </c>
      <c r="N33" s="78">
        <v>-1</v>
      </c>
      <c r="O33" s="78">
        <v>166</v>
      </c>
      <c r="P33" s="78">
        <v>116</v>
      </c>
      <c r="Q33" s="79">
        <f t="shared" ref="Q33" si="62">R33-P33-O33-N33</f>
        <v>56</v>
      </c>
      <c r="R33" s="78">
        <v>337</v>
      </c>
      <c r="S33" s="78">
        <v>71</v>
      </c>
      <c r="T33" s="78">
        <v>60</v>
      </c>
      <c r="U33" s="78">
        <v>89</v>
      </c>
      <c r="V33" s="79">
        <f t="shared" ref="V33" si="63">W33-U33-T33-S33</f>
        <v>1</v>
      </c>
      <c r="W33" s="78">
        <v>221</v>
      </c>
      <c r="X33" s="78">
        <v>69</v>
      </c>
      <c r="Y33" s="78">
        <v>120</v>
      </c>
      <c r="Z33" s="78">
        <v>120</v>
      </c>
      <c r="AA33" s="79">
        <f t="shared" ref="AA33" si="64">AB33-Z33-Y33-X33</f>
        <v>105</v>
      </c>
      <c r="AB33" s="78">
        <v>414</v>
      </c>
      <c r="AC33" s="78">
        <v>176</v>
      </c>
      <c r="AD33" s="119">
        <f>AD32*AD59</f>
        <v>98.090874717401121</v>
      </c>
      <c r="AE33" s="119">
        <f t="shared" ref="AE33:BE33" si="65">AE32*AE59</f>
        <v>98.522024680415598</v>
      </c>
      <c r="AF33" s="119">
        <f t="shared" si="65"/>
        <v>129.90546153540265</v>
      </c>
      <c r="AG33" s="119">
        <f>SUM(AC33:AF33)</f>
        <v>502.51836093321936</v>
      </c>
      <c r="AH33" s="119">
        <f t="shared" si="65"/>
        <v>66.944076834633634</v>
      </c>
      <c r="AI33" s="119">
        <f t="shared" si="65"/>
        <v>101.33718678237638</v>
      </c>
      <c r="AJ33" s="119">
        <f t="shared" si="65"/>
        <v>101.40874817938028</v>
      </c>
      <c r="AK33" s="119">
        <f>AK32*AK59</f>
        <v>144.71792977633098</v>
      </c>
      <c r="AL33" s="119">
        <f>SUM(AH33:AK33)</f>
        <v>414.40794157272126</v>
      </c>
      <c r="AM33" s="119">
        <f t="shared" si="65"/>
        <v>62.093290475270898</v>
      </c>
      <c r="AN33" s="119">
        <f t="shared" si="65"/>
        <v>103.95344563454638</v>
      </c>
      <c r="AO33" s="119">
        <f t="shared" si="65"/>
        <v>101.72415848640725</v>
      </c>
      <c r="AP33" s="119">
        <f t="shared" si="65"/>
        <v>159.37810040650851</v>
      </c>
      <c r="AQ33" s="119">
        <f>SUM(AM33:AP33)</f>
        <v>427.14899500273305</v>
      </c>
      <c r="AR33" s="119">
        <f t="shared" si="65"/>
        <v>56.464896854844589</v>
      </c>
      <c r="AS33" s="119">
        <f t="shared" si="65"/>
        <v>106.0153210132826</v>
      </c>
      <c r="AT33" s="119">
        <f t="shared" si="65"/>
        <v>102.04305488365857</v>
      </c>
      <c r="AU33" s="119">
        <f t="shared" si="65"/>
        <v>176.14074604198873</v>
      </c>
      <c r="AV33" s="119">
        <f>SUM(AR33:AU33)</f>
        <v>440.66401879377452</v>
      </c>
      <c r="AW33" s="119">
        <f t="shared" si="65"/>
        <v>51.051802439161314</v>
      </c>
      <c r="AX33" s="119">
        <f t="shared" si="65"/>
        <v>108.03482439524444</v>
      </c>
      <c r="AY33" s="119">
        <f t="shared" si="65"/>
        <v>102.36992054223366</v>
      </c>
      <c r="AZ33" s="119">
        <f t="shared" si="65"/>
        <v>195.5564708109828</v>
      </c>
      <c r="BA33" s="119">
        <f>SUM(AW33:AZ33)</f>
        <v>457.01301818762227</v>
      </c>
      <c r="BB33" s="119">
        <f t="shared" si="65"/>
        <v>45.793137864981546</v>
      </c>
      <c r="BC33" s="119">
        <f t="shared" si="65"/>
        <v>109.98833640304564</v>
      </c>
      <c r="BD33" s="119">
        <f t="shared" si="65"/>
        <v>102.70717292024369</v>
      </c>
      <c r="BE33" s="119">
        <f t="shared" si="65"/>
        <v>218.36046981162963</v>
      </c>
      <c r="BF33" s="119">
        <f>SUM(BB33:BE33)</f>
        <v>476.8491169999005</v>
      </c>
    </row>
    <row r="34" spans="2:58" x14ac:dyDescent="0.2">
      <c r="B34" s="1" t="s">
        <v>17</v>
      </c>
      <c r="C34" s="7">
        <f>C32-C33</f>
        <v>1294</v>
      </c>
      <c r="D34" s="7">
        <f t="shared" ref="D34:AB34" si="66">D32-D33</f>
        <v>83</v>
      </c>
      <c r="E34" s="7">
        <f t="shared" si="66"/>
        <v>206</v>
      </c>
      <c r="F34" s="7">
        <f t="shared" si="66"/>
        <v>283</v>
      </c>
      <c r="G34" s="7">
        <f t="shared" si="66"/>
        <v>332</v>
      </c>
      <c r="H34" s="7">
        <f t="shared" si="66"/>
        <v>904</v>
      </c>
      <c r="I34" s="7">
        <f t="shared" si="66"/>
        <v>326</v>
      </c>
      <c r="J34" s="7">
        <f t="shared" si="66"/>
        <v>391</v>
      </c>
      <c r="K34" s="7">
        <f t="shared" si="66"/>
        <v>528</v>
      </c>
      <c r="L34" s="7">
        <f t="shared" si="66"/>
        <v>330</v>
      </c>
      <c r="M34" s="7">
        <f t="shared" si="66"/>
        <v>1575</v>
      </c>
      <c r="N34" s="7">
        <f t="shared" si="66"/>
        <v>399</v>
      </c>
      <c r="O34" s="7">
        <f t="shared" si="66"/>
        <v>224</v>
      </c>
      <c r="P34" s="7">
        <f t="shared" si="66"/>
        <v>331</v>
      </c>
      <c r="Q34" s="7">
        <f t="shared" si="66"/>
        <v>371</v>
      </c>
      <c r="R34" s="7">
        <f t="shared" si="66"/>
        <v>1325</v>
      </c>
      <c r="S34" s="7">
        <f t="shared" si="66"/>
        <v>300</v>
      </c>
      <c r="T34" s="7">
        <f t="shared" si="66"/>
        <v>418</v>
      </c>
      <c r="U34" s="7">
        <f t="shared" si="66"/>
        <v>416</v>
      </c>
      <c r="V34" s="7">
        <f t="shared" si="66"/>
        <v>463</v>
      </c>
      <c r="W34" s="7">
        <f t="shared" si="66"/>
        <v>1597</v>
      </c>
      <c r="X34" s="7">
        <f t="shared" si="66"/>
        <v>314</v>
      </c>
      <c r="Y34" s="7">
        <f t="shared" si="66"/>
        <v>367</v>
      </c>
      <c r="Z34" s="7">
        <f t="shared" si="66"/>
        <v>382</v>
      </c>
      <c r="AA34" s="7">
        <f t="shared" si="66"/>
        <v>423</v>
      </c>
      <c r="AB34" s="7">
        <f t="shared" si="66"/>
        <v>1486</v>
      </c>
      <c r="AC34" s="124">
        <f>AC32-AC33</f>
        <v>251</v>
      </c>
      <c r="AD34" s="38">
        <f t="shared" ref="AD34:BF34" si="67">AD32-AD33</f>
        <v>369.00852869879475</v>
      </c>
      <c r="AE34" s="38">
        <f t="shared" si="67"/>
        <v>370.63047379775395</v>
      </c>
      <c r="AF34" s="38">
        <f t="shared" si="67"/>
        <v>488.69197434746718</v>
      </c>
      <c r="AG34" s="38">
        <f t="shared" si="67"/>
        <v>1393.4631053907169</v>
      </c>
      <c r="AH34" s="38">
        <f t="shared" si="67"/>
        <v>251.83724142552654</v>
      </c>
      <c r="AI34" s="38">
        <f t="shared" si="67"/>
        <v>381.220845514654</v>
      </c>
      <c r="AJ34" s="38">
        <f t="shared" si="67"/>
        <v>381.49005267481158</v>
      </c>
      <c r="AK34" s="38">
        <f t="shared" si="67"/>
        <v>544.41506915857849</v>
      </c>
      <c r="AL34" s="38">
        <f t="shared" si="67"/>
        <v>1535.5765227809727</v>
      </c>
      <c r="AM34" s="38">
        <f t="shared" si="67"/>
        <v>233.58904512125721</v>
      </c>
      <c r="AN34" s="38">
        <f t="shared" si="67"/>
        <v>391.06296214900783</v>
      </c>
      <c r="AO34" s="38">
        <f t="shared" si="67"/>
        <v>382.67659621077013</v>
      </c>
      <c r="AP34" s="38">
        <f t="shared" si="67"/>
        <v>599.5652348625797</v>
      </c>
      <c r="AQ34" s="38">
        <f t="shared" si="67"/>
        <v>1532.0125195271571</v>
      </c>
      <c r="AR34" s="38">
        <f t="shared" si="67"/>
        <v>212.41556435870109</v>
      </c>
      <c r="AS34" s="38">
        <f t="shared" si="67"/>
        <v>398.81954095472986</v>
      </c>
      <c r="AT34" s="38">
        <f t="shared" si="67"/>
        <v>383.87625408614417</v>
      </c>
      <c r="AU34" s="38">
        <f t="shared" si="67"/>
        <v>662.62471130081485</v>
      </c>
      <c r="AV34" s="38">
        <f t="shared" si="67"/>
        <v>1539.7071864869449</v>
      </c>
      <c r="AW34" s="38">
        <f t="shared" si="67"/>
        <v>192.05201869970207</v>
      </c>
      <c r="AX34" s="38">
        <f t="shared" si="67"/>
        <v>406.41672034401483</v>
      </c>
      <c r="AY34" s="38">
        <f t="shared" si="67"/>
        <v>385.10589156364091</v>
      </c>
      <c r="AZ34" s="38">
        <f t="shared" si="67"/>
        <v>735.6648187651258</v>
      </c>
      <c r="BA34" s="38">
        <f t="shared" si="67"/>
        <v>1543.3963989064014</v>
      </c>
      <c r="BB34" s="38">
        <f t="shared" si="67"/>
        <v>172.26942339683535</v>
      </c>
      <c r="BC34" s="38">
        <f t="shared" si="67"/>
        <v>413.76564646860027</v>
      </c>
      <c r="BD34" s="38">
        <f t="shared" si="67"/>
        <v>386.3746028904406</v>
      </c>
      <c r="BE34" s="38">
        <f t="shared" si="67"/>
        <v>821.45129119613057</v>
      </c>
      <c r="BF34" s="38">
        <f t="shared" si="67"/>
        <v>1542.0183078197306</v>
      </c>
    </row>
    <row r="35" spans="2:58" x14ac:dyDescent="0.2">
      <c r="AD35" s="38"/>
    </row>
    <row r="36" spans="2:58" s="23" customFormat="1" x14ac:dyDescent="0.2">
      <c r="B36" s="18" t="s">
        <v>128</v>
      </c>
      <c r="C36" s="80">
        <v>4.2300000000000004</v>
      </c>
      <c r="D36" s="80">
        <v>0.28000000000000003</v>
      </c>
      <c r="E36" s="80">
        <v>0.68</v>
      </c>
      <c r="F36" s="80">
        <v>0.94</v>
      </c>
      <c r="G36" s="81">
        <f>G34/G39</f>
        <v>1.0980973451327434</v>
      </c>
      <c r="H36" s="80">
        <v>2.99</v>
      </c>
      <c r="I36" s="80">
        <v>1.0900000000000001</v>
      </c>
      <c r="J36" s="80">
        <v>1.31</v>
      </c>
      <c r="K36" s="80">
        <v>1.78</v>
      </c>
      <c r="L36" s="81">
        <f>L34/L39</f>
        <v>1.1104761904761904</v>
      </c>
      <c r="M36" s="80">
        <v>5.3</v>
      </c>
      <c r="N36" s="80">
        <v>1.38</v>
      </c>
      <c r="O36" s="80">
        <v>0.78</v>
      </c>
      <c r="P36" s="80">
        <v>1.1599999999999999</v>
      </c>
      <c r="Q36" s="81">
        <f>Q34/Q39</f>
        <v>1.2964</v>
      </c>
      <c r="R36" s="80">
        <v>4.63</v>
      </c>
      <c r="S36" s="80">
        <v>1.07</v>
      </c>
      <c r="T36" s="80">
        <v>1.49</v>
      </c>
      <c r="U36" s="80">
        <v>1.48</v>
      </c>
      <c r="V36" s="81">
        <f>V34/V39</f>
        <v>1.6467376330619912</v>
      </c>
      <c r="W36" s="80">
        <v>5.68</v>
      </c>
      <c r="X36" s="80">
        <v>1.1100000000000001</v>
      </c>
      <c r="Y36" s="80">
        <v>1.3</v>
      </c>
      <c r="Z36" s="80">
        <v>1.36</v>
      </c>
      <c r="AA36" s="81">
        <f>AA34/AA39</f>
        <v>1.5029878869448183</v>
      </c>
      <c r="AB36" s="80">
        <v>5.28</v>
      </c>
      <c r="AC36" s="80">
        <v>0.91</v>
      </c>
      <c r="AD36" s="25">
        <f>IFERROR(AD34/AD39,"-")</f>
        <v>1.33783968572073</v>
      </c>
      <c r="AE36" s="25">
        <f t="shared" ref="AE36:BF36" si="68">IFERROR(AE34/AE39,"-")</f>
        <v>1.3437200444460402</v>
      </c>
      <c r="AF36" s="25">
        <f t="shared" si="68"/>
        <v>1.7717517795067534</v>
      </c>
      <c r="AG36" s="25">
        <f t="shared" si="68"/>
        <v>5.0519977127711249</v>
      </c>
      <c r="AH36" s="25">
        <f t="shared" si="68"/>
        <v>0.9130354171204349</v>
      </c>
      <c r="AI36" s="25">
        <f t="shared" si="68"/>
        <v>1.3821154160093034</v>
      </c>
      <c r="AJ36" s="25">
        <f t="shared" si="68"/>
        <v>1.3830914260321854</v>
      </c>
      <c r="AK36" s="25">
        <f t="shared" si="68"/>
        <v>1.9737757487422567</v>
      </c>
      <c r="AL36" s="25">
        <f t="shared" si="68"/>
        <v>5.5672296244250408</v>
      </c>
      <c r="AM36" s="25">
        <f t="shared" si="68"/>
        <v>0.8468766177702951</v>
      </c>
      <c r="AN36" s="25">
        <f t="shared" si="68"/>
        <v>1.4177979902613431</v>
      </c>
      <c r="AO36" s="25">
        <f t="shared" si="68"/>
        <v>1.3873932372581705</v>
      </c>
      <c r="AP36" s="25">
        <f t="shared" si="68"/>
        <v>2.173722564641225</v>
      </c>
      <c r="AQ36" s="25">
        <f t="shared" si="68"/>
        <v>5.5543083377279405</v>
      </c>
      <c r="AR36" s="25">
        <f t="shared" si="68"/>
        <v>0.77011220544389636</v>
      </c>
      <c r="AS36" s="25">
        <f t="shared" si="68"/>
        <v>1.4459194512701361</v>
      </c>
      <c r="AT36" s="25">
        <f t="shared" si="68"/>
        <v>1.3917425944955824</v>
      </c>
      <c r="AU36" s="25">
        <f t="shared" si="68"/>
        <v>2.4023445708515596</v>
      </c>
      <c r="AV36" s="25">
        <f t="shared" si="68"/>
        <v>5.5822053374626286</v>
      </c>
      <c r="AW36" s="25">
        <f t="shared" si="68"/>
        <v>0.69628421122202744</v>
      </c>
      <c r="AX36" s="25">
        <f t="shared" si="68"/>
        <v>1.4734630100121653</v>
      </c>
      <c r="AY36" s="25">
        <f t="shared" si="68"/>
        <v>1.3962006427207698</v>
      </c>
      <c r="AZ36" s="25">
        <f t="shared" si="68"/>
        <v>2.667151334965197</v>
      </c>
      <c r="BA36" s="25">
        <f t="shared" si="68"/>
        <v>5.5955805697403393</v>
      </c>
      <c r="BB36" s="25">
        <f t="shared" si="68"/>
        <v>0.62456245135904453</v>
      </c>
      <c r="BC36" s="25">
        <f t="shared" si="68"/>
        <v>1.5001065270375546</v>
      </c>
      <c r="BD36" s="25">
        <f t="shared" si="68"/>
        <v>1.4008003531087687</v>
      </c>
      <c r="BE36" s="25">
        <f t="shared" si="68"/>
        <v>2.9781700198744177</v>
      </c>
      <c r="BF36" s="25">
        <f t="shared" si="68"/>
        <v>5.5905843032508162</v>
      </c>
    </row>
    <row r="37" spans="2:58" s="23" customFormat="1" x14ac:dyDescent="0.2">
      <c r="B37" s="18" t="s">
        <v>129</v>
      </c>
      <c r="C37" s="80">
        <v>4.1399999999999997</v>
      </c>
      <c r="D37" s="80">
        <v>0.27</v>
      </c>
      <c r="E37" s="80">
        <v>0.67</v>
      </c>
      <c r="F37" s="80">
        <v>0.92</v>
      </c>
      <c r="G37" s="81">
        <f>G34/G40</f>
        <v>1.0797345132743363</v>
      </c>
      <c r="H37" s="80">
        <v>2.94</v>
      </c>
      <c r="I37" s="80">
        <v>1.07</v>
      </c>
      <c r="J37" s="80">
        <v>1.29</v>
      </c>
      <c r="K37" s="80">
        <v>1.75</v>
      </c>
      <c r="L37" s="81">
        <f>L34/L40</f>
        <v>1.0916190476190477</v>
      </c>
      <c r="M37" s="80">
        <v>5.21</v>
      </c>
      <c r="N37" s="80">
        <v>1.36</v>
      </c>
      <c r="O37" s="80">
        <v>0.77</v>
      </c>
      <c r="P37" s="80">
        <v>1.1399999999999999</v>
      </c>
      <c r="Q37" s="81">
        <f>Q34/Q40</f>
        <v>1.2796000000000001</v>
      </c>
      <c r="R37" s="80">
        <v>4.57</v>
      </c>
      <c r="S37" s="80">
        <v>1.05</v>
      </c>
      <c r="T37" s="80">
        <v>1.46</v>
      </c>
      <c r="U37" s="80">
        <v>1.46</v>
      </c>
      <c r="V37" s="81">
        <f>V34/V40</f>
        <v>1.6206449592986849</v>
      </c>
      <c r="W37" s="80">
        <v>5.59</v>
      </c>
      <c r="X37" s="80">
        <v>1.1000000000000001</v>
      </c>
      <c r="Y37" s="80">
        <v>1.28</v>
      </c>
      <c r="Z37" s="80">
        <v>1.35</v>
      </c>
      <c r="AA37" s="81">
        <f>AA34/AA40</f>
        <v>1.485908479138627</v>
      </c>
      <c r="AB37" s="80">
        <v>5.22</v>
      </c>
      <c r="AC37" s="80">
        <v>0.9</v>
      </c>
      <c r="AD37" s="25">
        <f>IFERROR(AD34/AD40,"-")</f>
        <v>1.3231381507128099</v>
      </c>
      <c r="AE37" s="25">
        <f t="shared" ref="AE37:BF37" si="69">IFERROR(AE34/AE40,"-")</f>
        <v>1.3289538901114686</v>
      </c>
      <c r="AF37" s="25">
        <f t="shared" si="69"/>
        <v>1.7522819797319542</v>
      </c>
      <c r="AG37" s="25">
        <f t="shared" si="69"/>
        <v>4.9964812543890256</v>
      </c>
      <c r="AH37" s="25">
        <f t="shared" si="69"/>
        <v>0.90300206088834234</v>
      </c>
      <c r="AI37" s="25">
        <f t="shared" si="69"/>
        <v>1.3669273345146957</v>
      </c>
      <c r="AJ37" s="25">
        <f t="shared" si="69"/>
        <v>1.367892619152711</v>
      </c>
      <c r="AK37" s="25">
        <f t="shared" si="69"/>
        <v>1.9520859053494848</v>
      </c>
      <c r="AL37" s="25">
        <f t="shared" si="69"/>
        <v>5.5060512769038867</v>
      </c>
      <c r="AM37" s="25">
        <f t="shared" si="69"/>
        <v>0.83757028131128097</v>
      </c>
      <c r="AN37" s="25">
        <f t="shared" si="69"/>
        <v>1.4022177925661636</v>
      </c>
      <c r="AO37" s="25">
        <f t="shared" si="69"/>
        <v>1.3721471577278612</v>
      </c>
      <c r="AP37" s="25">
        <f t="shared" si="69"/>
        <v>2.1498355034913219</v>
      </c>
      <c r="AQ37" s="25">
        <f t="shared" si="69"/>
        <v>5.4932719823682934</v>
      </c>
      <c r="AR37" s="25">
        <f t="shared" si="69"/>
        <v>0.761649433955502</v>
      </c>
      <c r="AS37" s="25">
        <f t="shared" si="69"/>
        <v>1.4300302265309039</v>
      </c>
      <c r="AT37" s="25">
        <f t="shared" si="69"/>
        <v>1.376448719830796</v>
      </c>
      <c r="AU37" s="25">
        <f t="shared" si="69"/>
        <v>2.3759451799630815</v>
      </c>
      <c r="AV37" s="25">
        <f t="shared" si="69"/>
        <v>5.5208624216663367</v>
      </c>
      <c r="AW37" s="25">
        <f t="shared" si="69"/>
        <v>0.68863273637343381</v>
      </c>
      <c r="AX37" s="25">
        <f t="shared" si="69"/>
        <v>1.4572711088032406</v>
      </c>
      <c r="AY37" s="25">
        <f t="shared" si="69"/>
        <v>1.3808577785150473</v>
      </c>
      <c r="AZ37" s="25">
        <f t="shared" si="69"/>
        <v>2.6378419796359096</v>
      </c>
      <c r="BA37" s="25">
        <f t="shared" si="69"/>
        <v>5.5340906733695672</v>
      </c>
      <c r="BB37" s="25">
        <f t="shared" si="69"/>
        <v>0.61769912771773638</v>
      </c>
      <c r="BC37" s="25">
        <f t="shared" si="69"/>
        <v>1.4836218399272521</v>
      </c>
      <c r="BD37" s="25">
        <f t="shared" si="69"/>
        <v>1.3854069426350462</v>
      </c>
      <c r="BE37" s="25">
        <f t="shared" si="69"/>
        <v>2.9454428767988747</v>
      </c>
      <c r="BF37" s="25">
        <f t="shared" si="69"/>
        <v>5.5291493109074015</v>
      </c>
    </row>
    <row r="38" spans="2:58" x14ac:dyDescent="0.2">
      <c r="D38" s="22"/>
      <c r="E38" s="22"/>
      <c r="F38" s="22"/>
      <c r="I38" s="22"/>
      <c r="J38" s="22"/>
      <c r="K38" s="22"/>
      <c r="N38" s="22"/>
      <c r="O38" s="22"/>
      <c r="P38" s="22"/>
      <c r="S38" s="22"/>
    </row>
    <row r="39" spans="2:58" s="58" customFormat="1" x14ac:dyDescent="0.2">
      <c r="B39" s="26" t="s">
        <v>130</v>
      </c>
      <c r="C39" s="36">
        <f t="shared" ref="C39:Z39" si="70">IFERROR(C34/C36,"-")</f>
        <v>305.91016548463352</v>
      </c>
      <c r="D39" s="56">
        <f t="shared" si="70"/>
        <v>296.42857142857139</v>
      </c>
      <c r="E39" s="57">
        <f t="shared" si="70"/>
        <v>302.94117647058823</v>
      </c>
      <c r="F39" s="36">
        <f t="shared" si="70"/>
        <v>301.06382978723406</v>
      </c>
      <c r="G39" s="58">
        <f>H39</f>
        <v>302.3411371237458</v>
      </c>
      <c r="H39" s="58">
        <f t="shared" si="70"/>
        <v>302.3411371237458</v>
      </c>
      <c r="I39" s="56">
        <f t="shared" si="70"/>
        <v>299.08256880733944</v>
      </c>
      <c r="J39" s="56">
        <f t="shared" si="70"/>
        <v>298.47328244274809</v>
      </c>
      <c r="K39" s="56">
        <f t="shared" si="70"/>
        <v>296.62921348314609</v>
      </c>
      <c r="L39" s="58">
        <f>M39</f>
        <v>297.16981132075472</v>
      </c>
      <c r="M39" s="58">
        <f t="shared" si="70"/>
        <v>297.16981132075472</v>
      </c>
      <c r="N39" s="56">
        <f t="shared" si="70"/>
        <v>289.13043478260875</v>
      </c>
      <c r="O39" s="56">
        <f t="shared" si="70"/>
        <v>287.17948717948718</v>
      </c>
      <c r="P39" s="56">
        <f>IFERROR(P34/P36,"-")</f>
        <v>285.34482758620692</v>
      </c>
      <c r="Q39" s="58">
        <f>R39</f>
        <v>286.17710583153348</v>
      </c>
      <c r="R39" s="58">
        <f t="shared" si="70"/>
        <v>286.17710583153348</v>
      </c>
      <c r="S39" s="56">
        <f t="shared" si="70"/>
        <v>280.37383177570092</v>
      </c>
      <c r="T39" s="56">
        <f t="shared" si="70"/>
        <v>280.53691275167785</v>
      </c>
      <c r="U39" s="56">
        <f t="shared" si="70"/>
        <v>281.08108108108109</v>
      </c>
      <c r="V39" s="58">
        <f>W39</f>
        <v>281.16197183098592</v>
      </c>
      <c r="W39" s="58">
        <f t="shared" si="70"/>
        <v>281.16197183098592</v>
      </c>
      <c r="X39" s="56">
        <f t="shared" si="70"/>
        <v>282.88288288288288</v>
      </c>
      <c r="Y39" s="56">
        <f t="shared" si="70"/>
        <v>282.30769230769232</v>
      </c>
      <c r="Z39" s="56">
        <f t="shared" si="70"/>
        <v>280.88235294117646</v>
      </c>
      <c r="AA39" s="56">
        <f>AB39</f>
        <v>281.43939393939394</v>
      </c>
      <c r="AB39" s="56">
        <f>IFERROR(AB34/AB36,"-")</f>
        <v>281.43939393939394</v>
      </c>
      <c r="AC39" s="56">
        <f>IFERROR(AC34/AC36,"-")</f>
        <v>275.82417582417582</v>
      </c>
      <c r="AD39" s="59">
        <f>AC39</f>
        <v>275.82417582417582</v>
      </c>
      <c r="AE39" s="59">
        <f t="shared" ref="AE39:BF39" si="71">AD39</f>
        <v>275.82417582417582</v>
      </c>
      <c r="AF39" s="59">
        <f t="shared" si="71"/>
        <v>275.82417582417582</v>
      </c>
      <c r="AG39" s="59">
        <f t="shared" si="71"/>
        <v>275.82417582417582</v>
      </c>
      <c r="AH39" s="59">
        <f t="shared" si="71"/>
        <v>275.82417582417582</v>
      </c>
      <c r="AI39" s="59">
        <f t="shared" si="71"/>
        <v>275.82417582417582</v>
      </c>
      <c r="AJ39" s="59">
        <f t="shared" si="71"/>
        <v>275.82417582417582</v>
      </c>
      <c r="AK39" s="59">
        <f t="shared" si="71"/>
        <v>275.82417582417582</v>
      </c>
      <c r="AL39" s="59">
        <f t="shared" si="71"/>
        <v>275.82417582417582</v>
      </c>
      <c r="AM39" s="59">
        <f t="shared" si="71"/>
        <v>275.82417582417582</v>
      </c>
      <c r="AN39" s="59">
        <f t="shared" si="71"/>
        <v>275.82417582417582</v>
      </c>
      <c r="AO39" s="59">
        <f t="shared" si="71"/>
        <v>275.82417582417582</v>
      </c>
      <c r="AP39" s="59">
        <f t="shared" si="71"/>
        <v>275.82417582417582</v>
      </c>
      <c r="AQ39" s="59">
        <f t="shared" si="71"/>
        <v>275.82417582417582</v>
      </c>
      <c r="AR39" s="59">
        <f t="shared" si="71"/>
        <v>275.82417582417582</v>
      </c>
      <c r="AS39" s="59">
        <f t="shared" si="71"/>
        <v>275.82417582417582</v>
      </c>
      <c r="AT39" s="59">
        <f t="shared" si="71"/>
        <v>275.82417582417582</v>
      </c>
      <c r="AU39" s="59">
        <f t="shared" si="71"/>
        <v>275.82417582417582</v>
      </c>
      <c r="AV39" s="59">
        <f t="shared" si="71"/>
        <v>275.82417582417582</v>
      </c>
      <c r="AW39" s="59">
        <f t="shared" si="71"/>
        <v>275.82417582417582</v>
      </c>
      <c r="AX39" s="59">
        <f t="shared" si="71"/>
        <v>275.82417582417582</v>
      </c>
      <c r="AY39" s="59">
        <f t="shared" si="71"/>
        <v>275.82417582417582</v>
      </c>
      <c r="AZ39" s="59">
        <f t="shared" si="71"/>
        <v>275.82417582417582</v>
      </c>
      <c r="BA39" s="59">
        <f t="shared" si="71"/>
        <v>275.82417582417582</v>
      </c>
      <c r="BB39" s="59">
        <f t="shared" si="71"/>
        <v>275.82417582417582</v>
      </c>
      <c r="BC39" s="59">
        <f t="shared" si="71"/>
        <v>275.82417582417582</v>
      </c>
      <c r="BD39" s="59">
        <f t="shared" si="71"/>
        <v>275.82417582417582</v>
      </c>
      <c r="BE39" s="59">
        <f t="shared" si="71"/>
        <v>275.82417582417582</v>
      </c>
      <c r="BF39" s="59">
        <f t="shared" si="71"/>
        <v>275.82417582417582</v>
      </c>
    </row>
    <row r="40" spans="2:58" s="58" customFormat="1" x14ac:dyDescent="0.2">
      <c r="B40" s="26" t="s">
        <v>131</v>
      </c>
      <c r="C40" s="36">
        <f t="shared" ref="C40:Z40" si="72">IFERROR(C34/C37,"-")</f>
        <v>312.56038647342996</v>
      </c>
      <c r="D40" s="56">
        <f t="shared" si="72"/>
        <v>307.40740740740739</v>
      </c>
      <c r="E40" s="57">
        <f t="shared" si="72"/>
        <v>307.46268656716416</v>
      </c>
      <c r="F40" s="36">
        <f t="shared" si="72"/>
        <v>307.60869565217388</v>
      </c>
      <c r="G40" s="58">
        <f>H40</f>
        <v>307.48299319727892</v>
      </c>
      <c r="H40" s="58">
        <f t="shared" si="72"/>
        <v>307.48299319727892</v>
      </c>
      <c r="I40" s="56">
        <f t="shared" si="72"/>
        <v>304.67289719626166</v>
      </c>
      <c r="J40" s="56">
        <f t="shared" si="72"/>
        <v>303.10077519379843</v>
      </c>
      <c r="K40" s="56">
        <f t="shared" si="72"/>
        <v>301.71428571428572</v>
      </c>
      <c r="L40" s="58">
        <f>M40</f>
        <v>302.30326295585411</v>
      </c>
      <c r="M40" s="58">
        <f t="shared" si="72"/>
        <v>302.30326295585411</v>
      </c>
      <c r="N40" s="56">
        <f>IFERROR(N34/N37,"-")</f>
        <v>293.38235294117646</v>
      </c>
      <c r="O40" s="56">
        <f t="shared" si="72"/>
        <v>290.90909090909088</v>
      </c>
      <c r="P40" s="56">
        <f t="shared" si="72"/>
        <v>290.35087719298247</v>
      </c>
      <c r="Q40" s="58">
        <f>R40</f>
        <v>289.93435448577679</v>
      </c>
      <c r="R40" s="58">
        <f t="shared" si="72"/>
        <v>289.93435448577679</v>
      </c>
      <c r="S40" s="56">
        <f t="shared" si="72"/>
        <v>285.71428571428572</v>
      </c>
      <c r="T40" s="56">
        <f t="shared" si="72"/>
        <v>286.30136986301369</v>
      </c>
      <c r="U40" s="56">
        <f t="shared" si="72"/>
        <v>284.9315068493151</v>
      </c>
      <c r="V40" s="58">
        <f>W40</f>
        <v>285.68872987477641</v>
      </c>
      <c r="W40" s="58">
        <f t="shared" si="72"/>
        <v>285.68872987477641</v>
      </c>
      <c r="X40" s="56">
        <f t="shared" si="72"/>
        <v>285.45454545454544</v>
      </c>
      <c r="Y40" s="56">
        <f t="shared" si="72"/>
        <v>286.71875</v>
      </c>
      <c r="Z40" s="56">
        <f t="shared" si="72"/>
        <v>282.96296296296293</v>
      </c>
      <c r="AA40" s="56">
        <f>AB40</f>
        <v>284.67432950191574</v>
      </c>
      <c r="AB40" s="56">
        <f>IFERROR(AB34/AB37,"-")</f>
        <v>284.67432950191574</v>
      </c>
      <c r="AC40" s="56">
        <f>IFERROR(AC34/AC37,"-")</f>
        <v>278.88888888888886</v>
      </c>
      <c r="AD40" s="59">
        <f>AC40</f>
        <v>278.88888888888886</v>
      </c>
      <c r="AE40" s="59">
        <f t="shared" ref="AE40:BF40" si="73">AD40</f>
        <v>278.88888888888886</v>
      </c>
      <c r="AF40" s="59">
        <f t="shared" si="73"/>
        <v>278.88888888888886</v>
      </c>
      <c r="AG40" s="59">
        <f t="shared" si="73"/>
        <v>278.88888888888886</v>
      </c>
      <c r="AH40" s="59">
        <f t="shared" si="73"/>
        <v>278.88888888888886</v>
      </c>
      <c r="AI40" s="59">
        <f t="shared" si="73"/>
        <v>278.88888888888886</v>
      </c>
      <c r="AJ40" s="59">
        <f t="shared" si="73"/>
        <v>278.88888888888886</v>
      </c>
      <c r="AK40" s="59">
        <f t="shared" si="73"/>
        <v>278.88888888888886</v>
      </c>
      <c r="AL40" s="59">
        <f t="shared" si="73"/>
        <v>278.88888888888886</v>
      </c>
      <c r="AM40" s="59">
        <f t="shared" si="73"/>
        <v>278.88888888888886</v>
      </c>
      <c r="AN40" s="59">
        <f t="shared" si="73"/>
        <v>278.88888888888886</v>
      </c>
      <c r="AO40" s="59">
        <f t="shared" si="73"/>
        <v>278.88888888888886</v>
      </c>
      <c r="AP40" s="59">
        <f t="shared" si="73"/>
        <v>278.88888888888886</v>
      </c>
      <c r="AQ40" s="59">
        <f t="shared" si="73"/>
        <v>278.88888888888886</v>
      </c>
      <c r="AR40" s="59">
        <f t="shared" si="73"/>
        <v>278.88888888888886</v>
      </c>
      <c r="AS40" s="59">
        <f t="shared" si="73"/>
        <v>278.88888888888886</v>
      </c>
      <c r="AT40" s="59">
        <f t="shared" si="73"/>
        <v>278.88888888888886</v>
      </c>
      <c r="AU40" s="59">
        <f t="shared" si="73"/>
        <v>278.88888888888886</v>
      </c>
      <c r="AV40" s="59">
        <f t="shared" si="73"/>
        <v>278.88888888888886</v>
      </c>
      <c r="AW40" s="59">
        <f t="shared" si="73"/>
        <v>278.88888888888886</v>
      </c>
      <c r="AX40" s="59">
        <f t="shared" si="73"/>
        <v>278.88888888888886</v>
      </c>
      <c r="AY40" s="59">
        <f t="shared" si="73"/>
        <v>278.88888888888886</v>
      </c>
      <c r="AZ40" s="59">
        <f t="shared" si="73"/>
        <v>278.88888888888886</v>
      </c>
      <c r="BA40" s="59">
        <f t="shared" si="73"/>
        <v>278.88888888888886</v>
      </c>
      <c r="BB40" s="59">
        <f t="shared" si="73"/>
        <v>278.88888888888886</v>
      </c>
      <c r="BC40" s="59">
        <f t="shared" si="73"/>
        <v>278.88888888888886</v>
      </c>
      <c r="BD40" s="59">
        <f t="shared" si="73"/>
        <v>278.88888888888886</v>
      </c>
      <c r="BE40" s="59">
        <f t="shared" si="73"/>
        <v>278.88888888888886</v>
      </c>
      <c r="BF40" s="59">
        <f t="shared" si="73"/>
        <v>278.88888888888886</v>
      </c>
    </row>
    <row r="41" spans="2:58" x14ac:dyDescent="0.2">
      <c r="I41" s="23"/>
      <c r="J41" s="23"/>
    </row>
    <row r="42" spans="2:58" s="23" customFormat="1" x14ac:dyDescent="0.2">
      <c r="B42" s="23" t="s">
        <v>133</v>
      </c>
      <c r="C42" s="80">
        <v>1.68</v>
      </c>
      <c r="D42" s="80">
        <v>0.47</v>
      </c>
      <c r="E42" s="85">
        <v>0.47</v>
      </c>
      <c r="F42" s="80">
        <v>0.47</v>
      </c>
      <c r="G42" s="81">
        <f>H42-F42-E42-D42</f>
        <v>0.47</v>
      </c>
      <c r="H42" s="80">
        <v>1.88</v>
      </c>
      <c r="I42" s="80">
        <v>0.5</v>
      </c>
      <c r="J42" s="80">
        <v>0.5</v>
      </c>
      <c r="K42" s="80">
        <v>0.5</v>
      </c>
      <c r="L42" s="81">
        <f>M42-K42-J42-I42</f>
        <v>0.5</v>
      </c>
      <c r="M42" s="80">
        <v>2</v>
      </c>
      <c r="N42" s="80">
        <v>0.56999999999999995</v>
      </c>
      <c r="O42" s="80">
        <v>0.56999999999999995</v>
      </c>
      <c r="P42" s="80">
        <v>0.56999999999999995</v>
      </c>
      <c r="Q42" s="81">
        <f>R42-P42-O42-N42</f>
        <v>0.57000000000000017</v>
      </c>
      <c r="R42" s="80">
        <v>2.2799999999999998</v>
      </c>
      <c r="S42" s="80">
        <v>0.60499999999999998</v>
      </c>
      <c r="T42" s="80">
        <v>0.60499999999999998</v>
      </c>
      <c r="U42" s="80">
        <v>0.60499999999999998</v>
      </c>
      <c r="V42" s="81">
        <f>W42-U42-T42-S42</f>
        <v>0.60499999999999998</v>
      </c>
      <c r="W42" s="80">
        <v>2.42</v>
      </c>
      <c r="X42" s="80">
        <v>0.67</v>
      </c>
      <c r="Y42" s="80">
        <v>0.67</v>
      </c>
      <c r="Z42" s="80">
        <v>0.67</v>
      </c>
      <c r="AA42" s="81">
        <f>AB42-Z42-Y42-X42</f>
        <v>0.67000000000000026</v>
      </c>
      <c r="AB42" s="80">
        <v>2.68</v>
      </c>
      <c r="AC42" s="80">
        <v>0.71</v>
      </c>
      <c r="AD42" s="25">
        <f>AD37*AD44</f>
        <v>0.67326090084428769</v>
      </c>
      <c r="AE42" s="25">
        <f t="shared" ref="AE42:BF42" si="74">AE37*AE44</f>
        <v>0.67622016095216619</v>
      </c>
      <c r="AF42" s="25">
        <f t="shared" si="74"/>
        <v>0.89162491730133264</v>
      </c>
      <c r="AG42" s="25">
        <f t="shared" si="74"/>
        <v>2.5423917136463112</v>
      </c>
      <c r="AH42" s="25">
        <f t="shared" si="74"/>
        <v>0.46361025348290374</v>
      </c>
      <c r="AI42" s="25">
        <f t="shared" si="74"/>
        <v>1.0783537861171488</v>
      </c>
      <c r="AJ42" s="25">
        <f t="shared" si="74"/>
        <v>0.69603360505693723</v>
      </c>
      <c r="AK42" s="25">
        <f t="shared" si="74"/>
        <v>0.99329243469625772</v>
      </c>
      <c r="AL42" s="25">
        <f t="shared" si="74"/>
        <v>2.8016795077566816</v>
      </c>
      <c r="AM42" s="25">
        <f t="shared" si="74"/>
        <v>0.42618627677861654</v>
      </c>
      <c r="AN42" s="25">
        <f t="shared" si="74"/>
        <v>0.71991258315657447</v>
      </c>
      <c r="AO42" s="25">
        <f t="shared" si="74"/>
        <v>1.0824716466519795</v>
      </c>
      <c r="AP42" s="25">
        <f t="shared" si="74"/>
        <v>1.0939146354202294</v>
      </c>
      <c r="AQ42" s="25">
        <f t="shared" si="74"/>
        <v>2.7951769370715622</v>
      </c>
      <c r="AR42" s="25">
        <f t="shared" si="74"/>
        <v>0.38755498339774275</v>
      </c>
      <c r="AS42" s="25">
        <f t="shared" si="74"/>
        <v>0.72765148373212574</v>
      </c>
      <c r="AT42" s="25">
        <f t="shared" si="74"/>
        <v>0.70668248451083016</v>
      </c>
      <c r="AU42" s="25">
        <f t="shared" si="74"/>
        <v>1.8743567530819865</v>
      </c>
      <c r="AV42" s="25">
        <f t="shared" si="74"/>
        <v>2.8092159578695668</v>
      </c>
      <c r="AW42" s="25">
        <f t="shared" si="74"/>
        <v>0.35040142723711448</v>
      </c>
      <c r="AX42" s="25">
        <f t="shared" si="74"/>
        <v>0.74151263717901728</v>
      </c>
      <c r="AY42" s="25">
        <f t="shared" si="74"/>
        <v>0.70263075053806012</v>
      </c>
      <c r="AZ42" s="25">
        <f t="shared" si="74"/>
        <v>1.3542943496981299</v>
      </c>
      <c r="BA42" s="25">
        <f t="shared" si="74"/>
        <v>4.3657826423248807</v>
      </c>
      <c r="BB42" s="25">
        <f t="shared" si="74"/>
        <v>0.31430782262149431</v>
      </c>
      <c r="BC42" s="25">
        <f t="shared" si="74"/>
        <v>0.75492084928816106</v>
      </c>
      <c r="BD42" s="25">
        <f t="shared" si="74"/>
        <v>0.70494553099531543</v>
      </c>
      <c r="BE42" s="25">
        <f t="shared" si="74"/>
        <v>1.4987486556492062</v>
      </c>
      <c r="BF42" s="25">
        <f t="shared" si="74"/>
        <v>2.8387203358681679</v>
      </c>
    </row>
    <row r="43" spans="2:58" ht="15" x14ac:dyDescent="0.25">
      <c r="B43" s="132" t="s">
        <v>149</v>
      </c>
      <c r="C43" s="23">
        <f>-'Cash Flow'!C85/'Income Statement'!C40</f>
        <v>1.6348840803709428</v>
      </c>
      <c r="D43" s="23">
        <f>-'Cash Flow'!D85/'Income Statement'!D40</f>
        <v>0.45867469879518075</v>
      </c>
      <c r="E43" s="23">
        <f>-'Cash Flow'!E85/'Income Statement'!E40</f>
        <v>0.46184466019417481</v>
      </c>
      <c r="F43" s="23">
        <f>-'Cash Flow'!F85/'Income Statement'!F40</f>
        <v>0.46162544169611314</v>
      </c>
      <c r="G43" s="23">
        <f>-'Cash Flow'!G85/'Income Statement'!G40</f>
        <v>0.45856194690265484</v>
      </c>
      <c r="H43" s="23">
        <f>-'Cash Flow'!H85/'Income Statement'!H40</f>
        <v>1.8407522123893805</v>
      </c>
      <c r="I43" s="23">
        <f>-'Cash Flow'!I85/'Income Statement'!I40</f>
        <v>0.49233128834355833</v>
      </c>
      <c r="J43" s="23">
        <f>-'Cash Flow'!J85/'Income Statement'!J40</f>
        <v>0.49158567774936063</v>
      </c>
      <c r="K43" s="23">
        <f>-'Cash Flow'!K85/'Income Statement'!K40</f>
        <v>0.48721590909090906</v>
      </c>
      <c r="L43" s="23">
        <f>-'Cash Flow'!L85/'Income Statement'!L40</f>
        <v>0.4829587301587302</v>
      </c>
      <c r="M43" s="23">
        <f>-'Cash Flow'!M85/'Income Statement'!M40</f>
        <v>1.9582984126984129</v>
      </c>
      <c r="N43" s="23">
        <f>-'Cash Flow'!N85/'Income Statement'!N40</f>
        <v>0.56240601503759402</v>
      </c>
      <c r="O43" s="23">
        <f>-'Cash Flow'!O85/'Income Statement'!O40</f>
        <v>0.55687500000000001</v>
      </c>
      <c r="P43" s="23">
        <f>-'Cash Flow'!P85/'Income Statement'!P40</f>
        <v>0.55794561933534736</v>
      </c>
      <c r="Q43" s="23">
        <f>-'Cash Flow'!Q85/'Income Statement'!Q40</f>
        <v>0.55184905660377359</v>
      </c>
      <c r="R43" s="23">
        <f>-'Cash Flow'!R85/'Income Statement'!R40</f>
        <v>2.2384377358490566</v>
      </c>
      <c r="S43" s="23">
        <f>-'Cash Flow'!S85/'Income Statement'!S40</f>
        <v>0.59150000000000003</v>
      </c>
      <c r="T43" s="23">
        <f>-'Cash Flow'!T85/'Income Statement'!T40</f>
        <v>0.59377990430622007</v>
      </c>
      <c r="U43" s="23">
        <f>-'Cash Flow'!U85/'Income Statement'!U40</f>
        <v>0.5931249999999999</v>
      </c>
      <c r="V43" s="23">
        <f>-'Cash Flow'!V85/'Income Statement'!V40</f>
        <v>0.59505322479649336</v>
      </c>
      <c r="W43" s="23">
        <f>-'Cash Flow'!W85/'Income Statement'!W40</f>
        <v>2.3732122730118972</v>
      </c>
      <c r="X43" s="23">
        <f>-'Cash Flow'!X85/'Income Statement'!X40</f>
        <v>0.6621019108280255</v>
      </c>
      <c r="Y43" s="23">
        <f>-'Cash Flow'!Y85/'Income Statement'!Y40</f>
        <v>0.6556948228882834</v>
      </c>
      <c r="Z43" s="23">
        <f>-'Cash Flow'!Z85/'Income Statement'!Z40</f>
        <v>0.66439790575916235</v>
      </c>
      <c r="AA43" s="23">
        <f>-'Cash Flow'!AA85/'Income Statement'!AA40</f>
        <v>0.65689098250336464</v>
      </c>
      <c r="AB43" s="23">
        <f>-'Cash Flow'!AB85/'Income Statement'!AB40</f>
        <v>2.6416150740242257</v>
      </c>
      <c r="AC43" s="23">
        <f>-'Cash Flow'!AC85/'Income Statement'!AC40</f>
        <v>0.70996015936254986</v>
      </c>
    </row>
    <row r="44" spans="2:58" x14ac:dyDescent="0.2">
      <c r="B44" s="19" t="s">
        <v>173</v>
      </c>
      <c r="C44" s="64">
        <f>C42/C37</f>
        <v>0.40579710144927539</v>
      </c>
      <c r="D44" s="64">
        <f t="shared" ref="D44:AC44" si="75">D42/D37</f>
        <v>1.7407407407407405</v>
      </c>
      <c r="E44" s="64">
        <f t="shared" si="75"/>
        <v>0.70149253731343275</v>
      </c>
      <c r="F44" s="64">
        <f t="shared" si="75"/>
        <v>0.51086956521739124</v>
      </c>
      <c r="G44" s="64">
        <f t="shared" si="75"/>
        <v>0.43529218916482249</v>
      </c>
      <c r="H44" s="64">
        <f t="shared" si="75"/>
        <v>0.6394557823129251</v>
      </c>
      <c r="I44" s="64">
        <f t="shared" si="75"/>
        <v>0.46728971962616822</v>
      </c>
      <c r="J44" s="64">
        <f t="shared" si="75"/>
        <v>0.38759689922480617</v>
      </c>
      <c r="K44" s="64">
        <f t="shared" si="75"/>
        <v>0.2857142857142857</v>
      </c>
      <c r="L44" s="64">
        <f t="shared" si="75"/>
        <v>0.45803524690280922</v>
      </c>
      <c r="M44" s="64">
        <f t="shared" si="75"/>
        <v>0.38387715930902111</v>
      </c>
      <c r="N44" s="64">
        <f t="shared" si="75"/>
        <v>0.41911764705882348</v>
      </c>
      <c r="O44" s="64">
        <f t="shared" si="75"/>
        <v>0.74025974025974017</v>
      </c>
      <c r="P44" s="64">
        <f t="shared" si="75"/>
        <v>0.5</v>
      </c>
      <c r="Q44" s="64">
        <f t="shared" si="75"/>
        <v>0.44545170365739306</v>
      </c>
      <c r="R44" s="64">
        <f t="shared" si="75"/>
        <v>0.49890590809627999</v>
      </c>
      <c r="S44" s="64">
        <f t="shared" si="75"/>
        <v>0.57619047619047614</v>
      </c>
      <c r="T44" s="64">
        <f t="shared" si="75"/>
        <v>0.41438356164383561</v>
      </c>
      <c r="U44" s="64">
        <f t="shared" si="75"/>
        <v>0.41438356164383561</v>
      </c>
      <c r="V44" s="64">
        <f t="shared" si="75"/>
        <v>0.37330816754695406</v>
      </c>
      <c r="W44" s="64">
        <f t="shared" si="75"/>
        <v>0.43291592128801432</v>
      </c>
      <c r="X44" s="64">
        <f t="shared" si="75"/>
        <v>0.60909090909090913</v>
      </c>
      <c r="Y44" s="64">
        <f t="shared" si="75"/>
        <v>0.5234375</v>
      </c>
      <c r="Z44" s="64">
        <f t="shared" si="75"/>
        <v>0.49629629629629629</v>
      </c>
      <c r="AA44" s="64">
        <f t="shared" si="75"/>
        <v>0.45090260228435847</v>
      </c>
      <c r="AB44" s="64">
        <f t="shared" si="75"/>
        <v>0.51340996168582376</v>
      </c>
      <c r="AC44" s="64">
        <f t="shared" si="75"/>
        <v>0.78888888888888886</v>
      </c>
      <c r="AD44" s="97">
        <f>AVERAGE(AC44,X44:AA44,T44:V44)</f>
        <v>0.50883643592438477</v>
      </c>
      <c r="AE44" s="97">
        <f>AD44</f>
        <v>0.50883643592438477</v>
      </c>
      <c r="AF44" s="97">
        <f t="shared" ref="AF44:AG44" si="76">AE44</f>
        <v>0.50883643592438477</v>
      </c>
      <c r="AG44" s="97">
        <f t="shared" si="76"/>
        <v>0.50883643592438477</v>
      </c>
      <c r="AH44" s="97">
        <f>AB44</f>
        <v>0.51340996168582376</v>
      </c>
      <c r="AI44" s="97">
        <f t="shared" ref="AI44:BF44" si="77">AC44</f>
        <v>0.78888888888888886</v>
      </c>
      <c r="AJ44" s="97">
        <f t="shared" si="77"/>
        <v>0.50883643592438477</v>
      </c>
      <c r="AK44" s="97">
        <f t="shared" si="77"/>
        <v>0.50883643592438477</v>
      </c>
      <c r="AL44" s="97">
        <f t="shared" si="77"/>
        <v>0.50883643592438477</v>
      </c>
      <c r="AM44" s="97">
        <f t="shared" si="77"/>
        <v>0.50883643592438477</v>
      </c>
      <c r="AN44" s="97">
        <f t="shared" si="77"/>
        <v>0.51340996168582376</v>
      </c>
      <c r="AO44" s="97">
        <f t="shared" si="77"/>
        <v>0.78888888888888886</v>
      </c>
      <c r="AP44" s="97">
        <f t="shared" si="77"/>
        <v>0.50883643592438477</v>
      </c>
      <c r="AQ44" s="97">
        <f t="shared" si="77"/>
        <v>0.50883643592438477</v>
      </c>
      <c r="AR44" s="97">
        <f t="shared" si="77"/>
        <v>0.50883643592438477</v>
      </c>
      <c r="AS44" s="97">
        <f t="shared" si="77"/>
        <v>0.50883643592438477</v>
      </c>
      <c r="AT44" s="97">
        <f t="shared" si="77"/>
        <v>0.51340996168582376</v>
      </c>
      <c r="AU44" s="97">
        <f t="shared" si="77"/>
        <v>0.78888888888888886</v>
      </c>
      <c r="AV44" s="97">
        <f t="shared" si="77"/>
        <v>0.50883643592438477</v>
      </c>
      <c r="AW44" s="97">
        <f t="shared" si="77"/>
        <v>0.50883643592438477</v>
      </c>
      <c r="AX44" s="97">
        <f t="shared" si="77"/>
        <v>0.50883643592438477</v>
      </c>
      <c r="AY44" s="97">
        <f t="shared" si="77"/>
        <v>0.50883643592438477</v>
      </c>
      <c r="AZ44" s="97">
        <f t="shared" si="77"/>
        <v>0.51340996168582376</v>
      </c>
      <c r="BA44" s="97">
        <f t="shared" si="77"/>
        <v>0.78888888888888886</v>
      </c>
      <c r="BB44" s="97">
        <f t="shared" si="77"/>
        <v>0.50883643592438477</v>
      </c>
      <c r="BC44" s="97">
        <f t="shared" si="77"/>
        <v>0.50883643592438477</v>
      </c>
      <c r="BD44" s="97">
        <f t="shared" si="77"/>
        <v>0.50883643592438477</v>
      </c>
      <c r="BE44" s="97">
        <f t="shared" si="77"/>
        <v>0.50883643592438477</v>
      </c>
      <c r="BF44" s="97">
        <f t="shared" si="77"/>
        <v>0.51340996168582376</v>
      </c>
    </row>
    <row r="45" spans="2:58" x14ac:dyDescent="0.2">
      <c r="B45" s="19" t="s">
        <v>227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</row>
    <row r="47" spans="2:58" s="39" customFormat="1" x14ac:dyDescent="0.2">
      <c r="B47" s="39" t="s">
        <v>157</v>
      </c>
      <c r="C47" s="40"/>
      <c r="D47" s="40"/>
      <c r="E47" s="40"/>
      <c r="F47" s="40"/>
      <c r="I47" s="40"/>
      <c r="J47" s="40"/>
      <c r="K47" s="40"/>
      <c r="N47" s="40"/>
      <c r="O47" s="40"/>
      <c r="P47" s="40"/>
      <c r="S47" s="40"/>
      <c r="T47" s="40"/>
      <c r="U47" s="40"/>
      <c r="X47" s="40"/>
      <c r="Y47" s="40"/>
      <c r="Z47" s="40"/>
      <c r="AA47" s="40"/>
      <c r="AB47" s="40"/>
      <c r="AC47" s="70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</row>
    <row r="48" spans="2:58" x14ac:dyDescent="0.2">
      <c r="B48" s="19" t="s">
        <v>159</v>
      </c>
      <c r="C48" s="64">
        <f t="shared" ref="C48:AA48" si="78">IFERROR(C22/C11,"-")</f>
        <v>0.34482758620689657</v>
      </c>
      <c r="D48" s="64">
        <f t="shared" si="78"/>
        <v>0.19794140934283452</v>
      </c>
      <c r="E48" s="64">
        <f t="shared" si="78"/>
        <v>0.25041736227045075</v>
      </c>
      <c r="F48" s="64">
        <f t="shared" si="78"/>
        <v>0.32527624309392267</v>
      </c>
      <c r="G48" s="64">
        <f t="shared" si="78"/>
        <v>0.27653471026965004</v>
      </c>
      <c r="H48" s="64">
        <f t="shared" si="78"/>
        <v>0.26592356687898089</v>
      </c>
      <c r="I48" s="64">
        <f t="shared" si="78"/>
        <v>0.36541049798115749</v>
      </c>
      <c r="J48" s="64">
        <f t="shared" si="78"/>
        <v>0.3539325842696629</v>
      </c>
      <c r="K48" s="64">
        <f t="shared" si="78"/>
        <v>0.32814445828144456</v>
      </c>
      <c r="L48" s="64">
        <f t="shared" si="78"/>
        <v>0.26560846560846563</v>
      </c>
      <c r="M48" s="64">
        <f t="shared" si="78"/>
        <v>0.32487849331713242</v>
      </c>
      <c r="N48" s="64">
        <f t="shared" si="78"/>
        <v>0.32902391725921137</v>
      </c>
      <c r="O48" s="64">
        <f t="shared" si="78"/>
        <v>0.33863080684596575</v>
      </c>
      <c r="P48" s="64">
        <f t="shared" si="78"/>
        <v>0.3329268292682927</v>
      </c>
      <c r="Q48" s="64">
        <f t="shared" si="78"/>
        <v>0.28628033680039622</v>
      </c>
      <c r="R48" s="64">
        <f t="shared" si="78"/>
        <v>0.31964337912890967</v>
      </c>
      <c r="S48" s="64">
        <f t="shared" si="78"/>
        <v>0.31793313069908813</v>
      </c>
      <c r="T48" s="64">
        <f t="shared" si="78"/>
        <v>0.33965619442797867</v>
      </c>
      <c r="U48" s="64">
        <f t="shared" si="78"/>
        <v>0.3588992974238876</v>
      </c>
      <c r="V48" s="64">
        <f t="shared" si="78"/>
        <v>0.29911591355599215</v>
      </c>
      <c r="W48" s="64">
        <f t="shared" si="78"/>
        <v>0.32758620689655171</v>
      </c>
      <c r="X48" s="64">
        <f t="shared" si="78"/>
        <v>0.32540675844806005</v>
      </c>
      <c r="Y48" s="64">
        <f t="shared" si="78"/>
        <v>0.34429948950652295</v>
      </c>
      <c r="Z48" s="64">
        <f t="shared" si="78"/>
        <v>0.33899233296823661</v>
      </c>
      <c r="AA48" s="64">
        <f t="shared" si="78"/>
        <v>0.27815410668924639</v>
      </c>
      <c r="AB48" s="64">
        <f>IFERROR(AB22/AB11,"-")</f>
        <v>0.31832030732547356</v>
      </c>
      <c r="AC48" s="64">
        <f>IFERROR(AC22/AC11,"-")</f>
        <v>0.30665920537213204</v>
      </c>
      <c r="AD48" s="99">
        <f t="shared" ref="AD48:BF48" si="79">IFERROR(AD22/AD11,"-")</f>
        <v>0.32492961842122986</v>
      </c>
      <c r="AE48" s="99">
        <f t="shared" si="79"/>
        <v>0.30815990156441619</v>
      </c>
      <c r="AF48" s="99">
        <f t="shared" si="79"/>
        <v>0.2716440776710482</v>
      </c>
      <c r="AG48" s="99">
        <f t="shared" si="79"/>
        <v>0.30067318630436707</v>
      </c>
      <c r="AH48" s="99">
        <f t="shared" si="79"/>
        <v>0.29774964015682925</v>
      </c>
      <c r="AI48" s="99">
        <f t="shared" si="79"/>
        <v>0.31591351425226405</v>
      </c>
      <c r="AJ48" s="99">
        <f t="shared" si="79"/>
        <v>0.2852821218831022</v>
      </c>
      <c r="AK48" s="99">
        <f t="shared" si="79"/>
        <v>0.24654080694910363</v>
      </c>
      <c r="AL48" s="99">
        <f t="shared" si="79"/>
        <v>0.28237526579836936</v>
      </c>
      <c r="AM48" s="99">
        <f t="shared" si="79"/>
        <v>0.28844607206282735</v>
      </c>
      <c r="AN48" s="99">
        <f t="shared" si="79"/>
        <v>0.30650918306221858</v>
      </c>
      <c r="AO48" s="99">
        <f t="shared" si="79"/>
        <v>0.26196054721151218</v>
      </c>
      <c r="AP48" s="99">
        <f t="shared" si="79"/>
        <v>0.2210160026220396</v>
      </c>
      <c r="AQ48" s="99">
        <f t="shared" si="79"/>
        <v>0.26363251657162806</v>
      </c>
      <c r="AR48" s="99">
        <f t="shared" si="79"/>
        <v>0.2794939436509486</v>
      </c>
      <c r="AS48" s="99">
        <f t="shared" si="79"/>
        <v>0.29675749965280407</v>
      </c>
      <c r="AT48" s="99">
        <f t="shared" si="79"/>
        <v>0.23859494189987701</v>
      </c>
      <c r="AU48" s="99">
        <f t="shared" si="79"/>
        <v>0.19591019628394368</v>
      </c>
      <c r="AV48" s="99">
        <f t="shared" si="79"/>
        <v>0.24467454607177849</v>
      </c>
      <c r="AW48" s="99">
        <f t="shared" si="79"/>
        <v>0.27089176812945265</v>
      </c>
      <c r="AX48" s="99">
        <f t="shared" si="79"/>
        <v>0.2867045587990828</v>
      </c>
      <c r="AY48" s="99">
        <f t="shared" si="79"/>
        <v>0.21559331446692287</v>
      </c>
      <c r="AZ48" s="99">
        <f t="shared" si="79"/>
        <v>0.17198948439990649</v>
      </c>
      <c r="BA48" s="99">
        <f t="shared" si="79"/>
        <v>0.2257435458123343</v>
      </c>
      <c r="BB48" s="99">
        <f t="shared" si="79"/>
        <v>0.26263619693067669</v>
      </c>
      <c r="BC48" s="99">
        <f t="shared" si="79"/>
        <v>0.27640092966222979</v>
      </c>
      <c r="BD48" s="99">
        <f t="shared" si="79"/>
        <v>0.19334284101355911</v>
      </c>
      <c r="BE48" s="99">
        <f t="shared" si="79"/>
        <v>0.14986419905560952</v>
      </c>
      <c r="BF48" s="99">
        <f t="shared" si="79"/>
        <v>0.20708184330166066</v>
      </c>
    </row>
    <row r="49" spans="2:58" x14ac:dyDescent="0.2">
      <c r="B49" s="19" t="s">
        <v>158</v>
      </c>
      <c r="C49" s="64">
        <f t="shared" ref="C49:AA49" si="80">IFERROR(C34/C11,"-")</f>
        <v>0.23119528318742183</v>
      </c>
      <c r="D49" s="64">
        <f t="shared" si="80"/>
        <v>6.5716547901821062E-2</v>
      </c>
      <c r="E49" s="64">
        <f t="shared" si="80"/>
        <v>0.17195325542570952</v>
      </c>
      <c r="F49" s="64">
        <f t="shared" si="80"/>
        <v>0.19544198895027623</v>
      </c>
      <c r="G49" s="64">
        <f t="shared" si="80"/>
        <v>0.19047619047619047</v>
      </c>
      <c r="H49" s="64">
        <f t="shared" si="80"/>
        <v>0.15994338287331919</v>
      </c>
      <c r="I49" s="64">
        <f t="shared" si="80"/>
        <v>0.21938088829071331</v>
      </c>
      <c r="J49" s="64">
        <f t="shared" si="80"/>
        <v>0.24406991260923847</v>
      </c>
      <c r="K49" s="64">
        <f t="shared" si="80"/>
        <v>0.32876712328767121</v>
      </c>
      <c r="L49" s="64">
        <f t="shared" si="80"/>
        <v>0.17460317460317459</v>
      </c>
      <c r="M49" s="64">
        <f t="shared" si="80"/>
        <v>0.23921628189550426</v>
      </c>
      <c r="N49" s="64">
        <f t="shared" si="80"/>
        <v>0.25791855203619912</v>
      </c>
      <c r="O49" s="64">
        <f t="shared" si="80"/>
        <v>0.13691931540342298</v>
      </c>
      <c r="P49" s="64">
        <f t="shared" si="80"/>
        <v>0.20182926829268294</v>
      </c>
      <c r="Q49" s="64">
        <f t="shared" si="80"/>
        <v>0.18375433382862805</v>
      </c>
      <c r="R49" s="64">
        <f t="shared" si="80"/>
        <v>0.19365682548962293</v>
      </c>
      <c r="S49" s="64">
        <f t="shared" si="80"/>
        <v>0.18237082066869301</v>
      </c>
      <c r="T49" s="64">
        <f t="shared" si="80"/>
        <v>0.24777711914641376</v>
      </c>
      <c r="U49" s="64">
        <f t="shared" si="80"/>
        <v>0.24355971896955503</v>
      </c>
      <c r="V49" s="64">
        <f t="shared" si="80"/>
        <v>0.22740667976424361</v>
      </c>
      <c r="W49" s="64">
        <f t="shared" si="80"/>
        <v>0.22569248162803843</v>
      </c>
      <c r="X49" s="64">
        <f t="shared" si="80"/>
        <v>0.1964956195244055</v>
      </c>
      <c r="Y49" s="64">
        <f t="shared" si="80"/>
        <v>0.2081678956324447</v>
      </c>
      <c r="Z49" s="64">
        <f t="shared" si="80"/>
        <v>0.20920043811610076</v>
      </c>
      <c r="AA49" s="64">
        <f t="shared" si="80"/>
        <v>0.17908552074513123</v>
      </c>
      <c r="AB49" s="64">
        <f>IFERROR(AB34/AB11,"-")</f>
        <v>0.19684726453834944</v>
      </c>
      <c r="AC49" s="64">
        <f>IFERROR(AC34/AC11,"-")</f>
        <v>0.14045886961387802</v>
      </c>
    </row>
    <row r="50" spans="2:58" x14ac:dyDescent="0.2">
      <c r="B50" s="19" t="s">
        <v>160</v>
      </c>
      <c r="C50" s="64">
        <f>IFERROR(C34/'Balance Sheet'!C22,"-")</f>
        <v>0.24737143949531637</v>
      </c>
      <c r="D50" s="64" t="str">
        <f>IFERROR(D34/'Balance Sheet'!D22,"-")</f>
        <v>-</v>
      </c>
      <c r="E50" s="64" t="str">
        <f>IFERROR(E34/'Balance Sheet'!E22,"-")</f>
        <v>-</v>
      </c>
      <c r="F50" s="64" t="str">
        <f>IFERROR(F34/'Balance Sheet'!F22,"-")</f>
        <v>-</v>
      </c>
      <c r="G50" s="64" t="str">
        <f>IFERROR(G34/'Balance Sheet'!G22,"-")</f>
        <v>-</v>
      </c>
      <c r="H50" s="64">
        <f>IFERROR(H34/'Balance Sheet'!H22,"-")</f>
        <v>0.15447710184552291</v>
      </c>
      <c r="I50" s="64">
        <f>IFERROR(I34/'Balance Sheet'!I22,"-")</f>
        <v>5.8738738738738736E-2</v>
      </c>
      <c r="J50" s="64">
        <f>IFERROR(J34/'Balance Sheet'!J22,"-")</f>
        <v>6.9215790405381478E-2</v>
      </c>
      <c r="K50" s="64">
        <f>IFERROR(K34/'Balance Sheet'!K22,"-")</f>
        <v>8.2255803084592613E-2</v>
      </c>
      <c r="L50" s="64">
        <f>IFERROR(L34/'Balance Sheet'!L22,"-")</f>
        <v>5.5313442842775729E-2</v>
      </c>
      <c r="M50" s="64">
        <f>IFERROR(M34/'Balance Sheet'!M22,"-")</f>
        <v>0.26399597720415691</v>
      </c>
      <c r="N50" s="64">
        <f>IFERROR(N34/'Balance Sheet'!N22,"-")</f>
        <v>6.8603851444291611E-2</v>
      </c>
      <c r="O50" s="64">
        <f>IFERROR(O34/'Balance Sheet'!O22,"-")</f>
        <v>3.8687392055267701E-2</v>
      </c>
      <c r="P50" s="64">
        <f>IFERROR(P34/'Balance Sheet'!P22,"-")</f>
        <v>5.7276345388475515E-2</v>
      </c>
      <c r="Q50" s="64">
        <f>IFERROR(Q34/'Balance Sheet'!Q22,"-")</f>
        <v>6.3462196373588783E-2</v>
      </c>
      <c r="R50" s="64">
        <f>IFERROR(R34/'Balance Sheet'!R22,"-")</f>
        <v>0.22665070133424564</v>
      </c>
      <c r="S50" s="64">
        <f>IFERROR(S34/'Balance Sheet'!S22,"-")</f>
        <v>5.2182988345799271E-2</v>
      </c>
      <c r="T50" s="64">
        <f>IFERROR(T34/'Balance Sheet'!T22,"-")</f>
        <v>7.1477428180574551E-2</v>
      </c>
      <c r="U50" s="64">
        <f>IFERROR(U34/'Balance Sheet'!U22,"-")</f>
        <v>6.852248394004283E-2</v>
      </c>
      <c r="V50" s="64">
        <f>IFERROR(V34/'Balance Sheet'!V22,"-")</f>
        <v>7.4305889905312145E-2</v>
      </c>
      <c r="W50" s="64">
        <f>IFERROR(W34/'Balance Sheet'!W22,"-")</f>
        <v>0.25629914941421922</v>
      </c>
      <c r="X50" s="64">
        <f>IFERROR(X34/'Balance Sheet'!X22,"-")</f>
        <v>5.0449871465295629E-2</v>
      </c>
      <c r="Y50" s="64">
        <f>IFERROR(Y34/'Balance Sheet'!Y22,"-")</f>
        <v>5.7388584831899923E-2</v>
      </c>
      <c r="Z50" s="64">
        <f>IFERROR(Z34/'Balance Sheet'!Z22,"-")</f>
        <v>5.9123974616932362E-2</v>
      </c>
      <c r="AA50" s="64">
        <f>IFERROR(AA34/'Balance Sheet'!AA22,"-")</f>
        <v>6.2880927605173179E-2</v>
      </c>
      <c r="AB50" s="64">
        <f>IFERROR(AB34/'Balance Sheet'!AB22,"-")</f>
        <v>0.22090084733164858</v>
      </c>
      <c r="AC50" s="64">
        <f>IFERROR(AC34/'Balance Sheet'!AC22,"-")</f>
        <v>3.7687687687687689E-2</v>
      </c>
    </row>
    <row r="51" spans="2:58" x14ac:dyDescent="0.2">
      <c r="B51" s="19" t="s">
        <v>161</v>
      </c>
      <c r="C51" s="64">
        <f>IFERROR(C22/('Balance Sheet'!C22-'Balance Sheet'!C27),"-")</f>
        <v>0.52303523035230348</v>
      </c>
      <c r="D51" s="64" t="str">
        <f>IFERROR(D22/('Balance Sheet'!D22-'Balance Sheet'!D27),"-")</f>
        <v>-</v>
      </c>
      <c r="E51" s="64" t="str">
        <f>IFERROR(E22/('Balance Sheet'!E22-'Balance Sheet'!E27),"-")</f>
        <v>-</v>
      </c>
      <c r="F51" s="64" t="str">
        <f>IFERROR(F22/('Balance Sheet'!F22-'Balance Sheet'!F27),"-")</f>
        <v>-</v>
      </c>
      <c r="G51" s="64" t="str">
        <f>IFERROR(G22/('Balance Sheet'!G22-'Balance Sheet'!G27),"-")</f>
        <v>-</v>
      </c>
      <c r="H51" s="64">
        <f>IFERROR(H22/('Balance Sheet'!H22-'Balance Sheet'!H27),"-")</f>
        <v>0.35982762748384006</v>
      </c>
      <c r="I51" s="64">
        <f>IFERROR(I22/('Balance Sheet'!I22-'Balance Sheet'!I27),"-")</f>
        <v>0.13338246131171702</v>
      </c>
      <c r="J51" s="64">
        <f>IFERROR(J22/('Balance Sheet'!J22-'Balance Sheet'!J27),"-")</f>
        <v>0.13859692006844293</v>
      </c>
      <c r="K51" s="64">
        <f>IFERROR(K22/('Balance Sheet'!K22-'Balance Sheet'!K27),"-")</f>
        <v>0.10406793048973144</v>
      </c>
      <c r="L51" s="64">
        <f>IFERROR(L22/('Balance Sheet'!L22-'Balance Sheet'!L27),"-")</f>
        <v>0.11030542737859811</v>
      </c>
      <c r="M51" s="64">
        <f>IFERROR(M22/('Balance Sheet'!M22-'Balance Sheet'!M27),"-")</f>
        <v>0.47000659195781147</v>
      </c>
      <c r="N51" s="64">
        <f>IFERROR(N22/('Balance Sheet'!N22-'Balance Sheet'!N27),"-")</f>
        <v>0.11276030128489145</v>
      </c>
      <c r="O51" s="64">
        <f>IFERROR(O22/('Balance Sheet'!O22-'Balance Sheet'!O27),"-")</f>
        <v>0.12025179075320165</v>
      </c>
      <c r="P51" s="64">
        <f>IFERROR(P22/('Balance Sheet'!P22-'Balance Sheet'!P27),"-")</f>
        <v>0.12039691289966924</v>
      </c>
      <c r="Q51" s="64">
        <f>IFERROR(Q22/('Balance Sheet'!Q22-'Balance Sheet'!Q27),"-")</f>
        <v>0.13824443912939488</v>
      </c>
      <c r="R51" s="64">
        <f>IFERROR(R22/('Balance Sheet'!R22-'Balance Sheet'!R27),"-")</f>
        <v>0.52308060272662038</v>
      </c>
      <c r="S51" s="64">
        <f>IFERROR(S22/('Balance Sheet'!S22-'Balance Sheet'!S27),"-")</f>
        <v>0.12470195517405817</v>
      </c>
      <c r="T51" s="64">
        <f>IFERROR(T22/('Balance Sheet'!T22-'Balance Sheet'!T27),"-")</f>
        <v>0.13139188259573492</v>
      </c>
      <c r="U51" s="64">
        <f>IFERROR(U22/('Balance Sheet'!U22-'Balance Sheet'!U27),"-")</f>
        <v>0.13422377928618348</v>
      </c>
      <c r="V51" s="64">
        <f>IFERROR(V22/('Balance Sheet'!V22-'Balance Sheet'!V27),"-")</f>
        <v>0.12293096487686718</v>
      </c>
      <c r="W51" s="64">
        <f>IFERROR(W22/('Balance Sheet'!W22-'Balance Sheet'!W27),"-")</f>
        <v>0.46790472345579331</v>
      </c>
      <c r="X51" s="64">
        <f>IFERROR(X22/('Balance Sheet'!X22-'Balance Sheet'!X27),"-")</f>
        <v>0.10325655281969817</v>
      </c>
      <c r="Y51" s="64">
        <f>IFERROR(Y22/('Balance Sheet'!Y22-'Balance Sheet'!Y27),"-")</f>
        <v>0.11542118273436014</v>
      </c>
      <c r="Z51" s="64">
        <f>IFERROR(Z22/('Balance Sheet'!Z22-'Balance Sheet'!Z27),"-")</f>
        <v>0.11734597156398104</v>
      </c>
      <c r="AA51" s="64">
        <f>IFERROR(AA22/('Balance Sheet'!AA22-'Balance Sheet'!AA27),"-")</f>
        <v>0.12037376328325394</v>
      </c>
      <c r="AB51" s="64">
        <f>IFERROR(AB22/('Balance Sheet'!AB22-'Balance Sheet'!AB27),"-")</f>
        <v>0.44027116159765484</v>
      </c>
      <c r="AC51" s="64">
        <f>IFERROR(AC22/('Balance Sheet'!AC22-'Balance Sheet'!AC27),"-")</f>
        <v>0.10092081031307551</v>
      </c>
    </row>
    <row r="53" spans="2:58" x14ac:dyDescent="0.2">
      <c r="B53" s="19" t="s">
        <v>189</v>
      </c>
    </row>
    <row r="54" spans="2:58" x14ac:dyDescent="0.2">
      <c r="B54" s="15" t="s">
        <v>190</v>
      </c>
      <c r="C54" s="64">
        <f t="shared" ref="C54:AA54" si="81">IFERROR(C14/C8,"-")</f>
        <v>0.79883570504527812</v>
      </c>
      <c r="D54" s="64">
        <f t="shared" si="81"/>
        <v>0.83943661971830985</v>
      </c>
      <c r="E54" s="64">
        <f t="shared" si="81"/>
        <v>0.86600496277915628</v>
      </c>
      <c r="F54" s="64">
        <f t="shared" si="81"/>
        <v>0.82098765432098764</v>
      </c>
      <c r="G54" s="64">
        <f t="shared" si="81"/>
        <v>0.8127208480565371</v>
      </c>
      <c r="H54" s="64">
        <f t="shared" si="81"/>
        <v>0.83204419889502768</v>
      </c>
      <c r="I54" s="64">
        <f t="shared" si="81"/>
        <v>0.82352941176470584</v>
      </c>
      <c r="J54" s="64">
        <f t="shared" si="81"/>
        <v>0.80192307692307696</v>
      </c>
      <c r="K54" s="64">
        <f t="shared" si="81"/>
        <v>0.82066276803118909</v>
      </c>
      <c r="L54" s="64">
        <f t="shared" si="81"/>
        <v>0.82914572864321612</v>
      </c>
      <c r="M54" s="64">
        <f t="shared" si="81"/>
        <v>0.81908831908831914</v>
      </c>
      <c r="N54" s="64">
        <f t="shared" si="81"/>
        <v>0.85531914893617023</v>
      </c>
      <c r="O54" s="64">
        <f t="shared" si="81"/>
        <v>0.83166332665330667</v>
      </c>
      <c r="P54" s="64">
        <f t="shared" si="81"/>
        <v>0.83924843423799578</v>
      </c>
      <c r="Q54" s="64">
        <f t="shared" si="81"/>
        <v>0.84294871794871795</v>
      </c>
      <c r="R54" s="64">
        <f t="shared" si="81"/>
        <v>0.84218146718146714</v>
      </c>
      <c r="S54" s="64">
        <f t="shared" si="81"/>
        <v>0.85021097046413507</v>
      </c>
      <c r="T54" s="64">
        <f t="shared" si="81"/>
        <v>0.81213307240704502</v>
      </c>
      <c r="U54" s="64">
        <f t="shared" si="81"/>
        <v>0.82549019607843133</v>
      </c>
      <c r="V54" s="64">
        <f t="shared" si="81"/>
        <v>0.82689335394126739</v>
      </c>
      <c r="W54" s="64">
        <f t="shared" si="81"/>
        <v>0.82819794584500472</v>
      </c>
      <c r="X54" s="64">
        <f t="shared" si="81"/>
        <v>0.84388185654008441</v>
      </c>
      <c r="Y54" s="64">
        <f t="shared" si="81"/>
        <v>0.82167832167832167</v>
      </c>
      <c r="Z54" s="64">
        <f t="shared" si="81"/>
        <v>0.84219001610305955</v>
      </c>
      <c r="AA54" s="64">
        <f t="shared" si="81"/>
        <v>0.82146892655367232</v>
      </c>
      <c r="AB54" s="64">
        <f>IFERROR(AB14/AB8,"-")</f>
        <v>0.83072100313479624</v>
      </c>
      <c r="AC54" s="64">
        <f>IFERROR(AC14/AC8,"-")</f>
        <v>0.85667215815485998</v>
      </c>
      <c r="AD54" s="97">
        <f t="shared" ref="AD54:BF54" si="82">Y54</f>
        <v>0.82167832167832167</v>
      </c>
      <c r="AE54" s="97">
        <f t="shared" si="82"/>
        <v>0.84219001610305955</v>
      </c>
      <c r="AF54" s="97">
        <f t="shared" si="82"/>
        <v>0.82146892655367232</v>
      </c>
      <c r="AG54" s="97">
        <f t="shared" si="82"/>
        <v>0.83072100313479624</v>
      </c>
      <c r="AH54" s="97">
        <f t="shared" si="82"/>
        <v>0.85667215815485998</v>
      </c>
      <c r="AI54" s="97">
        <f t="shared" si="82"/>
        <v>0.82167832167832167</v>
      </c>
      <c r="AJ54" s="97">
        <f t="shared" si="82"/>
        <v>0.84219001610305955</v>
      </c>
      <c r="AK54" s="97">
        <f t="shared" si="82"/>
        <v>0.82146892655367232</v>
      </c>
      <c r="AL54" s="97">
        <f t="shared" si="82"/>
        <v>0.83072100313479624</v>
      </c>
      <c r="AM54" s="97">
        <f t="shared" si="82"/>
        <v>0.85667215815485998</v>
      </c>
      <c r="AN54" s="97">
        <f t="shared" si="82"/>
        <v>0.82167832167832167</v>
      </c>
      <c r="AO54" s="97">
        <f t="shared" si="82"/>
        <v>0.84219001610305955</v>
      </c>
      <c r="AP54" s="97">
        <f t="shared" si="82"/>
        <v>0.82146892655367232</v>
      </c>
      <c r="AQ54" s="97">
        <f t="shared" si="82"/>
        <v>0.83072100313479624</v>
      </c>
      <c r="AR54" s="97">
        <f t="shared" si="82"/>
        <v>0.85667215815485998</v>
      </c>
      <c r="AS54" s="97">
        <f t="shared" si="82"/>
        <v>0.82167832167832167</v>
      </c>
      <c r="AT54" s="97">
        <f t="shared" si="82"/>
        <v>0.84219001610305955</v>
      </c>
      <c r="AU54" s="97">
        <f t="shared" si="82"/>
        <v>0.82146892655367232</v>
      </c>
      <c r="AV54" s="97">
        <f t="shared" si="82"/>
        <v>0.83072100313479624</v>
      </c>
      <c r="AW54" s="97">
        <f t="shared" si="82"/>
        <v>0.85667215815485998</v>
      </c>
      <c r="AX54" s="97">
        <f t="shared" si="82"/>
        <v>0.82167832167832167</v>
      </c>
      <c r="AY54" s="97">
        <f t="shared" si="82"/>
        <v>0.84219001610305955</v>
      </c>
      <c r="AZ54" s="97">
        <f t="shared" si="82"/>
        <v>0.82146892655367232</v>
      </c>
      <c r="BA54" s="97">
        <f t="shared" si="82"/>
        <v>0.83072100313479624</v>
      </c>
      <c r="BB54" s="97">
        <f t="shared" si="82"/>
        <v>0.85667215815485998</v>
      </c>
      <c r="BC54" s="97">
        <f t="shared" si="82"/>
        <v>0.82167832167832167</v>
      </c>
      <c r="BD54" s="97">
        <f t="shared" si="82"/>
        <v>0.84219001610305955</v>
      </c>
      <c r="BE54" s="97">
        <f t="shared" si="82"/>
        <v>0.82146892655367232</v>
      </c>
      <c r="BF54" s="97">
        <f t="shared" si="82"/>
        <v>0.83072100313479624</v>
      </c>
    </row>
    <row r="55" spans="2:58" x14ac:dyDescent="0.2">
      <c r="B55" s="15" t="s">
        <v>5</v>
      </c>
      <c r="C55" s="64">
        <f t="shared" ref="C55:AA55" si="83">IFERROR(C15/C11,"-")</f>
        <v>0.16383777023405396</v>
      </c>
      <c r="D55" s="64">
        <f t="shared" si="83"/>
        <v>0.16468725257323832</v>
      </c>
      <c r="E55" s="64">
        <f t="shared" si="83"/>
        <v>0.21619365609348914</v>
      </c>
      <c r="F55" s="64">
        <f t="shared" si="83"/>
        <v>0.17748618784530387</v>
      </c>
      <c r="G55" s="64">
        <f t="shared" si="83"/>
        <v>0.19506597819850832</v>
      </c>
      <c r="H55" s="64">
        <f t="shared" si="83"/>
        <v>0.18825194621372965</v>
      </c>
      <c r="I55" s="64">
        <f t="shared" si="83"/>
        <v>0.1386271870794078</v>
      </c>
      <c r="J55" s="64">
        <f t="shared" si="83"/>
        <v>0.14357053682896379</v>
      </c>
      <c r="K55" s="64">
        <f t="shared" si="83"/>
        <v>0.15753424657534246</v>
      </c>
      <c r="L55" s="64">
        <f t="shared" si="83"/>
        <v>0.1962962962962963</v>
      </c>
      <c r="M55" s="64">
        <f t="shared" si="83"/>
        <v>0.16099635479951396</v>
      </c>
      <c r="N55" s="64">
        <f t="shared" si="83"/>
        <v>0.16354234001292825</v>
      </c>
      <c r="O55" s="64">
        <f t="shared" si="83"/>
        <v>0.15525672371638141</v>
      </c>
      <c r="P55" s="64">
        <f t="shared" si="83"/>
        <v>0.15914634146341464</v>
      </c>
      <c r="Q55" s="64">
        <f t="shared" si="83"/>
        <v>0.18424962852897475</v>
      </c>
      <c r="R55" s="64">
        <f t="shared" si="83"/>
        <v>0.1666179479684303</v>
      </c>
      <c r="S55" s="64">
        <f t="shared" si="83"/>
        <v>0.17142857142857143</v>
      </c>
      <c r="T55" s="64">
        <f t="shared" si="83"/>
        <v>0.17249555423829283</v>
      </c>
      <c r="U55" s="64">
        <f t="shared" si="83"/>
        <v>0.15632318501170961</v>
      </c>
      <c r="V55" s="64">
        <f t="shared" si="83"/>
        <v>0.17337917485265225</v>
      </c>
      <c r="W55" s="64">
        <f t="shared" si="83"/>
        <v>0.16859807801017523</v>
      </c>
      <c r="X55" s="64">
        <f t="shared" si="83"/>
        <v>0.17897371714643304</v>
      </c>
      <c r="Y55" s="64">
        <f t="shared" si="83"/>
        <v>0.15938740782756664</v>
      </c>
      <c r="Z55" s="64">
        <f t="shared" si="83"/>
        <v>0.14403066812705367</v>
      </c>
      <c r="AA55" s="64">
        <f t="shared" si="83"/>
        <v>0.14860287891617274</v>
      </c>
      <c r="AB55" s="64">
        <f>IFERROR(AB15/AB11,"-")</f>
        <v>0.15644456219366804</v>
      </c>
      <c r="AC55" s="64">
        <f>IFERROR(AC15/AC11,"-")</f>
        <v>0.16899832120872971</v>
      </c>
      <c r="AD55" s="97">
        <f t="shared" ref="AD55" si="84">Y55</f>
        <v>0.15938740782756664</v>
      </c>
      <c r="AE55" s="97">
        <f t="shared" ref="AE55" si="85">Z55</f>
        <v>0.14403066812705367</v>
      </c>
      <c r="AF55" s="97">
        <f t="shared" ref="AF55" si="86">AA55</f>
        <v>0.14860287891617274</v>
      </c>
      <c r="AG55" s="97">
        <f t="shared" ref="AG55" si="87">AB55</f>
        <v>0.15644456219366804</v>
      </c>
      <c r="AH55" s="97">
        <f t="shared" ref="AH55" si="88">AC55</f>
        <v>0.16899832120872971</v>
      </c>
      <c r="AI55" s="97">
        <f t="shared" ref="AI55" si="89">AD55</f>
        <v>0.15938740782756664</v>
      </c>
      <c r="AJ55" s="97">
        <f t="shared" ref="AJ55" si="90">AE55</f>
        <v>0.14403066812705367</v>
      </c>
      <c r="AK55" s="97">
        <f t="shared" ref="AK55" si="91">AF55</f>
        <v>0.14860287891617274</v>
      </c>
      <c r="AL55" s="97">
        <f t="shared" ref="AL55" si="92">AG55</f>
        <v>0.15644456219366804</v>
      </c>
      <c r="AM55" s="97">
        <f t="shared" ref="AM55" si="93">AH55</f>
        <v>0.16899832120872971</v>
      </c>
      <c r="AN55" s="97">
        <f t="shared" ref="AN55" si="94">AI55</f>
        <v>0.15938740782756664</v>
      </c>
      <c r="AO55" s="97">
        <f t="shared" ref="AO55" si="95">AJ55</f>
        <v>0.14403066812705367</v>
      </c>
      <c r="AP55" s="97">
        <f t="shared" ref="AP55" si="96">AK55</f>
        <v>0.14860287891617274</v>
      </c>
      <c r="AQ55" s="97">
        <f t="shared" ref="AQ55" si="97">AL55</f>
        <v>0.15644456219366804</v>
      </c>
      <c r="AR55" s="97">
        <f t="shared" ref="AR55" si="98">AM55</f>
        <v>0.16899832120872971</v>
      </c>
      <c r="AS55" s="97">
        <f t="shared" ref="AS55" si="99">AN55</f>
        <v>0.15938740782756664</v>
      </c>
      <c r="AT55" s="97">
        <f t="shared" ref="AT55" si="100">AO55</f>
        <v>0.14403066812705367</v>
      </c>
      <c r="AU55" s="97">
        <f t="shared" ref="AU55" si="101">AP55</f>
        <v>0.14860287891617274</v>
      </c>
      <c r="AV55" s="97">
        <f t="shared" ref="AV55" si="102">AQ55</f>
        <v>0.15644456219366804</v>
      </c>
      <c r="AW55" s="97">
        <f t="shared" ref="AW55" si="103">AR55</f>
        <v>0.16899832120872971</v>
      </c>
      <c r="AX55" s="97">
        <f t="shared" ref="AX55" si="104">AS55</f>
        <v>0.15938740782756664</v>
      </c>
      <c r="AY55" s="97">
        <f t="shared" ref="AY55" si="105">AT55</f>
        <v>0.14403066812705367</v>
      </c>
      <c r="AZ55" s="97">
        <f t="shared" ref="AZ55" si="106">AU55</f>
        <v>0.14860287891617274</v>
      </c>
      <c r="BA55" s="97">
        <f t="shared" ref="BA55" si="107">AV55</f>
        <v>0.15644456219366804</v>
      </c>
      <c r="BB55" s="97">
        <f t="shared" ref="BB55" si="108">AW55</f>
        <v>0.16899832120872971</v>
      </c>
      <c r="BC55" s="97">
        <f t="shared" ref="BC55" si="109">AX55</f>
        <v>0.15938740782756664</v>
      </c>
      <c r="BD55" s="97">
        <f t="shared" ref="BD55" si="110">AY55</f>
        <v>0.14403066812705367</v>
      </c>
      <c r="BE55" s="97">
        <f t="shared" ref="BE55" si="111">AZ55</f>
        <v>0.14860287891617274</v>
      </c>
      <c r="BF55" s="97">
        <f t="shared" ref="BF55" si="112">BA55</f>
        <v>0.15644456219366804</v>
      </c>
    </row>
    <row r="56" spans="2:58" x14ac:dyDescent="0.2">
      <c r="B56" s="15" t="s">
        <v>191</v>
      </c>
      <c r="C56" s="64">
        <f t="shared" ref="C56:AA56" si="113">IFERROR(C16/C9,"-")</f>
        <v>6.7669172932330823E-2</v>
      </c>
      <c r="D56" s="64">
        <f t="shared" si="113"/>
        <v>9.7315436241610737E-2</v>
      </c>
      <c r="E56" s="64">
        <f t="shared" si="113"/>
        <v>6.8571428571428575E-2</v>
      </c>
      <c r="F56" s="64">
        <f t="shared" si="113"/>
        <v>2.0344287949921751E-2</v>
      </c>
      <c r="G56" s="64">
        <f t="shared" si="113"/>
        <v>5.0666666666666665E-2</v>
      </c>
      <c r="H56" s="64">
        <f t="shared" si="113"/>
        <v>5.7768924302788842E-2</v>
      </c>
      <c r="I56" s="64">
        <f t="shared" si="113"/>
        <v>3.4954407294832825E-2</v>
      </c>
      <c r="J56" s="64">
        <f t="shared" si="113"/>
        <v>3.8243626062322948E-2</v>
      </c>
      <c r="K56" s="64">
        <f t="shared" si="113"/>
        <v>4.3296089385474863E-2</v>
      </c>
      <c r="L56" s="64">
        <f t="shared" si="113"/>
        <v>4.3902439024390241E-2</v>
      </c>
      <c r="M56" s="64">
        <f t="shared" si="113"/>
        <v>4.0344827586206895E-2</v>
      </c>
      <c r="N56" s="64">
        <f t="shared" si="113"/>
        <v>4.4817927170868348E-2</v>
      </c>
      <c r="O56" s="64">
        <f t="shared" si="113"/>
        <v>3.9348710990502037E-2</v>
      </c>
      <c r="P56" s="64">
        <f t="shared" si="113"/>
        <v>3.6842105263157891E-2</v>
      </c>
      <c r="Q56" s="64">
        <f t="shared" si="113"/>
        <v>3.84180790960452E-2</v>
      </c>
      <c r="R56" s="64">
        <f t="shared" si="113"/>
        <v>3.9728682170542637E-2</v>
      </c>
      <c r="S56" s="64">
        <f t="shared" si="113"/>
        <v>4.6753246753246755E-2</v>
      </c>
      <c r="T56" s="64">
        <f t="shared" si="113"/>
        <v>4.0764331210191081E-2</v>
      </c>
      <c r="U56" s="64">
        <f t="shared" si="113"/>
        <v>3.391959798994975E-2</v>
      </c>
      <c r="V56" s="64">
        <f t="shared" si="113"/>
        <v>3.125E-2</v>
      </c>
      <c r="W56" s="64">
        <f t="shared" si="113"/>
        <v>3.7881121034801353E-2</v>
      </c>
      <c r="X56" s="64">
        <f t="shared" si="113"/>
        <v>4.0951122853368563E-2</v>
      </c>
      <c r="Y56" s="64">
        <f t="shared" si="113"/>
        <v>2.9150823827629912E-2</v>
      </c>
      <c r="Z56" s="64">
        <f t="shared" si="113"/>
        <v>4.4776119402985072E-2</v>
      </c>
      <c r="AA56" s="64">
        <f t="shared" si="113"/>
        <v>4.656084656084656E-2</v>
      </c>
      <c r="AB56" s="64">
        <f>IFERROR(AB16/AB9,"-")</f>
        <v>4.0667678300455236E-2</v>
      </c>
      <c r="AC56" s="64">
        <f>IFERROR(AC16/AC9,"-")</f>
        <v>4.3312101910828023E-2</v>
      </c>
      <c r="AD56" s="97">
        <f t="shared" ref="AD56:AD57" si="114">Y56</f>
        <v>2.9150823827629912E-2</v>
      </c>
      <c r="AE56" s="97">
        <f t="shared" ref="AE56:AE57" si="115">Z56</f>
        <v>4.4776119402985072E-2</v>
      </c>
      <c r="AF56" s="97">
        <f t="shared" ref="AF56:AF57" si="116">AA56</f>
        <v>4.656084656084656E-2</v>
      </c>
      <c r="AG56" s="97">
        <f t="shared" ref="AG56:AG57" si="117">AB56</f>
        <v>4.0667678300455236E-2</v>
      </c>
      <c r="AH56" s="97">
        <f t="shared" ref="AH56:AH57" si="118">AC56</f>
        <v>4.3312101910828023E-2</v>
      </c>
      <c r="AI56" s="97">
        <f t="shared" ref="AI56:AI57" si="119">AD56</f>
        <v>2.9150823827629912E-2</v>
      </c>
      <c r="AJ56" s="97">
        <f t="shared" ref="AJ56:AJ57" si="120">AE56</f>
        <v>4.4776119402985072E-2</v>
      </c>
      <c r="AK56" s="97">
        <f t="shared" ref="AK56:AK57" si="121">AF56</f>
        <v>4.656084656084656E-2</v>
      </c>
      <c r="AL56" s="97">
        <f t="shared" ref="AL56:AL57" si="122">AG56</f>
        <v>4.0667678300455236E-2</v>
      </c>
      <c r="AM56" s="97">
        <f t="shared" ref="AM56:AM57" si="123">AH56</f>
        <v>4.3312101910828023E-2</v>
      </c>
      <c r="AN56" s="97">
        <f t="shared" ref="AN56:AN57" si="124">AI56</f>
        <v>2.9150823827629912E-2</v>
      </c>
      <c r="AO56" s="97">
        <f t="shared" ref="AO56:AO57" si="125">AJ56</f>
        <v>4.4776119402985072E-2</v>
      </c>
      <c r="AP56" s="97">
        <f t="shared" ref="AP56:AP57" si="126">AK56</f>
        <v>4.656084656084656E-2</v>
      </c>
      <c r="AQ56" s="97">
        <f t="shared" ref="AQ56:AQ57" si="127">AL56</f>
        <v>4.0667678300455236E-2</v>
      </c>
      <c r="AR56" s="97">
        <f t="shared" ref="AR56:AR57" si="128">AM56</f>
        <v>4.3312101910828023E-2</v>
      </c>
      <c r="AS56" s="97">
        <f t="shared" ref="AS56:AS57" si="129">AN56</f>
        <v>2.9150823827629912E-2</v>
      </c>
      <c r="AT56" s="97">
        <f t="shared" ref="AT56:AT57" si="130">AO56</f>
        <v>4.4776119402985072E-2</v>
      </c>
      <c r="AU56" s="97">
        <f t="shared" ref="AU56:AU57" si="131">AP56</f>
        <v>4.656084656084656E-2</v>
      </c>
      <c r="AV56" s="97">
        <f t="shared" ref="AV56:AV57" si="132">AQ56</f>
        <v>4.0667678300455236E-2</v>
      </c>
      <c r="AW56" s="97">
        <f t="shared" ref="AW56:AW57" si="133">AR56</f>
        <v>4.3312101910828023E-2</v>
      </c>
      <c r="AX56" s="97">
        <f t="shared" ref="AX56:AX57" si="134">AS56</f>
        <v>2.9150823827629912E-2</v>
      </c>
      <c r="AY56" s="97">
        <f t="shared" ref="AY56:AY57" si="135">AT56</f>
        <v>4.4776119402985072E-2</v>
      </c>
      <c r="AZ56" s="97">
        <f t="shared" ref="AZ56:AZ57" si="136">AU56</f>
        <v>4.656084656084656E-2</v>
      </c>
      <c r="BA56" s="97">
        <f t="shared" ref="BA56:BA57" si="137">AV56</f>
        <v>4.0667678300455236E-2</v>
      </c>
      <c r="BB56" s="97">
        <f t="shared" ref="BB56:BB57" si="138">AW56</f>
        <v>4.3312101910828023E-2</v>
      </c>
      <c r="BC56" s="97">
        <f t="shared" ref="BC56:BC57" si="139">AX56</f>
        <v>2.9150823827629912E-2</v>
      </c>
      <c r="BD56" s="97">
        <f t="shared" ref="BD56:BD57" si="140">AY56</f>
        <v>4.4776119402985072E-2</v>
      </c>
      <c r="BE56" s="97">
        <f t="shared" ref="BE56:BE57" si="141">AZ56</f>
        <v>4.656084656084656E-2</v>
      </c>
      <c r="BF56" s="97">
        <f t="shared" ref="BF56:BF57" si="142">BA56</f>
        <v>4.0667678300455236E-2</v>
      </c>
    </row>
    <row r="57" spans="2:58" x14ac:dyDescent="0.2">
      <c r="B57" s="15" t="s">
        <v>192</v>
      </c>
      <c r="C57" s="64">
        <f t="shared" ref="C57:AA57" si="143">IFERROR(C17/C9,"-")</f>
        <v>0.51428571428571423</v>
      </c>
      <c r="D57" s="64">
        <f t="shared" si="143"/>
        <v>0.52013422818791943</v>
      </c>
      <c r="E57" s="64">
        <f t="shared" si="143"/>
        <v>0.50285714285714289</v>
      </c>
      <c r="F57" s="64">
        <f t="shared" si="143"/>
        <v>0.48982785602503914</v>
      </c>
      <c r="G57" s="64">
        <f t="shared" si="143"/>
        <v>0.56933333333333336</v>
      </c>
      <c r="H57" s="64">
        <f t="shared" si="143"/>
        <v>0.52350597609561755</v>
      </c>
      <c r="I57" s="64">
        <f t="shared" si="143"/>
        <v>0.52127659574468088</v>
      </c>
      <c r="J57" s="64">
        <f t="shared" si="143"/>
        <v>0.52691218130311612</v>
      </c>
      <c r="K57" s="64">
        <f t="shared" si="143"/>
        <v>0.52374301675977653</v>
      </c>
      <c r="L57" s="64">
        <f t="shared" si="143"/>
        <v>0.59268292682926826</v>
      </c>
      <c r="M57" s="64">
        <f t="shared" si="143"/>
        <v>0.54344827586206901</v>
      </c>
      <c r="N57" s="64">
        <f t="shared" si="143"/>
        <v>0.50560224089635852</v>
      </c>
      <c r="O57" s="64">
        <f t="shared" si="143"/>
        <v>0.53731343283582089</v>
      </c>
      <c r="P57" s="64">
        <f t="shared" si="143"/>
        <v>0.52105263157894732</v>
      </c>
      <c r="Q57" s="64">
        <f t="shared" si="143"/>
        <v>0.58079096045197742</v>
      </c>
      <c r="R57" s="64">
        <f t="shared" si="143"/>
        <v>0.53843669250645998</v>
      </c>
      <c r="S57" s="64">
        <f t="shared" si="143"/>
        <v>0.51298701298701299</v>
      </c>
      <c r="T57" s="64">
        <f t="shared" si="143"/>
        <v>0.49426751592356688</v>
      </c>
      <c r="U57" s="64">
        <f t="shared" si="143"/>
        <v>0.50251256281407031</v>
      </c>
      <c r="V57" s="64">
        <f t="shared" si="143"/>
        <v>0.5580357142857143</v>
      </c>
      <c r="W57" s="64">
        <f t="shared" si="143"/>
        <v>0.51832460732984298</v>
      </c>
      <c r="X57" s="64">
        <f t="shared" si="143"/>
        <v>0.4848084544253633</v>
      </c>
      <c r="Y57" s="64">
        <f t="shared" si="143"/>
        <v>0.50823827629911278</v>
      </c>
      <c r="Z57" s="64">
        <f t="shared" si="143"/>
        <v>0.49875621890547261</v>
      </c>
      <c r="AA57" s="64">
        <f t="shared" si="143"/>
        <v>0.57354497354497358</v>
      </c>
      <c r="AB57" s="64">
        <f>IFERROR(AB17/AB9,"-")</f>
        <v>0.51927162367223068</v>
      </c>
      <c r="AC57" s="64">
        <f>IFERROR(AC17/AC9,"-")</f>
        <v>0.50445859872611465</v>
      </c>
      <c r="AD57" s="97">
        <f t="shared" si="114"/>
        <v>0.50823827629911278</v>
      </c>
      <c r="AE57" s="97">
        <f t="shared" si="115"/>
        <v>0.49875621890547261</v>
      </c>
      <c r="AF57" s="97">
        <f t="shared" si="116"/>
        <v>0.57354497354497358</v>
      </c>
      <c r="AG57" s="97">
        <f t="shared" si="117"/>
        <v>0.51927162367223068</v>
      </c>
      <c r="AH57" s="97">
        <f t="shared" si="118"/>
        <v>0.50445859872611465</v>
      </c>
      <c r="AI57" s="97">
        <f t="shared" si="119"/>
        <v>0.50823827629911278</v>
      </c>
      <c r="AJ57" s="97">
        <f t="shared" si="120"/>
        <v>0.49875621890547261</v>
      </c>
      <c r="AK57" s="97">
        <f t="shared" si="121"/>
        <v>0.57354497354497358</v>
      </c>
      <c r="AL57" s="97">
        <f t="shared" si="122"/>
        <v>0.51927162367223068</v>
      </c>
      <c r="AM57" s="97">
        <f t="shared" si="123"/>
        <v>0.50445859872611465</v>
      </c>
      <c r="AN57" s="97">
        <f t="shared" si="124"/>
        <v>0.50823827629911278</v>
      </c>
      <c r="AO57" s="97">
        <f t="shared" si="125"/>
        <v>0.49875621890547261</v>
      </c>
      <c r="AP57" s="97">
        <f t="shared" si="126"/>
        <v>0.57354497354497358</v>
      </c>
      <c r="AQ57" s="97">
        <f t="shared" si="127"/>
        <v>0.51927162367223068</v>
      </c>
      <c r="AR57" s="97">
        <f t="shared" si="128"/>
        <v>0.50445859872611465</v>
      </c>
      <c r="AS57" s="97">
        <f t="shared" si="129"/>
        <v>0.50823827629911278</v>
      </c>
      <c r="AT57" s="97">
        <f t="shared" si="130"/>
        <v>0.49875621890547261</v>
      </c>
      <c r="AU57" s="97">
        <f t="shared" si="131"/>
        <v>0.57354497354497358</v>
      </c>
      <c r="AV57" s="97">
        <f t="shared" si="132"/>
        <v>0.51927162367223068</v>
      </c>
      <c r="AW57" s="97">
        <f t="shared" si="133"/>
        <v>0.50445859872611465</v>
      </c>
      <c r="AX57" s="97">
        <f t="shared" si="134"/>
        <v>0.50823827629911278</v>
      </c>
      <c r="AY57" s="97">
        <f t="shared" si="135"/>
        <v>0.49875621890547261</v>
      </c>
      <c r="AZ57" s="97">
        <f t="shared" si="136"/>
        <v>0.57354497354497358</v>
      </c>
      <c r="BA57" s="97">
        <f t="shared" si="137"/>
        <v>0.51927162367223068</v>
      </c>
      <c r="BB57" s="97">
        <f t="shared" si="138"/>
        <v>0.50445859872611465</v>
      </c>
      <c r="BC57" s="97">
        <f t="shared" si="139"/>
        <v>0.50823827629911278</v>
      </c>
      <c r="BD57" s="97">
        <f t="shared" si="140"/>
        <v>0.49875621890547261</v>
      </c>
      <c r="BE57" s="97">
        <f t="shared" si="141"/>
        <v>0.57354497354497358</v>
      </c>
      <c r="BF57" s="97">
        <f t="shared" si="142"/>
        <v>0.51927162367223068</v>
      </c>
    </row>
    <row r="58" spans="2:58" x14ac:dyDescent="0.2">
      <c r="B58" s="15"/>
    </row>
    <row r="59" spans="2:58" x14ac:dyDescent="0.2">
      <c r="B59" s="15" t="s">
        <v>203</v>
      </c>
      <c r="C59" s="64">
        <f>IF(C33&gt;0,C33/C32,"-")</f>
        <v>5.7538237436270942E-2</v>
      </c>
      <c r="D59" s="64">
        <f t="shared" ref="D59:AC59" si="144">IF(D33&gt;0,D33/D32,"-")</f>
        <v>0.12631578947368421</v>
      </c>
      <c r="E59" s="64">
        <f t="shared" si="144"/>
        <v>0.19844357976653695</v>
      </c>
      <c r="F59" s="64">
        <f t="shared" si="144"/>
        <v>0.10443037974683544</v>
      </c>
      <c r="G59" s="64">
        <f t="shared" si="144"/>
        <v>5.6818181818181816E-2</v>
      </c>
      <c r="H59" s="64">
        <f t="shared" si="144"/>
        <v>0.11372549019607843</v>
      </c>
      <c r="I59" s="64">
        <f t="shared" si="144"/>
        <v>0.20293398533007334</v>
      </c>
      <c r="J59" s="64">
        <f t="shared" si="144"/>
        <v>3.9312039312039311E-2</v>
      </c>
      <c r="K59" s="64" t="str">
        <f t="shared" si="144"/>
        <v>-</v>
      </c>
      <c r="L59" s="64">
        <f t="shared" si="144"/>
        <v>0.1891891891891892</v>
      </c>
      <c r="M59" s="64">
        <f t="shared" si="144"/>
        <v>5.9139784946236562E-2</v>
      </c>
      <c r="N59" s="64" t="str">
        <f t="shared" si="144"/>
        <v>-</v>
      </c>
      <c r="O59" s="64">
        <f t="shared" si="144"/>
        <v>0.42564102564102563</v>
      </c>
      <c r="P59" s="64">
        <f t="shared" si="144"/>
        <v>0.25950782997762861</v>
      </c>
      <c r="Q59" s="64">
        <f t="shared" si="144"/>
        <v>0.13114754098360656</v>
      </c>
      <c r="R59" s="64">
        <f t="shared" si="144"/>
        <v>0.20276774969915765</v>
      </c>
      <c r="S59" s="64">
        <f t="shared" si="144"/>
        <v>0.19137466307277629</v>
      </c>
      <c r="T59" s="64">
        <f t="shared" si="144"/>
        <v>0.12552301255230125</v>
      </c>
      <c r="U59" s="64">
        <f t="shared" si="144"/>
        <v>0.17623762376237623</v>
      </c>
      <c r="V59" s="64">
        <f t="shared" si="144"/>
        <v>2.1551724137931034E-3</v>
      </c>
      <c r="W59" s="64">
        <f t="shared" si="144"/>
        <v>0.12156215621562157</v>
      </c>
      <c r="X59" s="64">
        <f t="shared" si="144"/>
        <v>0.18015665796344649</v>
      </c>
      <c r="Y59" s="64">
        <f t="shared" si="144"/>
        <v>0.24640657084188911</v>
      </c>
      <c r="Z59" s="64">
        <f t="shared" si="144"/>
        <v>0.23904382470119523</v>
      </c>
      <c r="AA59" s="64">
        <f t="shared" si="144"/>
        <v>0.19886363636363635</v>
      </c>
      <c r="AB59" s="64">
        <f t="shared" si="144"/>
        <v>0.21789473684210525</v>
      </c>
      <c r="AC59" s="64">
        <f t="shared" si="144"/>
        <v>0.41217798594847777</v>
      </c>
      <c r="AD59" s="145">
        <v>0.21</v>
      </c>
      <c r="AE59" s="97">
        <f t="shared" ref="AE59:AF59" si="145">AD59</f>
        <v>0.21</v>
      </c>
      <c r="AF59" s="97">
        <f t="shared" si="145"/>
        <v>0.21</v>
      </c>
      <c r="AG59" s="97">
        <f>AG33/AG32</f>
        <v>0.26504392044904201</v>
      </c>
      <c r="AH59" s="97">
        <f>AF59</f>
        <v>0.21</v>
      </c>
      <c r="AI59" s="97">
        <f>AH59</f>
        <v>0.21</v>
      </c>
      <c r="AJ59" s="97">
        <f t="shared" ref="AJ59:AK59" si="146">AI59</f>
        <v>0.21</v>
      </c>
      <c r="AK59" s="97">
        <f t="shared" si="146"/>
        <v>0.21</v>
      </c>
      <c r="AL59" s="97">
        <f>AL33/AL32</f>
        <v>0.2125185862493901</v>
      </c>
      <c r="AM59" s="97">
        <f>AK59</f>
        <v>0.21</v>
      </c>
      <c r="AN59" s="97">
        <f>AM59</f>
        <v>0.21</v>
      </c>
      <c r="AO59" s="97">
        <f t="shared" ref="AO59:AP59" si="147">AN59</f>
        <v>0.21</v>
      </c>
      <c r="AP59" s="97">
        <f t="shared" si="147"/>
        <v>0.21</v>
      </c>
      <c r="AQ59" s="97">
        <f>AQ33/AQ32</f>
        <v>0.21802643214193057</v>
      </c>
      <c r="AR59" s="97">
        <f>AP59</f>
        <v>0.21</v>
      </c>
      <c r="AS59" s="97">
        <f>AR59</f>
        <v>0.21</v>
      </c>
      <c r="AT59" s="97">
        <f t="shared" ref="AT59:AU59" si="148">AS59</f>
        <v>0.21</v>
      </c>
      <c r="AU59" s="97">
        <f t="shared" si="148"/>
        <v>0.21</v>
      </c>
      <c r="AV59" s="97">
        <f>AV33/AV32</f>
        <v>0.2225158685496591</v>
      </c>
      <c r="AW59" s="97">
        <f>AU59</f>
        <v>0.21</v>
      </c>
      <c r="AX59" s="97">
        <f>AW59</f>
        <v>0.21</v>
      </c>
      <c r="AY59" s="97">
        <f t="shared" ref="AY59:AZ59" si="149">AX59</f>
        <v>0.21</v>
      </c>
      <c r="AZ59" s="97">
        <f t="shared" si="149"/>
        <v>0.21</v>
      </c>
      <c r="BA59" s="97">
        <f>BA33/BA32</f>
        <v>0.22845974143209188</v>
      </c>
      <c r="BB59" s="97">
        <f>AZ59</f>
        <v>0.21</v>
      </c>
      <c r="BC59" s="97">
        <f>BB59</f>
        <v>0.21</v>
      </c>
      <c r="BD59" s="97">
        <f t="shared" ref="BD59:BE59" si="150">BC59</f>
        <v>0.21</v>
      </c>
      <c r="BE59" s="97">
        <f t="shared" si="150"/>
        <v>0.21</v>
      </c>
      <c r="BF59" s="97">
        <f>BF33/BF32</f>
        <v>0.23619635006122452</v>
      </c>
    </row>
    <row r="60" spans="2:58" x14ac:dyDescent="0.2">
      <c r="B60" s="15"/>
    </row>
    <row r="61" spans="2:58" x14ac:dyDescent="0.2">
      <c r="B61" s="15"/>
    </row>
    <row r="62" spans="2:58" s="5" customFormat="1" x14ac:dyDescent="0.2">
      <c r="B62" s="3" t="s">
        <v>72</v>
      </c>
      <c r="C62" s="9" t="s">
        <v>132</v>
      </c>
      <c r="D62" s="10" t="s">
        <v>73</v>
      </c>
      <c r="E62" s="10" t="s">
        <v>74</v>
      </c>
      <c r="F62" s="10" t="s">
        <v>75</v>
      </c>
      <c r="G62" s="4" t="s">
        <v>76</v>
      </c>
      <c r="H62" s="4" t="s">
        <v>91</v>
      </c>
      <c r="I62" s="10" t="s">
        <v>77</v>
      </c>
      <c r="J62" s="10" t="s">
        <v>78</v>
      </c>
      <c r="K62" s="10" t="s">
        <v>79</v>
      </c>
      <c r="L62" s="4" t="s">
        <v>80</v>
      </c>
      <c r="M62" s="4" t="s">
        <v>92</v>
      </c>
      <c r="N62" s="10" t="s">
        <v>81</v>
      </c>
      <c r="O62" s="10" t="s">
        <v>82</v>
      </c>
      <c r="P62" s="10" t="s">
        <v>83</v>
      </c>
      <c r="Q62" s="4" t="s">
        <v>84</v>
      </c>
      <c r="R62" s="4" t="s">
        <v>93</v>
      </c>
      <c r="S62" s="10" t="s">
        <v>85</v>
      </c>
      <c r="T62" s="10" t="s">
        <v>86</v>
      </c>
      <c r="U62" s="10" t="s">
        <v>87</v>
      </c>
      <c r="V62" s="4" t="s">
        <v>88</v>
      </c>
      <c r="W62" s="4" t="s">
        <v>94</v>
      </c>
      <c r="X62" s="10" t="s">
        <v>89</v>
      </c>
      <c r="Y62" s="10" t="s">
        <v>96</v>
      </c>
      <c r="Z62" s="10" t="s">
        <v>97</v>
      </c>
      <c r="AA62" s="10" t="s">
        <v>90</v>
      </c>
      <c r="AB62" s="10" t="s">
        <v>95</v>
      </c>
      <c r="AC62" s="10" t="s">
        <v>226</v>
      </c>
      <c r="AD62" s="4" t="s">
        <v>99</v>
      </c>
      <c r="AE62" s="4" t="s">
        <v>100</v>
      </c>
      <c r="AF62" s="4" t="s">
        <v>101</v>
      </c>
      <c r="AG62" s="4" t="s">
        <v>102</v>
      </c>
      <c r="AH62" s="4" t="s">
        <v>103</v>
      </c>
      <c r="AI62" s="4" t="s">
        <v>104</v>
      </c>
      <c r="AJ62" s="4" t="s">
        <v>105</v>
      </c>
      <c r="AK62" s="4" t="s">
        <v>106</v>
      </c>
      <c r="AL62" s="4" t="s">
        <v>107</v>
      </c>
      <c r="AM62" s="4" t="s">
        <v>108</v>
      </c>
      <c r="AN62" s="4" t="s">
        <v>109</v>
      </c>
      <c r="AO62" s="4" t="s">
        <v>110</v>
      </c>
      <c r="AP62" s="4" t="s">
        <v>111</v>
      </c>
      <c r="AQ62" s="4" t="s">
        <v>112</v>
      </c>
      <c r="AR62" s="4" t="s">
        <v>113</v>
      </c>
      <c r="AS62" s="4" t="s">
        <v>114</v>
      </c>
      <c r="AT62" s="4" t="s">
        <v>115</v>
      </c>
      <c r="AU62" s="4" t="s">
        <v>116</v>
      </c>
      <c r="AV62" s="4" t="s">
        <v>117</v>
      </c>
      <c r="AW62" s="4" t="s">
        <v>118</v>
      </c>
      <c r="AX62" s="4" t="s">
        <v>119</v>
      </c>
      <c r="AY62" s="4" t="s">
        <v>120</v>
      </c>
      <c r="AZ62" s="4" t="s">
        <v>121</v>
      </c>
      <c r="BA62" s="4" t="s">
        <v>122</v>
      </c>
      <c r="BB62" s="4" t="s">
        <v>123</v>
      </c>
      <c r="BC62" s="4" t="s">
        <v>124</v>
      </c>
      <c r="BD62" s="4" t="s">
        <v>125</v>
      </c>
      <c r="BE62" s="4" t="s">
        <v>126</v>
      </c>
      <c r="BF62" s="4" t="s">
        <v>142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E210-C9E6-4480-99F7-67C1AF5DFEFC}">
  <dimension ref="A5:BF126"/>
  <sheetViews>
    <sheetView showGridLines="0" tabSelected="1" zoomScale="85" zoomScaleNormal="85" zoomScaleSheetLayoutView="100" workbookViewId="0">
      <pane xSplit="2" ySplit="6" topLeftCell="Y7" activePane="bottomRight" state="frozen"/>
      <selection pane="topRight" activeCell="C1" sqref="C1"/>
      <selection pane="bottomLeft" activeCell="A7" sqref="A7"/>
      <selection pane="bottomRight" activeCell="AA7" sqref="AA7"/>
    </sheetView>
  </sheetViews>
  <sheetFormatPr defaultRowHeight="12.75" outlineLevelCol="1" x14ac:dyDescent="0.2"/>
  <cols>
    <col min="1" max="1" width="4.28515625" style="19" customWidth="1"/>
    <col min="2" max="2" width="55.140625" style="148" customWidth="1"/>
    <col min="3" max="3" width="10.28515625" style="19" bestFit="1" customWidth="1"/>
    <col min="4" max="7" width="9.140625" style="19" customWidth="1" outlineLevel="1"/>
    <col min="8" max="8" width="10.28515625" style="19" bestFit="1" customWidth="1"/>
    <col min="9" max="11" width="9.140625" style="20" customWidth="1" outlineLevel="1"/>
    <col min="12" max="12" width="9.140625" style="19" customWidth="1" outlineLevel="1"/>
    <col min="13" max="13" width="10.42578125" style="19" bestFit="1" customWidth="1"/>
    <col min="14" max="16" width="9.140625" style="20" customWidth="1" outlineLevel="1"/>
    <col min="17" max="17" width="9.140625" style="19" customWidth="1" outlineLevel="1"/>
    <col min="18" max="18" width="12" style="19" bestFit="1" customWidth="1"/>
    <col min="19" max="21" width="9.140625" style="20" customWidth="1" outlineLevel="1"/>
    <col min="22" max="22" width="9.140625" style="27" customWidth="1" outlineLevel="1"/>
    <col min="23" max="23" width="12" style="19" bestFit="1" customWidth="1"/>
    <col min="24" max="27" width="9.140625" style="20" customWidth="1" outlineLevel="1"/>
    <col min="28" max="28" width="12" style="19" bestFit="1" customWidth="1"/>
    <col min="29" max="29" width="10.5703125" style="37" bestFit="1" customWidth="1"/>
    <col min="30" max="30" width="10.28515625" style="21" bestFit="1" customWidth="1"/>
    <col min="31" max="31" width="10.42578125" style="21" bestFit="1" customWidth="1"/>
    <col min="32" max="32" width="10.140625" style="21" bestFit="1" customWidth="1"/>
    <col min="33" max="33" width="10.28515625" style="21" bestFit="1" customWidth="1"/>
    <col min="34" max="36" width="10.140625" style="21" bestFit="1" customWidth="1"/>
    <col min="37" max="38" width="10.42578125" style="21" bestFit="1" customWidth="1"/>
    <col min="39" max="39" width="10.28515625" style="21" bestFit="1" customWidth="1"/>
    <col min="40" max="41" width="10.140625" style="21" bestFit="1" customWidth="1"/>
    <col min="42" max="44" width="10.42578125" style="21" bestFit="1" customWidth="1"/>
    <col min="45" max="58" width="11.140625" style="21" bestFit="1" customWidth="1"/>
    <col min="59" max="16384" width="9.140625" style="37"/>
  </cols>
  <sheetData>
    <row r="5" spans="1:58" x14ac:dyDescent="0.2">
      <c r="B5" s="148" t="s">
        <v>71</v>
      </c>
    </row>
    <row r="6" spans="1:58" s="68" customFormat="1" x14ac:dyDescent="0.2">
      <c r="A6" s="5"/>
      <c r="B6" s="149" t="s">
        <v>72</v>
      </c>
      <c r="C6" s="3" t="s">
        <v>132</v>
      </c>
      <c r="D6" s="4" t="s">
        <v>73</v>
      </c>
      <c r="E6" s="4" t="s">
        <v>74</v>
      </c>
      <c r="F6" s="4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28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4" t="s">
        <v>95</v>
      </c>
      <c r="AC6" s="4" t="s">
        <v>226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1:58" s="30" customFormat="1" x14ac:dyDescent="0.2">
      <c r="A8" s="20"/>
      <c r="B8" s="150" t="s">
        <v>48</v>
      </c>
      <c r="C8" s="17"/>
      <c r="D8" s="20"/>
      <c r="E8" s="20"/>
      <c r="F8" s="20"/>
      <c r="G8" s="20"/>
      <c r="H8" s="17"/>
      <c r="I8" s="20"/>
      <c r="J8" s="20"/>
      <c r="K8" s="20"/>
      <c r="L8" s="20"/>
      <c r="M8" s="17"/>
      <c r="N8" s="20"/>
      <c r="O8" s="20"/>
      <c r="P8" s="20"/>
      <c r="Q8" s="20"/>
      <c r="R8" s="22"/>
      <c r="S8" s="20"/>
      <c r="T8" s="20"/>
      <c r="U8" s="20"/>
      <c r="V8" s="27"/>
      <c r="W8" s="7"/>
      <c r="X8" s="22"/>
      <c r="Y8" s="22"/>
      <c r="Z8" s="20"/>
      <c r="AA8" s="20"/>
      <c r="AB8" s="7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58" s="30" customFormat="1" x14ac:dyDescent="0.2">
      <c r="A9" s="20"/>
      <c r="B9" s="150"/>
      <c r="C9" s="17"/>
      <c r="D9" s="20"/>
      <c r="E9" s="20"/>
      <c r="F9" s="20"/>
      <c r="G9" s="20"/>
      <c r="H9" s="17"/>
      <c r="I9" s="20"/>
      <c r="J9" s="20"/>
      <c r="K9" s="20"/>
      <c r="L9" s="20"/>
      <c r="M9" s="17"/>
      <c r="N9" s="20"/>
      <c r="O9" s="20"/>
      <c r="P9" s="20"/>
      <c r="Q9" s="20"/>
      <c r="R9" s="22"/>
      <c r="S9" s="20"/>
      <c r="T9" s="20"/>
      <c r="U9" s="20"/>
      <c r="V9" s="27"/>
      <c r="W9" s="7"/>
      <c r="X9" s="22"/>
      <c r="Y9" s="22"/>
      <c r="Z9" s="20"/>
      <c r="AA9" s="20"/>
      <c r="AB9" s="7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58" s="30" customFormat="1" ht="15" x14ac:dyDescent="0.2">
      <c r="A10" s="20"/>
      <c r="B10" s="140" t="s">
        <v>49</v>
      </c>
      <c r="C10" s="78">
        <v>605</v>
      </c>
      <c r="D10" s="79"/>
      <c r="E10" s="79"/>
      <c r="F10" s="79"/>
      <c r="G10" s="79"/>
      <c r="H10" s="78">
        <v>730</v>
      </c>
      <c r="I10" s="100">
        <v>561</v>
      </c>
      <c r="J10" s="101">
        <v>552</v>
      </c>
      <c r="K10" s="101">
        <v>1001</v>
      </c>
      <c r="L10" s="102">
        <f>M10</f>
        <v>486</v>
      </c>
      <c r="M10" s="78">
        <v>486</v>
      </c>
      <c r="N10" s="78">
        <v>365</v>
      </c>
      <c r="O10" s="78">
        <v>412</v>
      </c>
      <c r="P10" s="100">
        <v>410</v>
      </c>
      <c r="Q10" s="102">
        <f>R10</f>
        <v>367</v>
      </c>
      <c r="R10" s="78">
        <v>367</v>
      </c>
      <c r="S10" s="78">
        <v>349</v>
      </c>
      <c r="T10" s="78">
        <v>437</v>
      </c>
      <c r="U10" s="78">
        <v>656</v>
      </c>
      <c r="V10" s="102">
        <f>W10</f>
        <v>512</v>
      </c>
      <c r="W10" s="78">
        <v>512</v>
      </c>
      <c r="X10" s="78">
        <v>652</v>
      </c>
      <c r="Y10" s="78">
        <v>404</v>
      </c>
      <c r="Z10" s="78">
        <v>457</v>
      </c>
      <c r="AA10" s="79">
        <f>AB10</f>
        <v>616</v>
      </c>
      <c r="AB10" s="78">
        <v>616</v>
      </c>
      <c r="AC10" s="78">
        <v>607</v>
      </c>
      <c r="AD10" s="29">
        <f>'Cash Flow'!AD92</f>
        <v>1301.1586841048377</v>
      </c>
      <c r="AE10" s="29">
        <f>'Cash Flow'!AE92</f>
        <v>1460.1243471286816</v>
      </c>
      <c r="AF10" s="29">
        <f>'Cash Flow'!AF92</f>
        <v>1481.1243471286816</v>
      </c>
      <c r="AG10" s="29">
        <f>'Cash Flow'!AG92</f>
        <v>807</v>
      </c>
      <c r="AH10" s="29">
        <f>'Cash Flow'!AH92</f>
        <v>1481.1243471286816</v>
      </c>
      <c r="AI10" s="29">
        <f>'Cash Flow'!AI92</f>
        <v>1481.1243471286816</v>
      </c>
      <c r="AJ10" s="29">
        <f>'Cash Flow'!AJ92</f>
        <v>1481.1243471286816</v>
      </c>
      <c r="AK10" s="29">
        <f>'Cash Flow'!AK92</f>
        <v>1481.1243471286816</v>
      </c>
      <c r="AL10" s="29">
        <f>'Cash Flow'!AL92</f>
        <v>807</v>
      </c>
      <c r="AM10" s="29">
        <f>'Cash Flow'!AM92</f>
        <v>1481.1243471286816</v>
      </c>
      <c r="AN10" s="29">
        <f>'Cash Flow'!AN92</f>
        <v>1481.1243471286816</v>
      </c>
      <c r="AO10" s="29">
        <f>'Cash Flow'!AO92</f>
        <v>1481.1243471286816</v>
      </c>
      <c r="AP10" s="29">
        <f>'Cash Flow'!AP92</f>
        <v>1481.1243471286816</v>
      </c>
      <c r="AQ10" s="29">
        <f>'Cash Flow'!AQ92</f>
        <v>807</v>
      </c>
      <c r="AR10" s="29">
        <f>'Cash Flow'!AR92</f>
        <v>1481.1243471286816</v>
      </c>
      <c r="AS10" s="29">
        <f>'Cash Flow'!AS92</f>
        <v>1481.1243471286816</v>
      </c>
      <c r="AT10" s="29">
        <f>'Cash Flow'!AT92</f>
        <v>1481.1243471286816</v>
      </c>
      <c r="AU10" s="29">
        <f>'Cash Flow'!AU92</f>
        <v>1481.1243471286816</v>
      </c>
      <c r="AV10" s="29">
        <f>'Cash Flow'!AV92</f>
        <v>807</v>
      </c>
      <c r="AW10" s="29">
        <f>'Cash Flow'!AW92</f>
        <v>1481.1243471286816</v>
      </c>
      <c r="AX10" s="29">
        <f>'Cash Flow'!AX92</f>
        <v>1481.1243471286816</v>
      </c>
      <c r="AY10" s="29">
        <f>'Cash Flow'!AY92</f>
        <v>1481.1243471286816</v>
      </c>
      <c r="AZ10" s="29">
        <f>'Cash Flow'!AZ92</f>
        <v>1481.1243471286816</v>
      </c>
      <c r="BA10" s="29">
        <f>'Cash Flow'!BA92</f>
        <v>807</v>
      </c>
      <c r="BB10" s="29">
        <f>'Cash Flow'!BB92</f>
        <v>1481.1243471286816</v>
      </c>
      <c r="BC10" s="29">
        <f>'Cash Flow'!BC92</f>
        <v>1481.1243471286816</v>
      </c>
      <c r="BD10" s="29">
        <f>'Cash Flow'!BD92</f>
        <v>1481.1243471286816</v>
      </c>
      <c r="BE10" s="29">
        <f>'Cash Flow'!BE92</f>
        <v>1481.1243471286816</v>
      </c>
      <c r="BF10" s="29">
        <f>'Cash Flow'!BF92</f>
        <v>807</v>
      </c>
    </row>
    <row r="11" spans="1:58" s="30" customFormat="1" ht="15" x14ac:dyDescent="0.2">
      <c r="A11" s="20"/>
      <c r="B11" s="140" t="s">
        <v>50</v>
      </c>
      <c r="C11" s="78">
        <v>584</v>
      </c>
      <c r="D11" s="79"/>
      <c r="E11" s="79"/>
      <c r="F11" s="79"/>
      <c r="G11" s="79"/>
      <c r="H11" s="78">
        <v>534</v>
      </c>
      <c r="I11" s="100">
        <v>508</v>
      </c>
      <c r="J11" s="101">
        <v>525</v>
      </c>
      <c r="K11" s="101">
        <v>548</v>
      </c>
      <c r="L11" s="102">
        <f t="shared" ref="L11:L12" si="0">M11</f>
        <v>596</v>
      </c>
      <c r="M11" s="78">
        <v>596</v>
      </c>
      <c r="N11" s="78">
        <v>565</v>
      </c>
      <c r="O11" s="78">
        <v>598</v>
      </c>
      <c r="P11" s="100">
        <v>579</v>
      </c>
      <c r="Q11" s="102">
        <f t="shared" ref="Q11:Q12" si="1">R11</f>
        <v>648</v>
      </c>
      <c r="R11" s="78">
        <v>648</v>
      </c>
      <c r="S11" s="78">
        <v>622</v>
      </c>
      <c r="T11" s="78">
        <v>656</v>
      </c>
      <c r="U11" s="78">
        <v>647</v>
      </c>
      <c r="V11" s="102">
        <f t="shared" ref="V11:V12" si="2">W11</f>
        <v>737</v>
      </c>
      <c r="W11" s="78">
        <v>737</v>
      </c>
      <c r="X11" s="78">
        <v>686</v>
      </c>
      <c r="Y11" s="78">
        <v>713</v>
      </c>
      <c r="Z11" s="78">
        <v>708</v>
      </c>
      <c r="AA11" s="79">
        <f t="shared" ref="AA11:AA12" si="3">AB11</f>
        <v>775</v>
      </c>
      <c r="AB11" s="78">
        <v>775</v>
      </c>
      <c r="AC11" s="78">
        <v>712</v>
      </c>
      <c r="AD11" s="143">
        <f>'Income Statement'!AD11*'Balance Sheet'!AD62/'Balance Sheet'!AD66</f>
        <v>710.39943880715919</v>
      </c>
      <c r="AE11" s="29">
        <f>'Income Statement'!AE11*'Balance Sheet'!AE62/'Balance Sheet'!AE66</f>
        <v>757.19104872557523</v>
      </c>
      <c r="AF11" s="29">
        <f>AG11</f>
        <v>831.70271318454843</v>
      </c>
      <c r="AG11" s="29">
        <f>'Income Statement'!AG11*'Balance Sheet'!AG62/'Balance Sheet'!AG66</f>
        <v>831.70271318454843</v>
      </c>
      <c r="AH11" s="29">
        <f>'Income Statement'!AH11*'Balance Sheet'!AH62/'Balance Sheet'!AH66</f>
        <v>582.08018237570411</v>
      </c>
      <c r="AI11" s="29">
        <f>'Income Statement'!AI11*'Balance Sheet'!AI62/'Balance Sheet'!AI66</f>
        <v>745.83122677489609</v>
      </c>
      <c r="AJ11" s="29">
        <f>'Income Statement'!AJ11*'Balance Sheet'!AJ62/'Balance Sheet'!AJ66</f>
        <v>823.26105947810618</v>
      </c>
      <c r="AK11" s="29">
        <f>AL11</f>
        <v>898.09207029708784</v>
      </c>
      <c r="AL11" s="29">
        <f>'Income Statement'!AL11*'Balance Sheet'!AL62/'Balance Sheet'!AL66</f>
        <v>898.09207029708784</v>
      </c>
      <c r="AM11" s="29">
        <f>'Income Statement'!AM11*'Balance Sheet'!AM62/'Balance Sheet'!AM66</f>
        <v>567.30107888613281</v>
      </c>
      <c r="AN11" s="29">
        <f>'Income Statement'!AN11*'Balance Sheet'!AN62/'Balance Sheet'!AN66</f>
        <v>784.90685280181015</v>
      </c>
      <c r="AO11" s="29">
        <f>'Income Statement'!AO11*'Balance Sheet'!AO62/'Balance Sheet'!AO66</f>
        <v>903.14346571692113</v>
      </c>
      <c r="AP11" s="29">
        <f>AQ11</f>
        <v>976.00661254073043</v>
      </c>
      <c r="AQ11" s="29">
        <f>'Income Statement'!AQ11*'Balance Sheet'!AQ62/'Balance Sheet'!AQ66</f>
        <v>976.00661254073043</v>
      </c>
      <c r="AR11" s="29">
        <f>'Income Statement'!AR11*'Balance Sheet'!AR62/'Balance Sheet'!AR66</f>
        <v>553.45237531733369</v>
      </c>
      <c r="AS11" s="29">
        <f>'Income Statement'!AS11*'Balance Sheet'!AS62/'Balance Sheet'!AS66</f>
        <v>828.04890822542643</v>
      </c>
      <c r="AT11" s="29">
        <f>'Income Statement'!AT11*'Balance Sheet'!AT62/'Balance Sheet'!AT66</f>
        <v>999.83773418407543</v>
      </c>
      <c r="AU11" s="29">
        <f>AV11</f>
        <v>1067.6365806632016</v>
      </c>
      <c r="AV11" s="29">
        <f>'Income Statement'!AV11*'Balance Sheet'!AV62/'Balance Sheet'!AV66</f>
        <v>1067.6365806632016</v>
      </c>
      <c r="AW11" s="29">
        <f>'Income Statement'!AW11*'Balance Sheet'!AW62/'Balance Sheet'!AW66</f>
        <v>540.46063292535348</v>
      </c>
      <c r="AX11" s="29">
        <f>'Income Statement'!AX11*'Balance Sheet'!AX62/'Balance Sheet'!AX66</f>
        <v>875.73010306745221</v>
      </c>
      <c r="AY11" s="29">
        <f>'Income Statement'!AY11*'Balance Sheet'!AY62/'Balance Sheet'!AY66</f>
        <v>1116.9960914193739</v>
      </c>
      <c r="AZ11" s="29">
        <f>BA11</f>
        <v>1175.5912306778284</v>
      </c>
      <c r="BA11" s="29">
        <f>'Income Statement'!BA11*'Balance Sheet'!BA62/'Balance Sheet'!BA66</f>
        <v>1175.5912306778284</v>
      </c>
      <c r="BB11" s="29">
        <f>'Income Statement'!BB11*'Balance Sheet'!BB62/'Balance Sheet'!BB66</f>
        <v>528.25854771289187</v>
      </c>
      <c r="BC11" s="29">
        <f>'Income Statement'!BC11*'Balance Sheet'!BC62/'Balance Sheet'!BC66</f>
        <v>928.47923977917117</v>
      </c>
      <c r="BD11" s="29">
        <f>'Income Statement'!BD11*'Balance Sheet'!BD62/'Balance Sheet'!BD66</f>
        <v>1259.0655943474835</v>
      </c>
      <c r="BE11" s="29">
        <f>BF11</f>
        <v>1302.9790344358203</v>
      </c>
      <c r="BF11" s="29">
        <f>'Income Statement'!BF11*'Balance Sheet'!BF62/'Balance Sheet'!BF66</f>
        <v>1302.9790344358203</v>
      </c>
    </row>
    <row r="12" spans="1:58" s="30" customFormat="1" ht="15" x14ac:dyDescent="0.2">
      <c r="A12" s="20"/>
      <c r="B12" s="140" t="s">
        <v>51</v>
      </c>
      <c r="C12" s="78">
        <v>338</v>
      </c>
      <c r="D12" s="79"/>
      <c r="E12" s="79"/>
      <c r="F12" s="79"/>
      <c r="G12" s="79"/>
      <c r="H12" s="78">
        <v>425</v>
      </c>
      <c r="I12" s="100">
        <v>385</v>
      </c>
      <c r="J12" s="101">
        <v>437</v>
      </c>
      <c r="K12" s="101">
        <v>513</v>
      </c>
      <c r="L12" s="102">
        <f t="shared" si="0"/>
        <v>450</v>
      </c>
      <c r="M12" s="78">
        <v>450</v>
      </c>
      <c r="N12" s="78">
        <v>426</v>
      </c>
      <c r="O12" s="78">
        <v>419</v>
      </c>
      <c r="P12" s="100">
        <v>606</v>
      </c>
      <c r="Q12" s="102">
        <f t="shared" si="1"/>
        <v>594</v>
      </c>
      <c r="R12" s="78">
        <v>594</v>
      </c>
      <c r="S12" s="78">
        <v>575</v>
      </c>
      <c r="T12" s="78">
        <v>422</v>
      </c>
      <c r="U12" s="78">
        <v>402</v>
      </c>
      <c r="V12" s="102">
        <f t="shared" si="2"/>
        <v>360</v>
      </c>
      <c r="W12" s="78">
        <v>360</v>
      </c>
      <c r="X12" s="78">
        <v>436</v>
      </c>
      <c r="Y12" s="78">
        <v>518</v>
      </c>
      <c r="Z12" s="78">
        <v>460</v>
      </c>
      <c r="AA12" s="79">
        <f t="shared" si="3"/>
        <v>480</v>
      </c>
      <c r="AB12" s="78">
        <v>480</v>
      </c>
      <c r="AC12" s="78">
        <v>408</v>
      </c>
      <c r="AD12" s="29">
        <f>AC12</f>
        <v>408</v>
      </c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3" spans="1:58" s="44" customFormat="1" x14ac:dyDescent="0.2">
      <c r="A13" s="40"/>
      <c r="B13" s="151" t="s">
        <v>52</v>
      </c>
      <c r="C13" s="41">
        <f>SUM(C10:C12)</f>
        <v>1527</v>
      </c>
      <c r="D13" s="40"/>
      <c r="E13" s="40"/>
      <c r="F13" s="40"/>
      <c r="G13" s="40"/>
      <c r="H13" s="41">
        <f t="shared" ref="H13:AB13" si="4">SUM(H10:H12)</f>
        <v>1689</v>
      </c>
      <c r="I13" s="41">
        <f t="shared" si="4"/>
        <v>1454</v>
      </c>
      <c r="J13" s="41">
        <f t="shared" si="4"/>
        <v>1514</v>
      </c>
      <c r="K13" s="41">
        <f t="shared" si="4"/>
        <v>2062</v>
      </c>
      <c r="L13" s="41">
        <f t="shared" si="4"/>
        <v>1532</v>
      </c>
      <c r="M13" s="41">
        <f t="shared" si="4"/>
        <v>1532</v>
      </c>
      <c r="N13" s="41">
        <f t="shared" si="4"/>
        <v>1356</v>
      </c>
      <c r="O13" s="41">
        <f t="shared" si="4"/>
        <v>1429</v>
      </c>
      <c r="P13" s="41">
        <f t="shared" si="4"/>
        <v>1595</v>
      </c>
      <c r="Q13" s="41">
        <f t="shared" si="4"/>
        <v>1609</v>
      </c>
      <c r="R13" s="41">
        <f t="shared" si="4"/>
        <v>1609</v>
      </c>
      <c r="S13" s="41">
        <f t="shared" si="4"/>
        <v>1546</v>
      </c>
      <c r="T13" s="41">
        <f t="shared" si="4"/>
        <v>1515</v>
      </c>
      <c r="U13" s="41">
        <f t="shared" si="4"/>
        <v>1705</v>
      </c>
      <c r="V13" s="41">
        <f t="shared" si="4"/>
        <v>1609</v>
      </c>
      <c r="W13" s="41">
        <f t="shared" si="4"/>
        <v>1609</v>
      </c>
      <c r="X13" s="41">
        <f t="shared" si="4"/>
        <v>1774</v>
      </c>
      <c r="Y13" s="41">
        <f t="shared" si="4"/>
        <v>1635</v>
      </c>
      <c r="Z13" s="41">
        <f t="shared" si="4"/>
        <v>1625</v>
      </c>
      <c r="AA13" s="41">
        <f t="shared" si="4"/>
        <v>1871</v>
      </c>
      <c r="AB13" s="41">
        <f t="shared" si="4"/>
        <v>1871</v>
      </c>
      <c r="AC13" s="44">
        <f t="shared" ref="AC13:AD13" si="5">SUM(AC10:AC12)</f>
        <v>1727</v>
      </c>
      <c r="AD13" s="43">
        <f t="shared" si="5"/>
        <v>2419.5581229119971</v>
      </c>
      <c r="AE13" s="43">
        <f t="shared" ref="AE13" si="6">SUM(AE10:AE12)</f>
        <v>2217.3153958542571</v>
      </c>
      <c r="AF13" s="43">
        <f t="shared" ref="AF13" si="7">SUM(AF10:AF12)</f>
        <v>2312.82706031323</v>
      </c>
      <c r="AG13" s="43">
        <f t="shared" ref="AG13" si="8">SUM(AG10:AG12)</f>
        <v>1638.7027131845484</v>
      </c>
      <c r="AH13" s="43">
        <f t="shared" ref="AH13" si="9">SUM(AH10:AH12)</f>
        <v>2063.2045295043858</v>
      </c>
      <c r="AI13" s="43">
        <f t="shared" ref="AI13" si="10">SUM(AI10:AI12)</f>
        <v>2226.9555739035777</v>
      </c>
      <c r="AJ13" s="43">
        <f t="shared" ref="AJ13" si="11">SUM(AJ10:AJ12)</f>
        <v>2304.3854066067879</v>
      </c>
      <c r="AK13" s="43">
        <f t="shared" ref="AK13" si="12">SUM(AK10:AK12)</f>
        <v>2379.2164174257696</v>
      </c>
      <c r="AL13" s="43">
        <f t="shared" ref="AL13" si="13">SUM(AL10:AL12)</f>
        <v>1705.092070297088</v>
      </c>
      <c r="AM13" s="43">
        <f t="shared" ref="AM13" si="14">SUM(AM10:AM12)</f>
        <v>2048.4254260148145</v>
      </c>
      <c r="AN13" s="43">
        <f t="shared" ref="AN13" si="15">SUM(AN10:AN12)</f>
        <v>2266.0311999304918</v>
      </c>
      <c r="AO13" s="43">
        <f t="shared" ref="AO13" si="16">SUM(AO10:AO12)</f>
        <v>2384.2678128456027</v>
      </c>
      <c r="AP13" s="43">
        <f t="shared" ref="AP13" si="17">SUM(AP10:AP12)</f>
        <v>2457.1309596694118</v>
      </c>
      <c r="AQ13" s="43">
        <f t="shared" ref="AQ13" si="18">SUM(AQ10:AQ12)</f>
        <v>1783.0066125407304</v>
      </c>
      <c r="AR13" s="43">
        <f t="shared" ref="AR13" si="19">SUM(AR10:AR12)</f>
        <v>2034.5767224460153</v>
      </c>
      <c r="AS13" s="43">
        <f t="shared" ref="AS13" si="20">SUM(AS10:AS12)</f>
        <v>2309.1732553541078</v>
      </c>
      <c r="AT13" s="43">
        <f t="shared" ref="AT13" si="21">SUM(AT10:AT12)</f>
        <v>2480.9620813127572</v>
      </c>
      <c r="AU13" s="43">
        <f t="shared" ref="AU13" si="22">SUM(AU10:AU12)</f>
        <v>2548.7609277918832</v>
      </c>
      <c r="AV13" s="43">
        <f t="shared" ref="AV13" si="23">SUM(AV10:AV12)</f>
        <v>1874.6365806632016</v>
      </c>
      <c r="AW13" s="43">
        <f t="shared" ref="AW13" si="24">SUM(AW10:AW12)</f>
        <v>2021.584980054035</v>
      </c>
      <c r="AX13" s="43">
        <f t="shared" ref="AX13" si="25">SUM(AX10:AX12)</f>
        <v>2356.8544501961337</v>
      </c>
      <c r="AY13" s="43">
        <f t="shared" ref="AY13" si="26">SUM(AY10:AY12)</f>
        <v>2598.1204385480555</v>
      </c>
      <c r="AZ13" s="43">
        <f t="shared" ref="AZ13" si="27">SUM(AZ10:AZ12)</f>
        <v>2656.7155778065098</v>
      </c>
      <c r="BA13" s="43">
        <f t="shared" ref="BA13" si="28">SUM(BA10:BA12)</f>
        <v>1982.5912306778284</v>
      </c>
      <c r="BB13" s="43">
        <f t="shared" ref="BB13" si="29">SUM(BB10:BB12)</f>
        <v>2009.3828948415735</v>
      </c>
      <c r="BC13" s="43">
        <f t="shared" ref="BC13" si="30">SUM(BC10:BC12)</f>
        <v>2409.6035869078528</v>
      </c>
      <c r="BD13" s="43">
        <f t="shared" ref="BD13" si="31">SUM(BD10:BD12)</f>
        <v>2740.1899414761651</v>
      </c>
      <c r="BE13" s="43">
        <f t="shared" ref="BE13" si="32">SUM(BE10:BE12)</f>
        <v>2784.1033815645019</v>
      </c>
      <c r="BF13" s="43">
        <f t="shared" ref="BF13" si="33">SUM(BF10:BF12)</f>
        <v>2109.9790344358203</v>
      </c>
    </row>
    <row r="14" spans="1:58" s="30" customFormat="1" ht="15" x14ac:dyDescent="0.2">
      <c r="A14" s="20"/>
      <c r="B14" s="150"/>
      <c r="C14" s="7"/>
      <c r="D14" s="20"/>
      <c r="E14" s="20"/>
      <c r="F14" s="20"/>
      <c r="G14" s="20"/>
      <c r="H14" s="7"/>
      <c r="I14" s="8"/>
      <c r="J14" s="11"/>
      <c r="K14" s="11"/>
      <c r="L14" s="27"/>
      <c r="M14" s="7"/>
      <c r="N14" s="20"/>
      <c r="O14" s="22"/>
      <c r="P14" s="8"/>
      <c r="Q14" s="27"/>
      <c r="R14" s="22"/>
      <c r="S14" s="22"/>
      <c r="T14" s="22"/>
      <c r="U14" s="22"/>
      <c r="V14" s="27"/>
      <c r="W14" s="7"/>
      <c r="X14" s="22"/>
      <c r="Y14" s="22"/>
      <c r="Z14" s="20"/>
      <c r="AA14" s="20"/>
      <c r="AB14" s="7"/>
      <c r="AD14" s="25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</row>
    <row r="15" spans="1:58" s="30" customFormat="1" ht="15" x14ac:dyDescent="0.2">
      <c r="A15" s="20"/>
      <c r="B15" s="140" t="s">
        <v>53</v>
      </c>
      <c r="C15" s="78">
        <v>1170</v>
      </c>
      <c r="D15" s="79"/>
      <c r="E15" s="79"/>
      <c r="F15" s="79"/>
      <c r="G15" s="79"/>
      <c r="H15" s="78">
        <v>1235</v>
      </c>
      <c r="I15" s="100">
        <v>1215</v>
      </c>
      <c r="J15" s="101">
        <v>1211</v>
      </c>
      <c r="K15" s="101">
        <v>1193</v>
      </c>
      <c r="L15" s="102">
        <f t="shared" ref="L15:L19" si="34">M15</f>
        <v>1207</v>
      </c>
      <c r="M15" s="78">
        <v>1207</v>
      </c>
      <c r="N15" s="78">
        <v>1181</v>
      </c>
      <c r="O15" s="78">
        <v>1192</v>
      </c>
      <c r="P15" s="100">
        <v>1114</v>
      </c>
      <c r="Q15" s="102">
        <f t="shared" ref="Q15:Q19" si="35">R15</f>
        <v>1171</v>
      </c>
      <c r="R15" s="78">
        <v>1171</v>
      </c>
      <c r="S15" s="78">
        <v>1162</v>
      </c>
      <c r="T15" s="78">
        <v>1162</v>
      </c>
      <c r="U15" s="78">
        <v>1157</v>
      </c>
      <c r="V15" s="102">
        <f t="shared" ref="V15:V19" si="36">W15</f>
        <v>1197</v>
      </c>
      <c r="W15" s="78">
        <v>1197</v>
      </c>
      <c r="X15" s="78">
        <v>1190</v>
      </c>
      <c r="Y15" s="78">
        <v>1272</v>
      </c>
      <c r="Z15" s="78">
        <v>1300</v>
      </c>
      <c r="AA15" s="79">
        <f t="shared" ref="AA15:AA19" si="37">AB15</f>
        <v>1304</v>
      </c>
      <c r="AB15" s="78">
        <v>1304</v>
      </c>
      <c r="AC15" s="78">
        <v>1338</v>
      </c>
      <c r="AD15" s="143">
        <f>AD87</f>
        <v>1358.4940006344468</v>
      </c>
      <c r="AE15" s="29">
        <f t="shared" ref="AE15:BF15" si="38">AE87</f>
        <v>1382.7219943581408</v>
      </c>
      <c r="AF15" s="29">
        <f t="shared" si="38"/>
        <v>1418.2094541355902</v>
      </c>
      <c r="AG15" s="29">
        <f t="shared" si="38"/>
        <v>1410.2094541355905</v>
      </c>
      <c r="AH15" s="29">
        <f t="shared" si="38"/>
        <v>1423.6550784934468</v>
      </c>
      <c r="AI15" s="29">
        <f t="shared" si="38"/>
        <v>1444.5042724264401</v>
      </c>
      <c r="AJ15" s="29">
        <f t="shared" si="38"/>
        <v>1471.9929001689702</v>
      </c>
      <c r="AK15" s="29">
        <f t="shared" si="38"/>
        <v>1541.9865878126454</v>
      </c>
      <c r="AL15" s="29">
        <f t="shared" si="38"/>
        <v>1533.9865878126457</v>
      </c>
      <c r="AM15" s="29">
        <f t="shared" si="38"/>
        <v>1541.6615727520377</v>
      </c>
      <c r="AN15" s="29">
        <f t="shared" si="38"/>
        <v>1562.072623371809</v>
      </c>
      <c r="AO15" s="29">
        <f t="shared" si="38"/>
        <v>1593.0249589888226</v>
      </c>
      <c r="AP15" s="29">
        <f t="shared" si="38"/>
        <v>1684.9711962626138</v>
      </c>
      <c r="AQ15" s="29">
        <f t="shared" si="38"/>
        <v>1676.9711962626143</v>
      </c>
      <c r="AR15" s="29">
        <f t="shared" si="38"/>
        <v>1678.2870974414348</v>
      </c>
      <c r="AS15" s="29">
        <f t="shared" si="38"/>
        <v>1697.9909758780434</v>
      </c>
      <c r="AT15" s="29">
        <f t="shared" si="38"/>
        <v>1733.3613390140067</v>
      </c>
      <c r="AU15" s="29">
        <f t="shared" si="38"/>
        <v>1855.046250927883</v>
      </c>
      <c r="AV15" s="29">
        <f t="shared" si="38"/>
        <v>1847.0462509278834</v>
      </c>
      <c r="AW15" s="29">
        <f t="shared" si="38"/>
        <v>1841.1297585235013</v>
      </c>
      <c r="AX15" s="29">
        <f t="shared" si="38"/>
        <v>1859.6346266023834</v>
      </c>
      <c r="AY15" s="29">
        <f t="shared" si="38"/>
        <v>1900.4651962701337</v>
      </c>
      <c r="AZ15" s="29">
        <f t="shared" si="38"/>
        <v>2062.449199088921</v>
      </c>
      <c r="BA15" s="29">
        <f t="shared" si="38"/>
        <v>2054.4491990889214</v>
      </c>
      <c r="BB15" s="29">
        <f t="shared" si="38"/>
        <v>2040.0597278428174</v>
      </c>
      <c r="BC15" s="29">
        <f t="shared" si="38"/>
        <v>2056.5761909754929</v>
      </c>
      <c r="BD15" s="29">
        <f t="shared" si="38"/>
        <v>2103.9952500924123</v>
      </c>
      <c r="BE15" s="29">
        <f t="shared" si="38"/>
        <v>2320.6477408427759</v>
      </c>
      <c r="BF15" s="29">
        <f t="shared" si="38"/>
        <v>2312.6477408427763</v>
      </c>
    </row>
    <row r="16" spans="1:58" s="30" customFormat="1" ht="15" x14ac:dyDescent="0.2">
      <c r="B16" s="140" t="s">
        <v>54</v>
      </c>
      <c r="C16" s="78">
        <v>530</v>
      </c>
      <c r="D16" s="79"/>
      <c r="E16" s="79"/>
      <c r="F16" s="79"/>
      <c r="G16" s="79"/>
      <c r="H16" s="78">
        <v>597</v>
      </c>
      <c r="I16" s="100">
        <v>597</v>
      </c>
      <c r="J16" s="101">
        <v>597</v>
      </c>
      <c r="K16" s="101">
        <v>650</v>
      </c>
      <c r="L16" s="102">
        <f t="shared" si="34"/>
        <v>657</v>
      </c>
      <c r="M16" s="78">
        <v>657</v>
      </c>
      <c r="N16" s="78">
        <v>656</v>
      </c>
      <c r="O16" s="78">
        <v>649</v>
      </c>
      <c r="P16" s="100">
        <v>633</v>
      </c>
      <c r="Q16" s="102">
        <f t="shared" si="35"/>
        <v>638</v>
      </c>
      <c r="R16" s="78">
        <v>638</v>
      </c>
      <c r="S16" s="78">
        <v>639</v>
      </c>
      <c r="T16" s="78">
        <v>641</v>
      </c>
      <c r="U16" s="78">
        <v>638</v>
      </c>
      <c r="V16" s="102">
        <f t="shared" si="36"/>
        <v>642</v>
      </c>
      <c r="W16" s="78">
        <v>642</v>
      </c>
      <c r="X16" s="78">
        <v>641</v>
      </c>
      <c r="Y16" s="78">
        <v>718</v>
      </c>
      <c r="Z16" s="78">
        <v>735</v>
      </c>
      <c r="AA16" s="79">
        <f t="shared" si="37"/>
        <v>736</v>
      </c>
      <c r="AB16" s="78">
        <v>736</v>
      </c>
      <c r="AC16" s="78">
        <v>746</v>
      </c>
      <c r="AD16" s="29">
        <f>AC16</f>
        <v>746</v>
      </c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</row>
    <row r="17" spans="2:58" s="139" customFormat="1" ht="15" x14ac:dyDescent="0.2">
      <c r="B17" s="140" t="s">
        <v>55</v>
      </c>
      <c r="C17" s="135">
        <v>244</v>
      </c>
      <c r="D17" s="135"/>
      <c r="E17" s="135"/>
      <c r="F17" s="135"/>
      <c r="G17" s="135"/>
      <c r="H17" s="135">
        <v>343</v>
      </c>
      <c r="I17" s="136">
        <v>354</v>
      </c>
      <c r="J17" s="137">
        <v>352</v>
      </c>
      <c r="K17" s="137">
        <v>361</v>
      </c>
      <c r="L17" s="135">
        <f t="shared" si="34"/>
        <v>359</v>
      </c>
      <c r="M17" s="135">
        <v>359</v>
      </c>
      <c r="N17" s="135">
        <v>354</v>
      </c>
      <c r="O17" s="135">
        <v>361</v>
      </c>
      <c r="P17" s="136">
        <v>341</v>
      </c>
      <c r="Q17" s="135">
        <f t="shared" si="35"/>
        <v>354</v>
      </c>
      <c r="R17" s="135">
        <v>354</v>
      </c>
      <c r="S17" s="135">
        <v>351</v>
      </c>
      <c r="T17" s="135">
        <v>369</v>
      </c>
      <c r="U17" s="135">
        <v>369</v>
      </c>
      <c r="V17" s="135">
        <f t="shared" si="36"/>
        <v>377</v>
      </c>
      <c r="W17" s="135">
        <v>377</v>
      </c>
      <c r="X17" s="135">
        <v>370</v>
      </c>
      <c r="Y17" s="135">
        <v>417</v>
      </c>
      <c r="Z17" s="135">
        <v>416</v>
      </c>
      <c r="AA17" s="135">
        <f t="shared" si="37"/>
        <v>416</v>
      </c>
      <c r="AB17" s="135">
        <v>416</v>
      </c>
      <c r="AC17" s="135">
        <v>418</v>
      </c>
      <c r="AD17" s="29">
        <f t="shared" ref="AD17:AD18" si="39">AC17</f>
        <v>418</v>
      </c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</row>
    <row r="18" spans="2:58" s="30" customFormat="1" ht="15" x14ac:dyDescent="0.2">
      <c r="B18" s="140" t="s">
        <v>56</v>
      </c>
      <c r="C18" s="78">
        <v>1313</v>
      </c>
      <c r="D18" s="79"/>
      <c r="E18" s="79"/>
      <c r="F18" s="79"/>
      <c r="G18" s="79"/>
      <c r="H18" s="78">
        <v>1435</v>
      </c>
      <c r="I18" s="100">
        <v>1416</v>
      </c>
      <c r="J18" s="101">
        <v>1408</v>
      </c>
      <c r="K18" s="101">
        <v>1459</v>
      </c>
      <c r="L18" s="102">
        <f t="shared" si="34"/>
        <v>1487</v>
      </c>
      <c r="M18" s="78">
        <v>1487</v>
      </c>
      <c r="N18" s="78">
        <v>1485</v>
      </c>
      <c r="O18" s="78">
        <v>1457</v>
      </c>
      <c r="P18" s="100">
        <v>1429</v>
      </c>
      <c r="Q18" s="102">
        <f t="shared" si="35"/>
        <v>1324</v>
      </c>
      <c r="R18" s="78">
        <v>1324</v>
      </c>
      <c r="S18" s="78">
        <v>1299</v>
      </c>
      <c r="T18" s="78">
        <v>1340</v>
      </c>
      <c r="U18" s="78">
        <v>1360</v>
      </c>
      <c r="V18" s="102">
        <f t="shared" si="36"/>
        <v>1361</v>
      </c>
      <c r="W18" s="78">
        <v>1361</v>
      </c>
      <c r="X18" s="78">
        <v>1228</v>
      </c>
      <c r="Y18" s="78">
        <v>1335</v>
      </c>
      <c r="Z18" s="78">
        <v>1352</v>
      </c>
      <c r="AA18" s="79">
        <f t="shared" si="37"/>
        <v>1329</v>
      </c>
      <c r="AB18" s="78">
        <v>1329</v>
      </c>
      <c r="AC18" s="78">
        <v>1366</v>
      </c>
      <c r="AD18" s="29">
        <f t="shared" si="39"/>
        <v>1366</v>
      </c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</row>
    <row r="19" spans="2:58" s="30" customFormat="1" ht="15" x14ac:dyDescent="0.2">
      <c r="B19" s="140" t="s">
        <v>21</v>
      </c>
      <c r="C19" s="78">
        <v>447</v>
      </c>
      <c r="D19" s="79"/>
      <c r="E19" s="79"/>
      <c r="F19" s="79"/>
      <c r="G19" s="79"/>
      <c r="H19" s="78">
        <v>553</v>
      </c>
      <c r="I19" s="100">
        <v>514</v>
      </c>
      <c r="J19" s="101">
        <v>567</v>
      </c>
      <c r="K19" s="101">
        <v>694</v>
      </c>
      <c r="L19" s="102">
        <f t="shared" si="34"/>
        <v>724</v>
      </c>
      <c r="M19" s="78">
        <v>724</v>
      </c>
      <c r="N19" s="78">
        <v>784</v>
      </c>
      <c r="O19" s="78">
        <v>702</v>
      </c>
      <c r="P19" s="100">
        <v>667</v>
      </c>
      <c r="Q19" s="102">
        <f t="shared" si="35"/>
        <v>750</v>
      </c>
      <c r="R19" s="78">
        <v>750</v>
      </c>
      <c r="S19" s="78">
        <v>752</v>
      </c>
      <c r="T19" s="78">
        <v>821</v>
      </c>
      <c r="U19" s="78">
        <v>842</v>
      </c>
      <c r="V19" s="102">
        <f t="shared" si="36"/>
        <v>1045</v>
      </c>
      <c r="W19" s="78">
        <v>1045</v>
      </c>
      <c r="X19" s="78">
        <v>1021</v>
      </c>
      <c r="Y19" s="78">
        <v>1018</v>
      </c>
      <c r="Z19" s="78">
        <v>1033</v>
      </c>
      <c r="AA19" s="79">
        <f t="shared" si="37"/>
        <v>1071</v>
      </c>
      <c r="AB19" s="78">
        <v>1071</v>
      </c>
      <c r="AC19" s="78">
        <v>1065</v>
      </c>
      <c r="AD19" s="143">
        <f>AC19+10</f>
        <v>1075</v>
      </c>
      <c r="AE19" s="29">
        <f t="shared" ref="AE19:AF19" si="40">AD19+10</f>
        <v>1085</v>
      </c>
      <c r="AF19" s="29">
        <f t="shared" si="40"/>
        <v>1095</v>
      </c>
      <c r="AG19" s="29">
        <f>AF19</f>
        <v>1095</v>
      </c>
      <c r="AH19" s="29">
        <f>AG19</f>
        <v>1095</v>
      </c>
      <c r="AI19" s="29">
        <f>AH19+10</f>
        <v>1105</v>
      </c>
      <c r="AJ19" s="29">
        <f t="shared" ref="AJ19:AK19" si="41">AI19+10</f>
        <v>1115</v>
      </c>
      <c r="AK19" s="29">
        <f t="shared" si="41"/>
        <v>1125</v>
      </c>
      <c r="AL19" s="29">
        <f>AK19</f>
        <v>1125</v>
      </c>
      <c r="AM19" s="29">
        <f>AL19</f>
        <v>1125</v>
      </c>
      <c r="AN19" s="29">
        <f>AM19+10</f>
        <v>1135</v>
      </c>
      <c r="AO19" s="29">
        <f t="shared" ref="AO19:AP19" si="42">AN19+10</f>
        <v>1145</v>
      </c>
      <c r="AP19" s="29">
        <f t="shared" si="42"/>
        <v>1155</v>
      </c>
      <c r="AQ19" s="29">
        <f>AP19</f>
        <v>1155</v>
      </c>
      <c r="AR19" s="29">
        <f>AQ19</f>
        <v>1155</v>
      </c>
      <c r="AS19" s="29">
        <f>AR19+10</f>
        <v>1165</v>
      </c>
      <c r="AT19" s="29">
        <f t="shared" ref="AT19:AU19" si="43">AS19+10</f>
        <v>1175</v>
      </c>
      <c r="AU19" s="29">
        <f t="shared" si="43"/>
        <v>1185</v>
      </c>
      <c r="AV19" s="29">
        <f>AU19</f>
        <v>1185</v>
      </c>
      <c r="AW19" s="29">
        <f>AV19</f>
        <v>1185</v>
      </c>
      <c r="AX19" s="29">
        <f>AW19+10</f>
        <v>1195</v>
      </c>
      <c r="AY19" s="29">
        <f t="shared" ref="AY19:AZ19" si="44">AX19+10</f>
        <v>1205</v>
      </c>
      <c r="AZ19" s="29">
        <f t="shared" si="44"/>
        <v>1215</v>
      </c>
      <c r="BA19" s="29">
        <f>AZ19</f>
        <v>1215</v>
      </c>
      <c r="BB19" s="29">
        <f>BA19</f>
        <v>1215</v>
      </c>
      <c r="BC19" s="29">
        <f>BB19+10</f>
        <v>1225</v>
      </c>
      <c r="BD19" s="29">
        <f t="shared" ref="BD19:BE19" si="45">BC19+10</f>
        <v>1235</v>
      </c>
      <c r="BE19" s="29">
        <f t="shared" si="45"/>
        <v>1245</v>
      </c>
      <c r="BF19" s="29">
        <f>BE19</f>
        <v>1245</v>
      </c>
    </row>
    <row r="20" spans="2:58" s="44" customFormat="1" x14ac:dyDescent="0.2">
      <c r="B20" s="151" t="s">
        <v>140</v>
      </c>
      <c r="C20" s="41">
        <f>SUM(C15:C19)</f>
        <v>3704</v>
      </c>
      <c r="D20" s="41">
        <f t="shared" ref="D20:BF20" si="46">SUM(D15:D19)</f>
        <v>0</v>
      </c>
      <c r="E20" s="41">
        <f t="shared" si="46"/>
        <v>0</v>
      </c>
      <c r="F20" s="41">
        <f t="shared" si="46"/>
        <v>0</v>
      </c>
      <c r="G20" s="41">
        <f t="shared" si="46"/>
        <v>0</v>
      </c>
      <c r="H20" s="41">
        <f t="shared" si="46"/>
        <v>4163</v>
      </c>
      <c r="I20" s="41">
        <f t="shared" si="46"/>
        <v>4096</v>
      </c>
      <c r="J20" s="41">
        <f t="shared" si="46"/>
        <v>4135</v>
      </c>
      <c r="K20" s="41">
        <f t="shared" si="46"/>
        <v>4357</v>
      </c>
      <c r="L20" s="41">
        <f t="shared" si="46"/>
        <v>4434</v>
      </c>
      <c r="M20" s="41">
        <f t="shared" si="46"/>
        <v>4434</v>
      </c>
      <c r="N20" s="41">
        <f t="shared" si="46"/>
        <v>4460</v>
      </c>
      <c r="O20" s="41">
        <f t="shared" si="46"/>
        <v>4361</v>
      </c>
      <c r="P20" s="41">
        <f t="shared" si="46"/>
        <v>4184</v>
      </c>
      <c r="Q20" s="41">
        <f t="shared" si="46"/>
        <v>4237</v>
      </c>
      <c r="R20" s="41">
        <f t="shared" si="46"/>
        <v>4237</v>
      </c>
      <c r="S20" s="41">
        <f t="shared" si="46"/>
        <v>4203</v>
      </c>
      <c r="T20" s="41">
        <f t="shared" si="46"/>
        <v>4333</v>
      </c>
      <c r="U20" s="41">
        <f t="shared" si="46"/>
        <v>4366</v>
      </c>
      <c r="V20" s="41">
        <f t="shared" si="46"/>
        <v>4622</v>
      </c>
      <c r="W20" s="41">
        <f t="shared" si="46"/>
        <v>4622</v>
      </c>
      <c r="X20" s="41">
        <f t="shared" si="46"/>
        <v>4450</v>
      </c>
      <c r="Y20" s="41">
        <f t="shared" si="46"/>
        <v>4760</v>
      </c>
      <c r="Z20" s="41">
        <f t="shared" si="46"/>
        <v>4836</v>
      </c>
      <c r="AA20" s="41">
        <f t="shared" si="46"/>
        <v>4856</v>
      </c>
      <c r="AB20" s="41">
        <f t="shared" si="46"/>
        <v>4856</v>
      </c>
      <c r="AC20" s="44">
        <f t="shared" si="46"/>
        <v>4933</v>
      </c>
      <c r="AD20" s="43">
        <f t="shared" si="46"/>
        <v>4963.4940006344468</v>
      </c>
      <c r="AE20" s="43">
        <f t="shared" si="46"/>
        <v>2467.7219943581408</v>
      </c>
      <c r="AF20" s="43">
        <f t="shared" si="46"/>
        <v>2513.20945413559</v>
      </c>
      <c r="AG20" s="43">
        <f t="shared" si="46"/>
        <v>2505.2094541355905</v>
      </c>
      <c r="AH20" s="43">
        <f t="shared" si="46"/>
        <v>2518.655078493447</v>
      </c>
      <c r="AI20" s="43">
        <f t="shared" si="46"/>
        <v>2549.5042724264404</v>
      </c>
      <c r="AJ20" s="43">
        <f t="shared" si="46"/>
        <v>2586.9929001689702</v>
      </c>
      <c r="AK20" s="43">
        <f t="shared" si="46"/>
        <v>2666.9865878126457</v>
      </c>
      <c r="AL20" s="43">
        <f t="shared" si="46"/>
        <v>2658.9865878126457</v>
      </c>
      <c r="AM20" s="43">
        <f t="shared" si="46"/>
        <v>2666.6615727520375</v>
      </c>
      <c r="AN20" s="43">
        <f t="shared" si="46"/>
        <v>2697.0726233718087</v>
      </c>
      <c r="AO20" s="43">
        <f t="shared" si="46"/>
        <v>2738.0249589888226</v>
      </c>
      <c r="AP20" s="43">
        <f t="shared" si="46"/>
        <v>2839.9711962626138</v>
      </c>
      <c r="AQ20" s="43">
        <f t="shared" si="46"/>
        <v>2831.9711962626143</v>
      </c>
      <c r="AR20" s="43">
        <f t="shared" si="46"/>
        <v>2833.2870974414345</v>
      </c>
      <c r="AS20" s="43">
        <f t="shared" si="46"/>
        <v>2862.9909758780432</v>
      </c>
      <c r="AT20" s="43">
        <f t="shared" si="46"/>
        <v>2908.3613390140067</v>
      </c>
      <c r="AU20" s="43">
        <f t="shared" si="46"/>
        <v>3040.0462509278832</v>
      </c>
      <c r="AV20" s="43">
        <f t="shared" si="46"/>
        <v>3032.0462509278832</v>
      </c>
      <c r="AW20" s="43">
        <f t="shared" si="46"/>
        <v>3026.1297585235016</v>
      </c>
      <c r="AX20" s="43">
        <f t="shared" si="46"/>
        <v>3054.6346266023834</v>
      </c>
      <c r="AY20" s="43">
        <f t="shared" si="46"/>
        <v>3105.4651962701337</v>
      </c>
      <c r="AZ20" s="43">
        <f t="shared" si="46"/>
        <v>3277.449199088921</v>
      </c>
      <c r="BA20" s="43">
        <f t="shared" si="46"/>
        <v>3269.4491990889214</v>
      </c>
      <c r="BB20" s="43">
        <f t="shared" si="46"/>
        <v>3255.0597278428177</v>
      </c>
      <c r="BC20" s="43">
        <f t="shared" si="46"/>
        <v>3281.5761909754929</v>
      </c>
      <c r="BD20" s="43">
        <f t="shared" si="46"/>
        <v>3338.9952500924123</v>
      </c>
      <c r="BE20" s="43">
        <f t="shared" si="46"/>
        <v>3565.6477408427759</v>
      </c>
      <c r="BF20" s="43">
        <f t="shared" si="46"/>
        <v>3557.6477408427763</v>
      </c>
    </row>
    <row r="21" spans="2:58" s="30" customFormat="1" ht="15" x14ac:dyDescent="0.2">
      <c r="B21" s="151"/>
      <c r="C21" s="7"/>
      <c r="D21" s="20"/>
      <c r="E21" s="20"/>
      <c r="F21" s="20"/>
      <c r="G21" s="20"/>
      <c r="H21" s="7"/>
      <c r="I21" s="8"/>
      <c r="J21" s="11"/>
      <c r="K21" s="11"/>
      <c r="L21" s="27"/>
      <c r="M21" s="7"/>
      <c r="N21" s="22"/>
      <c r="O21" s="22"/>
      <c r="P21" s="8"/>
      <c r="Q21" s="27"/>
      <c r="R21" s="22"/>
      <c r="S21" s="22"/>
      <c r="T21" s="22"/>
      <c r="U21" s="22"/>
      <c r="V21" s="27"/>
      <c r="W21" s="7"/>
      <c r="X21" s="22"/>
      <c r="Y21" s="22"/>
      <c r="Z21" s="22"/>
      <c r="AA21" s="20"/>
      <c r="AB21" s="7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s="44" customFormat="1" x14ac:dyDescent="0.2">
      <c r="B22" s="151" t="s">
        <v>57</v>
      </c>
      <c r="C22" s="41">
        <f t="shared" ref="C22:AA22" si="47">C20+C13</f>
        <v>5231</v>
      </c>
      <c r="D22" s="41">
        <f t="shared" si="47"/>
        <v>0</v>
      </c>
      <c r="E22" s="41">
        <f t="shared" si="47"/>
        <v>0</v>
      </c>
      <c r="F22" s="41">
        <f t="shared" si="47"/>
        <v>0</v>
      </c>
      <c r="G22" s="41">
        <f t="shared" si="47"/>
        <v>0</v>
      </c>
      <c r="H22" s="41">
        <f t="shared" si="47"/>
        <v>5852</v>
      </c>
      <c r="I22" s="41">
        <f t="shared" si="47"/>
        <v>5550</v>
      </c>
      <c r="J22" s="41">
        <f t="shared" si="47"/>
        <v>5649</v>
      </c>
      <c r="K22" s="41">
        <f t="shared" si="47"/>
        <v>6419</v>
      </c>
      <c r="L22" s="41">
        <f t="shared" si="47"/>
        <v>5966</v>
      </c>
      <c r="M22" s="41">
        <f t="shared" si="47"/>
        <v>5966</v>
      </c>
      <c r="N22" s="41">
        <f t="shared" si="47"/>
        <v>5816</v>
      </c>
      <c r="O22" s="41">
        <f t="shared" si="47"/>
        <v>5790</v>
      </c>
      <c r="P22" s="41">
        <f t="shared" si="47"/>
        <v>5779</v>
      </c>
      <c r="Q22" s="41">
        <f t="shared" si="47"/>
        <v>5846</v>
      </c>
      <c r="R22" s="41">
        <f t="shared" si="47"/>
        <v>5846</v>
      </c>
      <c r="S22" s="41">
        <f t="shared" si="47"/>
        <v>5749</v>
      </c>
      <c r="T22" s="41">
        <f t="shared" si="47"/>
        <v>5848</v>
      </c>
      <c r="U22" s="41">
        <f t="shared" si="47"/>
        <v>6071</v>
      </c>
      <c r="V22" s="41">
        <f t="shared" si="47"/>
        <v>6231</v>
      </c>
      <c r="W22" s="41">
        <f t="shared" si="47"/>
        <v>6231</v>
      </c>
      <c r="X22" s="41">
        <f t="shared" si="47"/>
        <v>6224</v>
      </c>
      <c r="Y22" s="41">
        <f t="shared" si="47"/>
        <v>6395</v>
      </c>
      <c r="Z22" s="41">
        <f t="shared" si="47"/>
        <v>6461</v>
      </c>
      <c r="AA22" s="41">
        <f t="shared" si="47"/>
        <v>6727</v>
      </c>
      <c r="AB22" s="41">
        <f>AB20+AB13</f>
        <v>6727</v>
      </c>
      <c r="AC22" s="44">
        <f t="shared" ref="AC22:BF22" si="48">AC20+AC13</f>
        <v>6660</v>
      </c>
      <c r="AD22" s="43">
        <f t="shared" si="48"/>
        <v>7383.0521235464439</v>
      </c>
      <c r="AE22" s="43">
        <f t="shared" si="48"/>
        <v>4685.0373902123974</v>
      </c>
      <c r="AF22" s="43">
        <f t="shared" si="48"/>
        <v>4826.0365144488205</v>
      </c>
      <c r="AG22" s="43">
        <f t="shared" si="48"/>
        <v>4143.9121673201389</v>
      </c>
      <c r="AH22" s="43">
        <f t="shared" si="48"/>
        <v>4581.8596079978324</v>
      </c>
      <c r="AI22" s="43">
        <f t="shared" si="48"/>
        <v>4776.4598463300181</v>
      </c>
      <c r="AJ22" s="43">
        <f t="shared" si="48"/>
        <v>4891.3783067757577</v>
      </c>
      <c r="AK22" s="43">
        <f t="shared" si="48"/>
        <v>5046.2030052384152</v>
      </c>
      <c r="AL22" s="43">
        <f t="shared" si="48"/>
        <v>4364.0786581097336</v>
      </c>
      <c r="AM22" s="43">
        <f t="shared" si="48"/>
        <v>4715.086998766852</v>
      </c>
      <c r="AN22" s="43">
        <f t="shared" si="48"/>
        <v>4963.103823302301</v>
      </c>
      <c r="AO22" s="43">
        <f t="shared" si="48"/>
        <v>5122.2927718344254</v>
      </c>
      <c r="AP22" s="43">
        <f t="shared" si="48"/>
        <v>5297.1021559320252</v>
      </c>
      <c r="AQ22" s="43">
        <f t="shared" si="48"/>
        <v>4614.9778088033445</v>
      </c>
      <c r="AR22" s="43">
        <f t="shared" si="48"/>
        <v>4867.8638198874496</v>
      </c>
      <c r="AS22" s="43">
        <f t="shared" si="48"/>
        <v>5172.164231232151</v>
      </c>
      <c r="AT22" s="43">
        <f t="shared" si="48"/>
        <v>5389.3234203267639</v>
      </c>
      <c r="AU22" s="43">
        <f t="shared" si="48"/>
        <v>5588.8071787197659</v>
      </c>
      <c r="AV22" s="43">
        <f t="shared" si="48"/>
        <v>4906.6828315910843</v>
      </c>
      <c r="AW22" s="43">
        <f t="shared" si="48"/>
        <v>5047.714738577537</v>
      </c>
      <c r="AX22" s="43">
        <f t="shared" si="48"/>
        <v>5411.4890767985171</v>
      </c>
      <c r="AY22" s="43">
        <f t="shared" si="48"/>
        <v>5703.5856348181896</v>
      </c>
      <c r="AZ22" s="43">
        <f t="shared" si="48"/>
        <v>5934.1647768954308</v>
      </c>
      <c r="BA22" s="43">
        <f t="shared" si="48"/>
        <v>5252.0404297667501</v>
      </c>
      <c r="BB22" s="43">
        <f t="shared" si="48"/>
        <v>5264.4426226843916</v>
      </c>
      <c r="BC22" s="43">
        <f t="shared" si="48"/>
        <v>5691.1797778833461</v>
      </c>
      <c r="BD22" s="43">
        <f t="shared" si="48"/>
        <v>6079.1851915685775</v>
      </c>
      <c r="BE22" s="43">
        <f t="shared" si="48"/>
        <v>6349.7511224072778</v>
      </c>
      <c r="BF22" s="43">
        <f t="shared" si="48"/>
        <v>5667.6267752785971</v>
      </c>
    </row>
    <row r="23" spans="2:58" s="30" customFormat="1" x14ac:dyDescent="0.2">
      <c r="B23" s="150"/>
      <c r="C23" s="7"/>
      <c r="D23" s="20"/>
      <c r="E23" s="20"/>
      <c r="F23" s="20"/>
      <c r="G23" s="20"/>
      <c r="H23" s="7"/>
      <c r="I23" s="20"/>
      <c r="J23" s="20"/>
      <c r="K23" s="20"/>
      <c r="L23" s="27"/>
      <c r="M23" s="7"/>
      <c r="N23" s="20"/>
      <c r="O23" s="20"/>
      <c r="P23" s="20"/>
      <c r="Q23" s="27"/>
      <c r="R23" s="22"/>
      <c r="S23" s="20"/>
      <c r="T23" s="20"/>
      <c r="U23" s="20"/>
      <c r="V23" s="27"/>
      <c r="W23" s="7"/>
      <c r="X23" s="22"/>
      <c r="Y23" s="22"/>
      <c r="Z23" s="20"/>
      <c r="AA23" s="20"/>
      <c r="AB23" s="7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s="30" customFormat="1" ht="15" x14ac:dyDescent="0.2">
      <c r="B24" s="140" t="s">
        <v>58</v>
      </c>
      <c r="C24" s="78">
        <v>960</v>
      </c>
      <c r="D24" s="79"/>
      <c r="E24" s="79"/>
      <c r="F24" s="79"/>
      <c r="G24" s="79"/>
      <c r="H24" s="78">
        <v>1189</v>
      </c>
      <c r="I24" s="100">
        <v>1061</v>
      </c>
      <c r="J24" s="101">
        <v>1142</v>
      </c>
      <c r="K24" s="101">
        <v>1265</v>
      </c>
      <c r="L24" s="102">
        <f t="shared" ref="L24:L26" si="49">M24</f>
        <v>1334</v>
      </c>
      <c r="M24" s="78">
        <v>1334</v>
      </c>
      <c r="N24" s="78">
        <v>1202</v>
      </c>
      <c r="O24" s="78">
        <v>1090</v>
      </c>
      <c r="P24" s="100">
        <v>1156</v>
      </c>
      <c r="Q24" s="102">
        <f t="shared" ref="Q24:Q26" si="50">R24</f>
        <v>1251</v>
      </c>
      <c r="R24" s="78">
        <v>1251</v>
      </c>
      <c r="S24" s="78">
        <v>1128</v>
      </c>
      <c r="T24" s="78">
        <v>1063</v>
      </c>
      <c r="U24" s="78">
        <v>1119</v>
      </c>
      <c r="V24" s="102">
        <f t="shared" ref="V24:V26" si="51">W24</f>
        <v>1169</v>
      </c>
      <c r="W24" s="78">
        <v>1169</v>
      </c>
      <c r="X24" s="78">
        <v>1095</v>
      </c>
      <c r="Y24" s="78">
        <v>1098</v>
      </c>
      <c r="Z24" s="78">
        <v>1138</v>
      </c>
      <c r="AA24" s="79">
        <f t="shared" ref="AA24:AA26" si="52">AB24</f>
        <v>1211</v>
      </c>
      <c r="AB24" s="78">
        <v>1211</v>
      </c>
      <c r="AC24" s="78">
        <v>1179</v>
      </c>
      <c r="AD24" s="29">
        <f>'Income Statement'!AD11*'Balance Sheet'!AD63/'Balance Sheet'!AD66</f>
        <v>1145.6262508135108</v>
      </c>
      <c r="AE24" s="29">
        <f>'Income Statement'!AE11*'Balance Sheet'!AE63/'Balance Sheet'!AE66</f>
        <v>1221.0847797931692</v>
      </c>
      <c r="AF24" s="29">
        <f>'Income Statement'!AF11*'Balance Sheet'!AF63/'Balance Sheet'!AF66</f>
        <v>1725.5094438897052</v>
      </c>
      <c r="AG24" s="29">
        <f>'Income Statement'!AG11*'Balance Sheet'!AG63/'Balance Sheet'!AG66</f>
        <v>1299.6025621503072</v>
      </c>
      <c r="AH24" s="29">
        <f>'Income Statement'!AH11*'Balance Sheet'!AH63/'Balance Sheet'!AH66</f>
        <v>938.69209430631406</v>
      </c>
      <c r="AI24" s="29">
        <f>'Income Statement'!AI11*'Balance Sheet'!AI63/'Balance Sheet'!AI66</f>
        <v>1202.7653533967778</v>
      </c>
      <c r="AJ24" s="29">
        <f>'Income Statement'!AJ11*'Balance Sheet'!AJ63/'Balance Sheet'!AJ66</f>
        <v>1327.6326380470061</v>
      </c>
      <c r="AK24" s="29">
        <f>AL24</f>
        <v>1403.3412866190622</v>
      </c>
      <c r="AL24" s="29">
        <f>'Income Statement'!AL11*'Balance Sheet'!AL63/'Balance Sheet'!AL66</f>
        <v>1403.3412866190622</v>
      </c>
      <c r="AM24" s="29">
        <f>'Income Statement'!AM11*'Balance Sheet'!AM63/'Balance Sheet'!AM66</f>
        <v>914.8585606684328</v>
      </c>
      <c r="AN24" s="29">
        <f>'Income Statement'!AN11*'Balance Sheet'!AN63/'Balance Sheet'!AN66</f>
        <v>1265.7806944823108</v>
      </c>
      <c r="AO24" s="29">
        <f>'Income Statement'!AO11*'Balance Sheet'!AO63/'Balance Sheet'!AO66</f>
        <v>1456.4550674664326</v>
      </c>
      <c r="AP24" s="29">
        <f>AQ24</f>
        <v>1525.0890423055803</v>
      </c>
      <c r="AQ24" s="29">
        <f>'Income Statement'!AQ11*'Balance Sheet'!AQ63/'Balance Sheet'!AQ66</f>
        <v>1525.0890423055803</v>
      </c>
      <c r="AR24" s="29">
        <f>'Income Statement'!AR11*'Balance Sheet'!AR63/'Balance Sheet'!AR66</f>
        <v>892.52543724312306</v>
      </c>
      <c r="AS24" s="29">
        <f>'Income Statement'!AS11*'Balance Sheet'!AS63/'Balance Sheet'!AS66</f>
        <v>1335.3537663450024</v>
      </c>
      <c r="AT24" s="29">
        <f>'Income Statement'!AT11*'Balance Sheet'!AT63/'Balance Sheet'!AT66</f>
        <v>1612.3891606087157</v>
      </c>
      <c r="AU24" s="29">
        <f>AV24</f>
        <v>1668.2682570104992</v>
      </c>
      <c r="AV24" s="29">
        <f>'Income Statement'!AV11*'Balance Sheet'!AV63/'Balance Sheet'!AV66</f>
        <v>1668.2682570104992</v>
      </c>
      <c r="AW24" s="29">
        <f>'Income Statement'!AW11*'Balance Sheet'!AW63/'Balance Sheet'!AW66</f>
        <v>871.57429297835483</v>
      </c>
      <c r="AX24" s="29">
        <f>'Income Statement'!AX11*'Balance Sheet'!AX63/'Balance Sheet'!AX66</f>
        <v>1412.2468851978267</v>
      </c>
      <c r="AY24" s="29">
        <f>'Income Statement'!AY11*'Balance Sheet'!AY63/'Balance Sheet'!AY66</f>
        <v>1801.32468366644</v>
      </c>
      <c r="AZ24" s="29">
        <f>BA24</f>
        <v>1836.9561036785162</v>
      </c>
      <c r="BA24" s="29">
        <f>'Income Statement'!BA11*'Balance Sheet'!BA63/'Balance Sheet'!BA66</f>
        <v>1836.9561036785162</v>
      </c>
      <c r="BB24" s="29">
        <f>'Income Statement'!BB11*'Balance Sheet'!BB63/'Balance Sheet'!BB66</f>
        <v>851.89659002643282</v>
      </c>
      <c r="BC24" s="29">
        <f>'Income Statement'!BC11*'Balance Sheet'!BC63/'Balance Sheet'!BC66</f>
        <v>1497.3128247573597</v>
      </c>
      <c r="BD24" s="29">
        <f>'Income Statement'!BD11*'Balance Sheet'!BD63/'Balance Sheet'!BD66</f>
        <v>2030.4331867189755</v>
      </c>
      <c r="BE24" s="29">
        <f>BF24</f>
        <v>2036.0098202603588</v>
      </c>
      <c r="BF24" s="29">
        <f>'Income Statement'!BF11*'Balance Sheet'!BF63/'Balance Sheet'!BF66</f>
        <v>2036.0098202603588</v>
      </c>
    </row>
    <row r="25" spans="2:58" s="30" customFormat="1" ht="15" x14ac:dyDescent="0.2">
      <c r="B25" s="140" t="s">
        <v>59</v>
      </c>
      <c r="C25" s="78">
        <v>150</v>
      </c>
      <c r="D25" s="79"/>
      <c r="E25" s="79"/>
      <c r="F25" s="79"/>
      <c r="G25" s="79"/>
      <c r="H25" s="78">
        <v>33</v>
      </c>
      <c r="I25" s="100">
        <v>24</v>
      </c>
      <c r="J25" s="101">
        <v>16</v>
      </c>
      <c r="K25" s="101">
        <v>26</v>
      </c>
      <c r="L25" s="102">
        <f t="shared" si="49"/>
        <v>13</v>
      </c>
      <c r="M25" s="78">
        <v>13</v>
      </c>
      <c r="N25" s="78">
        <v>27</v>
      </c>
      <c r="O25" s="78">
        <v>21</v>
      </c>
      <c r="P25" s="100">
        <v>16</v>
      </c>
      <c r="Q25" s="102">
        <f t="shared" si="50"/>
        <v>16</v>
      </c>
      <c r="R25" s="78">
        <v>16</v>
      </c>
      <c r="S25" s="78">
        <v>29</v>
      </c>
      <c r="T25" s="78">
        <v>50</v>
      </c>
      <c r="U25" s="78">
        <v>12</v>
      </c>
      <c r="V25" s="102">
        <f t="shared" si="51"/>
        <v>55</v>
      </c>
      <c r="W25" s="78">
        <v>55</v>
      </c>
      <c r="X25" s="78">
        <v>35</v>
      </c>
      <c r="Y25" s="78">
        <v>14</v>
      </c>
      <c r="Z25" s="78">
        <v>24</v>
      </c>
      <c r="AA25" s="79">
        <f t="shared" si="52"/>
        <v>31</v>
      </c>
      <c r="AB25" s="78">
        <v>31</v>
      </c>
      <c r="AC25" s="78">
        <v>21</v>
      </c>
      <c r="AD25" s="29">
        <f>AC25</f>
        <v>21</v>
      </c>
      <c r="AE25" s="29">
        <f>AD25</f>
        <v>21</v>
      </c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s="30" customFormat="1" ht="15" x14ac:dyDescent="0.2">
      <c r="B26" s="140" t="s">
        <v>60</v>
      </c>
      <c r="C26" s="78">
        <v>431</v>
      </c>
      <c r="D26" s="79"/>
      <c r="E26" s="79"/>
      <c r="F26" s="79"/>
      <c r="G26" s="79"/>
      <c r="H26" s="78">
        <v>453</v>
      </c>
      <c r="I26" s="100">
        <v>394</v>
      </c>
      <c r="J26" s="101">
        <v>400</v>
      </c>
      <c r="K26" s="101">
        <v>64</v>
      </c>
      <c r="L26" s="102">
        <f t="shared" si="49"/>
        <v>68</v>
      </c>
      <c r="M26" s="78">
        <v>68</v>
      </c>
      <c r="N26" s="78">
        <v>73</v>
      </c>
      <c r="O26" s="78">
        <v>72</v>
      </c>
      <c r="P26" s="100">
        <v>72</v>
      </c>
      <c r="Q26" s="102">
        <f t="shared" si="50"/>
        <v>398</v>
      </c>
      <c r="R26" s="78">
        <v>398</v>
      </c>
      <c r="S26" s="78">
        <v>398</v>
      </c>
      <c r="T26" s="78">
        <v>374</v>
      </c>
      <c r="U26" s="78">
        <v>373</v>
      </c>
      <c r="V26" s="102">
        <f t="shared" si="51"/>
        <v>53</v>
      </c>
      <c r="W26" s="78">
        <v>53</v>
      </c>
      <c r="X26" s="78">
        <v>58</v>
      </c>
      <c r="Y26" s="78">
        <v>24</v>
      </c>
      <c r="Z26" s="78">
        <v>24</v>
      </c>
      <c r="AA26" s="79">
        <f t="shared" si="52"/>
        <v>27</v>
      </c>
      <c r="AB26" s="78">
        <v>27</v>
      </c>
      <c r="AC26" s="78">
        <v>30</v>
      </c>
      <c r="AD26" s="29">
        <f>AC26</f>
        <v>30</v>
      </c>
      <c r="AE26" s="29">
        <f>AD26</f>
        <v>30</v>
      </c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</row>
    <row r="27" spans="2:58" s="44" customFormat="1" x14ac:dyDescent="0.2">
      <c r="B27" s="151" t="s">
        <v>61</v>
      </c>
      <c r="C27" s="41">
        <f t="shared" ref="C27:AA27" si="53">SUM(C24:C26)</f>
        <v>1541</v>
      </c>
      <c r="D27" s="41">
        <f t="shared" si="53"/>
        <v>0</v>
      </c>
      <c r="E27" s="41">
        <f t="shared" si="53"/>
        <v>0</v>
      </c>
      <c r="F27" s="41">
        <f t="shared" si="53"/>
        <v>0</v>
      </c>
      <c r="G27" s="41">
        <f t="shared" si="53"/>
        <v>0</v>
      </c>
      <c r="H27" s="41">
        <f t="shared" si="53"/>
        <v>1675</v>
      </c>
      <c r="I27" s="41">
        <f t="shared" si="53"/>
        <v>1479</v>
      </c>
      <c r="J27" s="41">
        <f t="shared" si="53"/>
        <v>1558</v>
      </c>
      <c r="K27" s="41">
        <f t="shared" si="53"/>
        <v>1355</v>
      </c>
      <c r="L27" s="41">
        <f t="shared" si="53"/>
        <v>1415</v>
      </c>
      <c r="M27" s="41">
        <f t="shared" si="53"/>
        <v>1415</v>
      </c>
      <c r="N27" s="41">
        <f t="shared" si="53"/>
        <v>1302</v>
      </c>
      <c r="O27" s="41">
        <f t="shared" si="53"/>
        <v>1183</v>
      </c>
      <c r="P27" s="41">
        <f t="shared" si="53"/>
        <v>1244</v>
      </c>
      <c r="Q27" s="41">
        <f t="shared" si="53"/>
        <v>1665</v>
      </c>
      <c r="R27" s="41">
        <f t="shared" si="53"/>
        <v>1665</v>
      </c>
      <c r="S27" s="41">
        <f t="shared" si="53"/>
        <v>1555</v>
      </c>
      <c r="T27" s="41">
        <f t="shared" si="53"/>
        <v>1487</v>
      </c>
      <c r="U27" s="41">
        <f t="shared" si="53"/>
        <v>1504</v>
      </c>
      <c r="V27" s="41">
        <f t="shared" si="53"/>
        <v>1277</v>
      </c>
      <c r="W27" s="41">
        <f t="shared" si="53"/>
        <v>1277</v>
      </c>
      <c r="X27" s="41">
        <f t="shared" si="53"/>
        <v>1188</v>
      </c>
      <c r="Y27" s="41">
        <f t="shared" si="53"/>
        <v>1136</v>
      </c>
      <c r="Z27" s="41">
        <f t="shared" si="53"/>
        <v>1186</v>
      </c>
      <c r="AA27" s="41">
        <f t="shared" si="53"/>
        <v>1269</v>
      </c>
      <c r="AB27" s="41">
        <f>SUM(AB24:AB26)</f>
        <v>1269</v>
      </c>
      <c r="AC27" s="44">
        <f t="shared" ref="AC27:BF27" si="54">SUM(AC24:AC26)</f>
        <v>1230</v>
      </c>
      <c r="AD27" s="43">
        <f t="shared" si="54"/>
        <v>1196.6262508135108</v>
      </c>
      <c r="AE27" s="43">
        <f t="shared" si="54"/>
        <v>1272.0847797931692</v>
      </c>
      <c r="AF27" s="43">
        <f t="shared" si="54"/>
        <v>1725.5094438897052</v>
      </c>
      <c r="AG27" s="43">
        <f t="shared" si="54"/>
        <v>1299.6025621503072</v>
      </c>
      <c r="AH27" s="43">
        <f t="shared" si="54"/>
        <v>938.69209430631406</v>
      </c>
      <c r="AI27" s="43">
        <f t="shared" si="54"/>
        <v>1202.7653533967778</v>
      </c>
      <c r="AJ27" s="43">
        <f t="shared" si="54"/>
        <v>1327.6326380470061</v>
      </c>
      <c r="AK27" s="43">
        <f t="shared" si="54"/>
        <v>1403.3412866190622</v>
      </c>
      <c r="AL27" s="43">
        <f t="shared" si="54"/>
        <v>1403.3412866190622</v>
      </c>
      <c r="AM27" s="43">
        <f t="shared" si="54"/>
        <v>914.8585606684328</v>
      </c>
      <c r="AN27" s="43">
        <f t="shared" si="54"/>
        <v>1265.7806944823108</v>
      </c>
      <c r="AO27" s="43">
        <f t="shared" si="54"/>
        <v>1456.4550674664326</v>
      </c>
      <c r="AP27" s="43">
        <f t="shared" si="54"/>
        <v>1525.0890423055803</v>
      </c>
      <c r="AQ27" s="43">
        <f t="shared" si="54"/>
        <v>1525.0890423055803</v>
      </c>
      <c r="AR27" s="43">
        <f t="shared" si="54"/>
        <v>892.52543724312306</v>
      </c>
      <c r="AS27" s="43">
        <f t="shared" si="54"/>
        <v>1335.3537663450024</v>
      </c>
      <c r="AT27" s="43">
        <f t="shared" si="54"/>
        <v>1612.3891606087157</v>
      </c>
      <c r="AU27" s="43">
        <f t="shared" si="54"/>
        <v>1668.2682570104992</v>
      </c>
      <c r="AV27" s="43">
        <f t="shared" si="54"/>
        <v>1668.2682570104992</v>
      </c>
      <c r="AW27" s="43">
        <f t="shared" si="54"/>
        <v>871.57429297835483</v>
      </c>
      <c r="AX27" s="43">
        <f t="shared" si="54"/>
        <v>1412.2468851978267</v>
      </c>
      <c r="AY27" s="43">
        <f t="shared" si="54"/>
        <v>1801.32468366644</v>
      </c>
      <c r="AZ27" s="43">
        <f t="shared" si="54"/>
        <v>1836.9561036785162</v>
      </c>
      <c r="BA27" s="43">
        <f t="shared" si="54"/>
        <v>1836.9561036785162</v>
      </c>
      <c r="BB27" s="43">
        <f t="shared" si="54"/>
        <v>851.89659002643282</v>
      </c>
      <c r="BC27" s="43">
        <f t="shared" si="54"/>
        <v>1497.3128247573597</v>
      </c>
      <c r="BD27" s="43">
        <f t="shared" si="54"/>
        <v>2030.4331867189755</v>
      </c>
      <c r="BE27" s="43">
        <f t="shared" si="54"/>
        <v>2036.0098202603588</v>
      </c>
      <c r="BF27" s="43">
        <f t="shared" si="54"/>
        <v>2036.0098202603588</v>
      </c>
    </row>
    <row r="28" spans="2:58" s="30" customFormat="1" ht="15" x14ac:dyDescent="0.2">
      <c r="B28" s="150"/>
      <c r="C28" s="7"/>
      <c r="D28" s="20"/>
      <c r="E28" s="20"/>
      <c r="F28" s="20"/>
      <c r="G28" s="20"/>
      <c r="H28" s="7"/>
      <c r="I28" s="8"/>
      <c r="J28" s="11"/>
      <c r="K28" s="11"/>
      <c r="L28" s="27"/>
      <c r="M28" s="7"/>
      <c r="N28" s="22"/>
      <c r="O28" s="22"/>
      <c r="P28" s="8"/>
      <c r="Q28" s="27"/>
      <c r="R28" s="22"/>
      <c r="S28" s="22"/>
      <c r="T28" s="22"/>
      <c r="U28" s="22"/>
      <c r="V28" s="27"/>
      <c r="W28" s="7"/>
      <c r="X28" s="22"/>
      <c r="Y28" s="22"/>
      <c r="Z28" s="22"/>
      <c r="AA28" s="20"/>
      <c r="AB28" s="7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</row>
    <row r="29" spans="2:58" s="30" customFormat="1" ht="15" x14ac:dyDescent="0.2">
      <c r="B29" s="140" t="s">
        <v>62</v>
      </c>
      <c r="C29" s="78">
        <v>10131</v>
      </c>
      <c r="D29" s="79"/>
      <c r="E29" s="79"/>
      <c r="F29" s="79"/>
      <c r="G29" s="79"/>
      <c r="H29" s="78">
        <v>10272</v>
      </c>
      <c r="I29" s="100">
        <v>10229</v>
      </c>
      <c r="J29" s="101">
        <v>10258</v>
      </c>
      <c r="K29" s="101">
        <v>11189</v>
      </c>
      <c r="L29" s="102">
        <f t="shared" ref="L29:L30" si="55">M29</f>
        <v>11178</v>
      </c>
      <c r="M29" s="78">
        <v>11178</v>
      </c>
      <c r="N29" s="78">
        <v>11332</v>
      </c>
      <c r="O29" s="78">
        <v>11540</v>
      </c>
      <c r="P29" s="100">
        <v>11517</v>
      </c>
      <c r="Q29" s="102">
        <f t="shared" ref="Q29:Q30" si="56">R29</f>
        <v>11453</v>
      </c>
      <c r="R29" s="78">
        <v>11453</v>
      </c>
      <c r="S29" s="78">
        <v>11349</v>
      </c>
      <c r="T29" s="78">
        <v>11194</v>
      </c>
      <c r="U29" s="78">
        <v>11152</v>
      </c>
      <c r="V29" s="102">
        <f t="shared" ref="V29:V30" si="57">W29</f>
        <v>11142</v>
      </c>
      <c r="W29" s="78">
        <v>11142</v>
      </c>
      <c r="X29" s="78">
        <v>11130</v>
      </c>
      <c r="Y29" s="78">
        <v>11140</v>
      </c>
      <c r="Z29" s="78">
        <v>11169</v>
      </c>
      <c r="AA29" s="79">
        <f t="shared" ref="AA29:AA30" si="58">AB29</f>
        <v>11306</v>
      </c>
      <c r="AB29" s="78">
        <v>11306</v>
      </c>
      <c r="AC29" s="78">
        <v>11327</v>
      </c>
      <c r="AD29" s="29">
        <f t="shared" ref="AD29:BF29" si="59">AD44-AD26</f>
        <v>11708.182328602934</v>
      </c>
      <c r="AE29" s="29">
        <f t="shared" si="59"/>
        <v>11669.668881823691</v>
      </c>
      <c r="AF29" s="29">
        <f t="shared" si="59"/>
        <v>11895.040343211238</v>
      </c>
      <c r="AG29" s="29">
        <f t="shared" si="59"/>
        <v>11895.040343211238</v>
      </c>
      <c r="AH29" s="29">
        <f t="shared" si="59"/>
        <v>11255.489566550852</v>
      </c>
      <c r="AI29" s="29">
        <f t="shared" si="59"/>
        <v>11099.662805137117</v>
      </c>
      <c r="AJ29" s="29">
        <f t="shared" si="59"/>
        <v>10902.527664769275</v>
      </c>
      <c r="AK29" s="29">
        <f t="shared" si="59"/>
        <v>11192.481215699094</v>
      </c>
      <c r="AL29" s="29">
        <f t="shared" si="59"/>
        <v>11192.481215699094</v>
      </c>
      <c r="AM29" s="29">
        <f t="shared" si="59"/>
        <v>11079.560088618622</v>
      </c>
      <c r="AN29" s="29">
        <f t="shared" si="59"/>
        <v>11137.465020293563</v>
      </c>
      <c r="AO29" s="29">
        <f t="shared" si="59"/>
        <v>11157.606282340497</v>
      </c>
      <c r="AP29" s="29">
        <f t="shared" si="59"/>
        <v>11486.387718073254</v>
      </c>
      <c r="AQ29" s="29">
        <f t="shared" si="59"/>
        <v>11486.387718073254</v>
      </c>
      <c r="AR29" s="29">
        <f t="shared" si="59"/>
        <v>11381.974601374633</v>
      </c>
      <c r="AS29" s="29">
        <f t="shared" si="59"/>
        <v>11442.044652836092</v>
      </c>
      <c r="AT29" s="29">
        <f t="shared" si="59"/>
        <v>11465.009119296452</v>
      </c>
      <c r="AU29" s="29">
        <f t="shared" si="59"/>
        <v>11841.968052555701</v>
      </c>
      <c r="AV29" s="29">
        <f t="shared" si="59"/>
        <v>11841.968052555701</v>
      </c>
      <c r="AW29" s="29">
        <f t="shared" si="59"/>
        <v>11745.359572103665</v>
      </c>
      <c r="AX29" s="29">
        <f t="shared" si="59"/>
        <v>11807.734201273412</v>
      </c>
      <c r="AY29" s="29">
        <f t="shared" si="59"/>
        <v>11834.11012604711</v>
      </c>
      <c r="AZ29" s="29">
        <f t="shared" si="59"/>
        <v>12271.66884474727</v>
      </c>
      <c r="BA29" s="29">
        <f t="shared" si="59"/>
        <v>12271.66884474727</v>
      </c>
      <c r="BB29" s="29">
        <f t="shared" si="59"/>
        <v>12182.220960161894</v>
      </c>
      <c r="BC29" s="29">
        <f t="shared" si="59"/>
        <v>12247.052998890988</v>
      </c>
      <c r="BD29" s="29">
        <f t="shared" si="59"/>
        <v>12277.55643039132</v>
      </c>
      <c r="BE29" s="29">
        <f t="shared" si="59"/>
        <v>12792.312479958557</v>
      </c>
      <c r="BF29" s="29">
        <f t="shared" si="59"/>
        <v>12792.312479958557</v>
      </c>
    </row>
    <row r="30" spans="2:58" s="30" customFormat="1" ht="15" x14ac:dyDescent="0.2">
      <c r="B30" s="140" t="s">
        <v>63</v>
      </c>
      <c r="C30" s="78">
        <v>1575</v>
      </c>
      <c r="D30" s="79"/>
      <c r="E30" s="79"/>
      <c r="F30" s="79"/>
      <c r="G30" s="79"/>
      <c r="H30" s="78">
        <v>1796</v>
      </c>
      <c r="I30" s="100">
        <v>1754</v>
      </c>
      <c r="J30" s="101">
        <v>1726</v>
      </c>
      <c r="K30" s="101">
        <v>1730</v>
      </c>
      <c r="L30" s="102">
        <f t="shared" si="55"/>
        <v>1746</v>
      </c>
      <c r="M30" s="78">
        <v>1746</v>
      </c>
      <c r="N30" s="78">
        <v>1673</v>
      </c>
      <c r="O30" s="78">
        <v>1635</v>
      </c>
      <c r="P30" s="100">
        <v>1560</v>
      </c>
      <c r="Q30" s="102">
        <f t="shared" si="56"/>
        <v>1604</v>
      </c>
      <c r="R30" s="78">
        <v>1604</v>
      </c>
      <c r="S30" s="78">
        <v>1619</v>
      </c>
      <c r="T30" s="78">
        <v>1603</v>
      </c>
      <c r="U30" s="78">
        <v>1605</v>
      </c>
      <c r="V30" s="102">
        <f t="shared" si="57"/>
        <v>1670</v>
      </c>
      <c r="W30" s="78">
        <v>1670</v>
      </c>
      <c r="X30" s="78">
        <v>1662</v>
      </c>
      <c r="Y30" s="78">
        <v>1749</v>
      </c>
      <c r="Z30" s="78">
        <v>1780</v>
      </c>
      <c r="AA30" s="79">
        <f t="shared" si="58"/>
        <v>1800</v>
      </c>
      <c r="AB30" s="78">
        <v>1800</v>
      </c>
      <c r="AC30" s="78">
        <v>1906</v>
      </c>
      <c r="AD30" s="29">
        <f>AC30</f>
        <v>1906</v>
      </c>
      <c r="AE30" s="29">
        <f>AD30</f>
        <v>1906</v>
      </c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</row>
    <row r="31" spans="2:58" s="44" customFormat="1" x14ac:dyDescent="0.2">
      <c r="B31" s="151" t="s">
        <v>141</v>
      </c>
      <c r="C31" s="41">
        <f>SUM(C29:C30)</f>
        <v>11706</v>
      </c>
      <c r="D31" s="41">
        <f t="shared" ref="D31:BF31" si="60">SUM(D29:D30)</f>
        <v>0</v>
      </c>
      <c r="E31" s="41">
        <f t="shared" si="60"/>
        <v>0</v>
      </c>
      <c r="F31" s="41">
        <f t="shared" si="60"/>
        <v>0</v>
      </c>
      <c r="G31" s="41">
        <f t="shared" si="60"/>
        <v>0</v>
      </c>
      <c r="H31" s="41">
        <f t="shared" si="60"/>
        <v>12068</v>
      </c>
      <c r="I31" s="41">
        <f t="shared" si="60"/>
        <v>11983</v>
      </c>
      <c r="J31" s="41">
        <f t="shared" si="60"/>
        <v>11984</v>
      </c>
      <c r="K31" s="41">
        <f t="shared" si="60"/>
        <v>12919</v>
      </c>
      <c r="L31" s="41">
        <f t="shared" si="60"/>
        <v>12924</v>
      </c>
      <c r="M31" s="41">
        <f t="shared" si="60"/>
        <v>12924</v>
      </c>
      <c r="N31" s="41">
        <f t="shared" si="60"/>
        <v>13005</v>
      </c>
      <c r="O31" s="41">
        <f t="shared" si="60"/>
        <v>13175</v>
      </c>
      <c r="P31" s="41">
        <f t="shared" si="60"/>
        <v>13077</v>
      </c>
      <c r="Q31" s="41">
        <f t="shared" si="60"/>
        <v>13057</v>
      </c>
      <c r="R31" s="41">
        <f t="shared" si="60"/>
        <v>13057</v>
      </c>
      <c r="S31" s="41">
        <f t="shared" si="60"/>
        <v>12968</v>
      </c>
      <c r="T31" s="41">
        <f t="shared" si="60"/>
        <v>12797</v>
      </c>
      <c r="U31" s="41">
        <f t="shared" si="60"/>
        <v>12757</v>
      </c>
      <c r="V31" s="41">
        <f t="shared" si="60"/>
        <v>12812</v>
      </c>
      <c r="W31" s="41">
        <f t="shared" si="60"/>
        <v>12812</v>
      </c>
      <c r="X31" s="41">
        <f t="shared" si="60"/>
        <v>12792</v>
      </c>
      <c r="Y31" s="41">
        <f t="shared" si="60"/>
        <v>12889</v>
      </c>
      <c r="Z31" s="41">
        <f t="shared" si="60"/>
        <v>12949</v>
      </c>
      <c r="AA31" s="41">
        <f t="shared" si="60"/>
        <v>13106</v>
      </c>
      <c r="AB31" s="41">
        <f t="shared" si="60"/>
        <v>13106</v>
      </c>
      <c r="AC31" s="44">
        <f t="shared" si="60"/>
        <v>13233</v>
      </c>
      <c r="AD31" s="43">
        <f t="shared" si="60"/>
        <v>13614.182328602934</v>
      </c>
      <c r="AE31" s="43">
        <f t="shared" si="60"/>
        <v>13575.668881823691</v>
      </c>
      <c r="AF31" s="43">
        <f t="shared" si="60"/>
        <v>11895.040343211238</v>
      </c>
      <c r="AG31" s="43">
        <f t="shared" si="60"/>
        <v>11895.040343211238</v>
      </c>
      <c r="AH31" s="43">
        <f t="shared" si="60"/>
        <v>11255.489566550852</v>
      </c>
      <c r="AI31" s="43">
        <f t="shared" si="60"/>
        <v>11099.662805137117</v>
      </c>
      <c r="AJ31" s="43">
        <f t="shared" si="60"/>
        <v>10902.527664769275</v>
      </c>
      <c r="AK31" s="43">
        <f t="shared" si="60"/>
        <v>11192.481215699094</v>
      </c>
      <c r="AL31" s="43">
        <f t="shared" si="60"/>
        <v>11192.481215699094</v>
      </c>
      <c r="AM31" s="43">
        <f t="shared" si="60"/>
        <v>11079.560088618622</v>
      </c>
      <c r="AN31" s="43">
        <f t="shared" si="60"/>
        <v>11137.465020293563</v>
      </c>
      <c r="AO31" s="43">
        <f t="shared" si="60"/>
        <v>11157.606282340497</v>
      </c>
      <c r="AP31" s="43">
        <f t="shared" si="60"/>
        <v>11486.387718073254</v>
      </c>
      <c r="AQ31" s="43">
        <f t="shared" si="60"/>
        <v>11486.387718073254</v>
      </c>
      <c r="AR31" s="43">
        <f t="shared" si="60"/>
        <v>11381.974601374633</v>
      </c>
      <c r="AS31" s="43">
        <f t="shared" si="60"/>
        <v>11442.044652836092</v>
      </c>
      <c r="AT31" s="43">
        <f t="shared" si="60"/>
        <v>11465.009119296452</v>
      </c>
      <c r="AU31" s="43">
        <f t="shared" si="60"/>
        <v>11841.968052555701</v>
      </c>
      <c r="AV31" s="43">
        <f t="shared" si="60"/>
        <v>11841.968052555701</v>
      </c>
      <c r="AW31" s="43">
        <f t="shared" si="60"/>
        <v>11745.359572103665</v>
      </c>
      <c r="AX31" s="43">
        <f t="shared" si="60"/>
        <v>11807.734201273412</v>
      </c>
      <c r="AY31" s="43">
        <f t="shared" si="60"/>
        <v>11834.11012604711</v>
      </c>
      <c r="AZ31" s="43">
        <f t="shared" si="60"/>
        <v>12271.66884474727</v>
      </c>
      <c r="BA31" s="43">
        <f t="shared" si="60"/>
        <v>12271.66884474727</v>
      </c>
      <c r="BB31" s="43">
        <f t="shared" si="60"/>
        <v>12182.220960161894</v>
      </c>
      <c r="BC31" s="43">
        <f t="shared" si="60"/>
        <v>12247.052998890988</v>
      </c>
      <c r="BD31" s="43">
        <f t="shared" si="60"/>
        <v>12277.55643039132</v>
      </c>
      <c r="BE31" s="43">
        <f t="shared" si="60"/>
        <v>12792.312479958557</v>
      </c>
      <c r="BF31" s="43">
        <f t="shared" si="60"/>
        <v>12792.312479958557</v>
      </c>
    </row>
    <row r="32" spans="2:58" s="30" customFormat="1" ht="15" x14ac:dyDescent="0.2">
      <c r="B32" s="150"/>
      <c r="C32" s="7"/>
      <c r="D32" s="20"/>
      <c r="E32" s="20"/>
      <c r="F32" s="20"/>
      <c r="G32" s="20"/>
      <c r="H32" s="7"/>
      <c r="I32" s="8"/>
      <c r="J32" s="11"/>
      <c r="K32" s="11"/>
      <c r="L32" s="27"/>
      <c r="M32" s="7"/>
      <c r="N32" s="22"/>
      <c r="O32" s="22"/>
      <c r="P32" s="8"/>
      <c r="Q32" s="27"/>
      <c r="R32" s="22"/>
      <c r="S32" s="22"/>
      <c r="T32" s="22"/>
      <c r="U32" s="22"/>
      <c r="V32" s="27"/>
      <c r="W32" s="7"/>
      <c r="X32" s="22"/>
      <c r="Y32" s="22"/>
      <c r="Z32" s="22"/>
      <c r="AA32" s="20"/>
      <c r="AB32" s="7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</row>
    <row r="33" spans="1:58" s="44" customFormat="1" x14ac:dyDescent="0.2">
      <c r="B33" s="151" t="s">
        <v>64</v>
      </c>
      <c r="C33" s="41">
        <f t="shared" ref="C33:AA33" si="61">C31+C27</f>
        <v>13247</v>
      </c>
      <c r="D33" s="41">
        <f t="shared" si="61"/>
        <v>0</v>
      </c>
      <c r="E33" s="41">
        <f t="shared" si="61"/>
        <v>0</v>
      </c>
      <c r="F33" s="41">
        <f t="shared" si="61"/>
        <v>0</v>
      </c>
      <c r="G33" s="41">
        <f t="shared" si="61"/>
        <v>0</v>
      </c>
      <c r="H33" s="41">
        <f t="shared" si="61"/>
        <v>13743</v>
      </c>
      <c r="I33" s="41">
        <f t="shared" si="61"/>
        <v>13462</v>
      </c>
      <c r="J33" s="41">
        <f t="shared" si="61"/>
        <v>13542</v>
      </c>
      <c r="K33" s="41">
        <f t="shared" si="61"/>
        <v>14274</v>
      </c>
      <c r="L33" s="41">
        <f t="shared" si="61"/>
        <v>14339</v>
      </c>
      <c r="M33" s="41">
        <f t="shared" si="61"/>
        <v>14339</v>
      </c>
      <c r="N33" s="41">
        <f t="shared" si="61"/>
        <v>14307</v>
      </c>
      <c r="O33" s="41">
        <f t="shared" si="61"/>
        <v>14358</v>
      </c>
      <c r="P33" s="41">
        <f t="shared" si="61"/>
        <v>14321</v>
      </c>
      <c r="Q33" s="41">
        <f t="shared" si="61"/>
        <v>14722</v>
      </c>
      <c r="R33" s="41">
        <f t="shared" si="61"/>
        <v>14722</v>
      </c>
      <c r="S33" s="41">
        <f t="shared" si="61"/>
        <v>14523</v>
      </c>
      <c r="T33" s="41">
        <f t="shared" si="61"/>
        <v>14284</v>
      </c>
      <c r="U33" s="41">
        <f t="shared" si="61"/>
        <v>14261</v>
      </c>
      <c r="V33" s="41">
        <f t="shared" si="61"/>
        <v>14089</v>
      </c>
      <c r="W33" s="41">
        <f t="shared" si="61"/>
        <v>14089</v>
      </c>
      <c r="X33" s="41">
        <f t="shared" si="61"/>
        <v>13980</v>
      </c>
      <c r="Y33" s="41">
        <f t="shared" si="61"/>
        <v>14025</v>
      </c>
      <c r="Z33" s="41">
        <f t="shared" si="61"/>
        <v>14135</v>
      </c>
      <c r="AA33" s="41">
        <f t="shared" si="61"/>
        <v>14375</v>
      </c>
      <c r="AB33" s="41">
        <f>AB31+AB27</f>
        <v>14375</v>
      </c>
      <c r="AC33" s="44">
        <f t="shared" ref="AC33:BF33" si="62">AC31+AC27</f>
        <v>14463</v>
      </c>
      <c r="AD33" s="43">
        <f t="shared" si="62"/>
        <v>14810.808579416445</v>
      </c>
      <c r="AE33" s="43">
        <f t="shared" si="62"/>
        <v>14847.75366161686</v>
      </c>
      <c r="AF33" s="43">
        <f t="shared" si="62"/>
        <v>13620.549787100943</v>
      </c>
      <c r="AG33" s="43">
        <f t="shared" si="62"/>
        <v>13194.642905361545</v>
      </c>
      <c r="AH33" s="43">
        <f t="shared" si="62"/>
        <v>12194.181660857166</v>
      </c>
      <c r="AI33" s="43">
        <f t="shared" si="62"/>
        <v>12302.428158533894</v>
      </c>
      <c r="AJ33" s="43">
        <f t="shared" si="62"/>
        <v>12230.160302816281</v>
      </c>
      <c r="AK33" s="43">
        <f t="shared" si="62"/>
        <v>12595.822502318157</v>
      </c>
      <c r="AL33" s="43">
        <f t="shared" si="62"/>
        <v>12595.822502318157</v>
      </c>
      <c r="AM33" s="43">
        <f t="shared" si="62"/>
        <v>11994.418649287054</v>
      </c>
      <c r="AN33" s="43">
        <f t="shared" si="62"/>
        <v>12403.245714775874</v>
      </c>
      <c r="AO33" s="43">
        <f t="shared" si="62"/>
        <v>12614.061349806931</v>
      </c>
      <c r="AP33" s="43">
        <f t="shared" si="62"/>
        <v>13011.476760378835</v>
      </c>
      <c r="AQ33" s="43">
        <f t="shared" si="62"/>
        <v>13011.476760378835</v>
      </c>
      <c r="AR33" s="43">
        <f t="shared" si="62"/>
        <v>12274.500038617756</v>
      </c>
      <c r="AS33" s="43">
        <f t="shared" si="62"/>
        <v>12777.398419181094</v>
      </c>
      <c r="AT33" s="43">
        <f t="shared" si="62"/>
        <v>13077.398279905168</v>
      </c>
      <c r="AU33" s="43">
        <f t="shared" si="62"/>
        <v>13510.2363095662</v>
      </c>
      <c r="AV33" s="43">
        <f t="shared" si="62"/>
        <v>13510.2363095662</v>
      </c>
      <c r="AW33" s="43">
        <f t="shared" si="62"/>
        <v>12616.933865082021</v>
      </c>
      <c r="AX33" s="43">
        <f t="shared" si="62"/>
        <v>13219.981086471238</v>
      </c>
      <c r="AY33" s="43">
        <f t="shared" si="62"/>
        <v>13635.43480971355</v>
      </c>
      <c r="AZ33" s="43">
        <f t="shared" si="62"/>
        <v>14108.624948425786</v>
      </c>
      <c r="BA33" s="43">
        <f t="shared" si="62"/>
        <v>14108.624948425786</v>
      </c>
      <c r="BB33" s="43">
        <f t="shared" si="62"/>
        <v>13034.117550188326</v>
      </c>
      <c r="BC33" s="43">
        <f t="shared" si="62"/>
        <v>13744.365823648348</v>
      </c>
      <c r="BD33" s="43">
        <f t="shared" si="62"/>
        <v>14307.989617110296</v>
      </c>
      <c r="BE33" s="43">
        <f t="shared" si="62"/>
        <v>14828.322300218915</v>
      </c>
      <c r="BF33" s="43">
        <f t="shared" si="62"/>
        <v>14828.322300218915</v>
      </c>
    </row>
    <row r="34" spans="1:58" s="31" customFormat="1" x14ac:dyDescent="0.2">
      <c r="B34" s="152"/>
      <c r="C34" s="6"/>
      <c r="D34" s="32"/>
      <c r="E34" s="32"/>
      <c r="F34" s="32"/>
      <c r="G34" s="32"/>
      <c r="H34" s="6"/>
      <c r="I34" s="20"/>
      <c r="J34" s="20"/>
      <c r="K34" s="20"/>
      <c r="L34" s="27"/>
      <c r="M34" s="6"/>
      <c r="N34" s="20"/>
      <c r="O34" s="20"/>
      <c r="P34" s="20"/>
      <c r="Q34" s="27"/>
      <c r="R34" s="33"/>
      <c r="S34" s="20"/>
      <c r="T34" s="20"/>
      <c r="U34" s="20"/>
      <c r="V34" s="27"/>
      <c r="W34" s="6"/>
      <c r="X34" s="22"/>
      <c r="Y34" s="22"/>
      <c r="Z34" s="20"/>
      <c r="AA34" s="20"/>
      <c r="AB34" s="6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</row>
    <row r="35" spans="1:58" s="30" customFormat="1" x14ac:dyDescent="0.2">
      <c r="B35" s="150" t="s">
        <v>65</v>
      </c>
      <c r="C35" s="7"/>
      <c r="D35" s="20"/>
      <c r="E35" s="20"/>
      <c r="F35" s="20"/>
      <c r="G35" s="20"/>
      <c r="H35" s="7"/>
      <c r="I35" s="20"/>
      <c r="J35" s="20"/>
      <c r="K35" s="20"/>
      <c r="L35" s="27"/>
      <c r="M35" s="7"/>
      <c r="N35" s="20"/>
      <c r="O35" s="20"/>
      <c r="P35" s="20"/>
      <c r="Q35" s="27"/>
      <c r="R35" s="22"/>
      <c r="S35" s="20"/>
      <c r="T35" s="20"/>
      <c r="U35" s="20"/>
      <c r="V35" s="27"/>
      <c r="W35" s="7"/>
      <c r="X35" s="22"/>
      <c r="Y35" s="22"/>
      <c r="Z35" s="20"/>
      <c r="AA35" s="20"/>
      <c r="AB35" s="7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1:58" s="69" customFormat="1" ht="25.5" x14ac:dyDescent="0.25">
      <c r="A36" s="45"/>
      <c r="B36" s="147" t="s">
        <v>66</v>
      </c>
      <c r="C36" s="103">
        <v>0</v>
      </c>
      <c r="D36" s="103"/>
      <c r="E36" s="103"/>
      <c r="F36" s="103"/>
      <c r="G36" s="103"/>
      <c r="H36" s="103">
        <v>0</v>
      </c>
      <c r="I36" s="103"/>
      <c r="J36" s="103"/>
      <c r="K36" s="103"/>
      <c r="L36" s="103">
        <f>M36</f>
        <v>0</v>
      </c>
      <c r="M36" s="103">
        <v>0</v>
      </c>
      <c r="N36" s="103"/>
      <c r="O36" s="103"/>
      <c r="P36" s="103"/>
      <c r="Q36" s="103">
        <f>R36</f>
        <v>0</v>
      </c>
      <c r="R36" s="103">
        <v>0</v>
      </c>
      <c r="S36" s="103">
        <v>0</v>
      </c>
      <c r="T36" s="103">
        <v>13</v>
      </c>
      <c r="U36" s="103">
        <v>33</v>
      </c>
      <c r="V36" s="103">
        <f>W36</f>
        <v>60</v>
      </c>
      <c r="W36" s="103">
        <v>60</v>
      </c>
      <c r="X36" s="103">
        <v>45</v>
      </c>
      <c r="Y36" s="103">
        <v>0</v>
      </c>
      <c r="Z36" s="103">
        <v>0</v>
      </c>
      <c r="AA36" s="103">
        <f t="shared" ref="AA36:AA38" si="63">AB36</f>
        <v>0</v>
      </c>
      <c r="AB36" s="103">
        <v>0</v>
      </c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</row>
    <row r="37" spans="1:58" s="30" customFormat="1" ht="15" x14ac:dyDescent="0.2">
      <c r="A37" s="20"/>
      <c r="B37" s="150" t="s">
        <v>67</v>
      </c>
      <c r="C37" s="78">
        <v>-7628</v>
      </c>
      <c r="D37" s="79"/>
      <c r="E37" s="79"/>
      <c r="F37" s="79"/>
      <c r="G37" s="79"/>
      <c r="H37" s="78">
        <v>-7480</v>
      </c>
      <c r="I37" s="100">
        <v>-7566</v>
      </c>
      <c r="J37" s="101">
        <v>-7569</v>
      </c>
      <c r="K37" s="101">
        <v>-7524</v>
      </c>
      <c r="L37" s="102">
        <f t="shared" ref="L37:L38" si="64">M37</f>
        <v>-8048</v>
      </c>
      <c r="M37" s="78">
        <v>-8048</v>
      </c>
      <c r="N37" s="78">
        <v>-8199</v>
      </c>
      <c r="O37" s="78">
        <v>-8274</v>
      </c>
      <c r="P37" s="100">
        <v>-8244</v>
      </c>
      <c r="Q37" s="102">
        <f t="shared" ref="Q37:Q38" si="65">R37</f>
        <v>-8507</v>
      </c>
      <c r="R37" s="78">
        <v>-8507</v>
      </c>
      <c r="S37" s="78">
        <v>-8403</v>
      </c>
      <c r="T37" s="78">
        <v>-8156</v>
      </c>
      <c r="U37" s="78">
        <v>-7909</v>
      </c>
      <c r="V37" s="102">
        <f t="shared" ref="V37:V38" si="66">W37</f>
        <v>-7616</v>
      </c>
      <c r="W37" s="78">
        <v>-7616</v>
      </c>
      <c r="X37" s="78">
        <v>-7492</v>
      </c>
      <c r="Y37" s="78">
        <v>-7321</v>
      </c>
      <c r="Z37" s="78">
        <v>-7389</v>
      </c>
      <c r="AA37" s="79">
        <f t="shared" si="63"/>
        <v>-7256</v>
      </c>
      <c r="AB37" s="78">
        <v>-7256</v>
      </c>
      <c r="AC37" s="78">
        <v>-7434</v>
      </c>
      <c r="AD37" s="143">
        <f>AD119</f>
        <v>-7231.7564558700014</v>
      </c>
      <c r="AE37" s="143">
        <f>AE119</f>
        <v>-7028.7162714044625</v>
      </c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spans="1:58" s="30" customFormat="1" ht="15" x14ac:dyDescent="0.2">
      <c r="A38" s="20"/>
      <c r="B38" s="150" t="s">
        <v>68</v>
      </c>
      <c r="C38" s="78">
        <v>-388</v>
      </c>
      <c r="D38" s="79"/>
      <c r="E38" s="79"/>
      <c r="F38" s="79"/>
      <c r="G38" s="79"/>
      <c r="H38" s="78">
        <v>-411</v>
      </c>
      <c r="I38" s="100">
        <v>-346</v>
      </c>
      <c r="J38" s="101">
        <v>-324</v>
      </c>
      <c r="K38" s="101">
        <v>-331</v>
      </c>
      <c r="L38" s="102">
        <f t="shared" si="64"/>
        <v>-325</v>
      </c>
      <c r="M38" s="78">
        <v>-325</v>
      </c>
      <c r="N38" s="78">
        <v>-292</v>
      </c>
      <c r="O38" s="78">
        <v>-294</v>
      </c>
      <c r="P38" s="100">
        <v>-298</v>
      </c>
      <c r="Q38" s="102">
        <f t="shared" si="65"/>
        <v>-369</v>
      </c>
      <c r="R38" s="78">
        <v>-369</v>
      </c>
      <c r="S38" s="78">
        <v>-371</v>
      </c>
      <c r="T38" s="78">
        <v>-293</v>
      </c>
      <c r="U38" s="78">
        <v>-314</v>
      </c>
      <c r="V38" s="102">
        <f t="shared" si="66"/>
        <v>-302</v>
      </c>
      <c r="W38" s="78">
        <v>-302</v>
      </c>
      <c r="X38" s="78">
        <v>-309</v>
      </c>
      <c r="Y38" s="78">
        <v>-309</v>
      </c>
      <c r="Z38" s="78">
        <v>-285</v>
      </c>
      <c r="AA38" s="79">
        <f t="shared" si="63"/>
        <v>-392</v>
      </c>
      <c r="AB38" s="78">
        <v>-392</v>
      </c>
      <c r="AC38" s="78">
        <v>-371</v>
      </c>
      <c r="AD38" s="29">
        <f>AC38</f>
        <v>-371</v>
      </c>
      <c r="AE38" s="29">
        <f>AD38</f>
        <v>-371</v>
      </c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</row>
    <row r="39" spans="1:58" s="44" customFormat="1" x14ac:dyDescent="0.2">
      <c r="A39" s="40"/>
      <c r="B39" s="151" t="s">
        <v>69</v>
      </c>
      <c r="C39" s="41">
        <v>-8016</v>
      </c>
      <c r="D39" s="40"/>
      <c r="E39" s="40"/>
      <c r="F39" s="40"/>
      <c r="G39" s="40"/>
      <c r="H39" s="41">
        <f t="shared" ref="H39:AA39" si="67">SUM(H36:H38)</f>
        <v>-7891</v>
      </c>
      <c r="I39" s="41">
        <f t="shared" si="67"/>
        <v>-7912</v>
      </c>
      <c r="J39" s="41">
        <f t="shared" si="67"/>
        <v>-7893</v>
      </c>
      <c r="K39" s="41">
        <f t="shared" si="67"/>
        <v>-7855</v>
      </c>
      <c r="L39" s="41">
        <f t="shared" si="67"/>
        <v>-8373</v>
      </c>
      <c r="M39" s="41">
        <f t="shared" si="67"/>
        <v>-8373</v>
      </c>
      <c r="N39" s="41">
        <f t="shared" si="67"/>
        <v>-8491</v>
      </c>
      <c r="O39" s="41">
        <f t="shared" si="67"/>
        <v>-8568</v>
      </c>
      <c r="P39" s="41">
        <f t="shared" si="67"/>
        <v>-8542</v>
      </c>
      <c r="Q39" s="41">
        <f t="shared" si="67"/>
        <v>-8876</v>
      </c>
      <c r="R39" s="41">
        <f t="shared" si="67"/>
        <v>-8876</v>
      </c>
      <c r="S39" s="41">
        <f t="shared" si="67"/>
        <v>-8774</v>
      </c>
      <c r="T39" s="41">
        <f t="shared" si="67"/>
        <v>-8436</v>
      </c>
      <c r="U39" s="41">
        <f t="shared" si="67"/>
        <v>-8190</v>
      </c>
      <c r="V39" s="41">
        <f t="shared" si="67"/>
        <v>-7858</v>
      </c>
      <c r="W39" s="41">
        <f t="shared" si="67"/>
        <v>-7858</v>
      </c>
      <c r="X39" s="41">
        <f t="shared" si="67"/>
        <v>-7756</v>
      </c>
      <c r="Y39" s="41">
        <f t="shared" si="67"/>
        <v>-7630</v>
      </c>
      <c r="Z39" s="41">
        <f t="shared" si="67"/>
        <v>-7674</v>
      </c>
      <c r="AA39" s="41">
        <f t="shared" si="67"/>
        <v>-7648</v>
      </c>
      <c r="AB39" s="41">
        <f>SUM(AB36:AB38)</f>
        <v>-7648</v>
      </c>
      <c r="AC39" s="41">
        <f>SUM(AC36:AC38)</f>
        <v>-7805</v>
      </c>
      <c r="AD39" s="43">
        <f t="shared" ref="AD39:BF39" si="68">SUM(AD36:AD38)</f>
        <v>-7602.7564558700014</v>
      </c>
      <c r="AE39" s="43">
        <f t="shared" si="68"/>
        <v>-7399.7162714044625</v>
      </c>
      <c r="AF39" s="43">
        <f t="shared" si="68"/>
        <v>0</v>
      </c>
      <c r="AG39" s="43">
        <f t="shared" si="68"/>
        <v>0</v>
      </c>
      <c r="AH39" s="43">
        <f t="shared" si="68"/>
        <v>0</v>
      </c>
      <c r="AI39" s="43">
        <f t="shared" si="68"/>
        <v>0</v>
      </c>
      <c r="AJ39" s="43">
        <f t="shared" si="68"/>
        <v>0</v>
      </c>
      <c r="AK39" s="43">
        <f t="shared" si="68"/>
        <v>0</v>
      </c>
      <c r="AL39" s="43">
        <f t="shared" si="68"/>
        <v>0</v>
      </c>
      <c r="AM39" s="43">
        <f t="shared" si="68"/>
        <v>0</v>
      </c>
      <c r="AN39" s="43">
        <f t="shared" si="68"/>
        <v>0</v>
      </c>
      <c r="AO39" s="43">
        <f t="shared" si="68"/>
        <v>0</v>
      </c>
      <c r="AP39" s="43">
        <f t="shared" si="68"/>
        <v>0</v>
      </c>
      <c r="AQ39" s="43">
        <f t="shared" si="68"/>
        <v>0</v>
      </c>
      <c r="AR39" s="43">
        <f t="shared" si="68"/>
        <v>0</v>
      </c>
      <c r="AS39" s="43">
        <f t="shared" si="68"/>
        <v>0</v>
      </c>
      <c r="AT39" s="43">
        <f t="shared" si="68"/>
        <v>0</v>
      </c>
      <c r="AU39" s="43">
        <f t="shared" si="68"/>
        <v>0</v>
      </c>
      <c r="AV39" s="43">
        <f t="shared" si="68"/>
        <v>0</v>
      </c>
      <c r="AW39" s="43">
        <f t="shared" si="68"/>
        <v>0</v>
      </c>
      <c r="AX39" s="43">
        <f t="shared" si="68"/>
        <v>0</v>
      </c>
      <c r="AY39" s="43">
        <f t="shared" si="68"/>
        <v>0</v>
      </c>
      <c r="AZ39" s="43">
        <f t="shared" si="68"/>
        <v>0</v>
      </c>
      <c r="BA39" s="43">
        <f t="shared" si="68"/>
        <v>0</v>
      </c>
      <c r="BB39" s="43">
        <f t="shared" si="68"/>
        <v>0</v>
      </c>
      <c r="BC39" s="43">
        <f t="shared" si="68"/>
        <v>0</v>
      </c>
      <c r="BD39" s="43">
        <f t="shared" si="68"/>
        <v>0</v>
      </c>
      <c r="BE39" s="43">
        <f t="shared" si="68"/>
        <v>0</v>
      </c>
      <c r="BF39" s="43">
        <f t="shared" si="68"/>
        <v>0</v>
      </c>
    </row>
    <row r="40" spans="1:58" s="44" customFormat="1" x14ac:dyDescent="0.2">
      <c r="A40" s="40"/>
      <c r="B40" s="151" t="s">
        <v>70</v>
      </c>
      <c r="C40" s="41">
        <v>5231</v>
      </c>
      <c r="D40" s="40"/>
      <c r="E40" s="40"/>
      <c r="F40" s="40"/>
      <c r="G40" s="40"/>
      <c r="H40" s="41">
        <f t="shared" ref="H40:AA40" si="69">H39+H33</f>
        <v>5852</v>
      </c>
      <c r="I40" s="41">
        <f t="shared" si="69"/>
        <v>5550</v>
      </c>
      <c r="J40" s="41">
        <f t="shared" si="69"/>
        <v>5649</v>
      </c>
      <c r="K40" s="41">
        <f t="shared" si="69"/>
        <v>6419</v>
      </c>
      <c r="L40" s="41">
        <f t="shared" si="69"/>
        <v>5966</v>
      </c>
      <c r="M40" s="41">
        <f t="shared" si="69"/>
        <v>5966</v>
      </c>
      <c r="N40" s="41">
        <f t="shared" si="69"/>
        <v>5816</v>
      </c>
      <c r="O40" s="41">
        <f t="shared" si="69"/>
        <v>5790</v>
      </c>
      <c r="P40" s="41">
        <f t="shared" si="69"/>
        <v>5779</v>
      </c>
      <c r="Q40" s="41">
        <f t="shared" si="69"/>
        <v>5846</v>
      </c>
      <c r="R40" s="41">
        <f t="shared" si="69"/>
        <v>5846</v>
      </c>
      <c r="S40" s="41">
        <f t="shared" si="69"/>
        <v>5749</v>
      </c>
      <c r="T40" s="41">
        <f t="shared" si="69"/>
        <v>5848</v>
      </c>
      <c r="U40" s="41">
        <f t="shared" si="69"/>
        <v>6071</v>
      </c>
      <c r="V40" s="41">
        <f t="shared" si="69"/>
        <v>6231</v>
      </c>
      <c r="W40" s="41">
        <f t="shared" si="69"/>
        <v>6231</v>
      </c>
      <c r="X40" s="41">
        <f t="shared" si="69"/>
        <v>6224</v>
      </c>
      <c r="Y40" s="41">
        <f t="shared" si="69"/>
        <v>6395</v>
      </c>
      <c r="Z40" s="41">
        <f t="shared" si="69"/>
        <v>6461</v>
      </c>
      <c r="AA40" s="41">
        <f t="shared" si="69"/>
        <v>6727</v>
      </c>
      <c r="AB40" s="41">
        <f>AB39+AB33</f>
        <v>6727</v>
      </c>
      <c r="AC40" s="44">
        <f t="shared" ref="AC40:BF40" si="70">AC39+AC33</f>
        <v>6658</v>
      </c>
      <c r="AD40" s="43">
        <f t="shared" si="70"/>
        <v>7208.0521235464439</v>
      </c>
      <c r="AE40" s="43">
        <f t="shared" si="70"/>
        <v>7448.0373902123974</v>
      </c>
      <c r="AF40" s="43">
        <f t="shared" si="70"/>
        <v>13620.549787100943</v>
      </c>
      <c r="AG40" s="43">
        <f t="shared" si="70"/>
        <v>13194.642905361545</v>
      </c>
      <c r="AH40" s="43">
        <f t="shared" si="70"/>
        <v>12194.181660857166</v>
      </c>
      <c r="AI40" s="43">
        <f t="shared" si="70"/>
        <v>12302.428158533894</v>
      </c>
      <c r="AJ40" s="43">
        <f t="shared" si="70"/>
        <v>12230.160302816281</v>
      </c>
      <c r="AK40" s="43">
        <f t="shared" si="70"/>
        <v>12595.822502318157</v>
      </c>
      <c r="AL40" s="43">
        <f t="shared" si="70"/>
        <v>12595.822502318157</v>
      </c>
      <c r="AM40" s="43">
        <f t="shared" si="70"/>
        <v>11994.418649287054</v>
      </c>
      <c r="AN40" s="43">
        <f t="shared" si="70"/>
        <v>12403.245714775874</v>
      </c>
      <c r="AO40" s="43">
        <f t="shared" si="70"/>
        <v>12614.061349806931</v>
      </c>
      <c r="AP40" s="43">
        <f t="shared" si="70"/>
        <v>13011.476760378835</v>
      </c>
      <c r="AQ40" s="43">
        <f t="shared" si="70"/>
        <v>13011.476760378835</v>
      </c>
      <c r="AR40" s="43">
        <f t="shared" si="70"/>
        <v>12274.500038617756</v>
      </c>
      <c r="AS40" s="43">
        <f t="shared" si="70"/>
        <v>12777.398419181094</v>
      </c>
      <c r="AT40" s="43">
        <f t="shared" si="70"/>
        <v>13077.398279905168</v>
      </c>
      <c r="AU40" s="43">
        <f t="shared" si="70"/>
        <v>13510.2363095662</v>
      </c>
      <c r="AV40" s="43">
        <f t="shared" si="70"/>
        <v>13510.2363095662</v>
      </c>
      <c r="AW40" s="43">
        <f t="shared" si="70"/>
        <v>12616.933865082021</v>
      </c>
      <c r="AX40" s="43">
        <f t="shared" si="70"/>
        <v>13219.981086471238</v>
      </c>
      <c r="AY40" s="43">
        <f t="shared" si="70"/>
        <v>13635.43480971355</v>
      </c>
      <c r="AZ40" s="43">
        <f t="shared" si="70"/>
        <v>14108.624948425786</v>
      </c>
      <c r="BA40" s="43">
        <f t="shared" si="70"/>
        <v>14108.624948425786</v>
      </c>
      <c r="BB40" s="43">
        <f t="shared" si="70"/>
        <v>13034.117550188326</v>
      </c>
      <c r="BC40" s="43">
        <f t="shared" si="70"/>
        <v>13744.365823648348</v>
      </c>
      <c r="BD40" s="43">
        <f t="shared" si="70"/>
        <v>14307.989617110296</v>
      </c>
      <c r="BE40" s="43">
        <f t="shared" si="70"/>
        <v>14828.322300218915</v>
      </c>
      <c r="BF40" s="43">
        <f t="shared" si="70"/>
        <v>14828.322300218915</v>
      </c>
    </row>
    <row r="41" spans="1:58" ht="15" x14ac:dyDescent="0.25">
      <c r="B41" s="153" t="s">
        <v>136</v>
      </c>
      <c r="C41" s="35">
        <f t="shared" ref="C41:BF41" si="71">C40-C22</f>
        <v>0</v>
      </c>
      <c r="D41" s="35">
        <f t="shared" si="71"/>
        <v>0</v>
      </c>
      <c r="E41" s="35">
        <f t="shared" si="71"/>
        <v>0</v>
      </c>
      <c r="F41" s="35">
        <f t="shared" si="71"/>
        <v>0</v>
      </c>
      <c r="G41" s="35">
        <f t="shared" si="71"/>
        <v>0</v>
      </c>
      <c r="H41" s="35">
        <f t="shared" si="71"/>
        <v>0</v>
      </c>
      <c r="I41" s="20">
        <f t="shared" si="71"/>
        <v>0</v>
      </c>
      <c r="J41" s="20">
        <f t="shared" si="71"/>
        <v>0</v>
      </c>
      <c r="K41" s="20">
        <f t="shared" si="71"/>
        <v>0</v>
      </c>
      <c r="L41" s="35">
        <f t="shared" si="71"/>
        <v>0</v>
      </c>
      <c r="M41" s="35">
        <f t="shared" si="71"/>
        <v>0</v>
      </c>
      <c r="N41" s="20">
        <f t="shared" si="71"/>
        <v>0</v>
      </c>
      <c r="O41" s="20">
        <f t="shared" si="71"/>
        <v>0</v>
      </c>
      <c r="P41" s="20">
        <f t="shared" si="71"/>
        <v>0</v>
      </c>
      <c r="Q41" s="35">
        <f t="shared" si="71"/>
        <v>0</v>
      </c>
      <c r="R41" s="35">
        <f t="shared" si="71"/>
        <v>0</v>
      </c>
      <c r="S41" s="35">
        <f t="shared" si="71"/>
        <v>0</v>
      </c>
      <c r="T41" s="20">
        <f t="shared" si="71"/>
        <v>0</v>
      </c>
      <c r="U41" s="20">
        <f t="shared" si="71"/>
        <v>0</v>
      </c>
      <c r="V41" s="27">
        <f t="shared" si="71"/>
        <v>0</v>
      </c>
      <c r="W41" s="35">
        <f t="shared" si="71"/>
        <v>0</v>
      </c>
      <c r="X41" s="35">
        <f t="shared" si="71"/>
        <v>0</v>
      </c>
      <c r="Y41" s="35">
        <f t="shared" si="71"/>
        <v>0</v>
      </c>
      <c r="Z41" s="35">
        <f t="shared" si="71"/>
        <v>0</v>
      </c>
      <c r="AA41" s="35">
        <f t="shared" si="71"/>
        <v>0</v>
      </c>
      <c r="AB41" s="35">
        <f t="shared" si="71"/>
        <v>0</v>
      </c>
      <c r="AC41" s="144">
        <f>AC40-AC22</f>
        <v>-2</v>
      </c>
      <c r="AD41" s="134">
        <f>AD40-AD22</f>
        <v>-175</v>
      </c>
      <c r="AE41" s="134">
        <f>AE40-AE22</f>
        <v>2763</v>
      </c>
      <c r="AF41" s="117">
        <f t="shared" si="71"/>
        <v>8794.5132726521224</v>
      </c>
      <c r="AG41" s="117">
        <f t="shared" si="71"/>
        <v>9050.7307380414059</v>
      </c>
      <c r="AH41" s="117">
        <f t="shared" si="71"/>
        <v>7612.3220528593338</v>
      </c>
      <c r="AI41" s="117">
        <f t="shared" si="71"/>
        <v>7525.9683122038759</v>
      </c>
      <c r="AJ41" s="117">
        <f t="shared" si="71"/>
        <v>7338.7819960405232</v>
      </c>
      <c r="AK41" s="117">
        <f t="shared" si="71"/>
        <v>7549.6194970797414</v>
      </c>
      <c r="AL41" s="117">
        <f t="shared" si="71"/>
        <v>8231.743844208424</v>
      </c>
      <c r="AM41" s="117">
        <f t="shared" si="71"/>
        <v>7279.3316505202019</v>
      </c>
      <c r="AN41" s="117">
        <f t="shared" si="71"/>
        <v>7440.1418914735732</v>
      </c>
      <c r="AO41" s="117">
        <f t="shared" si="71"/>
        <v>7491.7685779725052</v>
      </c>
      <c r="AP41" s="117">
        <f t="shared" si="71"/>
        <v>7714.3746044468098</v>
      </c>
      <c r="AQ41" s="117">
        <f t="shared" si="71"/>
        <v>8396.4989515754896</v>
      </c>
      <c r="AR41" s="117">
        <f t="shared" si="71"/>
        <v>7406.6362187303066</v>
      </c>
      <c r="AS41" s="117">
        <f t="shared" si="71"/>
        <v>7605.2341879489431</v>
      </c>
      <c r="AT41" s="117">
        <f t="shared" si="71"/>
        <v>7688.0748595784044</v>
      </c>
      <c r="AU41" s="117">
        <f t="shared" si="71"/>
        <v>7921.4291308464344</v>
      </c>
      <c r="AV41" s="117">
        <f t="shared" si="71"/>
        <v>8603.553477975116</v>
      </c>
      <c r="AW41" s="117">
        <f t="shared" si="71"/>
        <v>7569.2191265044839</v>
      </c>
      <c r="AX41" s="117">
        <f t="shared" si="71"/>
        <v>7808.492009672721</v>
      </c>
      <c r="AY41" s="117">
        <f t="shared" si="71"/>
        <v>7931.8491748953602</v>
      </c>
      <c r="AZ41" s="117">
        <f t="shared" si="71"/>
        <v>8174.4601715303552</v>
      </c>
      <c r="BA41" s="117">
        <f t="shared" si="71"/>
        <v>8856.5845186590359</v>
      </c>
      <c r="BB41" s="117">
        <f t="shared" si="71"/>
        <v>7769.6749275039347</v>
      </c>
      <c r="BC41" s="117">
        <f t="shared" si="71"/>
        <v>8053.1860457650018</v>
      </c>
      <c r="BD41" s="117">
        <f t="shared" si="71"/>
        <v>8228.804425541719</v>
      </c>
      <c r="BE41" s="117">
        <f t="shared" si="71"/>
        <v>8478.5711778116383</v>
      </c>
      <c r="BF41" s="117">
        <f t="shared" si="71"/>
        <v>9160.6955249403181</v>
      </c>
    </row>
    <row r="42" spans="1:58" x14ac:dyDescent="0.2">
      <c r="AD42" s="120">
        <f>AD41/2</f>
        <v>-87.5</v>
      </c>
      <c r="AE42" s="120">
        <f>AE41/2</f>
        <v>1381.5</v>
      </c>
    </row>
    <row r="43" spans="1:58" x14ac:dyDescent="0.2">
      <c r="AD43" s="120">
        <f>AD41*2</f>
        <v>-350</v>
      </c>
      <c r="AE43" s="120">
        <f>AE41*2</f>
        <v>5526</v>
      </c>
    </row>
    <row r="44" spans="1:58" x14ac:dyDescent="0.2">
      <c r="B44" s="148" t="s">
        <v>137</v>
      </c>
      <c r="C44" s="35">
        <f t="shared" ref="C44:K44" si="72">C29+C26</f>
        <v>10562</v>
      </c>
      <c r="D44" s="35">
        <f t="shared" si="72"/>
        <v>0</v>
      </c>
      <c r="E44" s="35">
        <f t="shared" si="72"/>
        <v>0</v>
      </c>
      <c r="F44" s="35">
        <f t="shared" si="72"/>
        <v>0</v>
      </c>
      <c r="G44" s="35">
        <f t="shared" si="72"/>
        <v>0</v>
      </c>
      <c r="H44" s="35">
        <f t="shared" si="72"/>
        <v>10725</v>
      </c>
      <c r="I44" s="20">
        <f t="shared" si="72"/>
        <v>10623</v>
      </c>
      <c r="J44" s="20">
        <f t="shared" si="72"/>
        <v>10658</v>
      </c>
      <c r="K44" s="20">
        <f t="shared" si="72"/>
        <v>11253</v>
      </c>
      <c r="L44" s="35">
        <f t="shared" ref="L44" si="73">L29+L26</f>
        <v>11246</v>
      </c>
      <c r="M44" s="35">
        <f t="shared" ref="M44:AC44" si="74">M29+M26</f>
        <v>11246</v>
      </c>
      <c r="N44" s="35">
        <f t="shared" si="74"/>
        <v>11405</v>
      </c>
      <c r="O44" s="35">
        <f t="shared" si="74"/>
        <v>11612</v>
      </c>
      <c r="P44" s="20">
        <f t="shared" si="74"/>
        <v>11589</v>
      </c>
      <c r="Q44" s="35">
        <f t="shared" si="74"/>
        <v>11851</v>
      </c>
      <c r="R44" s="35">
        <f t="shared" si="74"/>
        <v>11851</v>
      </c>
      <c r="S44" s="35">
        <f t="shared" si="74"/>
        <v>11747</v>
      </c>
      <c r="T44" s="35">
        <f t="shared" si="74"/>
        <v>11568</v>
      </c>
      <c r="U44" s="35">
        <f t="shared" si="74"/>
        <v>11525</v>
      </c>
      <c r="V44" s="35">
        <f t="shared" si="74"/>
        <v>11195</v>
      </c>
      <c r="W44" s="35">
        <f t="shared" si="74"/>
        <v>11195</v>
      </c>
      <c r="X44" s="35">
        <f t="shared" si="74"/>
        <v>11188</v>
      </c>
      <c r="Y44" s="35">
        <f t="shared" si="74"/>
        <v>11164</v>
      </c>
      <c r="Z44" s="35">
        <f t="shared" si="74"/>
        <v>11193</v>
      </c>
      <c r="AA44" s="35">
        <f t="shared" si="74"/>
        <v>11333</v>
      </c>
      <c r="AB44" s="35">
        <f t="shared" si="74"/>
        <v>11333</v>
      </c>
      <c r="AC44" s="35">
        <f t="shared" si="74"/>
        <v>11357</v>
      </c>
      <c r="AD44" s="29">
        <f t="shared" ref="AD44:BF44" si="75">AD74</f>
        <v>11738.182328602934</v>
      </c>
      <c r="AE44" s="29">
        <f t="shared" si="75"/>
        <v>11699.668881823691</v>
      </c>
      <c r="AF44" s="29">
        <f t="shared" si="75"/>
        <v>11895.040343211238</v>
      </c>
      <c r="AG44" s="29">
        <f t="shared" si="75"/>
        <v>11895.040343211238</v>
      </c>
      <c r="AH44" s="29">
        <f t="shared" si="75"/>
        <v>11255.489566550852</v>
      </c>
      <c r="AI44" s="29">
        <f t="shared" si="75"/>
        <v>11099.662805137117</v>
      </c>
      <c r="AJ44" s="29">
        <f t="shared" si="75"/>
        <v>10902.527664769275</v>
      </c>
      <c r="AK44" s="29">
        <f t="shared" si="75"/>
        <v>11192.481215699094</v>
      </c>
      <c r="AL44" s="29">
        <f t="shared" si="75"/>
        <v>11192.481215699094</v>
      </c>
      <c r="AM44" s="29">
        <f t="shared" si="75"/>
        <v>11079.560088618622</v>
      </c>
      <c r="AN44" s="29">
        <f t="shared" si="75"/>
        <v>11137.465020293563</v>
      </c>
      <c r="AO44" s="29">
        <f t="shared" si="75"/>
        <v>11157.606282340497</v>
      </c>
      <c r="AP44" s="29">
        <f t="shared" si="75"/>
        <v>11486.387718073254</v>
      </c>
      <c r="AQ44" s="29">
        <f t="shared" si="75"/>
        <v>11486.387718073254</v>
      </c>
      <c r="AR44" s="29">
        <f t="shared" si="75"/>
        <v>11381.974601374633</v>
      </c>
      <c r="AS44" s="29">
        <f t="shared" si="75"/>
        <v>11442.044652836092</v>
      </c>
      <c r="AT44" s="29">
        <f t="shared" si="75"/>
        <v>11465.009119296452</v>
      </c>
      <c r="AU44" s="29">
        <f t="shared" si="75"/>
        <v>11841.968052555701</v>
      </c>
      <c r="AV44" s="29">
        <f t="shared" si="75"/>
        <v>11841.968052555701</v>
      </c>
      <c r="AW44" s="29">
        <f t="shared" si="75"/>
        <v>11745.359572103665</v>
      </c>
      <c r="AX44" s="29">
        <f t="shared" si="75"/>
        <v>11807.734201273412</v>
      </c>
      <c r="AY44" s="29">
        <f t="shared" si="75"/>
        <v>11834.11012604711</v>
      </c>
      <c r="AZ44" s="29">
        <f t="shared" si="75"/>
        <v>12271.66884474727</v>
      </c>
      <c r="BA44" s="29">
        <f t="shared" si="75"/>
        <v>12271.66884474727</v>
      </c>
      <c r="BB44" s="29">
        <f t="shared" si="75"/>
        <v>12182.220960161894</v>
      </c>
      <c r="BC44" s="29">
        <f t="shared" si="75"/>
        <v>12247.052998890988</v>
      </c>
      <c r="BD44" s="29">
        <f t="shared" si="75"/>
        <v>12277.55643039132</v>
      </c>
      <c r="BE44" s="29">
        <f t="shared" si="75"/>
        <v>12792.312479958557</v>
      </c>
      <c r="BF44" s="29">
        <f t="shared" si="75"/>
        <v>12792.312479958557</v>
      </c>
    </row>
    <row r="45" spans="1:58" x14ac:dyDescent="0.2">
      <c r="B45" s="148" t="s">
        <v>138</v>
      </c>
      <c r="C45" s="35">
        <f t="shared" ref="C45:K45" si="76">C10</f>
        <v>605</v>
      </c>
      <c r="D45" s="35">
        <f t="shared" si="76"/>
        <v>0</v>
      </c>
      <c r="E45" s="35">
        <f t="shared" si="76"/>
        <v>0</v>
      </c>
      <c r="F45" s="35">
        <f t="shared" si="76"/>
        <v>0</v>
      </c>
      <c r="G45" s="35">
        <f t="shared" si="76"/>
        <v>0</v>
      </c>
      <c r="H45" s="35">
        <f t="shared" si="76"/>
        <v>730</v>
      </c>
      <c r="I45" s="20">
        <f t="shared" si="76"/>
        <v>561</v>
      </c>
      <c r="J45" s="20">
        <f t="shared" si="76"/>
        <v>552</v>
      </c>
      <c r="K45" s="20">
        <f t="shared" si="76"/>
        <v>1001</v>
      </c>
      <c r="L45" s="35">
        <f t="shared" ref="L45" si="77">L10</f>
        <v>486</v>
      </c>
      <c r="M45" s="35">
        <f t="shared" ref="M45:BF45" si="78">M10</f>
        <v>486</v>
      </c>
      <c r="N45" s="35">
        <f t="shared" si="78"/>
        <v>365</v>
      </c>
      <c r="O45" s="35">
        <f t="shared" si="78"/>
        <v>412</v>
      </c>
      <c r="P45" s="20">
        <f t="shared" si="78"/>
        <v>410</v>
      </c>
      <c r="Q45" s="35">
        <f t="shared" si="78"/>
        <v>367</v>
      </c>
      <c r="R45" s="35">
        <f t="shared" si="78"/>
        <v>367</v>
      </c>
      <c r="S45" s="35">
        <f t="shared" si="78"/>
        <v>349</v>
      </c>
      <c r="T45" s="35">
        <f t="shared" si="78"/>
        <v>437</v>
      </c>
      <c r="U45" s="35">
        <f t="shared" si="78"/>
        <v>656</v>
      </c>
      <c r="V45" s="35">
        <f t="shared" si="78"/>
        <v>512</v>
      </c>
      <c r="W45" s="35">
        <f t="shared" si="78"/>
        <v>512</v>
      </c>
      <c r="X45" s="35">
        <f t="shared" si="78"/>
        <v>652</v>
      </c>
      <c r="Y45" s="35">
        <f t="shared" si="78"/>
        <v>404</v>
      </c>
      <c r="Z45" s="35">
        <f t="shared" si="78"/>
        <v>457</v>
      </c>
      <c r="AA45" s="35">
        <f t="shared" si="78"/>
        <v>616</v>
      </c>
      <c r="AB45" s="35">
        <f t="shared" si="78"/>
        <v>616</v>
      </c>
      <c r="AC45" s="30">
        <f t="shared" si="78"/>
        <v>607</v>
      </c>
      <c r="AD45" s="29">
        <f t="shared" si="78"/>
        <v>1301.1586841048377</v>
      </c>
      <c r="AE45" s="29">
        <f t="shared" si="78"/>
        <v>1460.1243471286816</v>
      </c>
      <c r="AF45" s="29">
        <f t="shared" si="78"/>
        <v>1481.1243471286816</v>
      </c>
      <c r="AG45" s="29">
        <f t="shared" si="78"/>
        <v>807</v>
      </c>
      <c r="AH45" s="29">
        <f t="shared" si="78"/>
        <v>1481.1243471286816</v>
      </c>
      <c r="AI45" s="29">
        <f t="shared" si="78"/>
        <v>1481.1243471286816</v>
      </c>
      <c r="AJ45" s="29">
        <f t="shared" si="78"/>
        <v>1481.1243471286816</v>
      </c>
      <c r="AK45" s="29">
        <f t="shared" si="78"/>
        <v>1481.1243471286816</v>
      </c>
      <c r="AL45" s="29">
        <f t="shared" si="78"/>
        <v>807</v>
      </c>
      <c r="AM45" s="29">
        <f t="shared" si="78"/>
        <v>1481.1243471286816</v>
      </c>
      <c r="AN45" s="29">
        <f t="shared" si="78"/>
        <v>1481.1243471286816</v>
      </c>
      <c r="AO45" s="29">
        <f t="shared" si="78"/>
        <v>1481.1243471286816</v>
      </c>
      <c r="AP45" s="29">
        <f t="shared" si="78"/>
        <v>1481.1243471286816</v>
      </c>
      <c r="AQ45" s="29">
        <f t="shared" si="78"/>
        <v>807</v>
      </c>
      <c r="AR45" s="29">
        <f t="shared" si="78"/>
        <v>1481.1243471286816</v>
      </c>
      <c r="AS45" s="29">
        <f t="shared" si="78"/>
        <v>1481.1243471286816</v>
      </c>
      <c r="AT45" s="29">
        <f t="shared" si="78"/>
        <v>1481.1243471286816</v>
      </c>
      <c r="AU45" s="29">
        <f t="shared" si="78"/>
        <v>1481.1243471286816</v>
      </c>
      <c r="AV45" s="29">
        <f t="shared" si="78"/>
        <v>807</v>
      </c>
      <c r="AW45" s="29">
        <f t="shared" si="78"/>
        <v>1481.1243471286816</v>
      </c>
      <c r="AX45" s="29">
        <f t="shared" si="78"/>
        <v>1481.1243471286816</v>
      </c>
      <c r="AY45" s="29">
        <f t="shared" si="78"/>
        <v>1481.1243471286816</v>
      </c>
      <c r="AZ45" s="29">
        <f t="shared" si="78"/>
        <v>1481.1243471286816</v>
      </c>
      <c r="BA45" s="29">
        <f t="shared" si="78"/>
        <v>807</v>
      </c>
      <c r="BB45" s="29">
        <f t="shared" si="78"/>
        <v>1481.1243471286816</v>
      </c>
      <c r="BC45" s="29">
        <f t="shared" si="78"/>
        <v>1481.1243471286816</v>
      </c>
      <c r="BD45" s="29">
        <f t="shared" si="78"/>
        <v>1481.1243471286816</v>
      </c>
      <c r="BE45" s="29">
        <f t="shared" si="78"/>
        <v>1481.1243471286816</v>
      </c>
      <c r="BF45" s="29">
        <f t="shared" si="78"/>
        <v>807</v>
      </c>
    </row>
    <row r="46" spans="1:58" x14ac:dyDescent="0.2">
      <c r="B46" s="148" t="s">
        <v>139</v>
      </c>
      <c r="C46" s="35">
        <f t="shared" ref="C46:AA46" si="79">C44-C45</f>
        <v>9957</v>
      </c>
      <c r="D46" s="35">
        <f t="shared" si="79"/>
        <v>0</v>
      </c>
      <c r="E46" s="35">
        <f t="shared" si="79"/>
        <v>0</v>
      </c>
      <c r="F46" s="35">
        <f t="shared" si="79"/>
        <v>0</v>
      </c>
      <c r="G46" s="35">
        <f t="shared" si="79"/>
        <v>0</v>
      </c>
      <c r="H46" s="35">
        <f t="shared" si="79"/>
        <v>9995</v>
      </c>
      <c r="I46" s="20">
        <f t="shared" si="79"/>
        <v>10062</v>
      </c>
      <c r="J46" s="20">
        <f t="shared" si="79"/>
        <v>10106</v>
      </c>
      <c r="K46" s="20">
        <f t="shared" si="79"/>
        <v>10252</v>
      </c>
      <c r="L46" s="35">
        <f t="shared" si="79"/>
        <v>10760</v>
      </c>
      <c r="M46" s="35">
        <f t="shared" si="79"/>
        <v>10760</v>
      </c>
      <c r="N46" s="35">
        <f t="shared" si="79"/>
        <v>11040</v>
      </c>
      <c r="O46" s="35">
        <f t="shared" si="79"/>
        <v>11200</v>
      </c>
      <c r="P46" s="20">
        <f t="shared" si="79"/>
        <v>11179</v>
      </c>
      <c r="Q46" s="35">
        <f t="shared" si="79"/>
        <v>11484</v>
      </c>
      <c r="R46" s="35">
        <f t="shared" si="79"/>
        <v>11484</v>
      </c>
      <c r="S46" s="35">
        <f t="shared" si="79"/>
        <v>11398</v>
      </c>
      <c r="T46" s="35">
        <f t="shared" si="79"/>
        <v>11131</v>
      </c>
      <c r="U46" s="35">
        <f t="shared" si="79"/>
        <v>10869</v>
      </c>
      <c r="V46" s="35">
        <f t="shared" si="79"/>
        <v>10683</v>
      </c>
      <c r="W46" s="35">
        <f t="shared" si="79"/>
        <v>10683</v>
      </c>
      <c r="X46" s="35">
        <f t="shared" si="79"/>
        <v>10536</v>
      </c>
      <c r="Y46" s="35">
        <f t="shared" si="79"/>
        <v>10760</v>
      </c>
      <c r="Z46" s="35">
        <f t="shared" si="79"/>
        <v>10736</v>
      </c>
      <c r="AA46" s="35">
        <f t="shared" si="79"/>
        <v>10717</v>
      </c>
      <c r="AB46" s="35">
        <f>AB44-AB45</f>
        <v>10717</v>
      </c>
      <c r="AC46" s="30">
        <f t="shared" ref="AC46:BF46" si="80">AC44-AC45</f>
        <v>10750</v>
      </c>
      <c r="AD46" s="29">
        <f t="shared" si="80"/>
        <v>10437.023644498096</v>
      </c>
      <c r="AE46" s="29">
        <f t="shared" si="80"/>
        <v>10239.544534695009</v>
      </c>
      <c r="AF46" s="29">
        <f t="shared" si="80"/>
        <v>10413.915996082556</v>
      </c>
      <c r="AG46" s="29">
        <f t="shared" si="80"/>
        <v>11088.040343211238</v>
      </c>
      <c r="AH46" s="29">
        <f t="shared" si="80"/>
        <v>9774.3652194221704</v>
      </c>
      <c r="AI46" s="29">
        <f t="shared" si="80"/>
        <v>9618.5384580084356</v>
      </c>
      <c r="AJ46" s="29">
        <f t="shared" si="80"/>
        <v>9421.4033176405937</v>
      </c>
      <c r="AK46" s="29">
        <f t="shared" si="80"/>
        <v>9711.3568685704122</v>
      </c>
      <c r="AL46" s="29">
        <f t="shared" si="80"/>
        <v>10385.481215699094</v>
      </c>
      <c r="AM46" s="29">
        <f t="shared" si="80"/>
        <v>9598.4357414899405</v>
      </c>
      <c r="AN46" s="29">
        <f t="shared" si="80"/>
        <v>9656.3406731648811</v>
      </c>
      <c r="AO46" s="29">
        <f t="shared" si="80"/>
        <v>9676.4819352118157</v>
      </c>
      <c r="AP46" s="29">
        <f t="shared" si="80"/>
        <v>10005.263370944573</v>
      </c>
      <c r="AQ46" s="29">
        <f t="shared" si="80"/>
        <v>10679.387718073254</v>
      </c>
      <c r="AR46" s="29">
        <f t="shared" si="80"/>
        <v>9900.8502542459519</v>
      </c>
      <c r="AS46" s="29">
        <f t="shared" si="80"/>
        <v>9960.9203057074101</v>
      </c>
      <c r="AT46" s="29">
        <f t="shared" si="80"/>
        <v>9983.8847721677703</v>
      </c>
      <c r="AU46" s="29">
        <f t="shared" si="80"/>
        <v>10360.84370542702</v>
      </c>
      <c r="AV46" s="29">
        <f t="shared" si="80"/>
        <v>11034.968052555701</v>
      </c>
      <c r="AW46" s="29">
        <f t="shared" si="80"/>
        <v>10264.235224974984</v>
      </c>
      <c r="AX46" s="29">
        <f t="shared" si="80"/>
        <v>10326.60985414473</v>
      </c>
      <c r="AY46" s="29">
        <f t="shared" si="80"/>
        <v>10352.985778918428</v>
      </c>
      <c r="AZ46" s="29">
        <f t="shared" si="80"/>
        <v>10790.544497618588</v>
      </c>
      <c r="BA46" s="29">
        <f t="shared" si="80"/>
        <v>11464.66884474727</v>
      </c>
      <c r="BB46" s="29">
        <f t="shared" si="80"/>
        <v>10701.096613033213</v>
      </c>
      <c r="BC46" s="29">
        <f t="shared" si="80"/>
        <v>10765.928651762306</v>
      </c>
      <c r="BD46" s="29">
        <f t="shared" si="80"/>
        <v>10796.432083262638</v>
      </c>
      <c r="BE46" s="29">
        <f t="shared" si="80"/>
        <v>11311.188132829875</v>
      </c>
      <c r="BF46" s="29">
        <f t="shared" si="80"/>
        <v>11985.312479958557</v>
      </c>
    </row>
    <row r="48" spans="1:58" x14ac:dyDescent="0.2">
      <c r="A48" s="65"/>
      <c r="B48" s="154" t="s">
        <v>166</v>
      </c>
      <c r="C48" s="67" t="str">
        <f>C$6</f>
        <v>FY19A</v>
      </c>
      <c r="D48" s="67" t="str">
        <f t="shared" ref="D48:BF48" si="81">D$6</f>
        <v>1Q20A</v>
      </c>
      <c r="E48" s="67" t="str">
        <f t="shared" si="81"/>
        <v>2Q20A</v>
      </c>
      <c r="F48" s="67" t="str">
        <f t="shared" si="81"/>
        <v>3Q20A</v>
      </c>
      <c r="G48" s="67" t="str">
        <f t="shared" si="81"/>
        <v>4Q20A</v>
      </c>
      <c r="H48" s="67" t="str">
        <f t="shared" si="81"/>
        <v>FY20A</v>
      </c>
      <c r="I48" s="67" t="str">
        <f t="shared" si="81"/>
        <v>1Q21A</v>
      </c>
      <c r="J48" s="67" t="str">
        <f t="shared" si="81"/>
        <v>2Q21A</v>
      </c>
      <c r="K48" s="67" t="str">
        <f t="shared" si="81"/>
        <v>3Q21A</v>
      </c>
      <c r="L48" s="67" t="str">
        <f t="shared" si="81"/>
        <v>4Q21A</v>
      </c>
      <c r="M48" s="67" t="str">
        <f t="shared" si="81"/>
        <v>FY21A</v>
      </c>
      <c r="N48" s="67" t="str">
        <f t="shared" si="81"/>
        <v>1Q22A</v>
      </c>
      <c r="O48" s="67" t="str">
        <f t="shared" si="81"/>
        <v>2Q22A</v>
      </c>
      <c r="P48" s="67" t="str">
        <f t="shared" si="81"/>
        <v>3Q22A</v>
      </c>
      <c r="Q48" s="67" t="str">
        <f t="shared" si="81"/>
        <v>4Q22A</v>
      </c>
      <c r="R48" s="67" t="str">
        <f t="shared" si="81"/>
        <v>FY22A</v>
      </c>
      <c r="S48" s="67" t="str">
        <f t="shared" si="81"/>
        <v>1Q23A</v>
      </c>
      <c r="T48" s="67" t="str">
        <f t="shared" si="81"/>
        <v>2Q23A</v>
      </c>
      <c r="U48" s="67" t="str">
        <f t="shared" si="81"/>
        <v>3Q23A</v>
      </c>
      <c r="V48" s="67" t="str">
        <f t="shared" si="81"/>
        <v>4Q23A</v>
      </c>
      <c r="W48" s="67" t="str">
        <f t="shared" si="81"/>
        <v>FY23A</v>
      </c>
      <c r="X48" s="67" t="str">
        <f t="shared" si="81"/>
        <v>1Q24A</v>
      </c>
      <c r="Y48" s="67" t="str">
        <f t="shared" si="81"/>
        <v>2Q24A</v>
      </c>
      <c r="Z48" s="67" t="str">
        <f t="shared" si="81"/>
        <v>3Q24A</v>
      </c>
      <c r="AA48" s="67" t="str">
        <f t="shared" si="81"/>
        <v>4Q24A</v>
      </c>
      <c r="AB48" s="67" t="str">
        <f t="shared" si="81"/>
        <v>FY24A</v>
      </c>
      <c r="AC48" s="67" t="str">
        <f t="shared" si="81"/>
        <v>1Q25A</v>
      </c>
      <c r="AD48" s="67" t="str">
        <f t="shared" si="81"/>
        <v>2Q25E</v>
      </c>
      <c r="AE48" s="67" t="str">
        <f t="shared" si="81"/>
        <v>3Q25E</v>
      </c>
      <c r="AF48" s="67" t="str">
        <f t="shared" si="81"/>
        <v>4Q25E</v>
      </c>
      <c r="AG48" s="67" t="str">
        <f t="shared" si="81"/>
        <v>FY25E</v>
      </c>
      <c r="AH48" s="67" t="str">
        <f t="shared" si="81"/>
        <v>1Q26E</v>
      </c>
      <c r="AI48" s="67" t="str">
        <f t="shared" si="81"/>
        <v>2Q26E</v>
      </c>
      <c r="AJ48" s="67" t="str">
        <f t="shared" si="81"/>
        <v>3Q26E</v>
      </c>
      <c r="AK48" s="67" t="str">
        <f t="shared" si="81"/>
        <v>4Q26E</v>
      </c>
      <c r="AL48" s="67" t="str">
        <f t="shared" si="81"/>
        <v>FY26E</v>
      </c>
      <c r="AM48" s="67" t="str">
        <f t="shared" si="81"/>
        <v>1Q27E</v>
      </c>
      <c r="AN48" s="67" t="str">
        <f t="shared" si="81"/>
        <v>2Q27E</v>
      </c>
      <c r="AO48" s="67" t="str">
        <f t="shared" si="81"/>
        <v>3Q27E</v>
      </c>
      <c r="AP48" s="67" t="str">
        <f t="shared" si="81"/>
        <v>4Q27E</v>
      </c>
      <c r="AQ48" s="67" t="str">
        <f t="shared" si="81"/>
        <v>FY27E</v>
      </c>
      <c r="AR48" s="67" t="str">
        <f t="shared" si="81"/>
        <v>1Q28E</v>
      </c>
      <c r="AS48" s="67" t="str">
        <f t="shared" si="81"/>
        <v>2Q28E</v>
      </c>
      <c r="AT48" s="67" t="str">
        <f t="shared" si="81"/>
        <v>3Q28E</v>
      </c>
      <c r="AU48" s="67" t="str">
        <f t="shared" si="81"/>
        <v>4Q28E</v>
      </c>
      <c r="AV48" s="67" t="str">
        <f t="shared" si="81"/>
        <v>FY28E</v>
      </c>
      <c r="AW48" s="67" t="str">
        <f t="shared" si="81"/>
        <v>1Q29E</v>
      </c>
      <c r="AX48" s="67" t="str">
        <f t="shared" si="81"/>
        <v>2Q29E</v>
      </c>
      <c r="AY48" s="67" t="str">
        <f t="shared" si="81"/>
        <v>3Q29E</v>
      </c>
      <c r="AZ48" s="67" t="str">
        <f t="shared" si="81"/>
        <v>4Q29E</v>
      </c>
      <c r="BA48" s="67" t="str">
        <f t="shared" si="81"/>
        <v>FY29E</v>
      </c>
      <c r="BB48" s="67" t="str">
        <f t="shared" si="81"/>
        <v>1Q30E</v>
      </c>
      <c r="BC48" s="67" t="str">
        <f t="shared" si="81"/>
        <v>2Q30E</v>
      </c>
      <c r="BD48" s="67" t="str">
        <f t="shared" si="81"/>
        <v>3Q30E</v>
      </c>
      <c r="BE48" s="67" t="str">
        <f t="shared" si="81"/>
        <v>4Q30E</v>
      </c>
      <c r="BF48" s="67" t="str">
        <f t="shared" si="81"/>
        <v>FY30E</v>
      </c>
    </row>
    <row r="49" spans="1:58" x14ac:dyDescent="0.2">
      <c r="A49" s="37"/>
      <c r="B49" s="155"/>
      <c r="C49" s="37"/>
      <c r="D49" s="37"/>
      <c r="E49" s="37"/>
      <c r="F49" s="37"/>
      <c r="G49" s="37"/>
      <c r="H49" s="37"/>
      <c r="I49" s="30"/>
      <c r="J49" s="30"/>
      <c r="K49" s="30"/>
      <c r="L49" s="37"/>
      <c r="M49" s="37"/>
      <c r="N49" s="30"/>
      <c r="O49" s="30"/>
      <c r="P49" s="30"/>
      <c r="Q49" s="37"/>
      <c r="R49" s="37"/>
      <c r="S49" s="30"/>
      <c r="T49" s="30"/>
      <c r="U49" s="30"/>
      <c r="V49" s="66"/>
      <c r="W49" s="37"/>
      <c r="X49" s="30"/>
      <c r="Y49" s="30"/>
      <c r="Z49" s="30"/>
      <c r="AA49" s="30"/>
      <c r="AB49" s="37"/>
    </row>
    <row r="50" spans="1:58" x14ac:dyDescent="0.2">
      <c r="B50" s="156" t="s">
        <v>152</v>
      </c>
    </row>
    <row r="51" spans="1:58" x14ac:dyDescent="0.2">
      <c r="B51" s="148" t="s">
        <v>153</v>
      </c>
      <c r="C51" s="57">
        <f t="shared" ref="C51:AA51" si="82">IFERROR(C13/C27,"-")</f>
        <v>0.990914990266061</v>
      </c>
      <c r="D51" s="57" t="str">
        <f t="shared" si="82"/>
        <v>-</v>
      </c>
      <c r="E51" s="57" t="str">
        <f t="shared" si="82"/>
        <v>-</v>
      </c>
      <c r="F51" s="57" t="str">
        <f t="shared" si="82"/>
        <v>-</v>
      </c>
      <c r="G51" s="57" t="str">
        <f t="shared" si="82"/>
        <v>-</v>
      </c>
      <c r="H51" s="57">
        <f t="shared" si="82"/>
        <v>1.0083582089552239</v>
      </c>
      <c r="I51" s="57">
        <f t="shared" si="82"/>
        <v>0.98309668695064234</v>
      </c>
      <c r="J51" s="57">
        <f t="shared" si="82"/>
        <v>0.97175866495507057</v>
      </c>
      <c r="K51" s="57">
        <f t="shared" si="82"/>
        <v>1.5217712177121772</v>
      </c>
      <c r="L51" s="57">
        <f t="shared" si="82"/>
        <v>1.0826855123674912</v>
      </c>
      <c r="M51" s="57">
        <f t="shared" si="82"/>
        <v>1.0826855123674912</v>
      </c>
      <c r="N51" s="57">
        <f t="shared" si="82"/>
        <v>1.0414746543778801</v>
      </c>
      <c r="O51" s="57">
        <f t="shared" si="82"/>
        <v>1.2079459002535926</v>
      </c>
      <c r="P51" s="57">
        <f t="shared" si="82"/>
        <v>1.2821543408360128</v>
      </c>
      <c r="Q51" s="57">
        <f t="shared" si="82"/>
        <v>0.96636636636636641</v>
      </c>
      <c r="R51" s="57">
        <f t="shared" si="82"/>
        <v>0.96636636636636641</v>
      </c>
      <c r="S51" s="57">
        <f t="shared" si="82"/>
        <v>0.9942122186495177</v>
      </c>
      <c r="T51" s="57">
        <f t="shared" si="82"/>
        <v>1.0188298587760591</v>
      </c>
      <c r="U51" s="57">
        <f t="shared" si="82"/>
        <v>1.1336436170212767</v>
      </c>
      <c r="V51" s="57">
        <f t="shared" si="82"/>
        <v>1.2599843382928739</v>
      </c>
      <c r="W51" s="57">
        <f t="shared" si="82"/>
        <v>1.2599843382928739</v>
      </c>
      <c r="X51" s="57">
        <f t="shared" si="82"/>
        <v>1.4932659932659933</v>
      </c>
      <c r="Y51" s="57">
        <f t="shared" si="82"/>
        <v>1.4392605633802817</v>
      </c>
      <c r="Z51" s="57">
        <f t="shared" si="82"/>
        <v>1.3701517706576729</v>
      </c>
      <c r="AA51" s="57">
        <f t="shared" si="82"/>
        <v>1.4743892828999212</v>
      </c>
      <c r="AB51" s="57">
        <f>IFERROR(AB13/AB27,"-")</f>
        <v>1.4743892828999212</v>
      </c>
      <c r="AC51" s="57">
        <f>IFERROR(AC13/AC27,"-")</f>
        <v>1.4040650406504065</v>
      </c>
      <c r="AD51" s="34">
        <f t="shared" ref="AD51:BF51" si="83">IFERROR(AD13/AD27,"-")</f>
        <v>2.0219831557824275</v>
      </c>
      <c r="AE51" s="34">
        <f t="shared" si="83"/>
        <v>1.7430563049538057</v>
      </c>
      <c r="AF51" s="34">
        <f t="shared" si="83"/>
        <v>1.3403734581130848</v>
      </c>
      <c r="AG51" s="34">
        <f t="shared" si="83"/>
        <v>1.2609260407067604</v>
      </c>
      <c r="AH51" s="34">
        <f t="shared" si="83"/>
        <v>2.197956648424825</v>
      </c>
      <c r="AI51" s="34">
        <f t="shared" si="83"/>
        <v>1.8515295336819799</v>
      </c>
      <c r="AJ51" s="34">
        <f t="shared" si="83"/>
        <v>1.7357101208332895</v>
      </c>
      <c r="AK51" s="34">
        <f t="shared" si="83"/>
        <v>1.6953940143511286</v>
      </c>
      <c r="AL51" s="34">
        <f t="shared" si="83"/>
        <v>1.2150230927823733</v>
      </c>
      <c r="AM51" s="34">
        <f t="shared" si="83"/>
        <v>2.2390624235052812</v>
      </c>
      <c r="AN51" s="34">
        <f t="shared" si="83"/>
        <v>1.7902241753317873</v>
      </c>
      <c r="AO51" s="34">
        <f t="shared" si="83"/>
        <v>1.6370349254873622</v>
      </c>
      <c r="AP51" s="34">
        <f t="shared" si="83"/>
        <v>1.6111393443328401</v>
      </c>
      <c r="AQ51" s="34">
        <f t="shared" si="83"/>
        <v>1.1691164011284474</v>
      </c>
      <c r="AR51" s="34">
        <f t="shared" si="83"/>
        <v>2.2795728138914639</v>
      </c>
      <c r="AS51" s="34">
        <f t="shared" si="83"/>
        <v>1.7292595517025779</v>
      </c>
      <c r="AT51" s="34">
        <f t="shared" si="83"/>
        <v>1.5386869013533522</v>
      </c>
      <c r="AU51" s="34">
        <f t="shared" si="83"/>
        <v>1.5277884219647073</v>
      </c>
      <c r="AV51" s="34">
        <f t="shared" si="83"/>
        <v>1.1237021221170449</v>
      </c>
      <c r="AW51" s="34">
        <f t="shared" si="83"/>
        <v>2.3194637523622328</v>
      </c>
      <c r="AX51" s="34">
        <f t="shared" si="83"/>
        <v>1.6688685773705827</v>
      </c>
      <c r="AY51" s="34">
        <f t="shared" si="83"/>
        <v>1.4423387755170305</v>
      </c>
      <c r="AZ51" s="34">
        <f t="shared" si="83"/>
        <v>1.4462596969445378</v>
      </c>
      <c r="BA51" s="34">
        <f t="shared" si="83"/>
        <v>1.0792806788946545</v>
      </c>
      <c r="BB51" s="34">
        <f t="shared" si="83"/>
        <v>2.358716912787767</v>
      </c>
      <c r="BC51" s="34">
        <f t="shared" si="83"/>
        <v>1.6092853457648906</v>
      </c>
      <c r="BD51" s="34">
        <f t="shared" si="83"/>
        <v>1.3495592760203561</v>
      </c>
      <c r="BE51" s="34">
        <f t="shared" si="83"/>
        <v>1.3674312146532177</v>
      </c>
      <c r="BF51" s="34">
        <f t="shared" si="83"/>
        <v>1.0363304800592772</v>
      </c>
    </row>
    <row r="52" spans="1:58" x14ac:dyDescent="0.2">
      <c r="B52" s="148" t="s">
        <v>154</v>
      </c>
      <c r="C52" s="62"/>
      <c r="D52" s="62"/>
      <c r="E52" s="62"/>
      <c r="F52" s="62"/>
      <c r="G52" s="62"/>
      <c r="H52" s="62"/>
      <c r="I52" s="36"/>
      <c r="J52" s="36"/>
      <c r="K52" s="36"/>
      <c r="L52" s="62"/>
      <c r="M52" s="62"/>
      <c r="N52" s="36"/>
      <c r="O52" s="36"/>
      <c r="P52" s="36"/>
      <c r="Q52" s="62"/>
      <c r="R52" s="62"/>
      <c r="S52" s="36"/>
      <c r="T52" s="36"/>
      <c r="U52" s="36"/>
      <c r="V52" s="36"/>
      <c r="W52" s="62"/>
      <c r="X52" s="36"/>
      <c r="Y52" s="36"/>
      <c r="Z52" s="36"/>
      <c r="AA52" s="36"/>
      <c r="AB52" s="62"/>
      <c r="AC52" s="62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</row>
    <row r="53" spans="1:58" x14ac:dyDescent="0.2">
      <c r="B53" s="148" t="s">
        <v>155</v>
      </c>
      <c r="C53" s="71">
        <f t="shared" ref="C53:AA53" si="84">IFERROR(C10/C27,"-")</f>
        <v>0.39260220635950682</v>
      </c>
      <c r="D53" s="71" t="str">
        <f t="shared" si="84"/>
        <v>-</v>
      </c>
      <c r="E53" s="71" t="str">
        <f t="shared" si="84"/>
        <v>-</v>
      </c>
      <c r="F53" s="71" t="str">
        <f t="shared" si="84"/>
        <v>-</v>
      </c>
      <c r="G53" s="71" t="str">
        <f t="shared" si="84"/>
        <v>-</v>
      </c>
      <c r="H53" s="71">
        <f t="shared" si="84"/>
        <v>0.43582089552238806</v>
      </c>
      <c r="I53" s="71">
        <f t="shared" si="84"/>
        <v>0.37931034482758619</v>
      </c>
      <c r="J53" s="71">
        <f t="shared" si="84"/>
        <v>0.35430038510911427</v>
      </c>
      <c r="K53" s="71">
        <f t="shared" si="84"/>
        <v>0.73874538745387452</v>
      </c>
      <c r="L53" s="71">
        <f t="shared" si="84"/>
        <v>0.34346289752650178</v>
      </c>
      <c r="M53" s="71">
        <f t="shared" si="84"/>
        <v>0.34346289752650178</v>
      </c>
      <c r="N53" s="71">
        <f t="shared" si="84"/>
        <v>0.2803379416282642</v>
      </c>
      <c r="O53" s="71">
        <f t="shared" si="84"/>
        <v>0.34826711749788675</v>
      </c>
      <c r="P53" s="71">
        <f t="shared" si="84"/>
        <v>0.32958199356913181</v>
      </c>
      <c r="Q53" s="71">
        <f t="shared" si="84"/>
        <v>0.22042042042042043</v>
      </c>
      <c r="R53" s="71">
        <f t="shared" si="84"/>
        <v>0.22042042042042043</v>
      </c>
      <c r="S53" s="71">
        <f t="shared" si="84"/>
        <v>0.22443729903536977</v>
      </c>
      <c r="T53" s="71">
        <f t="shared" si="84"/>
        <v>0.29388029589778075</v>
      </c>
      <c r="U53" s="71">
        <f t="shared" si="84"/>
        <v>0.43617021276595747</v>
      </c>
      <c r="V53" s="71">
        <f t="shared" si="84"/>
        <v>0.4009397024275646</v>
      </c>
      <c r="W53" s="71">
        <f t="shared" si="84"/>
        <v>0.4009397024275646</v>
      </c>
      <c r="X53" s="71">
        <f t="shared" si="84"/>
        <v>0.54882154882154888</v>
      </c>
      <c r="Y53" s="71">
        <f t="shared" si="84"/>
        <v>0.35563380281690143</v>
      </c>
      <c r="Z53" s="71">
        <f t="shared" si="84"/>
        <v>0.38532883642495785</v>
      </c>
      <c r="AA53" s="71">
        <f t="shared" si="84"/>
        <v>0.48542159180457051</v>
      </c>
      <c r="AB53" s="71">
        <f>IFERROR(AB10/AB27,"-")</f>
        <v>0.48542159180457051</v>
      </c>
      <c r="AC53" s="71">
        <f>IFERROR(AC10/AC27,"-")</f>
        <v>0.49349593495934957</v>
      </c>
      <c r="AD53" s="34">
        <f t="shared" ref="AD53:BF53" si="85">IFERROR(AD10/AD27,"-")</f>
        <v>1.0873559586548114</v>
      </c>
      <c r="AE53" s="34">
        <f t="shared" si="85"/>
        <v>1.1478199962160431</v>
      </c>
      <c r="AF53" s="34">
        <f t="shared" si="85"/>
        <v>0.85836930790125265</v>
      </c>
      <c r="AG53" s="34">
        <f t="shared" si="85"/>
        <v>0.62095907126002214</v>
      </c>
      <c r="AH53" s="34">
        <f t="shared" si="85"/>
        <v>1.577859615642359</v>
      </c>
      <c r="AI53" s="34">
        <f t="shared" si="85"/>
        <v>1.2314325008995139</v>
      </c>
      <c r="AJ53" s="34">
        <f t="shared" si="85"/>
        <v>1.1156130880508235</v>
      </c>
      <c r="AK53" s="34">
        <f t="shared" si="85"/>
        <v>1.0554270449043901</v>
      </c>
      <c r="AL53" s="34">
        <f t="shared" si="85"/>
        <v>0.57505612333563494</v>
      </c>
      <c r="AM53" s="34">
        <f t="shared" si="85"/>
        <v>1.6189653907228152</v>
      </c>
      <c r="AN53" s="34">
        <f t="shared" si="85"/>
        <v>1.1701271425493212</v>
      </c>
      <c r="AO53" s="34">
        <f t="shared" si="85"/>
        <v>1.0169378927048964</v>
      </c>
      <c r="AP53" s="34">
        <f t="shared" si="85"/>
        <v>0.9711723748861022</v>
      </c>
      <c r="AQ53" s="34">
        <f t="shared" si="85"/>
        <v>0.52914943168170925</v>
      </c>
      <c r="AR53" s="34">
        <f t="shared" si="85"/>
        <v>1.659475781108998</v>
      </c>
      <c r="AS53" s="34">
        <f t="shared" si="85"/>
        <v>1.109162518920112</v>
      </c>
      <c r="AT53" s="34">
        <f t="shared" si="85"/>
        <v>0.9185898685708862</v>
      </c>
      <c r="AU53" s="34">
        <f t="shared" si="85"/>
        <v>0.88782145251796896</v>
      </c>
      <c r="AV53" s="34">
        <f t="shared" si="85"/>
        <v>0.48373515267030653</v>
      </c>
      <c r="AW53" s="34">
        <f t="shared" si="85"/>
        <v>1.699366719579767</v>
      </c>
      <c r="AX53" s="34">
        <f t="shared" si="85"/>
        <v>1.0487715445881167</v>
      </c>
      <c r="AY53" s="34">
        <f t="shared" si="85"/>
        <v>0.82224174273456441</v>
      </c>
      <c r="AZ53" s="34">
        <f t="shared" si="85"/>
        <v>0.80629272749779957</v>
      </c>
      <c r="BA53" s="34">
        <f t="shared" si="85"/>
        <v>0.43931370944791626</v>
      </c>
      <c r="BB53" s="34">
        <f t="shared" si="85"/>
        <v>1.7386198800053008</v>
      </c>
      <c r="BC53" s="34">
        <f t="shared" si="85"/>
        <v>0.98918831298242471</v>
      </c>
      <c r="BD53" s="34">
        <f t="shared" si="85"/>
        <v>0.72946224323789011</v>
      </c>
      <c r="BE53" s="34">
        <f t="shared" si="85"/>
        <v>0.72746424520647934</v>
      </c>
      <c r="BF53" s="34">
        <f t="shared" si="85"/>
        <v>0.39636351061253883</v>
      </c>
    </row>
    <row r="54" spans="1:58" x14ac:dyDescent="0.2">
      <c r="C54" s="62"/>
      <c r="D54" s="62"/>
      <c r="E54" s="62"/>
      <c r="F54" s="62"/>
      <c r="G54" s="62"/>
      <c r="H54" s="62"/>
      <c r="I54" s="36"/>
      <c r="J54" s="36"/>
      <c r="K54" s="36"/>
      <c r="L54" s="62"/>
      <c r="M54" s="62"/>
      <c r="N54" s="36"/>
      <c r="O54" s="36"/>
      <c r="P54" s="36"/>
      <c r="Q54" s="62"/>
      <c r="R54" s="62"/>
      <c r="S54" s="36"/>
      <c r="T54" s="36"/>
      <c r="U54" s="36"/>
      <c r="V54" s="36"/>
      <c r="W54" s="62"/>
      <c r="X54" s="36"/>
      <c r="Y54" s="36"/>
      <c r="Z54" s="36"/>
      <c r="AA54" s="36"/>
      <c r="AB54" s="62"/>
      <c r="AC54" s="62"/>
    </row>
    <row r="55" spans="1:58" s="70" customFormat="1" x14ac:dyDescent="0.2">
      <c r="A55" s="39"/>
      <c r="B55" s="156" t="s">
        <v>162</v>
      </c>
      <c r="C55" s="72"/>
      <c r="D55" s="72"/>
      <c r="E55" s="72"/>
      <c r="F55" s="72"/>
      <c r="G55" s="72"/>
      <c r="H55" s="72"/>
      <c r="I55" s="73"/>
      <c r="J55" s="73"/>
      <c r="K55" s="73"/>
      <c r="L55" s="72"/>
      <c r="M55" s="72"/>
      <c r="N55" s="73"/>
      <c r="O55" s="73"/>
      <c r="P55" s="73"/>
      <c r="Q55" s="72"/>
      <c r="R55" s="72"/>
      <c r="S55" s="73"/>
      <c r="T55" s="73"/>
      <c r="U55" s="73"/>
      <c r="V55" s="73"/>
      <c r="W55" s="72"/>
      <c r="X55" s="73"/>
      <c r="Y55" s="73"/>
      <c r="Z55" s="73"/>
      <c r="AA55" s="73"/>
      <c r="AB55" s="72"/>
      <c r="AC55" s="72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</row>
    <row r="56" spans="1:58" x14ac:dyDescent="0.2">
      <c r="B56" s="148" t="s">
        <v>163</v>
      </c>
      <c r="C56" s="71">
        <f t="shared" ref="C56:AA56" si="86">IFERROR(C44/C39,"-")</f>
        <v>-1.3176147704590819</v>
      </c>
      <c r="D56" s="71" t="str">
        <f t="shared" si="86"/>
        <v>-</v>
      </c>
      <c r="E56" s="71" t="str">
        <f t="shared" si="86"/>
        <v>-</v>
      </c>
      <c r="F56" s="71" t="str">
        <f t="shared" si="86"/>
        <v>-</v>
      </c>
      <c r="G56" s="71" t="str">
        <f t="shared" si="86"/>
        <v>-</v>
      </c>
      <c r="H56" s="71">
        <f t="shared" si="86"/>
        <v>-1.3591433278418452</v>
      </c>
      <c r="I56" s="71">
        <f t="shared" si="86"/>
        <v>-1.3426440849342771</v>
      </c>
      <c r="J56" s="71">
        <f t="shared" si="86"/>
        <v>-1.35031040162169</v>
      </c>
      <c r="K56" s="71">
        <f t="shared" si="86"/>
        <v>-1.4325907065563335</v>
      </c>
      <c r="L56" s="71">
        <f t="shared" si="86"/>
        <v>-1.3431267168278993</v>
      </c>
      <c r="M56" s="71">
        <f t="shared" si="86"/>
        <v>-1.3431267168278993</v>
      </c>
      <c r="N56" s="71">
        <f t="shared" si="86"/>
        <v>-1.3431869037804733</v>
      </c>
      <c r="O56" s="71">
        <f t="shared" si="86"/>
        <v>-1.3552754435107377</v>
      </c>
      <c r="P56" s="71">
        <f t="shared" si="86"/>
        <v>-1.356708030906111</v>
      </c>
      <c r="Q56" s="71">
        <f t="shared" si="86"/>
        <v>-1.335173501577287</v>
      </c>
      <c r="R56" s="71">
        <f t="shared" si="86"/>
        <v>-1.335173501577287</v>
      </c>
      <c r="S56" s="71">
        <f t="shared" si="86"/>
        <v>-1.3388420332801458</v>
      </c>
      <c r="T56" s="71">
        <f t="shared" si="86"/>
        <v>-1.3712660028449501</v>
      </c>
      <c r="U56" s="71">
        <f t="shared" si="86"/>
        <v>-1.4072039072039073</v>
      </c>
      <c r="V56" s="71">
        <f t="shared" si="86"/>
        <v>-1.4246627640621023</v>
      </c>
      <c r="W56" s="71">
        <f t="shared" si="86"/>
        <v>-1.4246627640621023</v>
      </c>
      <c r="X56" s="71">
        <f t="shared" si="86"/>
        <v>-1.4424961320268179</v>
      </c>
      <c r="Y56" s="71">
        <f t="shared" si="86"/>
        <v>-1.4631716906946264</v>
      </c>
      <c r="Z56" s="71">
        <f t="shared" si="86"/>
        <v>-1.4585613760750586</v>
      </c>
      <c r="AA56" s="71">
        <f t="shared" si="86"/>
        <v>-1.4818253138075315</v>
      </c>
      <c r="AB56" s="71">
        <f>IFERROR(AB44/AB39,"-")</f>
        <v>-1.4818253138075315</v>
      </c>
      <c r="AC56" s="71">
        <f>IFERROR(AC44/AC39,"-")</f>
        <v>-1.4550928891736066</v>
      </c>
      <c r="AD56" s="34">
        <f t="shared" ref="AD56:BF56" si="87">IFERROR(AD44/AD39,"-")</f>
        <v>-1.5439377016397806</v>
      </c>
      <c r="AE56" s="34">
        <f t="shared" si="87"/>
        <v>-1.5810969573301084</v>
      </c>
      <c r="AF56" s="34" t="str">
        <f t="shared" si="87"/>
        <v>-</v>
      </c>
      <c r="AG56" s="34" t="str">
        <f t="shared" si="87"/>
        <v>-</v>
      </c>
      <c r="AH56" s="34" t="str">
        <f t="shared" si="87"/>
        <v>-</v>
      </c>
      <c r="AI56" s="34" t="str">
        <f t="shared" si="87"/>
        <v>-</v>
      </c>
      <c r="AJ56" s="34" t="str">
        <f t="shared" si="87"/>
        <v>-</v>
      </c>
      <c r="AK56" s="34" t="str">
        <f t="shared" si="87"/>
        <v>-</v>
      </c>
      <c r="AL56" s="34" t="str">
        <f t="shared" si="87"/>
        <v>-</v>
      </c>
      <c r="AM56" s="34" t="str">
        <f t="shared" si="87"/>
        <v>-</v>
      </c>
      <c r="AN56" s="34" t="str">
        <f t="shared" si="87"/>
        <v>-</v>
      </c>
      <c r="AO56" s="34" t="str">
        <f t="shared" si="87"/>
        <v>-</v>
      </c>
      <c r="AP56" s="34" t="str">
        <f t="shared" si="87"/>
        <v>-</v>
      </c>
      <c r="AQ56" s="34" t="str">
        <f t="shared" si="87"/>
        <v>-</v>
      </c>
      <c r="AR56" s="34" t="str">
        <f t="shared" si="87"/>
        <v>-</v>
      </c>
      <c r="AS56" s="34" t="str">
        <f t="shared" si="87"/>
        <v>-</v>
      </c>
      <c r="AT56" s="34" t="str">
        <f t="shared" si="87"/>
        <v>-</v>
      </c>
      <c r="AU56" s="34" t="str">
        <f t="shared" si="87"/>
        <v>-</v>
      </c>
      <c r="AV56" s="34" t="str">
        <f t="shared" si="87"/>
        <v>-</v>
      </c>
      <c r="AW56" s="34" t="str">
        <f t="shared" si="87"/>
        <v>-</v>
      </c>
      <c r="AX56" s="34" t="str">
        <f t="shared" si="87"/>
        <v>-</v>
      </c>
      <c r="AY56" s="34" t="str">
        <f t="shared" si="87"/>
        <v>-</v>
      </c>
      <c r="AZ56" s="34" t="str">
        <f t="shared" si="87"/>
        <v>-</v>
      </c>
      <c r="BA56" s="34" t="str">
        <f t="shared" si="87"/>
        <v>-</v>
      </c>
      <c r="BB56" s="34" t="str">
        <f t="shared" si="87"/>
        <v>-</v>
      </c>
      <c r="BC56" s="34" t="str">
        <f t="shared" si="87"/>
        <v>-</v>
      </c>
      <c r="BD56" s="34" t="str">
        <f t="shared" si="87"/>
        <v>-</v>
      </c>
      <c r="BE56" s="34" t="str">
        <f t="shared" si="87"/>
        <v>-</v>
      </c>
      <c r="BF56" s="34" t="str">
        <f t="shared" si="87"/>
        <v>-</v>
      </c>
    </row>
    <row r="57" spans="1:58" x14ac:dyDescent="0.2">
      <c r="B57" s="148" t="s">
        <v>164</v>
      </c>
      <c r="C57" s="71">
        <f t="shared" ref="C57:AA57" si="88">IFERROR(C33/C22,"-")</f>
        <v>2.5324029822213725</v>
      </c>
      <c r="D57" s="71" t="str">
        <f t="shared" si="88"/>
        <v>-</v>
      </c>
      <c r="E57" s="71" t="str">
        <f t="shared" si="88"/>
        <v>-</v>
      </c>
      <c r="F57" s="71" t="str">
        <f t="shared" si="88"/>
        <v>-</v>
      </c>
      <c r="G57" s="71" t="str">
        <f t="shared" si="88"/>
        <v>-</v>
      </c>
      <c r="H57" s="71">
        <f t="shared" si="88"/>
        <v>2.3484278879015723</v>
      </c>
      <c r="I57" s="71">
        <f t="shared" si="88"/>
        <v>2.4255855855855857</v>
      </c>
      <c r="J57" s="71">
        <f t="shared" si="88"/>
        <v>2.397238449283059</v>
      </c>
      <c r="K57" s="71">
        <f t="shared" si="88"/>
        <v>2.2237108583891572</v>
      </c>
      <c r="L57" s="71">
        <f t="shared" si="88"/>
        <v>2.403452899765337</v>
      </c>
      <c r="M57" s="71">
        <f t="shared" si="88"/>
        <v>2.403452899765337</v>
      </c>
      <c r="N57" s="71">
        <f t="shared" si="88"/>
        <v>2.4599381017881705</v>
      </c>
      <c r="O57" s="71">
        <f t="shared" si="88"/>
        <v>2.4797927461139895</v>
      </c>
      <c r="P57" s="71">
        <f t="shared" si="88"/>
        <v>2.4781103997231355</v>
      </c>
      <c r="Q57" s="71">
        <f t="shared" si="88"/>
        <v>2.5183031132398219</v>
      </c>
      <c r="R57" s="71">
        <f t="shared" si="88"/>
        <v>2.5183031132398219</v>
      </c>
      <c r="S57" s="71">
        <f t="shared" si="88"/>
        <v>2.5261784658201427</v>
      </c>
      <c r="T57" s="71">
        <f t="shared" si="88"/>
        <v>2.4425444596443229</v>
      </c>
      <c r="U57" s="71">
        <f t="shared" si="88"/>
        <v>2.3490364025695931</v>
      </c>
      <c r="V57" s="71">
        <f t="shared" si="88"/>
        <v>2.2611137859091639</v>
      </c>
      <c r="W57" s="71">
        <f t="shared" si="88"/>
        <v>2.2611137859091639</v>
      </c>
      <c r="X57" s="71">
        <f t="shared" si="88"/>
        <v>2.2461439588688945</v>
      </c>
      <c r="Y57" s="71">
        <f t="shared" si="88"/>
        <v>2.1931196247068021</v>
      </c>
      <c r="Z57" s="71">
        <f t="shared" si="88"/>
        <v>2.1877418356291596</v>
      </c>
      <c r="AA57" s="71">
        <f t="shared" si="88"/>
        <v>2.1369109558495616</v>
      </c>
      <c r="AB57" s="71">
        <f>IFERROR(AB33/AB22,"-")</f>
        <v>2.1369109558495616</v>
      </c>
      <c r="AC57" s="71">
        <f>IFERROR(AC33/AC22,"-")</f>
        <v>2.1716216216216218</v>
      </c>
      <c r="AD57" s="34">
        <f t="shared" ref="AD57:BF57" si="89">IFERROR(AD33/AD22,"-")</f>
        <v>2.0060549934600873</v>
      </c>
      <c r="AE57" s="34">
        <f t="shared" si="89"/>
        <v>3.1691857342772951</v>
      </c>
      <c r="AF57" s="34">
        <f t="shared" si="89"/>
        <v>2.822305580639922</v>
      </c>
      <c r="AG57" s="34">
        <f t="shared" si="89"/>
        <v>3.1841029376581838</v>
      </c>
      <c r="AH57" s="34">
        <f t="shared" si="89"/>
        <v>2.6614044741946477</v>
      </c>
      <c r="AI57" s="34">
        <f t="shared" si="89"/>
        <v>2.5756373034280684</v>
      </c>
      <c r="AJ57" s="34">
        <f t="shared" si="89"/>
        <v>2.500350522034763</v>
      </c>
      <c r="AK57" s="34">
        <f t="shared" si="89"/>
        <v>2.4960990450131622</v>
      </c>
      <c r="AL57" s="34">
        <f t="shared" si="89"/>
        <v>2.8862501089230914</v>
      </c>
      <c r="AM57" s="34">
        <f t="shared" si="89"/>
        <v>2.5438382478253283</v>
      </c>
      <c r="AN57" s="34">
        <f t="shared" si="89"/>
        <v>2.4990905200373432</v>
      </c>
      <c r="AO57" s="34">
        <f t="shared" si="89"/>
        <v>2.4625810963338415</v>
      </c>
      <c r="AP57" s="34">
        <f t="shared" si="89"/>
        <v>2.4563386503331395</v>
      </c>
      <c r="AQ57" s="34">
        <f t="shared" si="89"/>
        <v>2.8194018041774047</v>
      </c>
      <c r="AR57" s="34">
        <f t="shared" si="89"/>
        <v>2.5215372682511803</v>
      </c>
      <c r="AS57" s="34">
        <f t="shared" si="89"/>
        <v>2.4704162219027541</v>
      </c>
      <c r="AT57" s="34">
        <f t="shared" si="89"/>
        <v>2.4265380382594044</v>
      </c>
      <c r="AU57" s="34">
        <f t="shared" si="89"/>
        <v>2.4173738469647836</v>
      </c>
      <c r="AV57" s="34">
        <f t="shared" si="89"/>
        <v>2.753435828903017</v>
      </c>
      <c r="AW57" s="34">
        <f t="shared" si="89"/>
        <v>2.4995338521521751</v>
      </c>
      <c r="AX57" s="34">
        <f t="shared" si="89"/>
        <v>2.442947014926304</v>
      </c>
      <c r="AY57" s="34">
        <f t="shared" si="89"/>
        <v>2.3906776688815685</v>
      </c>
      <c r="AZ57" s="34">
        <f t="shared" si="89"/>
        <v>2.3775249725719574</v>
      </c>
      <c r="BA57" s="34">
        <f t="shared" si="89"/>
        <v>2.6863130886165645</v>
      </c>
      <c r="BB57" s="34">
        <f t="shared" si="89"/>
        <v>2.4758779769057679</v>
      </c>
      <c r="BC57" s="34">
        <f t="shared" si="89"/>
        <v>2.4150292839211853</v>
      </c>
      <c r="BD57" s="34">
        <f t="shared" si="89"/>
        <v>2.3536031830309296</v>
      </c>
      <c r="BE57" s="34">
        <f t="shared" si="89"/>
        <v>2.3352603927880082</v>
      </c>
      <c r="BF57" s="34">
        <f t="shared" si="89"/>
        <v>2.6163194734166342</v>
      </c>
    </row>
    <row r="58" spans="1:58" x14ac:dyDescent="0.2">
      <c r="B58" s="148" t="s">
        <v>165</v>
      </c>
      <c r="C58" s="71">
        <f>'Income Statement'!C22/'Income Statement'!C29</f>
        <v>-3.9711934156378601</v>
      </c>
      <c r="D58" s="71">
        <f>'Income Statement'!D22/'Income Statement'!D29</f>
        <v>-2.1186440677966103</v>
      </c>
      <c r="E58" s="71">
        <f>'Income Statement'!E22/'Income Statement'!E29</f>
        <v>-2.2727272727272729</v>
      </c>
      <c r="F58" s="71">
        <f>'Income Statement'!F22/'Income Statement'!F29</f>
        <v>-2.9254658385093166</v>
      </c>
      <c r="G58" s="71">
        <f>'Income Statement'!G22/'Income Statement'!G29</f>
        <v>-3.6515151515151514</v>
      </c>
      <c r="H58" s="71">
        <f>'Income Statement'!H22/'Income Statement'!H29</f>
        <v>-2.7679558011049723</v>
      </c>
      <c r="I58" s="71">
        <f>'Income Statement'!I22/'Income Statement'!I29</f>
        <v>-4.1450381679389317</v>
      </c>
      <c r="J58" s="71">
        <f>'Income Statement'!J22/'Income Statement'!J29</f>
        <v>-3.5660377358490565</v>
      </c>
      <c r="K58" s="71">
        <f>'Income Statement'!K22/'Income Statement'!K29</f>
        <v>-4.1825396825396828</v>
      </c>
      <c r="L58" s="71">
        <f>'Income Statement'!L22/'Income Statement'!L29</f>
        <v>-3.921875</v>
      </c>
      <c r="M58" s="71">
        <f>'Income Statement'!M22/'Income Statement'!M29</f>
        <v>-3.9319852941176472</v>
      </c>
      <c r="N58" s="71">
        <f>'Income Statement'!N22/'Income Statement'!N29</f>
        <v>-4.3135593220338979</v>
      </c>
      <c r="O58" s="71">
        <f>'Income Statement'!O22/'Income Statement'!O29</f>
        <v>-3.7432432432432434</v>
      </c>
      <c r="P58" s="71">
        <f>'Income Statement'!P22/'Income Statement'!P29</f>
        <v>-4.403225806451613</v>
      </c>
      <c r="Q58" s="71">
        <f>'Income Statement'!Q22/'Income Statement'!Q29</f>
        <v>-4.218978102189781</v>
      </c>
      <c r="R58" s="71">
        <f>'Income Statement'!R22/'Income Statement'!R29</f>
        <v>-4.1499051233396589</v>
      </c>
      <c r="S58" s="71">
        <f>'Income Statement'!S22/'Income Statement'!S29</f>
        <v>-4.023076923076923</v>
      </c>
      <c r="T58" s="71">
        <f>'Income Statement'!T22/'Income Statement'!T29</f>
        <v>-4.5839999999999996</v>
      </c>
      <c r="U58" s="71">
        <f>'Income Statement'!U22/'Income Statement'!U29</f>
        <v>-4.8650793650793647</v>
      </c>
      <c r="V58" s="71">
        <f>'Income Statement'!V22/'Income Statement'!V29</f>
        <v>-4.6136363636363633</v>
      </c>
      <c r="W58" s="71">
        <f>'Income Statement'!W22/'Income Statement'!W29</f>
        <v>-4.5185185185185182</v>
      </c>
      <c r="X58" s="71">
        <f>'Income Statement'!X22/'Income Statement'!X29</f>
        <v>-4.4444444444444446</v>
      </c>
      <c r="Y58" s="71">
        <f>'Income Statement'!Y22/'Income Statement'!Y29</f>
        <v>-5.0165289256198351</v>
      </c>
      <c r="Z58" s="71">
        <f>'Income Statement'!Z22/'Income Statement'!Z29</f>
        <v>-5.1583333333333332</v>
      </c>
      <c r="AA58" s="71">
        <f>'Income Statement'!AA22/'Income Statement'!AA29</f>
        <v>-5.0152671755725189</v>
      </c>
      <c r="AB58" s="71">
        <f>'Income Statement'!AB22/'Income Statement'!AB29</f>
        <v>-4.9141104294478524</v>
      </c>
      <c r="AC58" s="71">
        <f>'Income Statement'!AC22/'Income Statement'!AC29</f>
        <v>-4.5666666666666664</v>
      </c>
      <c r="AD58" s="34">
        <f>'Income Statement'!AD22/'Income Statement'!AD29</f>
        <v>-4.5141548524987316</v>
      </c>
      <c r="AE58" s="34">
        <f>'Income Statement'!AE22/'Income Statement'!AE29</f>
        <v>-4.4149817767217607</v>
      </c>
      <c r="AF58" s="34">
        <f>'Income Statement'!AF22/'Income Statement'!AF29</f>
        <v>-5.5176205769690876</v>
      </c>
      <c r="AG58" s="34">
        <f>'Income Statement'!AG22/'Income Statement'!AG29</f>
        <v>-4.5119317844323659</v>
      </c>
      <c r="AH58" s="34">
        <f>'Income Statement'!AH22/'Income Statement'!AH29</f>
        <v>-3.4199348870045387</v>
      </c>
      <c r="AI58" s="34">
        <f>'Income Statement'!AI22/'Income Statement'!AI29</f>
        <v>-4.7146249500527482</v>
      </c>
      <c r="AJ58" s="34">
        <f>'Income Statement'!AJ22/'Income Statement'!AJ29</f>
        <v>-4.7844619031283209</v>
      </c>
      <c r="AK58" s="34">
        <f>'Income Statement'!AK22/'Income Statement'!AK29</f>
        <v>-6.2608010766206705</v>
      </c>
      <c r="AL58" s="34">
        <f>'Income Statement'!AL22/'Income Statement'!AL29</f>
        <v>-4.7482885703194073</v>
      </c>
      <c r="AM58" s="34">
        <f>'Income Statement'!AM22/'Income Statement'!AM29</f>
        <v>-3.2802269326074693</v>
      </c>
      <c r="AN58" s="34">
        <f>'Income Statement'!AN22/'Income Statement'!AN29</f>
        <v>-4.7975932722925529</v>
      </c>
      <c r="AO58" s="34">
        <f>'Income Statement'!AO22/'Income Statement'!AO29</f>
        <v>-4.709445432259094</v>
      </c>
      <c r="AP58" s="34">
        <f>'Income Statement'!AP22/'Income Statement'!AP29</f>
        <v>-6.6454827925724187</v>
      </c>
      <c r="AQ58" s="34">
        <f>'Income Statement'!AQ22/'Income Statement'!AQ29</f>
        <v>-4.5804997031174386</v>
      </c>
      <c r="AR58" s="34">
        <f>'Income Statement'!AR22/'Income Statement'!AR29</f>
        <v>-3.0184446301126346</v>
      </c>
      <c r="AS58" s="34">
        <f>'Income Statement'!AS22/'Income Statement'!AS29</f>
        <v>-4.7698225490057427</v>
      </c>
      <c r="AT58" s="34">
        <f>'Income Statement'!AT22/'Income Statement'!AT29</f>
        <v>-4.6213038016057366</v>
      </c>
      <c r="AU58" s="34">
        <f>'Income Statement'!AU22/'Income Statement'!AU29</f>
        <v>-7.0519016232451772</v>
      </c>
      <c r="AV58" s="34">
        <f>'Income Statement'!AV22/'Income Statement'!AV29</f>
        <v>-4.5105857903130859</v>
      </c>
      <c r="AW58" s="34">
        <f>'Income Statement'!AW22/'Income Statement'!AW29</f>
        <v>-2.7684821330636993</v>
      </c>
      <c r="AX58" s="34">
        <f>'Income Statement'!AX22/'Income Statement'!AX29</f>
        <v>-4.7226577930380671</v>
      </c>
      <c r="AY58" s="34">
        <f>'Income Statement'!AY22/'Income Statement'!AY29</f>
        <v>-4.5195948466658749</v>
      </c>
      <c r="AZ58" s="34">
        <f>'Income Statement'!AZ22/'Income Statement'!AZ29</f>
        <v>-7.4837233687940037</v>
      </c>
      <c r="BA58" s="34">
        <f>'Income Statement'!BA22/'Income Statement'!BA29</f>
        <v>-4.4219379945185295</v>
      </c>
      <c r="BB58" s="34">
        <f>'Income Statement'!BB22/'Income Statement'!BB29</f>
        <v>-2.5294308444275311</v>
      </c>
      <c r="BC58" s="34">
        <f>'Income Statement'!BC22/'Income Statement'!BC29</f>
        <v>-4.6540202467098144</v>
      </c>
      <c r="BD58" s="34">
        <f>'Income Statement'!BD22/'Income Statement'!BD29</f>
        <v>-4.4036488615393203</v>
      </c>
      <c r="BE58" s="34">
        <f>'Income Statement'!BE22/'Income Statement'!BE29</f>
        <v>-7.9451379097925257</v>
      </c>
      <c r="BF58" s="34">
        <f>'Income Statement'!BF22/'Income Statement'!BF29</f>
        <v>-4.3129555868949856</v>
      </c>
    </row>
    <row r="59" spans="1:58" x14ac:dyDescent="0.2">
      <c r="C59" s="62"/>
      <c r="D59" s="62"/>
      <c r="E59" s="62"/>
      <c r="F59" s="62"/>
      <c r="G59" s="62"/>
      <c r="H59" s="62"/>
      <c r="I59" s="36"/>
      <c r="J59" s="36"/>
      <c r="K59" s="36"/>
      <c r="L59" s="62"/>
      <c r="M59" s="62"/>
      <c r="N59" s="36"/>
      <c r="O59" s="36"/>
      <c r="P59" s="36"/>
      <c r="Q59" s="62"/>
      <c r="R59" s="62"/>
      <c r="S59" s="36"/>
      <c r="T59" s="36"/>
      <c r="U59" s="36"/>
      <c r="V59" s="36"/>
      <c r="W59" s="62"/>
      <c r="X59" s="36"/>
      <c r="Y59" s="36"/>
      <c r="Z59" s="36"/>
      <c r="AA59" s="36"/>
      <c r="AB59" s="62"/>
      <c r="AC59" s="62"/>
    </row>
    <row r="60" spans="1:58" s="70" customFormat="1" x14ac:dyDescent="0.2">
      <c r="A60" s="39"/>
      <c r="B60" s="156" t="s">
        <v>167</v>
      </c>
      <c r="C60" s="72"/>
      <c r="D60" s="72"/>
      <c r="E60" s="72"/>
      <c r="F60" s="72"/>
      <c r="G60" s="72"/>
      <c r="H60" s="72"/>
      <c r="I60" s="73"/>
      <c r="J60" s="73"/>
      <c r="K60" s="73"/>
      <c r="L60" s="72"/>
      <c r="M60" s="72"/>
      <c r="N60" s="73"/>
      <c r="O60" s="73"/>
      <c r="P60" s="73"/>
      <c r="Q60" s="72"/>
      <c r="R60" s="72"/>
      <c r="S60" s="73"/>
      <c r="T60" s="73"/>
      <c r="U60" s="73"/>
      <c r="V60" s="73"/>
      <c r="W60" s="72"/>
      <c r="X60" s="73"/>
      <c r="Y60" s="73"/>
      <c r="Z60" s="73"/>
      <c r="AA60" s="73"/>
      <c r="AB60" s="72"/>
      <c r="AC60" s="72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</row>
    <row r="61" spans="1:58" x14ac:dyDescent="0.2">
      <c r="B61" s="148" t="s">
        <v>168</v>
      </c>
      <c r="C61" s="71">
        <f>IFERROR('Income Statement'!C11/'Balance Sheet'!C22,"-")</f>
        <v>1.0699675014337602</v>
      </c>
      <c r="D61" s="71" t="str">
        <f>IFERROR('Income Statement'!D11/'Balance Sheet'!D22,"-")</f>
        <v>-</v>
      </c>
      <c r="E61" s="71" t="str">
        <f>IFERROR('Income Statement'!E11/'Balance Sheet'!E22,"-")</f>
        <v>-</v>
      </c>
      <c r="F61" s="71" t="str">
        <f>IFERROR('Income Statement'!F11/'Balance Sheet'!F22,"-")</f>
        <v>-</v>
      </c>
      <c r="G61" s="71" t="str">
        <f>IFERROR('Income Statement'!G11/'Balance Sheet'!G22,"-")</f>
        <v>-</v>
      </c>
      <c r="H61" s="71">
        <f>IFERROR('Income Statement'!H11/'Balance Sheet'!H22,"-")</f>
        <v>0.96582365003417636</v>
      </c>
      <c r="I61" s="71">
        <f>IFERROR('Income Statement'!I11/'Balance Sheet'!I22,"-")</f>
        <v>0.26774774774774773</v>
      </c>
      <c r="J61" s="71">
        <f>IFERROR('Income Statement'!J11/'Balance Sheet'!J22,"-")</f>
        <v>0.28359001593202338</v>
      </c>
      <c r="K61" s="71">
        <f>IFERROR('Income Statement'!K11/'Balance Sheet'!K22,"-")</f>
        <v>0.25019473438230255</v>
      </c>
      <c r="L61" s="71">
        <f>IFERROR('Income Statement'!L11/'Balance Sheet'!L22,"-")</f>
        <v>0.31679517264498824</v>
      </c>
      <c r="M61" s="71">
        <f>IFERROR('Income Statement'!M11/'Balance Sheet'!M22,"-")</f>
        <v>1.1035869929601072</v>
      </c>
      <c r="N61" s="71">
        <f>IFERROR('Income Statement'!N11/'Balance Sheet'!N22,"-")</f>
        <v>0.26599037138927095</v>
      </c>
      <c r="O61" s="71">
        <f>IFERROR('Income Statement'!O11/'Balance Sheet'!O22,"-")</f>
        <v>0.28255613126079449</v>
      </c>
      <c r="P61" s="71">
        <f>IFERROR('Income Statement'!P11/'Balance Sheet'!P22,"-")</f>
        <v>0.28378612216646476</v>
      </c>
      <c r="Q61" s="71">
        <f>IFERROR('Income Statement'!Q11/'Balance Sheet'!Q22,"-")</f>
        <v>0.34536435169346563</v>
      </c>
      <c r="R61" s="71">
        <f>IFERROR('Income Statement'!R11/'Balance Sheet'!R22,"-")</f>
        <v>1.1703729045501197</v>
      </c>
      <c r="S61" s="71">
        <f>IFERROR('Income Statement'!S11/'Balance Sheet'!S22,"-")</f>
        <v>0.286136719429466</v>
      </c>
      <c r="T61" s="71">
        <f>IFERROR('Income Statement'!T11/'Balance Sheet'!T22,"-")</f>
        <v>0.28847469220246236</v>
      </c>
      <c r="U61" s="71">
        <f>IFERROR('Income Statement'!U11/'Balance Sheet'!U22,"-")</f>
        <v>0.28133750617690662</v>
      </c>
      <c r="V61" s="71">
        <f>IFERROR('Income Statement'!V11/'Balance Sheet'!V22,"-")</f>
        <v>0.32675333012357566</v>
      </c>
      <c r="W61" s="71">
        <f>IFERROR('Income Statement'!W11/'Balance Sheet'!W22,"-")</f>
        <v>1.1356122612742738</v>
      </c>
      <c r="X61" s="71">
        <f>IFERROR('Income Statement'!X11/'Balance Sheet'!X22,"-")</f>
        <v>0.25674807197943444</v>
      </c>
      <c r="Y61" s="71">
        <f>IFERROR('Income Statement'!Y11/'Balance Sheet'!Y22,"-")</f>
        <v>0.27568412822517591</v>
      </c>
      <c r="Z61" s="71">
        <f>IFERROR('Income Statement'!Z11/'Balance Sheet'!Z22,"-")</f>
        <v>0.2826187896610432</v>
      </c>
      <c r="AA61" s="71">
        <f>IFERROR('Income Statement'!AA11/'Balance Sheet'!AA22,"-")</f>
        <v>0.35112234279768101</v>
      </c>
      <c r="AB61" s="71">
        <f>IFERROR('Income Statement'!AB11/'Balance Sheet'!AB22,"-")</f>
        <v>1.1221941430057976</v>
      </c>
      <c r="AC61" s="71">
        <f>IFERROR('Income Statement'!AC11/'Balance Sheet'!AC22,"-")</f>
        <v>0.26831831831831832</v>
      </c>
      <c r="AD61" s="25">
        <f>IFERROR('Income Statement'!AD11/'Balance Sheet'!AD22,"-")</f>
        <v>0.25011494089054009</v>
      </c>
      <c r="AE61" s="25">
        <f>IFERROR('Income Statement'!AE11/'Balance Sheet'!AE22,"-")</f>
        <v>0.42011227428270759</v>
      </c>
      <c r="AF61" s="25">
        <f>IFERROR('Income Statement'!AF11/'Balance Sheet'!AF22,"-")</f>
        <v>0.57631424008395127</v>
      </c>
      <c r="AG61" s="25">
        <f>IFERROR('Income Statement'!AG11/'Balance Sheet'!AG22,"-")</f>
        <v>1.9549934172596655</v>
      </c>
      <c r="AH61" s="25">
        <f>IFERROR('Income Statement'!AH11/'Balance Sheet'!AH22,"-")</f>
        <v>0.33022807728848907</v>
      </c>
      <c r="AI61" s="25">
        <f>IFERROR('Income Statement'!AI11/'Balance Sheet'!AI22,"-")</f>
        <v>0.4058891029721105</v>
      </c>
      <c r="AJ61" s="25">
        <f>IFERROR('Income Statement'!AJ11/'Balance Sheet'!AJ22,"-")</f>
        <v>0.4375012325460087</v>
      </c>
      <c r="AK61" s="25">
        <f>IFERROR('Income Statement'!AK11/'Balance Sheet'!AK22,"-")</f>
        <v>0.65921569732634622</v>
      </c>
      <c r="AL61" s="25">
        <f>IFERROR('Income Statement'!AL11/'Balance Sheet'!AL22,"-")</f>
        <v>2.0045459452652632</v>
      </c>
      <c r="AM61" s="25">
        <f>IFERROR('Income Statement'!AM11/'Balance Sheet'!AM22,"-")</f>
        <v>0.31274966955482147</v>
      </c>
      <c r="AN61" s="25">
        <f>IFERROR('Income Statement'!AN11/'Balance Sheet'!AN22,"-")</f>
        <v>0.41109076522918364</v>
      </c>
      <c r="AO61" s="25">
        <f>IFERROR('Income Statement'!AO11/'Balance Sheet'!AO22,"-")</f>
        <v>0.4583163039821655</v>
      </c>
      <c r="AP61" s="25">
        <f>IFERROR('Income Statement'!AP11/'Balance Sheet'!AP22,"-")</f>
        <v>0.7630846772239982</v>
      </c>
      <c r="AQ61" s="25">
        <f>IFERROR('Income Statement'!AQ11/'Balance Sheet'!AQ22,"-")</f>
        <v>2.0600172918918882</v>
      </c>
      <c r="AR61" s="25">
        <f>IFERROR('Income Statement'!AR11/'Balance Sheet'!AR22,"-")</f>
        <v>0.29553899754465535</v>
      </c>
      <c r="AS61" s="25">
        <f>IFERROR('Income Statement'!AS11/'Balance Sheet'!AS22,"-")</f>
        <v>0.41615646206280726</v>
      </c>
      <c r="AT61" s="25">
        <f>IFERROR('Income Statement'!AT11/'Balance Sheet'!AT22,"-")</f>
        <v>0.48224555859743296</v>
      </c>
      <c r="AU61" s="25">
        <f>IFERROR('Income Statement'!AU11/'Balance Sheet'!AU22,"-")</f>
        <v>0.89264495788085796</v>
      </c>
      <c r="AV61" s="25">
        <f>IFERROR('Income Statement'!AV11/'Balance Sheet'!AV22,"-")</f>
        <v>2.1194500338391213</v>
      </c>
      <c r="AW61" s="25">
        <f>IFERROR('Income Statement'!AW11/'Balance Sheet'!AW22,"-")</f>
        <v>0.27831859427305272</v>
      </c>
      <c r="AX61" s="25">
        <f>IFERROR('Income Statement'!AX11/'Balance Sheet'!AX22,"-")</f>
        <v>0.42065538509456113</v>
      </c>
      <c r="AY61" s="25">
        <f>IFERROR('Income Statement'!AY11/'Balance Sheet'!AY22,"-")</f>
        <v>0.50906899533909944</v>
      </c>
      <c r="AZ61" s="25">
        <f>IFERROR('Income Statement'!AZ11/'Balance Sheet'!AZ22,"-")</f>
        <v>1.0531364608062055</v>
      </c>
      <c r="BA61" s="25">
        <f>IFERROR('Income Statement'!BA11/'Balance Sheet'!BA22,"-")</f>
        <v>2.1802987212087932</v>
      </c>
      <c r="BB61" s="25">
        <f>IFERROR('Income Statement'!BB11/'Balance Sheet'!BB22,"-")</f>
        <v>0.26083573888292028</v>
      </c>
      <c r="BC61" s="25">
        <f>IFERROR('Income Statement'!BC11/'Balance Sheet'!BC22,"-")</f>
        <v>0.42407517825935642</v>
      </c>
      <c r="BD61" s="25">
        <f>IFERROR('Income Statement'!BD11/'Balance Sheet'!BD22,"-")</f>
        <v>0.53836391565352482</v>
      </c>
      <c r="BE61" s="25">
        <f>IFERROR('Income Statement'!BE11/'Balance Sheet'!BE22,"-")</f>
        <v>1.2500307337048322</v>
      </c>
      <c r="BF61" s="25">
        <f>IFERROR('Income Statement'!BF11/'Balance Sheet'!BF22,"-")</f>
        <v>2.2393599526348718</v>
      </c>
    </row>
    <row r="62" spans="1:58" x14ac:dyDescent="0.2">
      <c r="B62" s="148" t="s">
        <v>169</v>
      </c>
      <c r="C62" s="74">
        <f>IFERROR(C11/'Income Statement'!C11*C66,"-")</f>
        <v>38.084688225835272</v>
      </c>
      <c r="D62" s="74">
        <f>IFERROR(D11/'Income Statement'!D11*D66,"-")</f>
        <v>0</v>
      </c>
      <c r="E62" s="74">
        <f>IFERROR(E11/'Income Statement'!E11*E66,"-")</f>
        <v>0</v>
      </c>
      <c r="F62" s="74">
        <f>IFERROR(F11/'Income Statement'!F11*F66,"-")</f>
        <v>0</v>
      </c>
      <c r="G62" s="74">
        <f>IFERROR(G11/'Income Statement'!G11*G66,"-")</f>
        <v>0</v>
      </c>
      <c r="H62" s="74">
        <f>IFERROR(H11/'Income Statement'!H11*H66,"-")</f>
        <v>34.485138004246288</v>
      </c>
      <c r="I62" s="74">
        <f>IFERROR(I11/'Income Statement'!I11*I66,"-")</f>
        <v>30.767160161507405</v>
      </c>
      <c r="J62" s="74">
        <f>IFERROR(J11/'Income Statement'!J11*J66,"-")</f>
        <v>29.49438202247191</v>
      </c>
      <c r="K62" s="74">
        <f>IFERROR(K11/'Income Statement'!K11*K66,"-")</f>
        <v>30.709838107098378</v>
      </c>
      <c r="L62" s="74">
        <f>IFERROR(L11/'Income Statement'!L11*L66,"-")</f>
        <v>28.380952380952383</v>
      </c>
      <c r="M62" s="74">
        <f>IFERROR(M11/'Income Statement'!M11*M66,"-")</f>
        <v>33.040704738760631</v>
      </c>
      <c r="N62" s="74">
        <f>IFERROR(N11/'Income Statement'!N11*N66,"-")</f>
        <v>32.87007110536522</v>
      </c>
      <c r="O62" s="74">
        <f>IFERROR(O11/'Income Statement'!O11*O66,"-")</f>
        <v>32.89731051344743</v>
      </c>
      <c r="P62" s="74">
        <f>IFERROR(P11/'Income Statement'!P11*P66,"-")</f>
        <v>31.774390243902438</v>
      </c>
      <c r="Q62" s="74">
        <f>IFERROR(Q11/'Income Statement'!Q11*Q66,"-")</f>
        <v>28.885586924219915</v>
      </c>
      <c r="R62" s="74">
        <f>IFERROR(R11/'Income Statement'!R11*R66,"-")</f>
        <v>34.568839520608009</v>
      </c>
      <c r="S62" s="74">
        <f>IFERROR(S11/'Income Statement'!S11*S66,"-")</f>
        <v>34.030395136778111</v>
      </c>
      <c r="T62" s="74">
        <f>IFERROR(T11/'Income Statement'!T11*T66,"-")</f>
        <v>34.997036158861889</v>
      </c>
      <c r="U62" s="74">
        <f>IFERROR(U11/'Income Statement'!U11*U66,"-")</f>
        <v>34.092505854800933</v>
      </c>
      <c r="V62" s="74">
        <f>IFERROR(V11/'Income Statement'!V11*V66,"-")</f>
        <v>32.578585461689592</v>
      </c>
      <c r="W62" s="74">
        <f>IFERROR(W11/'Income Statement'!W11*W66,"-")</f>
        <v>38.016534765404181</v>
      </c>
      <c r="X62" s="74">
        <f>IFERROR(X11/'Income Statement'!X11*X66,"-")</f>
        <v>38.635794743429287</v>
      </c>
      <c r="Y62" s="74">
        <f>IFERROR(Y11/'Income Statement'!Y11*Y66,"-")</f>
        <v>36.398184912081675</v>
      </c>
      <c r="Z62" s="74">
        <f>IFERROR(Z11/'Income Statement'!Z11*Z66,"-")</f>
        <v>34.895947426067906</v>
      </c>
      <c r="AA62" s="74">
        <f>IFERROR(AA11/'Income Statement'!AA11*AA66,"-")</f>
        <v>29.530059271803559</v>
      </c>
      <c r="AB62" s="74">
        <f>IFERROR(AB11/'Income Statement'!AB11*AB66,"-")</f>
        <v>37.471850576235262</v>
      </c>
      <c r="AC62" s="74">
        <f>IFERROR(AC11/'Income Statement'!AC11*AC66,"-")</f>
        <v>35.858981533296024</v>
      </c>
      <c r="AD62" s="98">
        <f>AVERAGE(AC62,X62:AA62,T62:V62)</f>
        <v>34.623386920253864</v>
      </c>
      <c r="AE62" s="98">
        <f>AD62</f>
        <v>34.623386920253864</v>
      </c>
      <c r="AF62" s="98">
        <f t="shared" ref="AF62:AF63" si="90">AE62</f>
        <v>34.623386920253864</v>
      </c>
      <c r="AG62" s="98">
        <f>AB62</f>
        <v>37.471850576235262</v>
      </c>
      <c r="AH62" s="98">
        <f>AF62</f>
        <v>34.623386920253864</v>
      </c>
      <c r="AI62" s="98">
        <f t="shared" ref="AI62:AK63" si="91">AH62</f>
        <v>34.623386920253864</v>
      </c>
      <c r="AJ62" s="98">
        <f t="shared" si="91"/>
        <v>34.623386920253864</v>
      </c>
      <c r="AK62" s="98">
        <f t="shared" si="91"/>
        <v>34.623386920253864</v>
      </c>
      <c r="AL62" s="98">
        <f>AG62</f>
        <v>37.471850576235262</v>
      </c>
      <c r="AM62" s="98">
        <f>AK62</f>
        <v>34.623386920253864</v>
      </c>
      <c r="AN62" s="98">
        <f t="shared" ref="AN62:AP63" si="92">AM62</f>
        <v>34.623386920253864</v>
      </c>
      <c r="AO62" s="98">
        <f t="shared" si="92"/>
        <v>34.623386920253864</v>
      </c>
      <c r="AP62" s="98">
        <f t="shared" si="92"/>
        <v>34.623386920253864</v>
      </c>
      <c r="AQ62" s="98">
        <f>AL62</f>
        <v>37.471850576235262</v>
      </c>
      <c r="AR62" s="98">
        <f>AP62</f>
        <v>34.623386920253864</v>
      </c>
      <c r="AS62" s="98">
        <f t="shared" ref="AS62:AU63" si="93">AR62</f>
        <v>34.623386920253864</v>
      </c>
      <c r="AT62" s="98">
        <f t="shared" si="93"/>
        <v>34.623386920253864</v>
      </c>
      <c r="AU62" s="98">
        <f t="shared" si="93"/>
        <v>34.623386920253864</v>
      </c>
      <c r="AV62" s="98">
        <f>AQ62</f>
        <v>37.471850576235262</v>
      </c>
      <c r="AW62" s="98">
        <f>AU62</f>
        <v>34.623386920253864</v>
      </c>
      <c r="AX62" s="98">
        <f t="shared" ref="AX62:AZ63" si="94">AW62</f>
        <v>34.623386920253864</v>
      </c>
      <c r="AY62" s="98">
        <f t="shared" si="94"/>
        <v>34.623386920253864</v>
      </c>
      <c r="AZ62" s="98">
        <f t="shared" si="94"/>
        <v>34.623386920253864</v>
      </c>
      <c r="BA62" s="98">
        <f>AV62</f>
        <v>37.471850576235262</v>
      </c>
      <c r="BB62" s="98">
        <f>AZ62</f>
        <v>34.623386920253864</v>
      </c>
      <c r="BC62" s="98">
        <f t="shared" ref="BC62:BE63" si="95">BB62</f>
        <v>34.623386920253864</v>
      </c>
      <c r="BD62" s="98">
        <f t="shared" si="95"/>
        <v>34.623386920253864</v>
      </c>
      <c r="BE62" s="98">
        <f t="shared" si="95"/>
        <v>34.623386920253864</v>
      </c>
      <c r="BF62" s="98">
        <f>BA62</f>
        <v>37.471850576235262</v>
      </c>
    </row>
    <row r="63" spans="1:58" x14ac:dyDescent="0.2">
      <c r="B63" s="148" t="s">
        <v>170</v>
      </c>
      <c r="C63" s="74">
        <f>IFERROR(C24/'Income Statement'!C11*'Balance Sheet'!C66,"-")</f>
        <v>62.604966946578529</v>
      </c>
      <c r="D63" s="74">
        <f>IFERROR(D24/'Income Statement'!D11*'Balance Sheet'!D66,"-")</f>
        <v>0</v>
      </c>
      <c r="E63" s="74">
        <f>IFERROR(E24/'Income Statement'!E11*'Balance Sheet'!E66,"-")</f>
        <v>0</v>
      </c>
      <c r="F63" s="74">
        <f>IFERROR(F24/'Income Statement'!F11*'Balance Sheet'!F66,"-")</f>
        <v>0</v>
      </c>
      <c r="G63" s="74">
        <f>IFERROR(G24/'Income Statement'!G11*'Balance Sheet'!G66,"-")</f>
        <v>0</v>
      </c>
      <c r="H63" s="74">
        <f>IFERROR(H24/'Income Statement'!H11*'Balance Sheet'!H66,"-")</f>
        <v>76.784324133050248</v>
      </c>
      <c r="I63" s="74">
        <f>IFERROR(I24/'Income Statement'!I11*'Balance Sheet'!I66,"-")</f>
        <v>64.259757738896369</v>
      </c>
      <c r="J63" s="74">
        <f>IFERROR(J24/'Income Statement'!J11*'Balance Sheet'!J66,"-")</f>
        <v>64.157303370786508</v>
      </c>
      <c r="K63" s="74">
        <f>IFERROR(K24/'Income Statement'!K11*'Balance Sheet'!K66,"-")</f>
        <v>70.890410958904113</v>
      </c>
      <c r="L63" s="74">
        <f>IFERROR(L24/'Income Statement'!L11*'Balance Sheet'!L66,"-")</f>
        <v>63.523809523809518</v>
      </c>
      <c r="M63" s="74">
        <f>IFERROR(M24/'Income Statement'!M11*'Balance Sheet'!M66,"-")</f>
        <v>73.953523693803163</v>
      </c>
      <c r="N63" s="74">
        <f>IFERROR(N24/'Income Statement'!N11*'Balance Sheet'!N66,"-")</f>
        <v>69.928894634776995</v>
      </c>
      <c r="O63" s="74">
        <f>IFERROR(O24/'Income Statement'!O11*'Balance Sheet'!O66,"-")</f>
        <v>59.963325183374081</v>
      </c>
      <c r="P63" s="74">
        <f>IFERROR(P24/'Income Statement'!P11*'Balance Sheet'!P66,"-")</f>
        <v>63.439024390243901</v>
      </c>
      <c r="Q63" s="74">
        <f>IFERROR(Q24/'Income Statement'!Q11*'Balance Sheet'!Q66,"-")</f>
        <v>55.765230312035662</v>
      </c>
      <c r="R63" s="74">
        <f>IFERROR(R24/'Income Statement'!R11*'Balance Sheet'!R66,"-")</f>
        <v>66.737065185618249</v>
      </c>
      <c r="S63" s="74">
        <f>IFERROR(S24/'Income Statement'!S11*'Balance Sheet'!S66,"-")</f>
        <v>61.714285714285715</v>
      </c>
      <c r="T63" s="74">
        <f>IFERROR(T24/'Income Statement'!T11*'Balance Sheet'!T66,"-")</f>
        <v>56.710136336692351</v>
      </c>
      <c r="U63" s="74">
        <f>IFERROR(U24/'Income Statement'!U11*'Balance Sheet'!U66,"-")</f>
        <v>58.963700234192039</v>
      </c>
      <c r="V63" s="74">
        <f>IFERROR(V24/'Income Statement'!V11*'Balance Sheet'!V66,"-")</f>
        <v>51.674852652259332</v>
      </c>
      <c r="W63" s="74">
        <f>IFERROR(W24/'Income Statement'!W11*'Balance Sheet'!W66,"-")</f>
        <v>60.300310910118718</v>
      </c>
      <c r="X63" s="74">
        <f>IFERROR(X24/'Income Statement'!X11*'Balance Sheet'!X66,"-")</f>
        <v>61.670838548185237</v>
      </c>
      <c r="Y63" s="74">
        <f>IFERROR(Y24/'Income Statement'!Y11*'Balance Sheet'!Y66,"-")</f>
        <v>56.052183777651727</v>
      </c>
      <c r="Z63" s="74">
        <f>IFERROR(Z24/'Income Statement'!Z11*'Balance Sheet'!Z66,"-")</f>
        <v>56.089813800657176</v>
      </c>
      <c r="AA63" s="74">
        <f>IFERROR(AA24/'Income Statement'!AA11*'Balance Sheet'!AA66,"-")</f>
        <v>46.143099068585947</v>
      </c>
      <c r="AB63" s="74">
        <f>IFERROR(AB24/'Income Statement'!AB11*'Balance Sheet'!AB66,"-")</f>
        <v>58.552788448801159</v>
      </c>
      <c r="AC63" s="74">
        <f>IFERROR(AC24/'Income Statement'!AC11*'Balance Sheet'!AC66,"-")</f>
        <v>59.378847229994399</v>
      </c>
      <c r="AD63" s="98">
        <f>AVERAGE(AC63,X63:AA63,T63:V63)</f>
        <v>55.835433956027281</v>
      </c>
      <c r="AE63" s="98">
        <f>AD63</f>
        <v>55.835433956027281</v>
      </c>
      <c r="AF63" s="98">
        <f t="shared" si="90"/>
        <v>55.835433956027281</v>
      </c>
      <c r="AG63" s="98">
        <f>AB63</f>
        <v>58.552788448801159</v>
      </c>
      <c r="AH63" s="98">
        <f>AF63</f>
        <v>55.835433956027281</v>
      </c>
      <c r="AI63" s="98">
        <f t="shared" si="91"/>
        <v>55.835433956027281</v>
      </c>
      <c r="AJ63" s="98">
        <f t="shared" si="91"/>
        <v>55.835433956027281</v>
      </c>
      <c r="AK63" s="98">
        <f t="shared" si="91"/>
        <v>55.835433956027281</v>
      </c>
      <c r="AL63" s="98">
        <f>AG63</f>
        <v>58.552788448801159</v>
      </c>
      <c r="AM63" s="98">
        <f>AK63</f>
        <v>55.835433956027281</v>
      </c>
      <c r="AN63" s="98">
        <f t="shared" si="92"/>
        <v>55.835433956027281</v>
      </c>
      <c r="AO63" s="98">
        <f t="shared" si="92"/>
        <v>55.835433956027281</v>
      </c>
      <c r="AP63" s="98">
        <f t="shared" si="92"/>
        <v>55.835433956027281</v>
      </c>
      <c r="AQ63" s="98">
        <f>AL63</f>
        <v>58.552788448801159</v>
      </c>
      <c r="AR63" s="98">
        <f>AP63</f>
        <v>55.835433956027281</v>
      </c>
      <c r="AS63" s="98">
        <f t="shared" si="93"/>
        <v>55.835433956027281</v>
      </c>
      <c r="AT63" s="98">
        <f t="shared" si="93"/>
        <v>55.835433956027281</v>
      </c>
      <c r="AU63" s="98">
        <f t="shared" si="93"/>
        <v>55.835433956027281</v>
      </c>
      <c r="AV63" s="98">
        <f>AQ63</f>
        <v>58.552788448801159</v>
      </c>
      <c r="AW63" s="98">
        <f>AU63</f>
        <v>55.835433956027281</v>
      </c>
      <c r="AX63" s="98">
        <f t="shared" si="94"/>
        <v>55.835433956027281</v>
      </c>
      <c r="AY63" s="98">
        <f t="shared" si="94"/>
        <v>55.835433956027281</v>
      </c>
      <c r="AZ63" s="98">
        <f t="shared" si="94"/>
        <v>55.835433956027281</v>
      </c>
      <c r="BA63" s="98">
        <f>AV63</f>
        <v>58.552788448801159</v>
      </c>
      <c r="BB63" s="98">
        <f>AZ63</f>
        <v>55.835433956027281</v>
      </c>
      <c r="BC63" s="98">
        <f t="shared" si="95"/>
        <v>55.835433956027281</v>
      </c>
      <c r="BD63" s="98">
        <f t="shared" si="95"/>
        <v>55.835433956027281</v>
      </c>
      <c r="BE63" s="98">
        <f t="shared" si="95"/>
        <v>55.835433956027281</v>
      </c>
      <c r="BF63" s="98">
        <f>BA63</f>
        <v>58.552788448801159</v>
      </c>
    </row>
    <row r="64" spans="1:58" x14ac:dyDescent="0.2">
      <c r="B64" s="148" t="s">
        <v>171</v>
      </c>
      <c r="C64" s="71">
        <f>IFERROR('Income Statement'!C11/('Balance Sheet'!C13-'Balance Sheet'!C27),"-")</f>
        <v>-399.78571428571428</v>
      </c>
      <c r="D64" s="71" t="str">
        <f>IFERROR('Income Statement'!D11/('Balance Sheet'!D13-'Balance Sheet'!D27),"-")</f>
        <v>-</v>
      </c>
      <c r="E64" s="71" t="str">
        <f>IFERROR('Income Statement'!E11/('Balance Sheet'!E13-'Balance Sheet'!E27),"-")</f>
        <v>-</v>
      </c>
      <c r="F64" s="71" t="str">
        <f>IFERROR('Income Statement'!F11/('Balance Sheet'!F13-'Balance Sheet'!F27),"-")</f>
        <v>-</v>
      </c>
      <c r="G64" s="71" t="str">
        <f>IFERROR('Income Statement'!G11/('Balance Sheet'!G13-'Balance Sheet'!G27),"-")</f>
        <v>-</v>
      </c>
      <c r="H64" s="71">
        <f>IFERROR('Income Statement'!H11/('Balance Sheet'!H13-'Balance Sheet'!H27),"-")</f>
        <v>403.71428571428572</v>
      </c>
      <c r="I64" s="71">
        <f>IFERROR('Income Statement'!I11/('Balance Sheet'!I13-'Balance Sheet'!I27),"-")</f>
        <v>-59.44</v>
      </c>
      <c r="J64" s="71">
        <f>IFERROR('Income Statement'!J11/('Balance Sheet'!J13-'Balance Sheet'!J27),"-")</f>
        <v>-36.409090909090907</v>
      </c>
      <c r="K64" s="71">
        <f>IFERROR('Income Statement'!K11/('Balance Sheet'!K13-'Balance Sheet'!K27),"-")</f>
        <v>2.2715700141442716</v>
      </c>
      <c r="L64" s="71">
        <f>IFERROR('Income Statement'!L11/('Balance Sheet'!L13-'Balance Sheet'!L27),"-")</f>
        <v>16.153846153846153</v>
      </c>
      <c r="M64" s="71">
        <f>IFERROR('Income Statement'!M11/('Balance Sheet'!M13-'Balance Sheet'!M27),"-")</f>
        <v>56.273504273504273</v>
      </c>
      <c r="N64" s="71">
        <f>IFERROR('Income Statement'!N11/('Balance Sheet'!N13-'Balance Sheet'!N27),"-")</f>
        <v>28.648148148148149</v>
      </c>
      <c r="O64" s="71">
        <f>IFERROR('Income Statement'!O11/('Balance Sheet'!O13-'Balance Sheet'!O27),"-")</f>
        <v>6.6504065040650406</v>
      </c>
      <c r="P64" s="71">
        <f>IFERROR('Income Statement'!P11/('Balance Sheet'!P13-'Balance Sheet'!P27),"-")</f>
        <v>4.6723646723646723</v>
      </c>
      <c r="Q64" s="71">
        <f>IFERROR('Income Statement'!Q11/('Balance Sheet'!Q13-'Balance Sheet'!Q27),"-")</f>
        <v>-36.053571428571431</v>
      </c>
      <c r="R64" s="71">
        <f>IFERROR('Income Statement'!R11/('Balance Sheet'!R13-'Balance Sheet'!R27),"-")</f>
        <v>-122.17857142857143</v>
      </c>
      <c r="S64" s="71">
        <f>IFERROR('Income Statement'!S11/('Balance Sheet'!S13-'Balance Sheet'!S27),"-")</f>
        <v>-182.77777777777777</v>
      </c>
      <c r="T64" s="71">
        <f>IFERROR('Income Statement'!T11/('Balance Sheet'!T13-'Balance Sheet'!T27),"-")</f>
        <v>60.25</v>
      </c>
      <c r="U64" s="71">
        <f>IFERROR('Income Statement'!U11/('Balance Sheet'!U13-'Balance Sheet'!U27),"-")</f>
        <v>8.4975124378109452</v>
      </c>
      <c r="V64" s="71">
        <f>IFERROR('Income Statement'!V11/('Balance Sheet'!V13-'Balance Sheet'!V27),"-")</f>
        <v>6.1325301204819276</v>
      </c>
      <c r="W64" s="71">
        <f>IFERROR('Income Statement'!W11/('Balance Sheet'!W13-'Balance Sheet'!W27),"-")</f>
        <v>21.313253012048193</v>
      </c>
      <c r="X64" s="71">
        <f>IFERROR('Income Statement'!X11/('Balance Sheet'!X13-'Balance Sheet'!X27),"-")</f>
        <v>2.7269624573378839</v>
      </c>
      <c r="Y64" s="71">
        <f>IFERROR('Income Statement'!Y11/('Balance Sheet'!Y13-'Balance Sheet'!Y27),"-")</f>
        <v>3.5330661322645289</v>
      </c>
      <c r="Z64" s="71">
        <f>IFERROR('Income Statement'!Z11/('Balance Sheet'!Z13-'Balance Sheet'!Z27),"-")</f>
        <v>4.1594533029612757</v>
      </c>
      <c r="AA64" s="71">
        <f>IFERROR('Income Statement'!AA11/('Balance Sheet'!AA13-'Balance Sheet'!AA27),"-")</f>
        <v>3.9235880398671097</v>
      </c>
      <c r="AB64" s="71">
        <f>IFERROR('Income Statement'!AB11/('Balance Sheet'!AB13-'Balance Sheet'!AB27),"-")</f>
        <v>12.539867109634551</v>
      </c>
      <c r="AC64" s="71">
        <f>IFERROR('Income Statement'!AC11/('Balance Sheet'!AC13-'Balance Sheet'!AC27),"-")</f>
        <v>3.5955734406438631</v>
      </c>
      <c r="AD64" s="25">
        <f>IFERROR('Income Statement'!AD11/('Balance Sheet'!AD13-'Balance Sheet'!AD27),"-")</f>
        <v>1.5099873407534203</v>
      </c>
      <c r="AE64" s="25">
        <f>IFERROR('Income Statement'!AE11/('Balance Sheet'!AE13-'Balance Sheet'!AE27),"-")</f>
        <v>2.0822873060371214</v>
      </c>
      <c r="AF64" s="25">
        <f>IFERROR('Income Statement'!AF11/('Balance Sheet'!AF13-'Balance Sheet'!AF27),"-")</f>
        <v>4.7356208781524431</v>
      </c>
      <c r="AG64" s="25">
        <f>IFERROR('Income Statement'!AG11/('Balance Sheet'!AG13-'Balance Sheet'!AG27),"-")</f>
        <v>23.890644059297575</v>
      </c>
      <c r="AH64" s="25">
        <f>IFERROR('Income Statement'!AH11/('Balance Sheet'!AH13-'Balance Sheet'!AH27),"-")</f>
        <v>1.3455241946598877</v>
      </c>
      <c r="AI64" s="25">
        <f>IFERROR('Income Statement'!AI11/('Balance Sheet'!AI13-'Balance Sheet'!AI27),"-")</f>
        <v>1.8929227828887709</v>
      </c>
      <c r="AJ64" s="25">
        <f>IFERROR('Income Statement'!AJ11/('Balance Sheet'!AJ13-'Balance Sheet'!AJ27),"-")</f>
        <v>2.1909167876929607</v>
      </c>
      <c r="AK64" s="25">
        <f>IFERROR('Income Statement'!AK11/('Balance Sheet'!AK13-'Balance Sheet'!AK27),"-")</f>
        <v>3.408772421732547</v>
      </c>
      <c r="AL64" s="25">
        <f>IFERROR('Income Statement'!AL11/('Balance Sheet'!AL13-'Balance Sheet'!AL27),"-")</f>
        <v>28.990798540118547</v>
      </c>
      <c r="AM64" s="25">
        <f>IFERROR('Income Statement'!AM11/('Balance Sheet'!AM13-'Balance Sheet'!AM27),"-")</f>
        <v>1.300886560702323</v>
      </c>
      <c r="AN64" s="25">
        <f>IFERROR('Income Statement'!AN11/('Balance Sheet'!AN13-'Balance Sheet'!AN27),"-")</f>
        <v>2.0397751738391188</v>
      </c>
      <c r="AO64" s="25">
        <f>IFERROR('Income Statement'!AO11/('Balance Sheet'!AO13-'Balance Sheet'!AO27),"-")</f>
        <v>2.5302845889903218</v>
      </c>
      <c r="AP64" s="25">
        <f>IFERROR('Income Statement'!AP11/('Balance Sheet'!AP13-'Balance Sheet'!AP27),"-")</f>
        <v>4.3368623380315707</v>
      </c>
      <c r="AQ64" s="25">
        <f>IFERROR('Income Statement'!AQ11/('Balance Sheet'!AQ13-'Balance Sheet'!AQ27),"-")</f>
        <v>36.860358443841214</v>
      </c>
      <c r="AR64" s="25">
        <f>IFERROR('Income Statement'!AR11/('Balance Sheet'!AR13-'Balance Sheet'!AR27),"-")</f>
        <v>1.2597013918318474</v>
      </c>
      <c r="AS64" s="25">
        <f>IFERROR('Income Statement'!AS11/('Balance Sheet'!AS13-'Balance Sheet'!AS27),"-")</f>
        <v>2.2102962530227672</v>
      </c>
      <c r="AT64" s="25">
        <f>IFERROR('Income Statement'!AT11/('Balance Sheet'!AT13-'Balance Sheet'!AT27),"-")</f>
        <v>2.992238442330263</v>
      </c>
      <c r="AU64" s="25">
        <f>IFERROR('Income Statement'!AU11/('Balance Sheet'!AU13-'Balance Sheet'!AU27),"-")</f>
        <v>5.6659421642036669</v>
      </c>
      <c r="AV64" s="25">
        <f>IFERROR('Income Statement'!AV11/('Balance Sheet'!AV13-'Balance Sheet'!AV27),"-")</f>
        <v>50.392758488239899</v>
      </c>
      <c r="AW64" s="25">
        <f>IFERROR('Income Statement'!AW11/('Balance Sheet'!AW13-'Balance Sheet'!AW27),"-")</f>
        <v>1.2216172302751982</v>
      </c>
      <c r="AX64" s="25">
        <f>IFERROR('Income Statement'!AX11/('Balance Sheet'!AX13-'Balance Sheet'!AX27),"-")</f>
        <v>2.409860036998297</v>
      </c>
      <c r="AY64" s="25">
        <f>IFERROR('Income Statement'!AY11/('Balance Sheet'!AY13-'Balance Sheet'!AY27),"-")</f>
        <v>3.6439935719522096</v>
      </c>
      <c r="AZ64" s="25">
        <f>IFERROR('Income Statement'!AZ11/('Balance Sheet'!AZ13-'Balance Sheet'!AZ27),"-")</f>
        <v>7.6235597003966227</v>
      </c>
      <c r="BA64" s="25">
        <f>IFERROR('Income Statement'!BA11/('Balance Sheet'!BA13-'Balance Sheet'!BA27),"-")</f>
        <v>78.628125430284442</v>
      </c>
      <c r="BB64" s="25">
        <f>IFERROR('Income Statement'!BB11/('Balance Sheet'!BB13-'Balance Sheet'!BB27),"-")</f>
        <v>1.1863248624042471</v>
      </c>
      <c r="BC64" s="25">
        <f>IFERROR('Income Statement'!BC11/('Balance Sheet'!BC13-'Balance Sheet'!BC27),"-")</f>
        <v>2.645525066068565</v>
      </c>
      <c r="BD64" s="25">
        <f>IFERROR('Income Statement'!BD11/('Balance Sheet'!BD13-'Balance Sheet'!BD27),"-")</f>
        <v>4.6111768881092576</v>
      </c>
      <c r="BE64" s="25">
        <f>IFERROR('Income Statement'!BE11/('Balance Sheet'!BE13-'Balance Sheet'!BE27),"-")</f>
        <v>10.610148870348112</v>
      </c>
      <c r="BF64" s="25">
        <f>IFERROR('Income Statement'!BF11/('Balance Sheet'!BF13-'Balance Sheet'!BF27),"-")</f>
        <v>171.58295607864383</v>
      </c>
    </row>
    <row r="65" spans="1:58" x14ac:dyDescent="0.2">
      <c r="C65" s="62"/>
      <c r="D65" s="62"/>
      <c r="E65" s="62"/>
      <c r="F65" s="62"/>
      <c r="G65" s="62"/>
      <c r="H65" s="62"/>
      <c r="I65" s="36"/>
      <c r="J65" s="36"/>
      <c r="K65" s="36"/>
      <c r="L65" s="62"/>
      <c r="M65" s="62"/>
      <c r="N65" s="36"/>
      <c r="O65" s="36"/>
      <c r="P65" s="36"/>
      <c r="Q65" s="62"/>
      <c r="R65" s="62"/>
      <c r="S65" s="36"/>
      <c r="T65" s="36"/>
      <c r="U65" s="36"/>
      <c r="V65" s="36"/>
      <c r="W65" s="62"/>
      <c r="X65" s="36"/>
      <c r="Y65" s="36"/>
      <c r="Z65" s="36"/>
      <c r="AA65" s="36"/>
      <c r="AB65" s="62"/>
    </row>
    <row r="66" spans="1:58" x14ac:dyDescent="0.2">
      <c r="B66" s="148" t="s">
        <v>172</v>
      </c>
      <c r="C66" s="62">
        <v>365</v>
      </c>
      <c r="D66" s="36">
        <v>90</v>
      </c>
      <c r="E66" s="36">
        <v>90</v>
      </c>
      <c r="F66" s="36">
        <v>90</v>
      </c>
      <c r="G66" s="36">
        <v>90</v>
      </c>
      <c r="H66" s="62">
        <v>365</v>
      </c>
      <c r="I66" s="36">
        <v>90</v>
      </c>
      <c r="J66" s="36">
        <v>90</v>
      </c>
      <c r="K66" s="36">
        <v>90</v>
      </c>
      <c r="L66" s="36">
        <v>90</v>
      </c>
      <c r="M66" s="62">
        <v>365</v>
      </c>
      <c r="N66" s="36">
        <v>90</v>
      </c>
      <c r="O66" s="36">
        <v>90</v>
      </c>
      <c r="P66" s="36">
        <v>90</v>
      </c>
      <c r="Q66" s="36">
        <v>90</v>
      </c>
      <c r="R66" s="62">
        <v>365</v>
      </c>
      <c r="S66" s="36">
        <v>90</v>
      </c>
      <c r="T66" s="36">
        <v>90</v>
      </c>
      <c r="U66" s="36">
        <v>90</v>
      </c>
      <c r="V66" s="36">
        <v>90</v>
      </c>
      <c r="W66" s="62">
        <v>365</v>
      </c>
      <c r="X66" s="36">
        <v>90</v>
      </c>
      <c r="Y66" s="36">
        <v>90</v>
      </c>
      <c r="Z66" s="36">
        <v>90</v>
      </c>
      <c r="AA66" s="36">
        <v>90</v>
      </c>
      <c r="AB66" s="62">
        <v>365</v>
      </c>
      <c r="AC66" s="124">
        <f>X66</f>
        <v>90</v>
      </c>
      <c r="AD66" s="38">
        <f t="shared" ref="AD66:BF66" si="96">Y66</f>
        <v>90</v>
      </c>
      <c r="AE66" s="38">
        <f t="shared" si="96"/>
        <v>90</v>
      </c>
      <c r="AF66" s="38">
        <f t="shared" si="96"/>
        <v>90</v>
      </c>
      <c r="AG66" s="38">
        <f t="shared" si="96"/>
        <v>365</v>
      </c>
      <c r="AH66" s="38">
        <f t="shared" si="96"/>
        <v>90</v>
      </c>
      <c r="AI66" s="38">
        <f t="shared" si="96"/>
        <v>90</v>
      </c>
      <c r="AJ66" s="38">
        <f t="shared" si="96"/>
        <v>90</v>
      </c>
      <c r="AK66" s="38">
        <f t="shared" si="96"/>
        <v>90</v>
      </c>
      <c r="AL66" s="38">
        <f t="shared" si="96"/>
        <v>365</v>
      </c>
      <c r="AM66" s="38">
        <f t="shared" si="96"/>
        <v>90</v>
      </c>
      <c r="AN66" s="38">
        <f t="shared" si="96"/>
        <v>90</v>
      </c>
      <c r="AO66" s="38">
        <f t="shared" si="96"/>
        <v>90</v>
      </c>
      <c r="AP66" s="38">
        <f t="shared" si="96"/>
        <v>90</v>
      </c>
      <c r="AQ66" s="38">
        <f t="shared" si="96"/>
        <v>365</v>
      </c>
      <c r="AR66" s="38">
        <f t="shared" si="96"/>
        <v>90</v>
      </c>
      <c r="AS66" s="38">
        <f t="shared" si="96"/>
        <v>90</v>
      </c>
      <c r="AT66" s="38">
        <f t="shared" si="96"/>
        <v>90</v>
      </c>
      <c r="AU66" s="38">
        <f t="shared" si="96"/>
        <v>90</v>
      </c>
      <c r="AV66" s="38">
        <f t="shared" si="96"/>
        <v>365</v>
      </c>
      <c r="AW66" s="38">
        <f t="shared" si="96"/>
        <v>90</v>
      </c>
      <c r="AX66" s="38">
        <f t="shared" si="96"/>
        <v>90</v>
      </c>
      <c r="AY66" s="38">
        <f t="shared" si="96"/>
        <v>90</v>
      </c>
      <c r="AZ66" s="38">
        <f t="shared" si="96"/>
        <v>90</v>
      </c>
      <c r="BA66" s="38">
        <f t="shared" si="96"/>
        <v>365</v>
      </c>
      <c r="BB66" s="38">
        <f t="shared" si="96"/>
        <v>90</v>
      </c>
      <c r="BC66" s="38">
        <f t="shared" si="96"/>
        <v>90</v>
      </c>
      <c r="BD66" s="38">
        <f t="shared" si="96"/>
        <v>90</v>
      </c>
      <c r="BE66" s="38">
        <f t="shared" si="96"/>
        <v>90</v>
      </c>
      <c r="BF66" s="38">
        <f t="shared" si="96"/>
        <v>365</v>
      </c>
    </row>
    <row r="67" spans="1:58" x14ac:dyDescent="0.2">
      <c r="C67" s="62"/>
      <c r="D67" s="36"/>
      <c r="E67" s="36"/>
      <c r="F67" s="36"/>
      <c r="G67" s="36"/>
      <c r="H67" s="62"/>
      <c r="I67" s="36"/>
      <c r="J67" s="36"/>
      <c r="K67" s="36"/>
      <c r="L67" s="36"/>
      <c r="M67" s="62"/>
      <c r="N67" s="36"/>
      <c r="O67" s="36"/>
      <c r="P67" s="36"/>
      <c r="Q67" s="36"/>
      <c r="R67" s="62"/>
      <c r="S67" s="36"/>
      <c r="T67" s="36"/>
      <c r="U67" s="36"/>
      <c r="V67" s="36"/>
      <c r="W67" s="62"/>
      <c r="X67" s="36"/>
      <c r="Y67" s="36"/>
      <c r="Z67" s="36"/>
      <c r="AA67" s="36"/>
      <c r="AB67" s="62"/>
      <c r="AC67" s="124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</row>
    <row r="68" spans="1:58" s="123" customFormat="1" x14ac:dyDescent="0.2">
      <c r="A68" s="121"/>
      <c r="B68" s="154" t="s">
        <v>209</v>
      </c>
      <c r="C68" s="122" t="str">
        <f>C$6</f>
        <v>FY19A</v>
      </c>
      <c r="D68" s="122" t="str">
        <f t="shared" ref="D68:BF68" si="97">D$6</f>
        <v>1Q20A</v>
      </c>
      <c r="E68" s="122" t="str">
        <f t="shared" si="97"/>
        <v>2Q20A</v>
      </c>
      <c r="F68" s="122" t="str">
        <f t="shared" si="97"/>
        <v>3Q20A</v>
      </c>
      <c r="G68" s="122" t="str">
        <f t="shared" si="97"/>
        <v>4Q20A</v>
      </c>
      <c r="H68" s="122" t="str">
        <f t="shared" si="97"/>
        <v>FY20A</v>
      </c>
      <c r="I68" s="122" t="str">
        <f t="shared" si="97"/>
        <v>1Q21A</v>
      </c>
      <c r="J68" s="122" t="str">
        <f t="shared" si="97"/>
        <v>2Q21A</v>
      </c>
      <c r="K68" s="122" t="str">
        <f t="shared" si="97"/>
        <v>3Q21A</v>
      </c>
      <c r="L68" s="122" t="str">
        <f t="shared" si="97"/>
        <v>4Q21A</v>
      </c>
      <c r="M68" s="122" t="str">
        <f t="shared" si="97"/>
        <v>FY21A</v>
      </c>
      <c r="N68" s="122" t="str">
        <f t="shared" si="97"/>
        <v>1Q22A</v>
      </c>
      <c r="O68" s="122" t="str">
        <f t="shared" si="97"/>
        <v>2Q22A</v>
      </c>
      <c r="P68" s="122" t="str">
        <f t="shared" si="97"/>
        <v>3Q22A</v>
      </c>
      <c r="Q68" s="122" t="str">
        <f t="shared" si="97"/>
        <v>4Q22A</v>
      </c>
      <c r="R68" s="122" t="str">
        <f t="shared" si="97"/>
        <v>FY22A</v>
      </c>
      <c r="S68" s="122" t="str">
        <f t="shared" si="97"/>
        <v>1Q23A</v>
      </c>
      <c r="T68" s="122" t="str">
        <f t="shared" si="97"/>
        <v>2Q23A</v>
      </c>
      <c r="U68" s="122" t="str">
        <f t="shared" si="97"/>
        <v>3Q23A</v>
      </c>
      <c r="V68" s="122" t="str">
        <f t="shared" si="97"/>
        <v>4Q23A</v>
      </c>
      <c r="W68" s="122" t="str">
        <f t="shared" si="97"/>
        <v>FY23A</v>
      </c>
      <c r="X68" s="122" t="str">
        <f t="shared" si="97"/>
        <v>1Q24A</v>
      </c>
      <c r="Y68" s="122" t="str">
        <f t="shared" si="97"/>
        <v>2Q24A</v>
      </c>
      <c r="Z68" s="122" t="str">
        <f t="shared" si="97"/>
        <v>3Q24A</v>
      </c>
      <c r="AA68" s="122" t="str">
        <f t="shared" si="97"/>
        <v>4Q24A</v>
      </c>
      <c r="AB68" s="122" t="str">
        <f t="shared" si="97"/>
        <v>FY24A</v>
      </c>
      <c r="AC68" s="122" t="str">
        <f t="shared" si="97"/>
        <v>1Q25A</v>
      </c>
      <c r="AD68" s="122" t="str">
        <f t="shared" si="97"/>
        <v>2Q25E</v>
      </c>
      <c r="AE68" s="122" t="str">
        <f t="shared" si="97"/>
        <v>3Q25E</v>
      </c>
      <c r="AF68" s="122" t="str">
        <f t="shared" si="97"/>
        <v>4Q25E</v>
      </c>
      <c r="AG68" s="122" t="str">
        <f t="shared" si="97"/>
        <v>FY25E</v>
      </c>
      <c r="AH68" s="122" t="str">
        <f t="shared" si="97"/>
        <v>1Q26E</v>
      </c>
      <c r="AI68" s="122" t="str">
        <f t="shared" si="97"/>
        <v>2Q26E</v>
      </c>
      <c r="AJ68" s="122" t="str">
        <f t="shared" si="97"/>
        <v>3Q26E</v>
      </c>
      <c r="AK68" s="122" t="str">
        <f t="shared" si="97"/>
        <v>4Q26E</v>
      </c>
      <c r="AL68" s="122" t="str">
        <f t="shared" si="97"/>
        <v>FY26E</v>
      </c>
      <c r="AM68" s="122" t="str">
        <f t="shared" si="97"/>
        <v>1Q27E</v>
      </c>
      <c r="AN68" s="122" t="str">
        <f t="shared" si="97"/>
        <v>2Q27E</v>
      </c>
      <c r="AO68" s="122" t="str">
        <f t="shared" si="97"/>
        <v>3Q27E</v>
      </c>
      <c r="AP68" s="122" t="str">
        <f t="shared" si="97"/>
        <v>4Q27E</v>
      </c>
      <c r="AQ68" s="122" t="str">
        <f t="shared" si="97"/>
        <v>FY27E</v>
      </c>
      <c r="AR68" s="122" t="str">
        <f t="shared" si="97"/>
        <v>1Q28E</v>
      </c>
      <c r="AS68" s="122" t="str">
        <f t="shared" si="97"/>
        <v>2Q28E</v>
      </c>
      <c r="AT68" s="122" t="str">
        <f t="shared" si="97"/>
        <v>3Q28E</v>
      </c>
      <c r="AU68" s="122" t="str">
        <f t="shared" si="97"/>
        <v>4Q28E</v>
      </c>
      <c r="AV68" s="122" t="str">
        <f t="shared" si="97"/>
        <v>FY28E</v>
      </c>
      <c r="AW68" s="122" t="str">
        <f t="shared" si="97"/>
        <v>1Q29E</v>
      </c>
      <c r="AX68" s="122" t="str">
        <f t="shared" si="97"/>
        <v>2Q29E</v>
      </c>
      <c r="AY68" s="122" t="str">
        <f t="shared" si="97"/>
        <v>3Q29E</v>
      </c>
      <c r="AZ68" s="122" t="str">
        <f t="shared" si="97"/>
        <v>4Q29E</v>
      </c>
      <c r="BA68" s="122" t="str">
        <f t="shared" si="97"/>
        <v>FY29E</v>
      </c>
      <c r="BB68" s="122" t="str">
        <f t="shared" si="97"/>
        <v>1Q30E</v>
      </c>
      <c r="BC68" s="122" t="str">
        <f t="shared" si="97"/>
        <v>2Q30E</v>
      </c>
      <c r="BD68" s="122" t="str">
        <f t="shared" si="97"/>
        <v>3Q30E</v>
      </c>
      <c r="BE68" s="122" t="str">
        <f t="shared" si="97"/>
        <v>4Q30E</v>
      </c>
      <c r="BF68" s="122" t="str">
        <f t="shared" si="97"/>
        <v>FY30E</v>
      </c>
    </row>
    <row r="70" spans="1:58" x14ac:dyDescent="0.2">
      <c r="B70" s="148" t="s">
        <v>196</v>
      </c>
      <c r="H70" s="35">
        <f>C74</f>
        <v>10562</v>
      </c>
      <c r="J70" s="20">
        <f>I74</f>
        <v>10623</v>
      </c>
      <c r="K70" s="20">
        <f t="shared" ref="K70:L70" si="98">J74</f>
        <v>10658</v>
      </c>
      <c r="L70" s="20">
        <f t="shared" si="98"/>
        <v>11253</v>
      </c>
      <c r="M70" s="20">
        <f>H74</f>
        <v>10725</v>
      </c>
      <c r="N70" s="20">
        <f>L74</f>
        <v>11246</v>
      </c>
      <c r="O70" s="20">
        <f>N74</f>
        <v>11405</v>
      </c>
      <c r="P70" s="20">
        <f t="shared" ref="P70:Q70" si="99">O74</f>
        <v>11612</v>
      </c>
      <c r="Q70" s="20">
        <f t="shared" si="99"/>
        <v>11589</v>
      </c>
      <c r="R70" s="20">
        <f>M74</f>
        <v>11246</v>
      </c>
      <c r="S70" s="20">
        <f>Q74</f>
        <v>11851</v>
      </c>
      <c r="T70" s="20">
        <f>S74</f>
        <v>11747</v>
      </c>
      <c r="U70" s="20">
        <f t="shared" ref="U70:V70" si="100">T74</f>
        <v>11568</v>
      </c>
      <c r="V70" s="20">
        <f t="shared" si="100"/>
        <v>11525</v>
      </c>
      <c r="W70" s="20">
        <f>R74</f>
        <v>11851</v>
      </c>
      <c r="X70" s="20">
        <f>V74</f>
        <v>11195</v>
      </c>
      <c r="Y70" s="20">
        <f>X74</f>
        <v>11188</v>
      </c>
      <c r="Z70" s="20">
        <f t="shared" ref="Z70:AA70" si="101">Y74</f>
        <v>11164</v>
      </c>
      <c r="AA70" s="20">
        <f t="shared" si="101"/>
        <v>11193</v>
      </c>
      <c r="AB70" s="20">
        <f>W74</f>
        <v>11195</v>
      </c>
      <c r="AC70" s="30">
        <f>AA74</f>
        <v>11333</v>
      </c>
      <c r="AD70" s="29">
        <f>AC74</f>
        <v>11357</v>
      </c>
      <c r="AE70" s="29">
        <f t="shared" ref="AE70:AF70" si="102">AD74</f>
        <v>11738.182328602934</v>
      </c>
      <c r="AF70" s="29">
        <f t="shared" si="102"/>
        <v>11699.668881823691</v>
      </c>
      <c r="AG70" s="29">
        <f>AB74</f>
        <v>11333</v>
      </c>
      <c r="AH70" s="29">
        <f>AF74</f>
        <v>11895.040343211238</v>
      </c>
      <c r="AI70" s="29">
        <f>AH74</f>
        <v>11255.489566550852</v>
      </c>
      <c r="AJ70" s="29">
        <f t="shared" ref="AJ70:AK70" si="103">AI74</f>
        <v>11099.662805137117</v>
      </c>
      <c r="AK70" s="29">
        <f t="shared" si="103"/>
        <v>10902.527664769275</v>
      </c>
      <c r="AL70" s="29">
        <f>AG74</f>
        <v>11895.040343211238</v>
      </c>
      <c r="AM70" s="29">
        <f>AK74</f>
        <v>11192.481215699094</v>
      </c>
      <c r="AN70" s="29">
        <f>AM74</f>
        <v>11079.560088618622</v>
      </c>
      <c r="AO70" s="29">
        <f t="shared" ref="AO70:AP70" si="104">AN74</f>
        <v>11137.465020293563</v>
      </c>
      <c r="AP70" s="29">
        <f t="shared" si="104"/>
        <v>11157.606282340497</v>
      </c>
      <c r="AQ70" s="29">
        <f>AL74</f>
        <v>11192.481215699094</v>
      </c>
      <c r="AR70" s="29">
        <f>AP74</f>
        <v>11486.387718073254</v>
      </c>
      <c r="AS70" s="29">
        <f>AR74</f>
        <v>11381.974601374633</v>
      </c>
      <c r="AT70" s="29">
        <f t="shared" ref="AT70:AU70" si="105">AS74</f>
        <v>11442.044652836092</v>
      </c>
      <c r="AU70" s="29">
        <f t="shared" si="105"/>
        <v>11465.009119296452</v>
      </c>
      <c r="AV70" s="29">
        <f>AQ74</f>
        <v>11486.387718073254</v>
      </c>
      <c r="AW70" s="29">
        <f>AU74</f>
        <v>11841.968052555701</v>
      </c>
      <c r="AX70" s="29">
        <f>AW74</f>
        <v>11745.359572103665</v>
      </c>
      <c r="AY70" s="29">
        <f t="shared" ref="AY70:AZ70" si="106">AX74</f>
        <v>11807.734201273412</v>
      </c>
      <c r="AZ70" s="29">
        <f t="shared" si="106"/>
        <v>11834.11012604711</v>
      </c>
      <c r="BA70" s="29">
        <f>AV74</f>
        <v>11841.968052555701</v>
      </c>
      <c r="BB70" s="29">
        <f>AZ74</f>
        <v>12271.66884474727</v>
      </c>
      <c r="BC70" s="29">
        <f>BB74</f>
        <v>12182.220960161894</v>
      </c>
      <c r="BD70" s="29">
        <f t="shared" ref="BD70:BE70" si="107">BC74</f>
        <v>12247.052998890988</v>
      </c>
      <c r="BE70" s="29">
        <f t="shared" si="107"/>
        <v>12277.55643039132</v>
      </c>
      <c r="BF70" s="29">
        <f>BA74</f>
        <v>12271.66884474727</v>
      </c>
    </row>
    <row r="71" spans="1:58" x14ac:dyDescent="0.2">
      <c r="B71" s="148" t="s">
        <v>205</v>
      </c>
    </row>
    <row r="72" spans="1:58" x14ac:dyDescent="0.2">
      <c r="B72" s="148" t="s">
        <v>204</v>
      </c>
    </row>
    <row r="73" spans="1:58" x14ac:dyDescent="0.2">
      <c r="B73" s="148" t="s">
        <v>202</v>
      </c>
      <c r="H73" s="35">
        <f>H74-H70</f>
        <v>163</v>
      </c>
      <c r="I73" s="35">
        <f t="shared" ref="I73" si="108">I74-I70</f>
        <v>10623</v>
      </c>
      <c r="J73" s="35">
        <f t="shared" ref="J73" si="109">J74-J70</f>
        <v>35</v>
      </c>
      <c r="K73" s="35">
        <f t="shared" ref="K73" si="110">K74-K70</f>
        <v>595</v>
      </c>
      <c r="L73" s="35">
        <f t="shared" ref="L73" si="111">L74-L70</f>
        <v>-7</v>
      </c>
      <c r="M73" s="35">
        <f>M74-M70</f>
        <v>521</v>
      </c>
      <c r="N73" s="35">
        <f t="shared" ref="N73" si="112">N74-N70</f>
        <v>159</v>
      </c>
      <c r="O73" s="35">
        <f t="shared" ref="O73" si="113">O74-O70</f>
        <v>207</v>
      </c>
      <c r="P73" s="35">
        <f t="shared" ref="P73" si="114">P74-P70</f>
        <v>-23</v>
      </c>
      <c r="Q73" s="35">
        <f t="shared" ref="Q73" si="115">Q74-Q70</f>
        <v>262</v>
      </c>
      <c r="R73" s="35">
        <f>R74-R70</f>
        <v>605</v>
      </c>
      <c r="S73" s="35">
        <f t="shared" ref="S73" si="116">S74-S70</f>
        <v>-104</v>
      </c>
      <c r="T73" s="35">
        <f t="shared" ref="T73" si="117">T74-T70</f>
        <v>-179</v>
      </c>
      <c r="U73" s="35">
        <f t="shared" ref="U73" si="118">U74-U70</f>
        <v>-43</v>
      </c>
      <c r="V73" s="35">
        <f t="shared" ref="V73" si="119">V74-V70</f>
        <v>-330</v>
      </c>
      <c r="W73" s="35">
        <f>W74-W70</f>
        <v>-656</v>
      </c>
      <c r="X73" s="35">
        <f t="shared" ref="X73:AA73" si="120">X74-X70</f>
        <v>-7</v>
      </c>
      <c r="Y73" s="35">
        <f t="shared" si="120"/>
        <v>-24</v>
      </c>
      <c r="Z73" s="35">
        <f t="shared" si="120"/>
        <v>29</v>
      </c>
      <c r="AA73" s="35">
        <f t="shared" si="120"/>
        <v>140</v>
      </c>
      <c r="AB73" s="35">
        <f>AB74-AB70</f>
        <v>138</v>
      </c>
      <c r="AC73" s="30">
        <f t="shared" ref="AC73:BF73" si="121">AC74-AC70</f>
        <v>24</v>
      </c>
      <c r="AD73" s="29">
        <f t="shared" si="121"/>
        <v>381.18232860293392</v>
      </c>
      <c r="AE73" s="29">
        <f t="shared" si="121"/>
        <v>-38.513446779243168</v>
      </c>
      <c r="AF73" s="29">
        <f t="shared" si="121"/>
        <v>195.37146138754724</v>
      </c>
      <c r="AG73" s="29">
        <f t="shared" si="121"/>
        <v>562.040343211238</v>
      </c>
      <c r="AH73" s="29">
        <f t="shared" si="121"/>
        <v>-639.55077666038596</v>
      </c>
      <c r="AI73" s="29">
        <f t="shared" si="121"/>
        <v>-155.82676141373486</v>
      </c>
      <c r="AJ73" s="29">
        <f t="shared" si="121"/>
        <v>-197.13514036784181</v>
      </c>
      <c r="AK73" s="29">
        <f t="shared" si="121"/>
        <v>289.95355092981845</v>
      </c>
      <c r="AL73" s="29">
        <f t="shared" si="121"/>
        <v>-702.55912751214419</v>
      </c>
      <c r="AM73" s="29">
        <f t="shared" si="121"/>
        <v>-112.92112708047171</v>
      </c>
      <c r="AN73" s="29">
        <f t="shared" si="121"/>
        <v>57.904931674940599</v>
      </c>
      <c r="AO73" s="29">
        <f t="shared" si="121"/>
        <v>20.141262046934571</v>
      </c>
      <c r="AP73" s="29">
        <f t="shared" si="121"/>
        <v>328.78143573275702</v>
      </c>
      <c r="AQ73" s="29">
        <f t="shared" si="121"/>
        <v>293.90650237416048</v>
      </c>
      <c r="AR73" s="29">
        <f t="shared" si="121"/>
        <v>-104.4131166986208</v>
      </c>
      <c r="AS73" s="29">
        <f t="shared" si="121"/>
        <v>60.070051461458206</v>
      </c>
      <c r="AT73" s="29">
        <f t="shared" si="121"/>
        <v>22.9644664603602</v>
      </c>
      <c r="AU73" s="29">
        <f t="shared" si="121"/>
        <v>376.95893325924953</v>
      </c>
      <c r="AV73" s="29">
        <f t="shared" si="121"/>
        <v>355.58033448244714</v>
      </c>
      <c r="AW73" s="29">
        <f t="shared" si="121"/>
        <v>-96.608480452036019</v>
      </c>
      <c r="AX73" s="29">
        <f t="shared" si="121"/>
        <v>62.374629169746186</v>
      </c>
      <c r="AY73" s="29">
        <f t="shared" si="121"/>
        <v>26.375924773697989</v>
      </c>
      <c r="AZ73" s="29">
        <f t="shared" si="121"/>
        <v>437.55871870016017</v>
      </c>
      <c r="BA73" s="29">
        <f t="shared" si="121"/>
        <v>429.70079219156833</v>
      </c>
      <c r="BB73" s="29">
        <f t="shared" si="121"/>
        <v>-89.447884585375505</v>
      </c>
      <c r="BC73" s="29">
        <f t="shared" si="121"/>
        <v>64.832038729093256</v>
      </c>
      <c r="BD73" s="29">
        <f t="shared" si="121"/>
        <v>30.503431500332226</v>
      </c>
      <c r="BE73" s="29">
        <f t="shared" si="121"/>
        <v>514.75604956723691</v>
      </c>
      <c r="BF73" s="29">
        <f t="shared" si="121"/>
        <v>520.64363521128689</v>
      </c>
    </row>
    <row r="74" spans="1:58" x14ac:dyDescent="0.2">
      <c r="B74" s="148" t="s">
        <v>197</v>
      </c>
      <c r="C74" s="35">
        <f t="shared" ref="C74:AA74" si="122">C44</f>
        <v>10562</v>
      </c>
      <c r="D74" s="35">
        <f t="shared" si="122"/>
        <v>0</v>
      </c>
      <c r="E74" s="35">
        <f t="shared" si="122"/>
        <v>0</v>
      </c>
      <c r="F74" s="35">
        <f t="shared" si="122"/>
        <v>0</v>
      </c>
      <c r="G74" s="35">
        <f t="shared" si="122"/>
        <v>0</v>
      </c>
      <c r="H74" s="35">
        <f t="shared" si="122"/>
        <v>10725</v>
      </c>
      <c r="I74" s="35">
        <f t="shared" si="122"/>
        <v>10623</v>
      </c>
      <c r="J74" s="35">
        <f t="shared" si="122"/>
        <v>10658</v>
      </c>
      <c r="K74" s="35">
        <f t="shared" si="122"/>
        <v>11253</v>
      </c>
      <c r="L74" s="35">
        <f t="shared" si="122"/>
        <v>11246</v>
      </c>
      <c r="M74" s="35">
        <f t="shared" si="122"/>
        <v>11246</v>
      </c>
      <c r="N74" s="35">
        <f t="shared" si="122"/>
        <v>11405</v>
      </c>
      <c r="O74" s="35">
        <f t="shared" si="122"/>
        <v>11612</v>
      </c>
      <c r="P74" s="35">
        <f t="shared" si="122"/>
        <v>11589</v>
      </c>
      <c r="Q74" s="35">
        <f t="shared" si="122"/>
        <v>11851</v>
      </c>
      <c r="R74" s="35">
        <f t="shared" si="122"/>
        <v>11851</v>
      </c>
      <c r="S74" s="35">
        <f t="shared" si="122"/>
        <v>11747</v>
      </c>
      <c r="T74" s="35">
        <f t="shared" si="122"/>
        <v>11568</v>
      </c>
      <c r="U74" s="35">
        <f t="shared" si="122"/>
        <v>11525</v>
      </c>
      <c r="V74" s="35">
        <f t="shared" si="122"/>
        <v>11195</v>
      </c>
      <c r="W74" s="35">
        <f t="shared" si="122"/>
        <v>11195</v>
      </c>
      <c r="X74" s="35">
        <f t="shared" si="122"/>
        <v>11188</v>
      </c>
      <c r="Y74" s="35">
        <f t="shared" si="122"/>
        <v>11164</v>
      </c>
      <c r="Z74" s="35">
        <f t="shared" si="122"/>
        <v>11193</v>
      </c>
      <c r="AA74" s="35">
        <f t="shared" si="122"/>
        <v>11333</v>
      </c>
      <c r="AB74" s="35">
        <f>AB44</f>
        <v>11333</v>
      </c>
      <c r="AC74" s="35">
        <f>AC44</f>
        <v>11357</v>
      </c>
      <c r="AD74" s="29">
        <f>AD79*'Income Statement'!AD25</f>
        <v>11738.182328602934</v>
      </c>
      <c r="AE74" s="29">
        <f>AE79*'Income Statement'!AE25</f>
        <v>11699.668881823691</v>
      </c>
      <c r="AF74" s="29">
        <f>AF79*'Income Statement'!AF25</f>
        <v>11895.040343211238</v>
      </c>
      <c r="AG74" s="29">
        <f>AG79*'Income Statement'!AG25</f>
        <v>11895.040343211238</v>
      </c>
      <c r="AH74" s="29">
        <f>AH79*'Income Statement'!AH25</f>
        <v>11255.489566550852</v>
      </c>
      <c r="AI74" s="29">
        <f>AI79*'Income Statement'!AI25</f>
        <v>11099.662805137117</v>
      </c>
      <c r="AJ74" s="29">
        <f>AJ79*'Income Statement'!AJ25</f>
        <v>10902.527664769275</v>
      </c>
      <c r="AK74" s="29">
        <f>AK79*'Income Statement'!AK25</f>
        <v>11192.481215699094</v>
      </c>
      <c r="AL74" s="29">
        <f>AL79*'Income Statement'!AL25</f>
        <v>11192.481215699094</v>
      </c>
      <c r="AM74" s="29">
        <f>AM79*'Income Statement'!AM25</f>
        <v>11079.560088618622</v>
      </c>
      <c r="AN74" s="29">
        <f>AN79*'Income Statement'!AN25</f>
        <v>11137.465020293563</v>
      </c>
      <c r="AO74" s="29">
        <f>AO79*'Income Statement'!AO25</f>
        <v>11157.606282340497</v>
      </c>
      <c r="AP74" s="29">
        <f>AP79*'Income Statement'!AP25</f>
        <v>11486.387718073254</v>
      </c>
      <c r="AQ74" s="29">
        <f>AQ79*'Income Statement'!AQ25</f>
        <v>11486.387718073254</v>
      </c>
      <c r="AR74" s="29">
        <f>AR79*'Income Statement'!AR25</f>
        <v>11381.974601374633</v>
      </c>
      <c r="AS74" s="29">
        <f>AS79*'Income Statement'!AS25</f>
        <v>11442.044652836092</v>
      </c>
      <c r="AT74" s="29">
        <f>AT79*'Income Statement'!AT25</f>
        <v>11465.009119296452</v>
      </c>
      <c r="AU74" s="29">
        <f>AU79*'Income Statement'!AU25</f>
        <v>11841.968052555701</v>
      </c>
      <c r="AV74" s="29">
        <f>AV79*'Income Statement'!AV25</f>
        <v>11841.968052555701</v>
      </c>
      <c r="AW74" s="29">
        <f>AW79*'Income Statement'!AW25</f>
        <v>11745.359572103665</v>
      </c>
      <c r="AX74" s="29">
        <f>AX79*'Income Statement'!AX25</f>
        <v>11807.734201273412</v>
      </c>
      <c r="AY74" s="29">
        <f>AY79*'Income Statement'!AY25</f>
        <v>11834.11012604711</v>
      </c>
      <c r="AZ74" s="29">
        <f>AZ79*'Income Statement'!AZ25</f>
        <v>12271.66884474727</v>
      </c>
      <c r="BA74" s="29">
        <f>BA79*'Income Statement'!BA25</f>
        <v>12271.66884474727</v>
      </c>
      <c r="BB74" s="29">
        <f>BB79*'Income Statement'!BB25</f>
        <v>12182.220960161894</v>
      </c>
      <c r="BC74" s="29">
        <f>BC79*'Income Statement'!BC25</f>
        <v>12247.052998890988</v>
      </c>
      <c r="BD74" s="29">
        <f>BD79*'Income Statement'!BD25</f>
        <v>12277.55643039132</v>
      </c>
      <c r="BE74" s="29">
        <f>BE79*'Income Statement'!BE25</f>
        <v>12792.312479958557</v>
      </c>
      <c r="BF74" s="29">
        <f>BF79*'Income Statement'!BF25</f>
        <v>12792.312479958557</v>
      </c>
    </row>
    <row r="75" spans="1:58" ht="15" x14ac:dyDescent="0.2">
      <c r="B75" s="153" t="str">
        <f>'Income Statement'!B29</f>
        <v>Interest expense, net</v>
      </c>
      <c r="C75" s="20">
        <f>'Income Statement'!C29</f>
        <v>-486</v>
      </c>
      <c r="D75" s="20">
        <f>'Income Statement'!D29</f>
        <v>-118</v>
      </c>
      <c r="E75" s="20">
        <f>'Income Statement'!E29</f>
        <v>-132</v>
      </c>
      <c r="F75" s="20">
        <f>'Income Statement'!F29</f>
        <v>-161</v>
      </c>
      <c r="G75" s="20">
        <f>'Income Statement'!G29</f>
        <v>-132</v>
      </c>
      <c r="H75" s="20">
        <f>'Income Statement'!H29</f>
        <v>-543</v>
      </c>
      <c r="I75" s="20">
        <f>'Income Statement'!I29</f>
        <v>-131</v>
      </c>
      <c r="J75" s="20">
        <f>'Income Statement'!J29</f>
        <v>-159</v>
      </c>
      <c r="K75" s="20">
        <f>'Income Statement'!K29</f>
        <v>-126</v>
      </c>
      <c r="L75" s="20">
        <f>'Income Statement'!L29</f>
        <v>-128</v>
      </c>
      <c r="M75" s="20">
        <f>'Income Statement'!M29</f>
        <v>-544</v>
      </c>
      <c r="N75" s="20">
        <f>'Income Statement'!N29</f>
        <v>-118</v>
      </c>
      <c r="O75" s="20">
        <f>'Income Statement'!O29</f>
        <v>-148</v>
      </c>
      <c r="P75" s="20">
        <f>'Income Statement'!P29</f>
        <v>-124</v>
      </c>
      <c r="Q75" s="20">
        <f>'Income Statement'!Q29</f>
        <v>-137</v>
      </c>
      <c r="R75" s="20">
        <f>'Income Statement'!R29</f>
        <v>-527</v>
      </c>
      <c r="S75" s="20">
        <f>'Income Statement'!S29</f>
        <v>-130</v>
      </c>
      <c r="T75" s="20">
        <f>'Income Statement'!T29</f>
        <v>-125</v>
      </c>
      <c r="U75" s="20">
        <f>'Income Statement'!U29</f>
        <v>-126</v>
      </c>
      <c r="V75" s="20">
        <f>'Income Statement'!V29</f>
        <v>-132</v>
      </c>
      <c r="W75" s="20">
        <f>'Income Statement'!W29</f>
        <v>-513</v>
      </c>
      <c r="X75" s="20">
        <f>'Income Statement'!X29</f>
        <v>-117</v>
      </c>
      <c r="Y75" s="20">
        <f>'Income Statement'!Y29</f>
        <v>-121</v>
      </c>
      <c r="Z75" s="20">
        <f>'Income Statement'!Z29</f>
        <v>-120</v>
      </c>
      <c r="AA75" s="20">
        <f>'Income Statement'!AA29</f>
        <v>-131</v>
      </c>
      <c r="AB75" s="20">
        <f>'Income Statement'!AB29</f>
        <v>-489</v>
      </c>
      <c r="AC75" s="30">
        <f>-AC70*AC76</f>
        <v>-132.63852407754848</v>
      </c>
      <c r="AD75" s="29">
        <f t="shared" ref="AD75:AF75" si="123">-AD70*AD76</f>
        <v>-132.91941391941393</v>
      </c>
      <c r="AE75" s="29">
        <f t="shared" si="123"/>
        <v>-137.38067408621322</v>
      </c>
      <c r="AF75" s="29">
        <f t="shared" si="123"/>
        <v>-136.92992258723342</v>
      </c>
      <c r="AG75" s="29">
        <f>SUM(AC75:AF75)</f>
        <v>-539.86853467040908</v>
      </c>
      <c r="AH75" s="29">
        <f t="shared" ref="AH75:BF75" si="124">-AH74*AH76</f>
        <v>-131.73136185277957</v>
      </c>
      <c r="AI75" s="29">
        <f t="shared" si="124"/>
        <v>-129.90760542061668</v>
      </c>
      <c r="AJ75" s="29">
        <f t="shared" si="124"/>
        <v>-127.60038632044807</v>
      </c>
      <c r="AK75" s="29">
        <f t="shared" si="124"/>
        <v>-130.99392828165651</v>
      </c>
      <c r="AL75" s="29">
        <f>SUM(AH75:AK75)</f>
        <v>-520.23328187550078</v>
      </c>
      <c r="AM75" s="29">
        <f t="shared" si="124"/>
        <v>-129.67232838461894</v>
      </c>
      <c r="AN75" s="29">
        <f t="shared" si="124"/>
        <v>-130.3500328471774</v>
      </c>
      <c r="AO75" s="29">
        <f t="shared" si="124"/>
        <v>-130.58576101014967</v>
      </c>
      <c r="AP75" s="29">
        <f t="shared" si="124"/>
        <v>-134.43373457228594</v>
      </c>
      <c r="AQ75" s="29">
        <f t="shared" si="124"/>
        <v>-547.17544392591469</v>
      </c>
      <c r="AR75" s="29">
        <f t="shared" si="124"/>
        <v>-133.21171024569617</v>
      </c>
      <c r="AS75" s="29">
        <f t="shared" si="124"/>
        <v>-133.91475471469028</v>
      </c>
      <c r="AT75" s="29">
        <f t="shared" si="124"/>
        <v>-134.18352493771422</v>
      </c>
      <c r="AU75" s="29">
        <f t="shared" si="124"/>
        <v>-138.59535556908756</v>
      </c>
      <c r="AV75" s="29">
        <f t="shared" si="124"/>
        <v>-564.11417454751995</v>
      </c>
      <c r="AW75" s="29">
        <f t="shared" si="124"/>
        <v>-137.46467470254447</v>
      </c>
      <c r="AX75" s="29">
        <f t="shared" si="124"/>
        <v>-138.19469135770723</v>
      </c>
      <c r="AY75" s="29">
        <f t="shared" si="124"/>
        <v>-138.50338841348804</v>
      </c>
      <c r="AZ75" s="29">
        <f t="shared" si="124"/>
        <v>-143.62446338442709</v>
      </c>
      <c r="BA75" s="29">
        <f t="shared" si="124"/>
        <v>-584.58377103804992</v>
      </c>
      <c r="BB75" s="29">
        <f t="shared" si="124"/>
        <v>-142.57758829457771</v>
      </c>
      <c r="BC75" s="29">
        <f t="shared" si="124"/>
        <v>-143.33636584067895</v>
      </c>
      <c r="BD75" s="29">
        <f t="shared" si="124"/>
        <v>-143.69337017611571</v>
      </c>
      <c r="BE75" s="29">
        <f t="shared" si="124"/>
        <v>-149.71794289954178</v>
      </c>
      <c r="BF75" s="29">
        <f t="shared" si="124"/>
        <v>-609.3855990118426</v>
      </c>
    </row>
    <row r="76" spans="1:58" ht="15" x14ac:dyDescent="0.2">
      <c r="B76" s="153" t="s">
        <v>198</v>
      </c>
      <c r="C76" s="64" t="str">
        <f t="shared" ref="C76:AA76" si="125">IFERROR(-C75/C70,"-")</f>
        <v>-</v>
      </c>
      <c r="D76" s="64" t="str">
        <f t="shared" si="125"/>
        <v>-</v>
      </c>
      <c r="E76" s="64" t="str">
        <f t="shared" si="125"/>
        <v>-</v>
      </c>
      <c r="F76" s="64" t="str">
        <f t="shared" si="125"/>
        <v>-</v>
      </c>
      <c r="G76" s="64" t="str">
        <f t="shared" si="125"/>
        <v>-</v>
      </c>
      <c r="H76" s="64">
        <f t="shared" si="125"/>
        <v>5.1410717667108502E-2</v>
      </c>
      <c r="I76" s="64" t="str">
        <f t="shared" si="125"/>
        <v>-</v>
      </c>
      <c r="J76" s="64">
        <f t="shared" si="125"/>
        <v>1.4967523298503248E-2</v>
      </c>
      <c r="K76" s="64">
        <f t="shared" si="125"/>
        <v>1.1822105460686808E-2</v>
      </c>
      <c r="L76" s="64">
        <f t="shared" si="125"/>
        <v>1.1374744512574425E-2</v>
      </c>
      <c r="M76" s="64">
        <f t="shared" si="125"/>
        <v>5.0722610722610723E-2</v>
      </c>
      <c r="N76" s="64">
        <f t="shared" si="125"/>
        <v>1.0492619598079317E-2</v>
      </c>
      <c r="O76" s="64">
        <f t="shared" si="125"/>
        <v>1.2976764576939939E-2</v>
      </c>
      <c r="P76" s="64">
        <f t="shared" si="125"/>
        <v>1.0678608336203927E-2</v>
      </c>
      <c r="Q76" s="64">
        <f t="shared" si="125"/>
        <v>1.1821554922771593E-2</v>
      </c>
      <c r="R76" s="64">
        <f t="shared" si="125"/>
        <v>4.686110617108305E-2</v>
      </c>
      <c r="S76" s="64">
        <f t="shared" si="125"/>
        <v>1.0969538435575056E-2</v>
      </c>
      <c r="T76" s="64">
        <f t="shared" si="125"/>
        <v>1.0641014727164383E-2</v>
      </c>
      <c r="U76" s="64">
        <f t="shared" si="125"/>
        <v>1.0892116182572614E-2</v>
      </c>
      <c r="V76" s="64">
        <f t="shared" si="125"/>
        <v>1.1453362255965292E-2</v>
      </c>
      <c r="W76" s="64">
        <f t="shared" si="125"/>
        <v>4.3287486288076958E-2</v>
      </c>
      <c r="X76" s="64">
        <f t="shared" si="125"/>
        <v>1.0451094238499331E-2</v>
      </c>
      <c r="Y76" s="64">
        <f t="shared" si="125"/>
        <v>1.0815159099034679E-2</v>
      </c>
      <c r="Z76" s="64">
        <f t="shared" si="125"/>
        <v>1.0748835542816195E-2</v>
      </c>
      <c r="AA76" s="64">
        <f t="shared" si="125"/>
        <v>1.1703743411060485E-2</v>
      </c>
      <c r="AB76" s="64">
        <f>IFERROR(-AB75/AB70,"-")</f>
        <v>4.3680214381420279E-2</v>
      </c>
      <c r="AC76" s="125">
        <f>AA76</f>
        <v>1.1703743411060485E-2</v>
      </c>
      <c r="AD76" s="97">
        <f>AC76</f>
        <v>1.1703743411060485E-2</v>
      </c>
      <c r="AE76" s="97">
        <f>AD76</f>
        <v>1.1703743411060485E-2</v>
      </c>
      <c r="AF76" s="97">
        <f>AE76</f>
        <v>1.1703743411060485E-2</v>
      </c>
      <c r="AG76" s="97">
        <f>IFERROR(-AG75/AG70,"-")</f>
        <v>4.7636860025625082E-2</v>
      </c>
      <c r="AH76" s="97">
        <f>AF76</f>
        <v>1.1703743411060485E-2</v>
      </c>
      <c r="AI76" s="97">
        <f t="shared" ref="AI76:BE76" si="126">AH76</f>
        <v>1.1703743411060485E-2</v>
      </c>
      <c r="AJ76" s="97">
        <f t="shared" si="126"/>
        <v>1.1703743411060485E-2</v>
      </c>
      <c r="AK76" s="97">
        <f t="shared" si="126"/>
        <v>1.1703743411060485E-2</v>
      </c>
      <c r="AL76" s="97">
        <f>AG76</f>
        <v>4.7636860025625082E-2</v>
      </c>
      <c r="AM76" s="97">
        <f>AK76</f>
        <v>1.1703743411060485E-2</v>
      </c>
      <c r="AN76" s="97">
        <f t="shared" si="126"/>
        <v>1.1703743411060485E-2</v>
      </c>
      <c r="AO76" s="97">
        <f t="shared" si="126"/>
        <v>1.1703743411060485E-2</v>
      </c>
      <c r="AP76" s="97">
        <f t="shared" si="126"/>
        <v>1.1703743411060485E-2</v>
      </c>
      <c r="AQ76" s="97">
        <f>AL76</f>
        <v>4.7636860025625082E-2</v>
      </c>
      <c r="AR76" s="97">
        <f>AP76</f>
        <v>1.1703743411060485E-2</v>
      </c>
      <c r="AS76" s="97">
        <f t="shared" si="126"/>
        <v>1.1703743411060485E-2</v>
      </c>
      <c r="AT76" s="97">
        <f t="shared" si="126"/>
        <v>1.1703743411060485E-2</v>
      </c>
      <c r="AU76" s="97">
        <f t="shared" si="126"/>
        <v>1.1703743411060485E-2</v>
      </c>
      <c r="AV76" s="97">
        <f>AQ76</f>
        <v>4.7636860025625082E-2</v>
      </c>
      <c r="AW76" s="97">
        <f>AU76</f>
        <v>1.1703743411060485E-2</v>
      </c>
      <c r="AX76" s="97">
        <f t="shared" si="126"/>
        <v>1.1703743411060485E-2</v>
      </c>
      <c r="AY76" s="97">
        <f t="shared" si="126"/>
        <v>1.1703743411060485E-2</v>
      </c>
      <c r="AZ76" s="97">
        <f t="shared" si="126"/>
        <v>1.1703743411060485E-2</v>
      </c>
      <c r="BA76" s="97">
        <f>AV76</f>
        <v>4.7636860025625082E-2</v>
      </c>
      <c r="BB76" s="97">
        <f>AZ76</f>
        <v>1.1703743411060485E-2</v>
      </c>
      <c r="BC76" s="97">
        <f t="shared" si="126"/>
        <v>1.1703743411060485E-2</v>
      </c>
      <c r="BD76" s="97">
        <f t="shared" si="126"/>
        <v>1.1703743411060485E-2</v>
      </c>
      <c r="BE76" s="97">
        <f t="shared" si="126"/>
        <v>1.1703743411060485E-2</v>
      </c>
      <c r="BF76" s="97">
        <f>BA76</f>
        <v>4.7636860025625082E-2</v>
      </c>
    </row>
    <row r="79" spans="1:58" s="104" customFormat="1" ht="15" x14ac:dyDescent="0.25">
      <c r="B79" s="157" t="s">
        <v>200</v>
      </c>
      <c r="C79" s="104">
        <f>C29/'Income Statement'!C25</f>
        <v>4.9613124387855043</v>
      </c>
      <c r="D79" s="104" t="e">
        <f>D29/'Income Statement'!D25</f>
        <v>#DIV/0!</v>
      </c>
      <c r="E79" s="104" t="e">
        <f>E29/'Income Statement'!E25</f>
        <v>#DIV/0!</v>
      </c>
      <c r="F79" s="104" t="e">
        <f>F29/'Income Statement'!F25</f>
        <v>#DIV/0!</v>
      </c>
      <c r="G79" s="104">
        <f>G29/'Income Statement'!G25</f>
        <v>0</v>
      </c>
      <c r="H79" s="104">
        <f>H29/'Income Statement'!H25</f>
        <v>6.2292298362644027</v>
      </c>
      <c r="I79" s="104">
        <f>I29/'Income Statement'!I25</f>
        <v>5.2349027635619239</v>
      </c>
      <c r="J79" s="104">
        <f>J29/'Income Statement'!J25</f>
        <v>4.5917636526410028</v>
      </c>
      <c r="K79" s="104">
        <f>K29/'Income Statement'!K25</f>
        <v>4.903155127081507</v>
      </c>
      <c r="L79" s="104">
        <f>L29/'Income Statement'!L25</f>
        <v>4.8536691272253583</v>
      </c>
      <c r="M79" s="104">
        <f>M29/'Income Statement'!M25</f>
        <v>4.8536691272253583</v>
      </c>
      <c r="N79" s="104">
        <f>N29/'Income Statement'!N25</f>
        <v>4.9986766651962951</v>
      </c>
      <c r="O79" s="104">
        <f>O29/'Income Statement'!O25</f>
        <v>5.1311694086260564</v>
      </c>
      <c r="P79" s="104">
        <f>P29/'Income Statement'!P25</f>
        <v>5.0915119363395229</v>
      </c>
      <c r="Q79" s="104">
        <f>Q29/'Income Statement'!Q25</f>
        <v>4.9091298756965278</v>
      </c>
      <c r="R79" s="104">
        <f>R29/'Income Statement'!R25</f>
        <v>4.9091298756965278</v>
      </c>
      <c r="S79" s="104">
        <f>S29/'Income Statement'!S25</f>
        <v>4.8520735356990166</v>
      </c>
      <c r="T79" s="104">
        <f>T29/'Income Statement'!T25</f>
        <v>4.7392040643522435</v>
      </c>
      <c r="U79" s="104">
        <f>U29/'Income Statement'!U25</f>
        <v>4.5836415947390057</v>
      </c>
      <c r="V79" s="104">
        <f>V29/'Income Statement'!V25</f>
        <v>4.5091056252529338</v>
      </c>
      <c r="W79" s="104">
        <f>W29/'Income Statement'!W25</f>
        <v>4.5091056252529338</v>
      </c>
      <c r="X79" s="104">
        <f>X29/'Income Statement'!X25</f>
        <v>4.4987873888439776</v>
      </c>
      <c r="Y79" s="104">
        <f>Y29/'Income Statement'!Y25</f>
        <v>4.436479490242931</v>
      </c>
      <c r="Z79" s="104">
        <f>Z29/'Income Statement'!Z25</f>
        <v>4.4251188589540416</v>
      </c>
      <c r="AA79" s="104">
        <f>AA29/'Income Statement'!AA25</f>
        <v>4.3855702094647011</v>
      </c>
      <c r="AB79" s="104">
        <f>AB29/'Income Statement'!AB25</f>
        <v>4.3855702094647011</v>
      </c>
      <c r="AC79" s="104">
        <f>AC29/'Income Statement'!AC25</f>
        <v>4.3298929663608563</v>
      </c>
      <c r="AD79" s="108">
        <f>AVERAGE(AC79,X79:AA79,T79:V79)</f>
        <v>4.4884750247763368</v>
      </c>
      <c r="AE79" s="108">
        <f t="shared" ref="AE79:BF79" si="127">AD79</f>
        <v>4.4884750247763368</v>
      </c>
      <c r="AF79" s="108">
        <f t="shared" si="127"/>
        <v>4.4884750247763368</v>
      </c>
      <c r="AG79" s="108">
        <f t="shared" si="127"/>
        <v>4.4884750247763368</v>
      </c>
      <c r="AH79" s="108">
        <f t="shared" si="127"/>
        <v>4.4884750247763368</v>
      </c>
      <c r="AI79" s="108">
        <f t="shared" si="127"/>
        <v>4.4884750247763368</v>
      </c>
      <c r="AJ79" s="108">
        <f t="shared" si="127"/>
        <v>4.4884750247763368</v>
      </c>
      <c r="AK79" s="108">
        <f t="shared" si="127"/>
        <v>4.4884750247763368</v>
      </c>
      <c r="AL79" s="108">
        <f t="shared" si="127"/>
        <v>4.4884750247763368</v>
      </c>
      <c r="AM79" s="108">
        <f t="shared" si="127"/>
        <v>4.4884750247763368</v>
      </c>
      <c r="AN79" s="108">
        <f t="shared" si="127"/>
        <v>4.4884750247763368</v>
      </c>
      <c r="AO79" s="108">
        <f t="shared" si="127"/>
        <v>4.4884750247763368</v>
      </c>
      <c r="AP79" s="108">
        <f t="shared" si="127"/>
        <v>4.4884750247763368</v>
      </c>
      <c r="AQ79" s="108">
        <f t="shared" si="127"/>
        <v>4.4884750247763368</v>
      </c>
      <c r="AR79" s="108">
        <f t="shared" si="127"/>
        <v>4.4884750247763368</v>
      </c>
      <c r="AS79" s="108">
        <f t="shared" si="127"/>
        <v>4.4884750247763368</v>
      </c>
      <c r="AT79" s="108">
        <f t="shared" si="127"/>
        <v>4.4884750247763368</v>
      </c>
      <c r="AU79" s="108">
        <f t="shared" si="127"/>
        <v>4.4884750247763368</v>
      </c>
      <c r="AV79" s="108">
        <f t="shared" si="127"/>
        <v>4.4884750247763368</v>
      </c>
      <c r="AW79" s="108">
        <f t="shared" si="127"/>
        <v>4.4884750247763368</v>
      </c>
      <c r="AX79" s="108">
        <f t="shared" si="127"/>
        <v>4.4884750247763368</v>
      </c>
      <c r="AY79" s="108">
        <f t="shared" si="127"/>
        <v>4.4884750247763368</v>
      </c>
      <c r="AZ79" s="108">
        <f t="shared" si="127"/>
        <v>4.4884750247763368</v>
      </c>
      <c r="BA79" s="108">
        <f t="shared" si="127"/>
        <v>4.4884750247763368</v>
      </c>
      <c r="BB79" s="108">
        <f t="shared" si="127"/>
        <v>4.4884750247763368</v>
      </c>
      <c r="BC79" s="108">
        <f t="shared" si="127"/>
        <v>4.4884750247763368</v>
      </c>
      <c r="BD79" s="108">
        <f t="shared" si="127"/>
        <v>4.4884750247763368</v>
      </c>
      <c r="BE79" s="108">
        <f t="shared" si="127"/>
        <v>4.4884750247763368</v>
      </c>
      <c r="BF79" s="108">
        <f t="shared" si="127"/>
        <v>4.4884750247763368</v>
      </c>
    </row>
    <row r="81" spans="1:58" s="123" customFormat="1" x14ac:dyDescent="0.2">
      <c r="A81" s="121"/>
      <c r="B81" s="154" t="s">
        <v>208</v>
      </c>
      <c r="C81" s="122" t="str">
        <f>C$6</f>
        <v>FY19A</v>
      </c>
      <c r="D81" s="122" t="str">
        <f t="shared" ref="D81:BF81" si="128">D$6</f>
        <v>1Q20A</v>
      </c>
      <c r="E81" s="122" t="str">
        <f t="shared" si="128"/>
        <v>2Q20A</v>
      </c>
      <c r="F81" s="122" t="str">
        <f t="shared" si="128"/>
        <v>3Q20A</v>
      </c>
      <c r="G81" s="122" t="str">
        <f t="shared" si="128"/>
        <v>4Q20A</v>
      </c>
      <c r="H81" s="122" t="str">
        <f t="shared" si="128"/>
        <v>FY20A</v>
      </c>
      <c r="I81" s="122" t="str">
        <f t="shared" si="128"/>
        <v>1Q21A</v>
      </c>
      <c r="J81" s="122" t="str">
        <f t="shared" si="128"/>
        <v>2Q21A</v>
      </c>
      <c r="K81" s="122" t="str">
        <f t="shared" si="128"/>
        <v>3Q21A</v>
      </c>
      <c r="L81" s="122" t="str">
        <f t="shared" si="128"/>
        <v>4Q21A</v>
      </c>
      <c r="M81" s="122" t="str">
        <f t="shared" si="128"/>
        <v>FY21A</v>
      </c>
      <c r="N81" s="122" t="str">
        <f t="shared" si="128"/>
        <v>1Q22A</v>
      </c>
      <c r="O81" s="122" t="str">
        <f t="shared" si="128"/>
        <v>2Q22A</v>
      </c>
      <c r="P81" s="122" t="str">
        <f t="shared" si="128"/>
        <v>3Q22A</v>
      </c>
      <c r="Q81" s="122" t="str">
        <f t="shared" si="128"/>
        <v>4Q22A</v>
      </c>
      <c r="R81" s="122" t="str">
        <f t="shared" si="128"/>
        <v>FY22A</v>
      </c>
      <c r="S81" s="122" t="str">
        <f t="shared" si="128"/>
        <v>1Q23A</v>
      </c>
      <c r="T81" s="122" t="str">
        <f t="shared" si="128"/>
        <v>2Q23A</v>
      </c>
      <c r="U81" s="122" t="str">
        <f t="shared" si="128"/>
        <v>3Q23A</v>
      </c>
      <c r="V81" s="122" t="str">
        <f t="shared" si="128"/>
        <v>4Q23A</v>
      </c>
      <c r="W81" s="122" t="str">
        <f t="shared" si="128"/>
        <v>FY23A</v>
      </c>
      <c r="X81" s="122" t="str">
        <f t="shared" si="128"/>
        <v>1Q24A</v>
      </c>
      <c r="Y81" s="122" t="str">
        <f t="shared" si="128"/>
        <v>2Q24A</v>
      </c>
      <c r="Z81" s="122" t="str">
        <f t="shared" si="128"/>
        <v>3Q24A</v>
      </c>
      <c r="AA81" s="122" t="str">
        <f t="shared" si="128"/>
        <v>4Q24A</v>
      </c>
      <c r="AB81" s="122" t="str">
        <f t="shared" si="128"/>
        <v>FY24A</v>
      </c>
      <c r="AC81" s="122" t="str">
        <f t="shared" si="128"/>
        <v>1Q25A</v>
      </c>
      <c r="AD81" s="122" t="str">
        <f t="shared" si="128"/>
        <v>2Q25E</v>
      </c>
      <c r="AE81" s="122" t="str">
        <f t="shared" si="128"/>
        <v>3Q25E</v>
      </c>
      <c r="AF81" s="122" t="str">
        <f t="shared" si="128"/>
        <v>4Q25E</v>
      </c>
      <c r="AG81" s="122" t="str">
        <f t="shared" si="128"/>
        <v>FY25E</v>
      </c>
      <c r="AH81" s="122" t="str">
        <f t="shared" si="128"/>
        <v>1Q26E</v>
      </c>
      <c r="AI81" s="122" t="str">
        <f t="shared" si="128"/>
        <v>2Q26E</v>
      </c>
      <c r="AJ81" s="122" t="str">
        <f t="shared" si="128"/>
        <v>3Q26E</v>
      </c>
      <c r="AK81" s="122" t="str">
        <f t="shared" si="128"/>
        <v>4Q26E</v>
      </c>
      <c r="AL81" s="122" t="str">
        <f t="shared" si="128"/>
        <v>FY26E</v>
      </c>
      <c r="AM81" s="122" t="str">
        <f t="shared" si="128"/>
        <v>1Q27E</v>
      </c>
      <c r="AN81" s="122" t="str">
        <f t="shared" si="128"/>
        <v>2Q27E</v>
      </c>
      <c r="AO81" s="122" t="str">
        <f t="shared" si="128"/>
        <v>3Q27E</v>
      </c>
      <c r="AP81" s="122" t="str">
        <f t="shared" si="128"/>
        <v>4Q27E</v>
      </c>
      <c r="AQ81" s="122" t="str">
        <f t="shared" si="128"/>
        <v>FY27E</v>
      </c>
      <c r="AR81" s="122" t="str">
        <f t="shared" si="128"/>
        <v>1Q28E</v>
      </c>
      <c r="AS81" s="122" t="str">
        <f t="shared" si="128"/>
        <v>2Q28E</v>
      </c>
      <c r="AT81" s="122" t="str">
        <f t="shared" si="128"/>
        <v>3Q28E</v>
      </c>
      <c r="AU81" s="122" t="str">
        <f t="shared" si="128"/>
        <v>4Q28E</v>
      </c>
      <c r="AV81" s="122" t="str">
        <f t="shared" si="128"/>
        <v>FY28E</v>
      </c>
      <c r="AW81" s="122" t="str">
        <f t="shared" si="128"/>
        <v>1Q29E</v>
      </c>
      <c r="AX81" s="122" t="str">
        <f t="shared" si="128"/>
        <v>2Q29E</v>
      </c>
      <c r="AY81" s="122" t="str">
        <f t="shared" si="128"/>
        <v>3Q29E</v>
      </c>
      <c r="AZ81" s="122" t="str">
        <f t="shared" si="128"/>
        <v>4Q29E</v>
      </c>
      <c r="BA81" s="122" t="str">
        <f t="shared" si="128"/>
        <v>FY29E</v>
      </c>
      <c r="BB81" s="122" t="str">
        <f t="shared" si="128"/>
        <v>1Q30E</v>
      </c>
      <c r="BC81" s="122" t="str">
        <f t="shared" si="128"/>
        <v>2Q30E</v>
      </c>
      <c r="BD81" s="122" t="str">
        <f t="shared" si="128"/>
        <v>3Q30E</v>
      </c>
      <c r="BE81" s="122" t="str">
        <f t="shared" si="128"/>
        <v>4Q30E</v>
      </c>
      <c r="BF81" s="122" t="str">
        <f t="shared" si="128"/>
        <v>FY30E</v>
      </c>
    </row>
    <row r="83" spans="1:58" x14ac:dyDescent="0.2">
      <c r="B83" s="148" t="s">
        <v>211</v>
      </c>
      <c r="H83" s="35">
        <f>C87</f>
        <v>1170</v>
      </c>
      <c r="I83" s="20">
        <f>G87</f>
        <v>0</v>
      </c>
      <c r="J83" s="20">
        <f t="shared" ref="J83:K83" si="129">I87</f>
        <v>1215</v>
      </c>
      <c r="K83" s="20">
        <f t="shared" si="129"/>
        <v>1211</v>
      </c>
      <c r="L83" s="20">
        <f>K87</f>
        <v>1193</v>
      </c>
      <c r="M83" s="35">
        <f>H87</f>
        <v>1235</v>
      </c>
      <c r="N83" s="20">
        <f>L87</f>
        <v>1207</v>
      </c>
      <c r="O83" s="20">
        <f t="shared" ref="O83:P83" si="130">N87</f>
        <v>1181</v>
      </c>
      <c r="P83" s="20">
        <f t="shared" si="130"/>
        <v>1192</v>
      </c>
      <c r="Q83" s="20">
        <f>P87</f>
        <v>1114</v>
      </c>
      <c r="R83" s="35">
        <f>M87</f>
        <v>1207</v>
      </c>
      <c r="S83" s="20">
        <f>Q87</f>
        <v>1171</v>
      </c>
      <c r="T83" s="20">
        <f t="shared" ref="T83:U83" si="131">S87</f>
        <v>1162</v>
      </c>
      <c r="U83" s="20">
        <f t="shared" si="131"/>
        <v>1162</v>
      </c>
      <c r="V83" s="20">
        <f>U87</f>
        <v>1157</v>
      </c>
      <c r="W83" s="35">
        <f>R87</f>
        <v>1171</v>
      </c>
      <c r="X83" s="20">
        <f>V87</f>
        <v>1197</v>
      </c>
      <c r="Y83" s="20">
        <f>X87</f>
        <v>1190</v>
      </c>
      <c r="Z83" s="20">
        <f>Y87</f>
        <v>1272</v>
      </c>
      <c r="AA83" s="20">
        <f>Z87</f>
        <v>1300</v>
      </c>
      <c r="AB83" s="35">
        <f>W87</f>
        <v>1197</v>
      </c>
      <c r="AC83" s="124">
        <f>AA87</f>
        <v>1304</v>
      </c>
      <c r="AD83" s="38">
        <f>AC87</f>
        <v>1338</v>
      </c>
      <c r="AE83" s="38">
        <f t="shared" ref="AE83:AF83" si="132">AD87</f>
        <v>1358.4940006344468</v>
      </c>
      <c r="AF83" s="38">
        <f t="shared" si="132"/>
        <v>1382.7219943581408</v>
      </c>
      <c r="AG83" s="38">
        <f>AB87</f>
        <v>1304</v>
      </c>
      <c r="AH83" s="38">
        <f>AF87</f>
        <v>1418.2094541355902</v>
      </c>
      <c r="AI83" s="38">
        <f>AH87</f>
        <v>1423.6550784934468</v>
      </c>
      <c r="AJ83" s="38">
        <f t="shared" ref="AJ83:AK83" si="133">AI87</f>
        <v>1444.5042724264401</v>
      </c>
      <c r="AK83" s="38">
        <f t="shared" si="133"/>
        <v>1471.9929001689702</v>
      </c>
      <c r="AL83" s="38">
        <f>AG87</f>
        <v>1410.2094541355905</v>
      </c>
      <c r="AM83" s="38">
        <f>AK87</f>
        <v>1541.9865878126454</v>
      </c>
      <c r="AN83" s="38">
        <f>AM87</f>
        <v>1541.6615727520377</v>
      </c>
      <c r="AO83" s="38">
        <f t="shared" ref="AO83:AP83" si="134">AN87</f>
        <v>1562.072623371809</v>
      </c>
      <c r="AP83" s="38">
        <f t="shared" si="134"/>
        <v>1593.0249589888226</v>
      </c>
      <c r="AQ83" s="38">
        <f>AL87</f>
        <v>1533.9865878126457</v>
      </c>
      <c r="AR83" s="38">
        <f>AP87</f>
        <v>1684.9711962626138</v>
      </c>
      <c r="AS83" s="38">
        <f>AR87</f>
        <v>1678.2870974414348</v>
      </c>
      <c r="AT83" s="38">
        <f t="shared" ref="AT83:AU83" si="135">AS87</f>
        <v>1697.9909758780434</v>
      </c>
      <c r="AU83" s="38">
        <f t="shared" si="135"/>
        <v>1733.3613390140067</v>
      </c>
      <c r="AV83" s="38">
        <f>AQ87</f>
        <v>1676.9711962626143</v>
      </c>
      <c r="AW83" s="38">
        <f>AU87</f>
        <v>1855.046250927883</v>
      </c>
      <c r="AX83" s="38">
        <f>AW87</f>
        <v>1841.1297585235013</v>
      </c>
      <c r="AY83" s="38">
        <f t="shared" ref="AY83:AZ83" si="136">AX87</f>
        <v>1859.6346266023834</v>
      </c>
      <c r="AZ83" s="38">
        <f t="shared" si="136"/>
        <v>1900.4651962701337</v>
      </c>
      <c r="BA83" s="38">
        <f>AV87</f>
        <v>1847.0462509278834</v>
      </c>
      <c r="BB83" s="38">
        <f>AZ87</f>
        <v>2062.449199088921</v>
      </c>
      <c r="BC83" s="38">
        <f>BB87</f>
        <v>2040.0597278428174</v>
      </c>
      <c r="BD83" s="38">
        <f t="shared" ref="BD83:BE83" si="137">BC87</f>
        <v>2056.5761909754929</v>
      </c>
      <c r="BE83" s="38">
        <f t="shared" si="137"/>
        <v>2103.9952500924123</v>
      </c>
      <c r="BF83" s="38">
        <f>BA87</f>
        <v>2054.4491990889214</v>
      </c>
    </row>
    <row r="84" spans="1:58" x14ac:dyDescent="0.2">
      <c r="B84" s="148" t="s">
        <v>214</v>
      </c>
      <c r="AD84" s="29">
        <f>AD91</f>
        <v>67.657904336224149</v>
      </c>
      <c r="AE84" s="29">
        <f t="shared" ref="AE84:BF84" si="138">AE91</f>
        <v>72.114301814400477</v>
      </c>
      <c r="AF84" s="29">
        <f t="shared" si="138"/>
        <v>84.22779384937536</v>
      </c>
      <c r="AG84" s="29">
        <f t="shared" si="138"/>
        <v>295</v>
      </c>
      <c r="AH84" s="29">
        <f t="shared" si="138"/>
        <v>55.436875571459716</v>
      </c>
      <c r="AI84" s="29">
        <f t="shared" si="138"/>
        <v>71.032400978293225</v>
      </c>
      <c r="AJ84" s="29">
        <f t="shared" si="138"/>
        <v>78.406759582235921</v>
      </c>
      <c r="AK84" s="29">
        <f t="shared" si="138"/>
        <v>121.88078136061786</v>
      </c>
      <c r="AL84" s="29">
        <f t="shared" si="138"/>
        <v>326.75681749260673</v>
      </c>
      <c r="AM84" s="29">
        <f t="shared" si="138"/>
        <v>54.029324952118635</v>
      </c>
      <c r="AN84" s="29">
        <f t="shared" si="138"/>
        <v>74.753933996458642</v>
      </c>
      <c r="AO84" s="29">
        <f t="shared" si="138"/>
        <v>86.014699431580681</v>
      </c>
      <c r="AP84" s="29">
        <f t="shared" si="138"/>
        <v>148.09965712452114</v>
      </c>
      <c r="AQ84" s="29">
        <f t="shared" si="138"/>
        <v>362.8976155046791</v>
      </c>
      <c r="AR84" s="29">
        <f t="shared" si="138"/>
        <v>52.710384916338455</v>
      </c>
      <c r="AS84" s="29">
        <f t="shared" si="138"/>
        <v>78.862750669540873</v>
      </c>
      <c r="AT84" s="29">
        <f t="shared" si="138"/>
        <v>95.223788302479676</v>
      </c>
      <c r="AU84" s="29">
        <f t="shared" si="138"/>
        <v>182.78512661764327</v>
      </c>
      <c r="AV84" s="29">
        <f t="shared" si="138"/>
        <v>409.58205050600225</v>
      </c>
      <c r="AW84" s="29">
        <f t="shared" si="138"/>
        <v>51.473061213784028</v>
      </c>
      <c r="AX84" s="29">
        <f t="shared" si="138"/>
        <v>83.403871541870771</v>
      </c>
      <c r="AY84" s="29">
        <f t="shared" si="138"/>
        <v>106.38186148356888</v>
      </c>
      <c r="AZ84" s="29">
        <f t="shared" si="138"/>
        <v>228.97455401868552</v>
      </c>
      <c r="BA84" s="29">
        <f t="shared" si="138"/>
        <v>470.2333482579092</v>
      </c>
      <c r="BB84" s="29">
        <f t="shared" si="138"/>
        <v>50.310943862743592</v>
      </c>
      <c r="BC84" s="29">
        <f t="shared" si="138"/>
        <v>88.427659358275136</v>
      </c>
      <c r="BD84" s="29">
        <f t="shared" si="138"/>
        <v>119.9124533071559</v>
      </c>
      <c r="BE84" s="29">
        <f t="shared" si="138"/>
        <v>290.81738564151095</v>
      </c>
      <c r="BF84" s="29">
        <f t="shared" si="138"/>
        <v>549.46844216968566</v>
      </c>
    </row>
    <row r="85" spans="1:58" x14ac:dyDescent="0.2">
      <c r="B85" s="148" t="s">
        <v>215</v>
      </c>
      <c r="AD85" s="29">
        <f>AD88</f>
        <v>47.163903701777308</v>
      </c>
      <c r="AE85" s="29">
        <f t="shared" ref="AE85:BF85" si="139">AE88</f>
        <v>47.886308090706464</v>
      </c>
      <c r="AF85" s="29">
        <f t="shared" si="139"/>
        <v>48.740334071925872</v>
      </c>
      <c r="AG85" s="29">
        <f t="shared" si="139"/>
        <v>188.79054586440964</v>
      </c>
      <c r="AH85" s="29">
        <f t="shared" si="139"/>
        <v>49.991251213603242</v>
      </c>
      <c r="AI85" s="29">
        <f t="shared" si="139"/>
        <v>50.183207045299802</v>
      </c>
      <c r="AJ85" s="29">
        <f t="shared" si="139"/>
        <v>50.918131839705914</v>
      </c>
      <c r="AK85" s="29">
        <f t="shared" si="139"/>
        <v>51.887093716942609</v>
      </c>
      <c r="AL85" s="29">
        <f t="shared" si="139"/>
        <v>202.97968381555157</v>
      </c>
      <c r="AM85" s="29">
        <f t="shared" si="139"/>
        <v>54.354340012726297</v>
      </c>
      <c r="AN85" s="29">
        <f t="shared" si="139"/>
        <v>54.342883376687332</v>
      </c>
      <c r="AO85" s="29">
        <f t="shared" si="139"/>
        <v>55.062363814567</v>
      </c>
      <c r="AP85" s="29">
        <f t="shared" si="139"/>
        <v>56.153419850729875</v>
      </c>
      <c r="AQ85" s="29">
        <f t="shared" si="139"/>
        <v>219.9130070547105</v>
      </c>
      <c r="AR85" s="29">
        <f t="shared" si="139"/>
        <v>59.394483737517511</v>
      </c>
      <c r="AS85" s="29">
        <f t="shared" si="139"/>
        <v>59.158872232932119</v>
      </c>
      <c r="AT85" s="29">
        <f t="shared" si="139"/>
        <v>59.853425166516374</v>
      </c>
      <c r="AU85" s="29">
        <f t="shared" si="139"/>
        <v>61.100214703767101</v>
      </c>
      <c r="AV85" s="29">
        <f t="shared" si="139"/>
        <v>239.50699584073311</v>
      </c>
      <c r="AW85" s="29">
        <f t="shared" si="139"/>
        <v>65.389553618165692</v>
      </c>
      <c r="AX85" s="29">
        <f t="shared" si="139"/>
        <v>64.89900346298873</v>
      </c>
      <c r="AY85" s="29">
        <f t="shared" si="139"/>
        <v>65.551291815818686</v>
      </c>
      <c r="AZ85" s="29">
        <f t="shared" si="139"/>
        <v>66.990551199898277</v>
      </c>
      <c r="BA85" s="29">
        <f t="shared" si="139"/>
        <v>262.83040009687136</v>
      </c>
      <c r="BB85" s="29">
        <f t="shared" si="139"/>
        <v>72.700415108847238</v>
      </c>
      <c r="BC85" s="29">
        <f t="shared" si="139"/>
        <v>71.911196225599895</v>
      </c>
      <c r="BD85" s="29">
        <f t="shared" si="139"/>
        <v>72.493394190236259</v>
      </c>
      <c r="BE85" s="29">
        <f t="shared" si="139"/>
        <v>74.164894891147526</v>
      </c>
      <c r="BF85" s="29">
        <f t="shared" si="139"/>
        <v>291.26990041583093</v>
      </c>
    </row>
    <row r="86" spans="1:58" x14ac:dyDescent="0.2">
      <c r="B86" s="148" t="s">
        <v>216</v>
      </c>
      <c r="C86" s="35">
        <f t="shared" ref="C86:AA86" si="140">C87-C83</f>
        <v>1170</v>
      </c>
      <c r="D86" s="35">
        <f t="shared" si="140"/>
        <v>0</v>
      </c>
      <c r="E86" s="35">
        <f t="shared" si="140"/>
        <v>0</v>
      </c>
      <c r="F86" s="35">
        <f t="shared" si="140"/>
        <v>0</v>
      </c>
      <c r="G86" s="35">
        <f t="shared" si="140"/>
        <v>0</v>
      </c>
      <c r="H86" s="35">
        <f t="shared" si="140"/>
        <v>65</v>
      </c>
      <c r="I86" s="35">
        <f t="shared" si="140"/>
        <v>1215</v>
      </c>
      <c r="J86" s="35">
        <f t="shared" si="140"/>
        <v>-4</v>
      </c>
      <c r="K86" s="35">
        <f t="shared" si="140"/>
        <v>-18</v>
      </c>
      <c r="L86" s="35">
        <f t="shared" si="140"/>
        <v>14</v>
      </c>
      <c r="M86" s="35">
        <f t="shared" si="140"/>
        <v>-28</v>
      </c>
      <c r="N86" s="35">
        <f t="shared" si="140"/>
        <v>-26</v>
      </c>
      <c r="O86" s="35">
        <f t="shared" si="140"/>
        <v>11</v>
      </c>
      <c r="P86" s="35">
        <f t="shared" si="140"/>
        <v>-78</v>
      </c>
      <c r="Q86" s="35">
        <f t="shared" si="140"/>
        <v>57</v>
      </c>
      <c r="R86" s="35">
        <f t="shared" si="140"/>
        <v>-36</v>
      </c>
      <c r="S86" s="35">
        <f t="shared" si="140"/>
        <v>-9</v>
      </c>
      <c r="T86" s="35">
        <f t="shared" si="140"/>
        <v>0</v>
      </c>
      <c r="U86" s="35">
        <f t="shared" si="140"/>
        <v>-5</v>
      </c>
      <c r="V86" s="35">
        <f t="shared" si="140"/>
        <v>40</v>
      </c>
      <c r="W86" s="35">
        <f t="shared" si="140"/>
        <v>26</v>
      </c>
      <c r="X86" s="35">
        <f t="shared" si="140"/>
        <v>-7</v>
      </c>
      <c r="Y86" s="35">
        <f t="shared" si="140"/>
        <v>82</v>
      </c>
      <c r="Z86" s="35">
        <f t="shared" si="140"/>
        <v>28</v>
      </c>
      <c r="AA86" s="35">
        <f t="shared" si="140"/>
        <v>4</v>
      </c>
      <c r="AB86" s="35">
        <f>AB87-AB83</f>
        <v>107</v>
      </c>
      <c r="AC86" s="35">
        <f>AC87-AC83</f>
        <v>34</v>
      </c>
      <c r="AD86" s="29">
        <f>AD84-AD85</f>
        <v>20.494000634446842</v>
      </c>
      <c r="AE86" s="29">
        <f t="shared" ref="AE86:BF86" si="141">AE84-AE85</f>
        <v>24.227993723694013</v>
      </c>
      <c r="AF86" s="29">
        <f t="shared" si="141"/>
        <v>35.487459777449487</v>
      </c>
      <c r="AG86" s="29">
        <f t="shared" si="141"/>
        <v>106.20945413559036</v>
      </c>
      <c r="AH86" s="29">
        <f t="shared" si="141"/>
        <v>5.4456243578564738</v>
      </c>
      <c r="AI86" s="29">
        <f t="shared" si="141"/>
        <v>20.849193932993423</v>
      </c>
      <c r="AJ86" s="29">
        <f t="shared" si="141"/>
        <v>27.488627742530007</v>
      </c>
      <c r="AK86" s="29">
        <f t="shared" si="141"/>
        <v>69.993687643675258</v>
      </c>
      <c r="AL86" s="29">
        <f t="shared" si="141"/>
        <v>123.77713367705516</v>
      </c>
      <c r="AM86" s="29">
        <f t="shared" si="141"/>
        <v>-0.32501506060766161</v>
      </c>
      <c r="AN86" s="29">
        <f t="shared" si="141"/>
        <v>20.411050619771309</v>
      </c>
      <c r="AO86" s="29">
        <f t="shared" si="141"/>
        <v>30.952335617013681</v>
      </c>
      <c r="AP86" s="29">
        <f t="shared" si="141"/>
        <v>91.946237273791269</v>
      </c>
      <c r="AQ86" s="29">
        <f t="shared" si="141"/>
        <v>142.98460844996859</v>
      </c>
      <c r="AR86" s="29">
        <f t="shared" si="141"/>
        <v>-6.684098821179056</v>
      </c>
      <c r="AS86" s="29">
        <f t="shared" si="141"/>
        <v>19.703878436608754</v>
      </c>
      <c r="AT86" s="29">
        <f t="shared" si="141"/>
        <v>35.370363135963302</v>
      </c>
      <c r="AU86" s="29">
        <f t="shared" si="141"/>
        <v>121.68491191387616</v>
      </c>
      <c r="AV86" s="29">
        <f t="shared" si="141"/>
        <v>170.07505466526914</v>
      </c>
      <c r="AW86" s="29">
        <f t="shared" si="141"/>
        <v>-13.916492404381664</v>
      </c>
      <c r="AX86" s="29">
        <f t="shared" si="141"/>
        <v>18.504868078882041</v>
      </c>
      <c r="AY86" s="29">
        <f t="shared" si="141"/>
        <v>40.830569667750197</v>
      </c>
      <c r="AZ86" s="29">
        <f t="shared" si="141"/>
        <v>161.98400281878725</v>
      </c>
      <c r="BA86" s="29">
        <f t="shared" si="141"/>
        <v>207.40294816103784</v>
      </c>
      <c r="BB86" s="29">
        <f t="shared" si="141"/>
        <v>-22.389471246103646</v>
      </c>
      <c r="BC86" s="29">
        <f t="shared" si="141"/>
        <v>16.516463132675241</v>
      </c>
      <c r="BD86" s="29">
        <f t="shared" si="141"/>
        <v>47.419059116919641</v>
      </c>
      <c r="BE86" s="29">
        <f t="shared" si="141"/>
        <v>216.65249075036343</v>
      </c>
      <c r="BF86" s="29">
        <f t="shared" si="141"/>
        <v>258.19854175385473</v>
      </c>
    </row>
    <row r="87" spans="1:58" x14ac:dyDescent="0.2">
      <c r="B87" s="148" t="s">
        <v>210</v>
      </c>
      <c r="C87" s="35">
        <f t="shared" ref="C87:AC87" si="142">C15</f>
        <v>1170</v>
      </c>
      <c r="D87" s="35">
        <f t="shared" si="142"/>
        <v>0</v>
      </c>
      <c r="E87" s="35">
        <f t="shared" si="142"/>
        <v>0</v>
      </c>
      <c r="F87" s="35">
        <f t="shared" si="142"/>
        <v>0</v>
      </c>
      <c r="G87" s="35">
        <f t="shared" si="142"/>
        <v>0</v>
      </c>
      <c r="H87" s="35">
        <f t="shared" si="142"/>
        <v>1235</v>
      </c>
      <c r="I87" s="35">
        <f t="shared" si="142"/>
        <v>1215</v>
      </c>
      <c r="J87" s="35">
        <f t="shared" si="142"/>
        <v>1211</v>
      </c>
      <c r="K87" s="35">
        <f t="shared" si="142"/>
        <v>1193</v>
      </c>
      <c r="L87" s="35">
        <f t="shared" si="142"/>
        <v>1207</v>
      </c>
      <c r="M87" s="35">
        <f t="shared" si="142"/>
        <v>1207</v>
      </c>
      <c r="N87" s="35">
        <f t="shared" si="142"/>
        <v>1181</v>
      </c>
      <c r="O87" s="35">
        <f t="shared" si="142"/>
        <v>1192</v>
      </c>
      <c r="P87" s="35">
        <f t="shared" si="142"/>
        <v>1114</v>
      </c>
      <c r="Q87" s="35">
        <f t="shared" si="142"/>
        <v>1171</v>
      </c>
      <c r="R87" s="35">
        <f t="shared" si="142"/>
        <v>1171</v>
      </c>
      <c r="S87" s="35">
        <f t="shared" si="142"/>
        <v>1162</v>
      </c>
      <c r="T87" s="35">
        <f t="shared" si="142"/>
        <v>1162</v>
      </c>
      <c r="U87" s="35">
        <f t="shared" si="142"/>
        <v>1157</v>
      </c>
      <c r="V87" s="35">
        <f t="shared" si="142"/>
        <v>1197</v>
      </c>
      <c r="W87" s="35">
        <f t="shared" si="142"/>
        <v>1197</v>
      </c>
      <c r="X87" s="35">
        <f t="shared" si="142"/>
        <v>1190</v>
      </c>
      <c r="Y87" s="35">
        <f t="shared" si="142"/>
        <v>1272</v>
      </c>
      <c r="Z87" s="35">
        <f t="shared" si="142"/>
        <v>1300</v>
      </c>
      <c r="AA87" s="35">
        <f t="shared" si="142"/>
        <v>1304</v>
      </c>
      <c r="AB87" s="35">
        <f t="shared" si="142"/>
        <v>1304</v>
      </c>
      <c r="AC87" s="35">
        <f t="shared" si="142"/>
        <v>1338</v>
      </c>
      <c r="AD87" s="29">
        <f>AD83+AD86</f>
        <v>1358.4940006344468</v>
      </c>
      <c r="AE87" s="29">
        <f t="shared" ref="AE87:BF87" si="143">AE83+AE86</f>
        <v>1382.7219943581408</v>
      </c>
      <c r="AF87" s="29">
        <f t="shared" si="143"/>
        <v>1418.2094541355902</v>
      </c>
      <c r="AG87" s="29">
        <f t="shared" si="143"/>
        <v>1410.2094541355905</v>
      </c>
      <c r="AH87" s="29">
        <f t="shared" si="143"/>
        <v>1423.6550784934468</v>
      </c>
      <c r="AI87" s="29">
        <f t="shared" si="143"/>
        <v>1444.5042724264401</v>
      </c>
      <c r="AJ87" s="29">
        <f t="shared" si="143"/>
        <v>1471.9929001689702</v>
      </c>
      <c r="AK87" s="29">
        <f t="shared" si="143"/>
        <v>1541.9865878126454</v>
      </c>
      <c r="AL87" s="29">
        <f t="shared" si="143"/>
        <v>1533.9865878126457</v>
      </c>
      <c r="AM87" s="29">
        <f t="shared" si="143"/>
        <v>1541.6615727520377</v>
      </c>
      <c r="AN87" s="29">
        <f t="shared" si="143"/>
        <v>1562.072623371809</v>
      </c>
      <c r="AO87" s="29">
        <f t="shared" si="143"/>
        <v>1593.0249589888226</v>
      </c>
      <c r="AP87" s="29">
        <f t="shared" si="143"/>
        <v>1684.9711962626138</v>
      </c>
      <c r="AQ87" s="29">
        <f t="shared" si="143"/>
        <v>1676.9711962626143</v>
      </c>
      <c r="AR87" s="29">
        <f t="shared" si="143"/>
        <v>1678.2870974414348</v>
      </c>
      <c r="AS87" s="29">
        <f t="shared" si="143"/>
        <v>1697.9909758780434</v>
      </c>
      <c r="AT87" s="29">
        <f t="shared" si="143"/>
        <v>1733.3613390140067</v>
      </c>
      <c r="AU87" s="29">
        <f t="shared" si="143"/>
        <v>1855.046250927883</v>
      </c>
      <c r="AV87" s="29">
        <f t="shared" si="143"/>
        <v>1847.0462509278834</v>
      </c>
      <c r="AW87" s="29">
        <f t="shared" si="143"/>
        <v>1841.1297585235013</v>
      </c>
      <c r="AX87" s="29">
        <f t="shared" si="143"/>
        <v>1859.6346266023834</v>
      </c>
      <c r="AY87" s="29">
        <f t="shared" si="143"/>
        <v>1900.4651962701337</v>
      </c>
      <c r="AZ87" s="29">
        <f t="shared" si="143"/>
        <v>2062.449199088921</v>
      </c>
      <c r="BA87" s="29">
        <f t="shared" si="143"/>
        <v>2054.4491990889214</v>
      </c>
      <c r="BB87" s="29">
        <f t="shared" si="143"/>
        <v>2040.0597278428174</v>
      </c>
      <c r="BC87" s="29">
        <f t="shared" si="143"/>
        <v>2056.5761909754929</v>
      </c>
      <c r="BD87" s="29">
        <f t="shared" si="143"/>
        <v>2103.9952500924123</v>
      </c>
      <c r="BE87" s="29">
        <f t="shared" si="143"/>
        <v>2320.6477408427759</v>
      </c>
      <c r="BF87" s="29">
        <f t="shared" si="143"/>
        <v>2312.6477408427763</v>
      </c>
    </row>
    <row r="88" spans="1:58" x14ac:dyDescent="0.2">
      <c r="B88" s="148" t="s">
        <v>212</v>
      </c>
      <c r="C88" s="20">
        <f>'Cash Flow'!C53</f>
        <v>112</v>
      </c>
      <c r="D88" s="20">
        <f>'Cash Flow'!D53</f>
        <v>27</v>
      </c>
      <c r="E88" s="20">
        <f>'Cash Flow'!E53</f>
        <v>26</v>
      </c>
      <c r="F88" s="20">
        <f>'Cash Flow'!F53</f>
        <v>47</v>
      </c>
      <c r="G88" s="20">
        <f>'Cash Flow'!G53</f>
        <v>46</v>
      </c>
      <c r="H88" s="20">
        <f>'Cash Flow'!H53</f>
        <v>146</v>
      </c>
      <c r="I88" s="20">
        <f>'Cash Flow'!I53</f>
        <v>39</v>
      </c>
      <c r="J88" s="20">
        <f>'Cash Flow'!J53</f>
        <v>39</v>
      </c>
      <c r="K88" s="20">
        <f>'Cash Flow'!K53</f>
        <v>39</v>
      </c>
      <c r="L88" s="20">
        <f>'Cash Flow'!L53</f>
        <v>47</v>
      </c>
      <c r="M88" s="20">
        <f>'Cash Flow'!M53</f>
        <v>164</v>
      </c>
      <c r="N88" s="20">
        <f>'Cash Flow'!N53</f>
        <v>37</v>
      </c>
      <c r="O88" s="20">
        <f>'Cash Flow'!O53</f>
        <v>34</v>
      </c>
      <c r="P88" s="20">
        <f>'Cash Flow'!P53</f>
        <v>33</v>
      </c>
      <c r="Q88" s="20">
        <f>'Cash Flow'!Q53</f>
        <v>42</v>
      </c>
      <c r="R88" s="20">
        <f>'Cash Flow'!R53</f>
        <v>146</v>
      </c>
      <c r="S88" s="20">
        <f>'Cash Flow'!S53</f>
        <v>29</v>
      </c>
      <c r="T88" s="20">
        <f>'Cash Flow'!T53</f>
        <v>38</v>
      </c>
      <c r="U88" s="20">
        <f>'Cash Flow'!U53</f>
        <v>37</v>
      </c>
      <c r="V88" s="20">
        <f>'Cash Flow'!V53</f>
        <v>49</v>
      </c>
      <c r="W88" s="20">
        <f>'Cash Flow'!W53</f>
        <v>153</v>
      </c>
      <c r="X88" s="20">
        <f>'Cash Flow'!X53</f>
        <v>35</v>
      </c>
      <c r="Y88" s="20">
        <f>'Cash Flow'!Y53</f>
        <v>41</v>
      </c>
      <c r="Z88" s="20">
        <f>'Cash Flow'!Z53</f>
        <v>44</v>
      </c>
      <c r="AA88" s="20">
        <f>'Cash Flow'!AA53</f>
        <v>55</v>
      </c>
      <c r="AB88" s="20">
        <f>'Cash Flow'!AB53</f>
        <v>175</v>
      </c>
      <c r="AC88" s="20">
        <f>'Cash Flow'!AC53</f>
        <v>45</v>
      </c>
      <c r="AD88" s="133">
        <f>AD83*AD89</f>
        <v>47.163903701777308</v>
      </c>
      <c r="AE88" s="133">
        <f t="shared" ref="AE88:AF88" si="144">AE83*AE89</f>
        <v>47.886308090706464</v>
      </c>
      <c r="AF88" s="133">
        <f t="shared" si="144"/>
        <v>48.740334071925872</v>
      </c>
      <c r="AG88" s="38">
        <f>SUM(AC88:AF88)</f>
        <v>188.79054586440964</v>
      </c>
      <c r="AH88" s="133">
        <f t="shared" ref="AH88" si="145">AH83*AH89</f>
        <v>49.991251213603242</v>
      </c>
      <c r="AI88" s="133">
        <f t="shared" ref="AI88" si="146">AI83*AI89</f>
        <v>50.183207045299802</v>
      </c>
      <c r="AJ88" s="133">
        <f t="shared" ref="AJ88" si="147">AJ83*AJ89</f>
        <v>50.918131839705914</v>
      </c>
      <c r="AK88" s="133">
        <f t="shared" ref="AK88" si="148">AK83*AK89</f>
        <v>51.887093716942609</v>
      </c>
      <c r="AL88" s="38">
        <f>SUM(AH88:AK88)</f>
        <v>202.97968381555157</v>
      </c>
      <c r="AM88" s="133">
        <f t="shared" ref="AM88" si="149">AM83*AM89</f>
        <v>54.354340012726297</v>
      </c>
      <c r="AN88" s="133">
        <f t="shared" ref="AN88" si="150">AN83*AN89</f>
        <v>54.342883376687332</v>
      </c>
      <c r="AO88" s="133">
        <f t="shared" ref="AO88" si="151">AO83*AO89</f>
        <v>55.062363814567</v>
      </c>
      <c r="AP88" s="133">
        <f t="shared" ref="AP88" si="152">AP83*AP89</f>
        <v>56.153419850729875</v>
      </c>
      <c r="AQ88" s="38">
        <f>SUM(AM88:AP88)</f>
        <v>219.9130070547105</v>
      </c>
      <c r="AR88" s="133">
        <f t="shared" ref="AR88" si="153">AR83*AR89</f>
        <v>59.394483737517511</v>
      </c>
      <c r="AS88" s="133">
        <f t="shared" ref="AS88" si="154">AS83*AS89</f>
        <v>59.158872232932119</v>
      </c>
      <c r="AT88" s="133">
        <f t="shared" ref="AT88" si="155">AT83*AT89</f>
        <v>59.853425166516374</v>
      </c>
      <c r="AU88" s="133">
        <f t="shared" ref="AU88" si="156">AU83*AU89</f>
        <v>61.100214703767101</v>
      </c>
      <c r="AV88" s="38">
        <f>SUM(AR88:AU88)</f>
        <v>239.50699584073311</v>
      </c>
      <c r="AW88" s="133">
        <f t="shared" ref="AW88" si="157">AW83*AW89</f>
        <v>65.389553618165692</v>
      </c>
      <c r="AX88" s="133">
        <f t="shared" ref="AX88" si="158">AX83*AX89</f>
        <v>64.89900346298873</v>
      </c>
      <c r="AY88" s="133">
        <f t="shared" ref="AY88" si="159">AY83*AY89</f>
        <v>65.551291815818686</v>
      </c>
      <c r="AZ88" s="133">
        <f t="shared" ref="AZ88" si="160">AZ83*AZ89</f>
        <v>66.990551199898277</v>
      </c>
      <c r="BA88" s="38">
        <f>SUM(AW88:AZ88)</f>
        <v>262.83040009687136</v>
      </c>
      <c r="BB88" s="133">
        <f t="shared" ref="BB88" si="161">BB83*BB89</f>
        <v>72.700415108847238</v>
      </c>
      <c r="BC88" s="133">
        <f t="shared" ref="BC88" si="162">BC83*BC89</f>
        <v>71.911196225599895</v>
      </c>
      <c r="BD88" s="133">
        <f t="shared" ref="BD88" si="163">BD83*BD89</f>
        <v>72.493394190236259</v>
      </c>
      <c r="BE88" s="133">
        <f t="shared" ref="BE88" si="164">BE83*BE89</f>
        <v>74.164894891147526</v>
      </c>
      <c r="BF88" s="38">
        <f>SUM(BB88:BE88)</f>
        <v>291.26990041583093</v>
      </c>
    </row>
    <row r="89" spans="1:58" ht="15" x14ac:dyDescent="0.2">
      <c r="B89" s="153" t="s">
        <v>213</v>
      </c>
      <c r="C89" s="64" t="e">
        <f t="shared" ref="C89:AB89" si="165">C88/C83</f>
        <v>#DIV/0!</v>
      </c>
      <c r="D89" s="64" t="e">
        <f t="shared" si="165"/>
        <v>#DIV/0!</v>
      </c>
      <c r="E89" s="64" t="e">
        <f t="shared" si="165"/>
        <v>#DIV/0!</v>
      </c>
      <c r="F89" s="64" t="e">
        <f t="shared" si="165"/>
        <v>#DIV/0!</v>
      </c>
      <c r="G89" s="64" t="e">
        <f t="shared" si="165"/>
        <v>#DIV/0!</v>
      </c>
      <c r="H89" s="64">
        <f t="shared" si="165"/>
        <v>0.12478632478632479</v>
      </c>
      <c r="I89" s="64" t="e">
        <f t="shared" si="165"/>
        <v>#DIV/0!</v>
      </c>
      <c r="J89" s="64">
        <f t="shared" si="165"/>
        <v>3.2098765432098768E-2</v>
      </c>
      <c r="K89" s="64">
        <f t="shared" si="165"/>
        <v>3.2204789430222959E-2</v>
      </c>
      <c r="L89" s="64">
        <f t="shared" si="165"/>
        <v>3.9396479463537304E-2</v>
      </c>
      <c r="M89" s="64">
        <f t="shared" si="165"/>
        <v>0.13279352226720648</v>
      </c>
      <c r="N89" s="64">
        <f t="shared" si="165"/>
        <v>3.0654515327257662E-2</v>
      </c>
      <c r="O89" s="64">
        <f t="shared" si="165"/>
        <v>2.8789161727349702E-2</v>
      </c>
      <c r="P89" s="64">
        <f t="shared" si="165"/>
        <v>2.7684563758389263E-2</v>
      </c>
      <c r="Q89" s="64">
        <f t="shared" si="165"/>
        <v>3.7701974865350089E-2</v>
      </c>
      <c r="R89" s="64">
        <f t="shared" si="165"/>
        <v>0.12096106048053024</v>
      </c>
      <c r="S89" s="64">
        <f t="shared" si="165"/>
        <v>2.4765157984628524E-2</v>
      </c>
      <c r="T89" s="64">
        <f t="shared" si="165"/>
        <v>3.2702237521514632E-2</v>
      </c>
      <c r="U89" s="64">
        <f t="shared" si="165"/>
        <v>3.1841652323580036E-2</v>
      </c>
      <c r="V89" s="64">
        <f t="shared" si="165"/>
        <v>4.2350907519446847E-2</v>
      </c>
      <c r="W89" s="64">
        <f t="shared" si="165"/>
        <v>0.13065755764304013</v>
      </c>
      <c r="X89" s="64">
        <f t="shared" si="165"/>
        <v>2.9239766081871343E-2</v>
      </c>
      <c r="Y89" s="64">
        <f t="shared" si="165"/>
        <v>3.4453781512605045E-2</v>
      </c>
      <c r="Z89" s="64">
        <f t="shared" si="165"/>
        <v>3.4591194968553458E-2</v>
      </c>
      <c r="AA89" s="64">
        <f t="shared" si="165"/>
        <v>4.230769230769231E-2</v>
      </c>
      <c r="AB89" s="64">
        <f t="shared" si="165"/>
        <v>0.14619883040935672</v>
      </c>
      <c r="AC89" s="64">
        <f>AC88/AC83</f>
        <v>3.4509202453987732E-2</v>
      </c>
      <c r="AD89" s="97">
        <f>AVERAGE(AC89,X89:AA89,T89:V89)</f>
        <v>3.5249554336156431E-2</v>
      </c>
      <c r="AE89" s="97">
        <f>AD89</f>
        <v>3.5249554336156431E-2</v>
      </c>
      <c r="AF89" s="97">
        <f t="shared" ref="AF89" si="166">AE89</f>
        <v>3.5249554336156431E-2</v>
      </c>
      <c r="AG89" s="99">
        <f t="shared" ref="AG89" si="167">AG88/AG83</f>
        <v>0.14477802596963929</v>
      </c>
      <c r="AH89" s="97">
        <f>AF89</f>
        <v>3.5249554336156431E-2</v>
      </c>
      <c r="AI89" s="97">
        <f>AH89</f>
        <v>3.5249554336156431E-2</v>
      </c>
      <c r="AJ89" s="97">
        <f>AI89</f>
        <v>3.5249554336156431E-2</v>
      </c>
      <c r="AK89" s="97">
        <f>AJ89</f>
        <v>3.5249554336156431E-2</v>
      </c>
      <c r="AL89" s="99">
        <f t="shared" ref="AL89" si="168">AL88/AL83</f>
        <v>0.1439358410343172</v>
      </c>
      <c r="AM89" s="97">
        <f>AK89</f>
        <v>3.5249554336156431E-2</v>
      </c>
      <c r="AN89" s="97">
        <f>AM89</f>
        <v>3.5249554336156431E-2</v>
      </c>
      <c r="AO89" s="97">
        <f>AN89</f>
        <v>3.5249554336156431E-2</v>
      </c>
      <c r="AP89" s="97">
        <f>AO89</f>
        <v>3.5249554336156431E-2</v>
      </c>
      <c r="AQ89" s="99">
        <f t="shared" ref="AQ89" si="169">AQ88/AQ83</f>
        <v>0.14336044969486375</v>
      </c>
      <c r="AR89" s="97">
        <f>AP89</f>
        <v>3.5249554336156431E-2</v>
      </c>
      <c r="AS89" s="97">
        <f>AR89</f>
        <v>3.5249554336156431E-2</v>
      </c>
      <c r="AT89" s="97">
        <f>AS89</f>
        <v>3.5249554336156431E-2</v>
      </c>
      <c r="AU89" s="97">
        <f>AT89</f>
        <v>3.5249554336156431E-2</v>
      </c>
      <c r="AV89" s="99">
        <f t="shared" ref="AV89" si="170">AV88/AV83</f>
        <v>0.14282117449274676</v>
      </c>
      <c r="AW89" s="97">
        <f>AU89</f>
        <v>3.5249554336156431E-2</v>
      </c>
      <c r="AX89" s="97">
        <f>AW89</f>
        <v>3.5249554336156431E-2</v>
      </c>
      <c r="AY89" s="97">
        <f>AX89</f>
        <v>3.5249554336156431E-2</v>
      </c>
      <c r="AZ89" s="97">
        <f>AY89</f>
        <v>3.5249554336156431E-2</v>
      </c>
      <c r="BA89" s="99">
        <f t="shared" ref="BA89" si="171">BA88/BA83</f>
        <v>0.14229768202330381</v>
      </c>
      <c r="BB89" s="97">
        <f>AZ89</f>
        <v>3.5249554336156431E-2</v>
      </c>
      <c r="BC89" s="97">
        <f>BB89</f>
        <v>3.5249554336156431E-2</v>
      </c>
      <c r="BD89" s="97">
        <f>BC89</f>
        <v>3.5249554336156431E-2</v>
      </c>
      <c r="BE89" s="97">
        <f>BD89</f>
        <v>3.5249554336156431E-2</v>
      </c>
      <c r="BF89" s="99">
        <f t="shared" ref="BF89" si="172">BF88/BF83</f>
        <v>0.14177517776784127</v>
      </c>
    </row>
    <row r="91" spans="1:58" x14ac:dyDescent="0.2">
      <c r="B91" s="148" t="s">
        <v>220</v>
      </c>
      <c r="C91" s="20">
        <f>-'Cash Flow'!C70</f>
        <v>196</v>
      </c>
      <c r="D91" s="20">
        <f>-'Cash Flow'!D70</f>
        <v>35</v>
      </c>
      <c r="E91" s="20">
        <f>-'Cash Flow'!E70</f>
        <v>32</v>
      </c>
      <c r="F91" s="20">
        <f>-'Cash Flow'!F70</f>
        <v>32</v>
      </c>
      <c r="G91" s="20">
        <f>-'Cash Flow'!G70</f>
        <v>61</v>
      </c>
      <c r="H91" s="20">
        <f>-'Cash Flow'!H70</f>
        <v>160</v>
      </c>
      <c r="I91" s="20">
        <f>-'Cash Flow'!I70</f>
        <v>45</v>
      </c>
      <c r="J91" s="20">
        <f>-'Cash Flow'!J70</f>
        <v>39</v>
      </c>
      <c r="K91" s="20">
        <f>-'Cash Flow'!K70</f>
        <v>54</v>
      </c>
      <c r="L91" s="20">
        <f>-'Cash Flow'!L70</f>
        <v>92</v>
      </c>
      <c r="M91" s="20">
        <f>-'Cash Flow'!M70</f>
        <v>230</v>
      </c>
      <c r="N91" s="20">
        <f>-'Cash Flow'!N70</f>
        <v>42</v>
      </c>
      <c r="O91" s="20">
        <f>-'Cash Flow'!O70</f>
        <v>55</v>
      </c>
      <c r="P91" s="20">
        <f>-'Cash Flow'!P70</f>
        <v>61</v>
      </c>
      <c r="Q91" s="20">
        <f>-'Cash Flow'!Q70</f>
        <v>121</v>
      </c>
      <c r="R91" s="20">
        <f>-'Cash Flow'!R70</f>
        <v>279</v>
      </c>
      <c r="S91" s="20">
        <f>-'Cash Flow'!S70</f>
        <v>62</v>
      </c>
      <c r="T91" s="20">
        <f>-'Cash Flow'!T70</f>
        <v>60</v>
      </c>
      <c r="U91" s="20">
        <f>-'Cash Flow'!U70</f>
        <v>57</v>
      </c>
      <c r="V91" s="20">
        <f>-'Cash Flow'!V70</f>
        <v>106</v>
      </c>
      <c r="W91" s="20">
        <f>-'Cash Flow'!W70</f>
        <v>285</v>
      </c>
      <c r="X91" s="20">
        <f>-'Cash Flow'!X70</f>
        <v>49</v>
      </c>
      <c r="Y91" s="20">
        <f>-'Cash Flow'!Y70</f>
        <v>50</v>
      </c>
      <c r="Z91" s="20">
        <f>-'Cash Flow'!Z70</f>
        <v>52</v>
      </c>
      <c r="AA91" s="20">
        <f>-'Cash Flow'!AA70</f>
        <v>106</v>
      </c>
      <c r="AB91" s="20">
        <f>-'Cash Flow'!AB70</f>
        <v>257</v>
      </c>
      <c r="AC91" s="20">
        <f>-'Cash Flow'!AC70</f>
        <v>71</v>
      </c>
      <c r="AD91" s="29">
        <f>'Income Statement'!AD11*'Balance Sheet'!AD92</f>
        <v>67.657904336224149</v>
      </c>
      <c r="AE91" s="29">
        <f>'Income Statement'!AE11*'Balance Sheet'!AE92</f>
        <v>72.114301814400477</v>
      </c>
      <c r="AF91" s="29">
        <f>AG91-AE91-AD91-AC91</f>
        <v>84.22779384937536</v>
      </c>
      <c r="AG91" s="29">
        <v>295</v>
      </c>
      <c r="AH91" s="29">
        <f>'Income Statement'!AH11*'Balance Sheet'!AH92</f>
        <v>55.436875571459716</v>
      </c>
      <c r="AI91" s="29">
        <f>'Income Statement'!AI11*'Balance Sheet'!AI92</f>
        <v>71.032400978293225</v>
      </c>
      <c r="AJ91" s="29">
        <f>'Income Statement'!AJ11*'Balance Sheet'!AJ92</f>
        <v>78.406759582235921</v>
      </c>
      <c r="AK91" s="29">
        <f>'Income Statement'!AK11*'Balance Sheet'!AK92</f>
        <v>121.88078136061786</v>
      </c>
      <c r="AL91" s="38">
        <f>SUM(AH91:AK91)</f>
        <v>326.75681749260673</v>
      </c>
      <c r="AM91" s="29">
        <f>'Income Statement'!AM11*'Balance Sheet'!AM92</f>
        <v>54.029324952118635</v>
      </c>
      <c r="AN91" s="29">
        <f>'Income Statement'!AN11*'Balance Sheet'!AN92</f>
        <v>74.753933996458642</v>
      </c>
      <c r="AO91" s="29">
        <f>'Income Statement'!AO11*'Balance Sheet'!AO92</f>
        <v>86.014699431580681</v>
      </c>
      <c r="AP91" s="29">
        <f>'Income Statement'!AP11*'Balance Sheet'!AP92</f>
        <v>148.09965712452114</v>
      </c>
      <c r="AQ91" s="38">
        <f>SUM(AM91:AP91)</f>
        <v>362.8976155046791</v>
      </c>
      <c r="AR91" s="29">
        <f>'Income Statement'!AR11*'Balance Sheet'!AR92</f>
        <v>52.710384916338455</v>
      </c>
      <c r="AS91" s="29">
        <f>'Income Statement'!AS11*'Balance Sheet'!AS92</f>
        <v>78.862750669540873</v>
      </c>
      <c r="AT91" s="29">
        <f>'Income Statement'!AT11*'Balance Sheet'!AT92</f>
        <v>95.223788302479676</v>
      </c>
      <c r="AU91" s="29">
        <f>'Income Statement'!AU11*'Balance Sheet'!AU92</f>
        <v>182.78512661764327</v>
      </c>
      <c r="AV91" s="38">
        <f>SUM(AR91:AU91)</f>
        <v>409.58205050600225</v>
      </c>
      <c r="AW91" s="29">
        <f>'Income Statement'!AW11*'Balance Sheet'!AW92</f>
        <v>51.473061213784028</v>
      </c>
      <c r="AX91" s="29">
        <f>'Income Statement'!AX11*'Balance Sheet'!AX92</f>
        <v>83.403871541870771</v>
      </c>
      <c r="AY91" s="29">
        <f>'Income Statement'!AY11*'Balance Sheet'!AY92</f>
        <v>106.38186148356888</v>
      </c>
      <c r="AZ91" s="29">
        <f>'Income Statement'!AZ11*'Balance Sheet'!AZ92</f>
        <v>228.97455401868552</v>
      </c>
      <c r="BA91" s="38">
        <f>SUM(AW91:AZ91)</f>
        <v>470.2333482579092</v>
      </c>
      <c r="BB91" s="29">
        <f>'Income Statement'!BB11*'Balance Sheet'!BB92</f>
        <v>50.310943862743592</v>
      </c>
      <c r="BC91" s="29">
        <f>'Income Statement'!BC11*'Balance Sheet'!BC92</f>
        <v>88.427659358275136</v>
      </c>
      <c r="BD91" s="29">
        <f>'Income Statement'!BD11*'Balance Sheet'!BD92</f>
        <v>119.9124533071559</v>
      </c>
      <c r="BE91" s="29">
        <f>'Income Statement'!BE11*'Balance Sheet'!BE92</f>
        <v>290.81738564151095</v>
      </c>
      <c r="BF91" s="38">
        <f>SUM(BB91:BE91)</f>
        <v>549.46844216968566</v>
      </c>
    </row>
    <row r="92" spans="1:58" ht="15" x14ac:dyDescent="0.2">
      <c r="B92" s="153" t="s">
        <v>221</v>
      </c>
      <c r="C92" s="64">
        <f>C91/'Income Statement'!C11</f>
        <v>3.5018760050026798E-2</v>
      </c>
      <c r="D92" s="64">
        <f>D91/'Income Statement'!D11</f>
        <v>2.7711797307996833E-2</v>
      </c>
      <c r="E92" s="64">
        <f>E91/'Income Statement'!E11</f>
        <v>2.6711185308848081E-2</v>
      </c>
      <c r="F92" s="64">
        <f>F91/'Income Statement'!F11</f>
        <v>2.2099447513812154E-2</v>
      </c>
      <c r="G92" s="64">
        <f>G91/'Income Statement'!G11</f>
        <v>3.4997131382673553E-2</v>
      </c>
      <c r="H92" s="64">
        <f>H91/'Income Statement'!H11</f>
        <v>2.8308563340410473E-2</v>
      </c>
      <c r="I92" s="64">
        <f>I91/'Income Statement'!I11</f>
        <v>3.028263795423957E-2</v>
      </c>
      <c r="J92" s="64">
        <f>J91/'Income Statement'!J11</f>
        <v>2.4344569288389514E-2</v>
      </c>
      <c r="K92" s="64">
        <f>K91/'Income Statement'!K11</f>
        <v>3.3623910336239106E-2</v>
      </c>
      <c r="L92" s="64">
        <f>L91/'Income Statement'!L11</f>
        <v>4.867724867724868E-2</v>
      </c>
      <c r="M92" s="64">
        <f>M91/'Income Statement'!M11</f>
        <v>3.4933171324422842E-2</v>
      </c>
      <c r="N92" s="64">
        <f>N91/'Income Statement'!N11</f>
        <v>2.7149321266968326E-2</v>
      </c>
      <c r="O92" s="64">
        <f>O91/'Income Statement'!O11</f>
        <v>3.3618581907090467E-2</v>
      </c>
      <c r="P92" s="64">
        <f>P91/'Income Statement'!P11</f>
        <v>3.7195121951219511E-2</v>
      </c>
      <c r="Q92" s="64">
        <f>Q91/'Income Statement'!Q11</f>
        <v>5.9930658741951463E-2</v>
      </c>
      <c r="R92" s="64">
        <f>R91/'Income Statement'!R11</f>
        <v>4.0777550423852678E-2</v>
      </c>
      <c r="S92" s="64">
        <f>S91/'Income Statement'!S11</f>
        <v>3.7689969604863219E-2</v>
      </c>
      <c r="T92" s="64">
        <f>T91/'Income Statement'!T11</f>
        <v>3.5566093657379963E-2</v>
      </c>
      <c r="U92" s="64">
        <f>U91/'Income Statement'!U11</f>
        <v>3.3372365339578457E-2</v>
      </c>
      <c r="V92" s="64">
        <f>V91/'Income Statement'!V11</f>
        <v>5.2062868369351673E-2</v>
      </c>
      <c r="W92" s="64">
        <f>W91/'Income Statement'!W11</f>
        <v>4.0276992651215378E-2</v>
      </c>
      <c r="X92" s="64">
        <f>X91/'Income Statement'!X11</f>
        <v>3.0663329161451813E-2</v>
      </c>
      <c r="Y92" s="64">
        <f>Y91/'Income Statement'!Y11</f>
        <v>2.8360748723766309E-2</v>
      </c>
      <c r="Z92" s="64">
        <f>Z91/'Income Statement'!Z11</f>
        <v>2.8477546549835708E-2</v>
      </c>
      <c r="AA92" s="64">
        <f>AA91/'Income Statement'!AA11</f>
        <v>4.4877222692633362E-2</v>
      </c>
      <c r="AB92" s="64">
        <f>AB91/'Income Statement'!AB11</f>
        <v>3.4044244270764343E-2</v>
      </c>
      <c r="AC92" s="64">
        <f>AC91/'Income Statement'!AC11</f>
        <v>3.9731393396754335E-2</v>
      </c>
      <c r="AD92" s="97">
        <f>AVERAGE(AC92,X92:AA92,T92:V92)</f>
        <v>3.663894598634395E-2</v>
      </c>
      <c r="AE92" s="97">
        <f t="shared" ref="AE92" si="173">AD92</f>
        <v>3.663894598634395E-2</v>
      </c>
      <c r="AF92" s="97">
        <f>AF91/'Income Statement'!AF11</f>
        <v>3.0283458458488278E-2</v>
      </c>
      <c r="AG92" s="99">
        <f>AG91/'Income Statement'!AG11</f>
        <v>3.6413814448172245E-2</v>
      </c>
      <c r="AH92" s="97">
        <f>AE92</f>
        <v>3.663894598634395E-2</v>
      </c>
      <c r="AI92" s="97">
        <f>AH92</f>
        <v>3.663894598634395E-2</v>
      </c>
      <c r="AJ92" s="97">
        <f>AI92</f>
        <v>3.663894598634395E-2</v>
      </c>
      <c r="AK92" s="97">
        <f>AJ92</f>
        <v>3.663894598634395E-2</v>
      </c>
      <c r="AL92" s="99">
        <f>AL91/'Income Statement'!AL11</f>
        <v>3.735219023980859E-2</v>
      </c>
      <c r="AM92" s="97">
        <f>AJ92</f>
        <v>3.663894598634395E-2</v>
      </c>
      <c r="AN92" s="97">
        <f>AM92</f>
        <v>3.663894598634395E-2</v>
      </c>
      <c r="AO92" s="97">
        <f>AN92</f>
        <v>3.663894598634395E-2</v>
      </c>
      <c r="AP92" s="97">
        <f>AO92</f>
        <v>3.663894598634395E-2</v>
      </c>
      <c r="AQ92" s="99">
        <f>AQ91/'Income Statement'!AQ11</f>
        <v>3.8171887188020587E-2</v>
      </c>
      <c r="AR92" s="97">
        <f>AO92</f>
        <v>3.663894598634395E-2</v>
      </c>
      <c r="AS92" s="97">
        <f>AR92</f>
        <v>3.663894598634395E-2</v>
      </c>
      <c r="AT92" s="97">
        <f>AS92</f>
        <v>3.663894598634395E-2</v>
      </c>
      <c r="AU92" s="97">
        <f>AT92</f>
        <v>3.663894598634395E-2</v>
      </c>
      <c r="AV92" s="99">
        <f>AV91/'Income Statement'!AV11</f>
        <v>3.9384900019928247E-2</v>
      </c>
      <c r="AW92" s="97">
        <f>AT92</f>
        <v>3.663894598634395E-2</v>
      </c>
      <c r="AX92" s="97">
        <f>AW92</f>
        <v>3.663894598634395E-2</v>
      </c>
      <c r="AY92" s="97">
        <f>AX92</f>
        <v>3.663894598634395E-2</v>
      </c>
      <c r="AZ92" s="97">
        <f>AY92</f>
        <v>3.663894598634395E-2</v>
      </c>
      <c r="BA92" s="99">
        <f>BA91/'Income Statement'!BA11</f>
        <v>4.1064767165461133E-2</v>
      </c>
      <c r="BB92" s="97">
        <f>AY92</f>
        <v>3.663894598634395E-2</v>
      </c>
      <c r="BC92" s="97">
        <f>BB92</f>
        <v>3.663894598634395E-2</v>
      </c>
      <c r="BD92" s="97">
        <f>BC92</f>
        <v>3.663894598634395E-2</v>
      </c>
      <c r="BE92" s="97">
        <f>BD92</f>
        <v>3.663894598634395E-2</v>
      </c>
      <c r="BF92" s="99">
        <f>BF91/'Income Statement'!BF11</f>
        <v>4.3292992268573312E-2</v>
      </c>
    </row>
    <row r="94" spans="1:58" s="123" customFormat="1" x14ac:dyDescent="0.2">
      <c r="A94" s="121"/>
      <c r="B94" s="154" t="s">
        <v>222</v>
      </c>
      <c r="C94" s="122" t="str">
        <f>C$6</f>
        <v>FY19A</v>
      </c>
      <c r="D94" s="122" t="str">
        <f t="shared" ref="D94:BF94" si="174">D$6</f>
        <v>1Q20A</v>
      </c>
      <c r="E94" s="122" t="str">
        <f t="shared" si="174"/>
        <v>2Q20A</v>
      </c>
      <c r="F94" s="122" t="str">
        <f t="shared" si="174"/>
        <v>3Q20A</v>
      </c>
      <c r="G94" s="122" t="str">
        <f t="shared" si="174"/>
        <v>4Q20A</v>
      </c>
      <c r="H94" s="122" t="str">
        <f t="shared" si="174"/>
        <v>FY20A</v>
      </c>
      <c r="I94" s="122" t="str">
        <f t="shared" si="174"/>
        <v>1Q21A</v>
      </c>
      <c r="J94" s="122" t="str">
        <f t="shared" si="174"/>
        <v>2Q21A</v>
      </c>
      <c r="K94" s="122" t="str">
        <f t="shared" si="174"/>
        <v>3Q21A</v>
      </c>
      <c r="L94" s="122" t="str">
        <f t="shared" si="174"/>
        <v>4Q21A</v>
      </c>
      <c r="M94" s="122" t="str">
        <f t="shared" si="174"/>
        <v>FY21A</v>
      </c>
      <c r="N94" s="122" t="str">
        <f t="shared" si="174"/>
        <v>1Q22A</v>
      </c>
      <c r="O94" s="122" t="str">
        <f t="shared" si="174"/>
        <v>2Q22A</v>
      </c>
      <c r="P94" s="122" t="str">
        <f t="shared" si="174"/>
        <v>3Q22A</v>
      </c>
      <c r="Q94" s="122" t="str">
        <f t="shared" si="174"/>
        <v>4Q22A</v>
      </c>
      <c r="R94" s="122" t="str">
        <f t="shared" si="174"/>
        <v>FY22A</v>
      </c>
      <c r="S94" s="122" t="str">
        <f t="shared" si="174"/>
        <v>1Q23A</v>
      </c>
      <c r="T94" s="122" t="str">
        <f t="shared" si="174"/>
        <v>2Q23A</v>
      </c>
      <c r="U94" s="122" t="str">
        <f t="shared" si="174"/>
        <v>3Q23A</v>
      </c>
      <c r="V94" s="122" t="str">
        <f t="shared" si="174"/>
        <v>4Q23A</v>
      </c>
      <c r="W94" s="122" t="str">
        <f t="shared" si="174"/>
        <v>FY23A</v>
      </c>
      <c r="X94" s="122" t="str">
        <f t="shared" si="174"/>
        <v>1Q24A</v>
      </c>
      <c r="Y94" s="122" t="str">
        <f t="shared" si="174"/>
        <v>2Q24A</v>
      </c>
      <c r="Z94" s="122" t="str">
        <f t="shared" si="174"/>
        <v>3Q24A</v>
      </c>
      <c r="AA94" s="122" t="str">
        <f t="shared" si="174"/>
        <v>4Q24A</v>
      </c>
      <c r="AB94" s="122" t="str">
        <f t="shared" si="174"/>
        <v>FY24A</v>
      </c>
      <c r="AC94" s="122" t="str">
        <f t="shared" si="174"/>
        <v>1Q25A</v>
      </c>
      <c r="AD94" s="122" t="str">
        <f t="shared" si="174"/>
        <v>2Q25E</v>
      </c>
      <c r="AE94" s="122" t="str">
        <f t="shared" si="174"/>
        <v>3Q25E</v>
      </c>
      <c r="AF94" s="122" t="str">
        <f t="shared" si="174"/>
        <v>4Q25E</v>
      </c>
      <c r="AG94" s="122" t="str">
        <f t="shared" si="174"/>
        <v>FY25E</v>
      </c>
      <c r="AH94" s="122" t="str">
        <f t="shared" si="174"/>
        <v>1Q26E</v>
      </c>
      <c r="AI94" s="122" t="str">
        <f t="shared" si="174"/>
        <v>2Q26E</v>
      </c>
      <c r="AJ94" s="122" t="str">
        <f t="shared" si="174"/>
        <v>3Q26E</v>
      </c>
      <c r="AK94" s="122" t="str">
        <f t="shared" si="174"/>
        <v>4Q26E</v>
      </c>
      <c r="AL94" s="122" t="str">
        <f t="shared" si="174"/>
        <v>FY26E</v>
      </c>
      <c r="AM94" s="122" t="str">
        <f t="shared" si="174"/>
        <v>1Q27E</v>
      </c>
      <c r="AN94" s="122" t="str">
        <f t="shared" si="174"/>
        <v>2Q27E</v>
      </c>
      <c r="AO94" s="122" t="str">
        <f t="shared" si="174"/>
        <v>3Q27E</v>
      </c>
      <c r="AP94" s="122" t="str">
        <f t="shared" si="174"/>
        <v>4Q27E</v>
      </c>
      <c r="AQ94" s="122" t="str">
        <f t="shared" si="174"/>
        <v>FY27E</v>
      </c>
      <c r="AR94" s="122" t="str">
        <f t="shared" si="174"/>
        <v>1Q28E</v>
      </c>
      <c r="AS94" s="122" t="str">
        <f t="shared" si="174"/>
        <v>2Q28E</v>
      </c>
      <c r="AT94" s="122" t="str">
        <f t="shared" si="174"/>
        <v>3Q28E</v>
      </c>
      <c r="AU94" s="122" t="str">
        <f t="shared" si="174"/>
        <v>4Q28E</v>
      </c>
      <c r="AV94" s="122" t="str">
        <f t="shared" si="174"/>
        <v>FY28E</v>
      </c>
      <c r="AW94" s="122" t="str">
        <f t="shared" si="174"/>
        <v>1Q29E</v>
      </c>
      <c r="AX94" s="122" t="str">
        <f t="shared" si="174"/>
        <v>2Q29E</v>
      </c>
      <c r="AY94" s="122" t="str">
        <f t="shared" si="174"/>
        <v>3Q29E</v>
      </c>
      <c r="AZ94" s="122" t="str">
        <f t="shared" si="174"/>
        <v>4Q29E</v>
      </c>
      <c r="BA94" s="122" t="str">
        <f t="shared" si="174"/>
        <v>FY29E</v>
      </c>
      <c r="BB94" s="122" t="str">
        <f t="shared" si="174"/>
        <v>1Q30E</v>
      </c>
      <c r="BC94" s="122" t="str">
        <f t="shared" si="174"/>
        <v>2Q30E</v>
      </c>
      <c r="BD94" s="122" t="str">
        <f t="shared" si="174"/>
        <v>3Q30E</v>
      </c>
      <c r="BE94" s="122" t="str">
        <f t="shared" si="174"/>
        <v>4Q30E</v>
      </c>
      <c r="BF94" s="122" t="str">
        <f t="shared" si="174"/>
        <v>FY30E</v>
      </c>
    </row>
    <row r="96" spans="1:58" x14ac:dyDescent="0.2">
      <c r="B96" s="148" t="s">
        <v>223</v>
      </c>
    </row>
    <row r="103" spans="1:58" x14ac:dyDescent="0.2">
      <c r="B103" s="148" t="s">
        <v>224</v>
      </c>
    </row>
    <row r="106" spans="1:58" x14ac:dyDescent="0.2">
      <c r="B106" s="148" t="s">
        <v>225</v>
      </c>
    </row>
    <row r="110" spans="1:58" s="123" customFormat="1" x14ac:dyDescent="0.2">
      <c r="A110" s="121"/>
      <c r="B110" s="154" t="s">
        <v>67</v>
      </c>
      <c r="C110" s="122" t="str">
        <f>C$6</f>
        <v>FY19A</v>
      </c>
      <c r="D110" s="122" t="str">
        <f t="shared" ref="D110:BF110" si="175">D$6</f>
        <v>1Q20A</v>
      </c>
      <c r="E110" s="122" t="str">
        <f t="shared" si="175"/>
        <v>2Q20A</v>
      </c>
      <c r="F110" s="122" t="str">
        <f t="shared" si="175"/>
        <v>3Q20A</v>
      </c>
      <c r="G110" s="122" t="str">
        <f t="shared" si="175"/>
        <v>4Q20A</v>
      </c>
      <c r="H110" s="122" t="str">
        <f t="shared" si="175"/>
        <v>FY20A</v>
      </c>
      <c r="I110" s="122" t="str">
        <f t="shared" si="175"/>
        <v>1Q21A</v>
      </c>
      <c r="J110" s="122" t="str">
        <f t="shared" si="175"/>
        <v>2Q21A</v>
      </c>
      <c r="K110" s="122" t="str">
        <f t="shared" si="175"/>
        <v>3Q21A</v>
      </c>
      <c r="L110" s="122" t="str">
        <f t="shared" si="175"/>
        <v>4Q21A</v>
      </c>
      <c r="M110" s="122" t="str">
        <f t="shared" si="175"/>
        <v>FY21A</v>
      </c>
      <c r="N110" s="122" t="str">
        <f t="shared" si="175"/>
        <v>1Q22A</v>
      </c>
      <c r="O110" s="122" t="str">
        <f t="shared" si="175"/>
        <v>2Q22A</v>
      </c>
      <c r="P110" s="122" t="str">
        <f t="shared" si="175"/>
        <v>3Q22A</v>
      </c>
      <c r="Q110" s="122" t="str">
        <f t="shared" si="175"/>
        <v>4Q22A</v>
      </c>
      <c r="R110" s="122" t="str">
        <f t="shared" si="175"/>
        <v>FY22A</v>
      </c>
      <c r="S110" s="122" t="str">
        <f t="shared" si="175"/>
        <v>1Q23A</v>
      </c>
      <c r="T110" s="122" t="str">
        <f t="shared" si="175"/>
        <v>2Q23A</v>
      </c>
      <c r="U110" s="122" t="str">
        <f t="shared" si="175"/>
        <v>3Q23A</v>
      </c>
      <c r="V110" s="122" t="str">
        <f t="shared" si="175"/>
        <v>4Q23A</v>
      </c>
      <c r="W110" s="122" t="str">
        <f t="shared" si="175"/>
        <v>FY23A</v>
      </c>
      <c r="X110" s="122" t="str">
        <f t="shared" si="175"/>
        <v>1Q24A</v>
      </c>
      <c r="Y110" s="122" t="str">
        <f t="shared" si="175"/>
        <v>2Q24A</v>
      </c>
      <c r="Z110" s="122" t="str">
        <f t="shared" si="175"/>
        <v>3Q24A</v>
      </c>
      <c r="AA110" s="122" t="str">
        <f t="shared" si="175"/>
        <v>4Q24A</v>
      </c>
      <c r="AB110" s="122" t="str">
        <f t="shared" si="175"/>
        <v>FY24A</v>
      </c>
      <c r="AC110" s="122" t="str">
        <f t="shared" si="175"/>
        <v>1Q25A</v>
      </c>
      <c r="AD110" s="122" t="str">
        <f t="shared" si="175"/>
        <v>2Q25E</v>
      </c>
      <c r="AE110" s="122" t="str">
        <f t="shared" si="175"/>
        <v>3Q25E</v>
      </c>
      <c r="AF110" s="122" t="str">
        <f t="shared" si="175"/>
        <v>4Q25E</v>
      </c>
      <c r="AG110" s="122" t="str">
        <f t="shared" si="175"/>
        <v>FY25E</v>
      </c>
      <c r="AH110" s="122" t="str">
        <f t="shared" si="175"/>
        <v>1Q26E</v>
      </c>
      <c r="AI110" s="122" t="str">
        <f t="shared" si="175"/>
        <v>2Q26E</v>
      </c>
      <c r="AJ110" s="122" t="str">
        <f t="shared" si="175"/>
        <v>3Q26E</v>
      </c>
      <c r="AK110" s="122" t="str">
        <f t="shared" si="175"/>
        <v>4Q26E</v>
      </c>
      <c r="AL110" s="122" t="str">
        <f t="shared" si="175"/>
        <v>FY26E</v>
      </c>
      <c r="AM110" s="122" t="str">
        <f t="shared" si="175"/>
        <v>1Q27E</v>
      </c>
      <c r="AN110" s="122" t="str">
        <f t="shared" si="175"/>
        <v>2Q27E</v>
      </c>
      <c r="AO110" s="122" t="str">
        <f t="shared" si="175"/>
        <v>3Q27E</v>
      </c>
      <c r="AP110" s="122" t="str">
        <f t="shared" si="175"/>
        <v>4Q27E</v>
      </c>
      <c r="AQ110" s="122" t="str">
        <f t="shared" si="175"/>
        <v>FY27E</v>
      </c>
      <c r="AR110" s="122" t="str">
        <f t="shared" si="175"/>
        <v>1Q28E</v>
      </c>
      <c r="AS110" s="122" t="str">
        <f t="shared" si="175"/>
        <v>2Q28E</v>
      </c>
      <c r="AT110" s="122" t="str">
        <f t="shared" si="175"/>
        <v>3Q28E</v>
      </c>
      <c r="AU110" s="122" t="str">
        <f t="shared" si="175"/>
        <v>4Q28E</v>
      </c>
      <c r="AV110" s="122" t="str">
        <f t="shared" si="175"/>
        <v>FY28E</v>
      </c>
      <c r="AW110" s="122" t="str">
        <f t="shared" si="175"/>
        <v>1Q29E</v>
      </c>
      <c r="AX110" s="122" t="str">
        <f t="shared" si="175"/>
        <v>2Q29E</v>
      </c>
      <c r="AY110" s="122" t="str">
        <f t="shared" si="175"/>
        <v>3Q29E</v>
      </c>
      <c r="AZ110" s="122" t="str">
        <f t="shared" si="175"/>
        <v>4Q29E</v>
      </c>
      <c r="BA110" s="122" t="str">
        <f t="shared" si="175"/>
        <v>FY29E</v>
      </c>
      <c r="BB110" s="122" t="str">
        <f t="shared" si="175"/>
        <v>1Q30E</v>
      </c>
      <c r="BC110" s="122" t="str">
        <f t="shared" si="175"/>
        <v>2Q30E</v>
      </c>
      <c r="BD110" s="122" t="str">
        <f t="shared" si="175"/>
        <v>3Q30E</v>
      </c>
      <c r="BE110" s="122" t="str">
        <f t="shared" si="175"/>
        <v>4Q30E</v>
      </c>
      <c r="BF110" s="122" t="str">
        <f t="shared" si="175"/>
        <v>FY30E</v>
      </c>
    </row>
    <row r="112" spans="1:58" x14ac:dyDescent="0.2">
      <c r="B112" s="148" t="s">
        <v>211</v>
      </c>
      <c r="I112" s="35">
        <f>D119</f>
        <v>0</v>
      </c>
      <c r="J112" s="20">
        <f>I119</f>
        <v>-7566</v>
      </c>
      <c r="K112" s="20">
        <f>J119</f>
        <v>-7569</v>
      </c>
      <c r="L112" s="20">
        <f>K119</f>
        <v>-7524</v>
      </c>
      <c r="M112" s="35">
        <f>H119</f>
        <v>-7480</v>
      </c>
      <c r="N112" s="35">
        <f>I119</f>
        <v>-7566</v>
      </c>
      <c r="O112" s="20">
        <f>N119</f>
        <v>-8199</v>
      </c>
      <c r="P112" s="20">
        <f>O119</f>
        <v>-8274</v>
      </c>
      <c r="Q112" s="20">
        <f>P119</f>
        <v>-8244</v>
      </c>
      <c r="R112" s="35">
        <f>M119</f>
        <v>-8048</v>
      </c>
      <c r="S112" s="35">
        <f>N119</f>
        <v>-8199</v>
      </c>
      <c r="T112" s="20">
        <f>S119</f>
        <v>-8403</v>
      </c>
      <c r="U112" s="20">
        <f>T119</f>
        <v>-8156</v>
      </c>
      <c r="V112" s="20">
        <f>U119</f>
        <v>-7909</v>
      </c>
      <c r="W112" s="35">
        <f>R119</f>
        <v>-8507</v>
      </c>
      <c r="X112" s="35">
        <f>V119</f>
        <v>-7616</v>
      </c>
      <c r="Y112" s="20">
        <f>X119</f>
        <v>-7492</v>
      </c>
      <c r="Z112" s="20">
        <f>Y119</f>
        <v>-7321</v>
      </c>
      <c r="AA112" s="20">
        <f>Z119</f>
        <v>-7389</v>
      </c>
      <c r="AB112" s="35">
        <f>W119</f>
        <v>-7616</v>
      </c>
      <c r="AC112" s="124">
        <f>AA119</f>
        <v>-7256</v>
      </c>
      <c r="AD112" s="34">
        <f>AC119</f>
        <v>-7434</v>
      </c>
      <c r="AE112" s="38">
        <f t="shared" ref="AE112:BF112" si="176">AD119</f>
        <v>-7231.7564558700014</v>
      </c>
      <c r="AF112" s="38">
        <f t="shared" si="176"/>
        <v>-7028.7162714044625</v>
      </c>
      <c r="AG112" s="38">
        <f t="shared" si="176"/>
        <v>-7028.7162714044625</v>
      </c>
      <c r="AH112" s="38">
        <f t="shared" si="176"/>
        <v>-7028.7162714044625</v>
      </c>
      <c r="AI112" s="38">
        <f t="shared" si="176"/>
        <v>-7028.7162714044625</v>
      </c>
      <c r="AJ112" s="38">
        <f t="shared" si="176"/>
        <v>-7028.7162714044625</v>
      </c>
      <c r="AK112" s="38">
        <f t="shared" si="176"/>
        <v>0</v>
      </c>
      <c r="AL112" s="38">
        <f t="shared" si="176"/>
        <v>0</v>
      </c>
      <c r="AM112" s="38">
        <f t="shared" si="176"/>
        <v>0</v>
      </c>
      <c r="AN112" s="38">
        <f t="shared" si="176"/>
        <v>0</v>
      </c>
      <c r="AO112" s="38">
        <f t="shared" si="176"/>
        <v>0</v>
      </c>
      <c r="AP112" s="38">
        <f t="shared" si="176"/>
        <v>0</v>
      </c>
      <c r="AQ112" s="38">
        <f t="shared" si="176"/>
        <v>0</v>
      </c>
      <c r="AR112" s="38">
        <f t="shared" si="176"/>
        <v>0</v>
      </c>
      <c r="AS112" s="38">
        <f t="shared" si="176"/>
        <v>0</v>
      </c>
      <c r="AT112" s="38">
        <f t="shared" si="176"/>
        <v>0</v>
      </c>
      <c r="AU112" s="38">
        <f t="shared" si="176"/>
        <v>0</v>
      </c>
      <c r="AV112" s="38">
        <f t="shared" si="176"/>
        <v>0</v>
      </c>
      <c r="AW112" s="38">
        <f t="shared" si="176"/>
        <v>0</v>
      </c>
      <c r="AX112" s="38">
        <f t="shared" si="176"/>
        <v>0</v>
      </c>
      <c r="AY112" s="38">
        <f t="shared" si="176"/>
        <v>0</v>
      </c>
      <c r="AZ112" s="38">
        <f t="shared" si="176"/>
        <v>0</v>
      </c>
      <c r="BA112" s="38">
        <f t="shared" si="176"/>
        <v>0</v>
      </c>
      <c r="BB112" s="38">
        <f t="shared" si="176"/>
        <v>0</v>
      </c>
      <c r="BC112" s="38">
        <f t="shared" si="176"/>
        <v>0</v>
      </c>
      <c r="BD112" s="38">
        <f t="shared" si="176"/>
        <v>0</v>
      </c>
      <c r="BE112" s="38">
        <f t="shared" si="176"/>
        <v>0</v>
      </c>
      <c r="BF112" s="38">
        <f t="shared" si="176"/>
        <v>0</v>
      </c>
    </row>
    <row r="113" spans="2:35" x14ac:dyDescent="0.2">
      <c r="B113" s="148" t="s">
        <v>229</v>
      </c>
      <c r="AD113" s="34">
        <f>'Income Statement'!AD34</f>
        <v>369.00852869879475</v>
      </c>
      <c r="AE113" s="34">
        <f>'Income Statement'!AE34</f>
        <v>370.63047379775395</v>
      </c>
    </row>
    <row r="114" spans="2:35" x14ac:dyDescent="0.2">
      <c r="B114" s="148" t="s">
        <v>230</v>
      </c>
      <c r="AD114" s="34">
        <f>'Cash Flow'!AD85</f>
        <v>-187.76498456879577</v>
      </c>
      <c r="AE114" s="34">
        <f>'Cash Flow'!AE85</f>
        <v>-188.59028933221521</v>
      </c>
    </row>
    <row r="115" spans="2:35" x14ac:dyDescent="0.2">
      <c r="B115" s="158" t="s">
        <v>41</v>
      </c>
      <c r="AD115" s="34">
        <f>'Cash Flow'!AD84</f>
        <v>0</v>
      </c>
      <c r="AE115" s="34">
        <f>'Cash Flow'!AE84</f>
        <v>0</v>
      </c>
    </row>
    <row r="116" spans="2:35" x14ac:dyDescent="0.2">
      <c r="B116" s="158" t="s">
        <v>22</v>
      </c>
      <c r="AD116" s="34">
        <f>'Cash Flow'!AD59</f>
        <v>21</v>
      </c>
      <c r="AE116" s="34">
        <f>'Cash Flow'!AE59</f>
        <v>21</v>
      </c>
    </row>
    <row r="117" spans="2:35" x14ac:dyDescent="0.2">
      <c r="B117" s="148" t="s">
        <v>231</v>
      </c>
      <c r="C117" s="124">
        <f t="shared" ref="C117:AB117" si="177">C119-C111</f>
        <v>-7628</v>
      </c>
      <c r="D117" s="124">
        <f t="shared" si="177"/>
        <v>0</v>
      </c>
      <c r="E117" s="124">
        <f t="shared" si="177"/>
        <v>0</v>
      </c>
      <c r="F117" s="124">
        <f t="shared" si="177"/>
        <v>0</v>
      </c>
      <c r="G117" s="124">
        <f t="shared" si="177"/>
        <v>0</v>
      </c>
      <c r="H117" s="124">
        <f t="shared" si="177"/>
        <v>-7480</v>
      </c>
      <c r="I117" s="124">
        <f>I119-I112</f>
        <v>-7566</v>
      </c>
      <c r="J117" s="124">
        <f>J119-J112</f>
        <v>-3</v>
      </c>
      <c r="K117" s="124">
        <f>K119-K112</f>
        <v>45</v>
      </c>
      <c r="L117" s="124">
        <f>L119-L112</f>
        <v>-524</v>
      </c>
      <c r="M117" s="124">
        <f>M119-M112</f>
        <v>-568</v>
      </c>
      <c r="N117" s="124">
        <f>N119-N112</f>
        <v>-633</v>
      </c>
      <c r="O117" s="124">
        <f>O119-O112</f>
        <v>-75</v>
      </c>
      <c r="P117" s="124">
        <f>P119-P112</f>
        <v>30</v>
      </c>
      <c r="Q117" s="124">
        <f>Q119-Q112</f>
        <v>-263</v>
      </c>
      <c r="R117" s="124">
        <f>R119-R112</f>
        <v>-459</v>
      </c>
      <c r="S117" s="124">
        <f>S119-S112</f>
        <v>-204</v>
      </c>
      <c r="T117" s="124">
        <f>T119-T112</f>
        <v>247</v>
      </c>
      <c r="U117" s="124">
        <f>U119-U112</f>
        <v>247</v>
      </c>
      <c r="V117" s="124">
        <f>V119-V112</f>
        <v>293</v>
      </c>
      <c r="W117" s="124">
        <f>W119-W112</f>
        <v>891</v>
      </c>
      <c r="X117" s="124">
        <f>X119-X112</f>
        <v>124</v>
      </c>
      <c r="Y117" s="124">
        <f>Y119-Y112</f>
        <v>171</v>
      </c>
      <c r="Z117" s="124">
        <f>Z119-Z112</f>
        <v>-68</v>
      </c>
      <c r="AA117" s="124">
        <f>AA119-AA112</f>
        <v>133</v>
      </c>
      <c r="AB117" s="124">
        <f>AB119-AB112</f>
        <v>360</v>
      </c>
      <c r="AC117" s="124">
        <f>AC119-AC112</f>
        <v>-178</v>
      </c>
      <c r="AD117" s="34">
        <f>SUM(AD113:AD116)</f>
        <v>202.24354412999898</v>
      </c>
      <c r="AE117" s="34">
        <f t="shared" ref="AE117:AH117" si="178">SUM(AE113:AE116)</f>
        <v>203.04018446553874</v>
      </c>
      <c r="AF117" s="34">
        <f t="shared" si="178"/>
        <v>0</v>
      </c>
      <c r="AG117" s="34">
        <f t="shared" si="178"/>
        <v>0</v>
      </c>
      <c r="AH117" s="34">
        <f t="shared" si="178"/>
        <v>0</v>
      </c>
    </row>
    <row r="118" spans="2:35" x14ac:dyDescent="0.2">
      <c r="AD118" s="34"/>
    </row>
    <row r="119" spans="2:35" x14ac:dyDescent="0.2">
      <c r="B119" s="148" t="s">
        <v>228</v>
      </c>
      <c r="C119" s="124">
        <f t="shared" ref="C119:AB119" si="179">C37</f>
        <v>-7628</v>
      </c>
      <c r="D119" s="124">
        <f t="shared" si="179"/>
        <v>0</v>
      </c>
      <c r="E119" s="124">
        <f t="shared" si="179"/>
        <v>0</v>
      </c>
      <c r="F119" s="124">
        <f t="shared" si="179"/>
        <v>0</v>
      </c>
      <c r="G119" s="124">
        <f t="shared" si="179"/>
        <v>0</v>
      </c>
      <c r="H119" s="124">
        <f t="shared" si="179"/>
        <v>-7480</v>
      </c>
      <c r="I119" s="124">
        <f t="shared" si="179"/>
        <v>-7566</v>
      </c>
      <c r="J119" s="124">
        <f t="shared" si="179"/>
        <v>-7569</v>
      </c>
      <c r="K119" s="124">
        <f t="shared" si="179"/>
        <v>-7524</v>
      </c>
      <c r="L119" s="124">
        <f t="shared" si="179"/>
        <v>-8048</v>
      </c>
      <c r="M119" s="124">
        <f t="shared" si="179"/>
        <v>-8048</v>
      </c>
      <c r="N119" s="124">
        <f t="shared" si="179"/>
        <v>-8199</v>
      </c>
      <c r="O119" s="124">
        <f t="shared" si="179"/>
        <v>-8274</v>
      </c>
      <c r="P119" s="124">
        <f t="shared" si="179"/>
        <v>-8244</v>
      </c>
      <c r="Q119" s="124">
        <f t="shared" si="179"/>
        <v>-8507</v>
      </c>
      <c r="R119" s="124">
        <f t="shared" si="179"/>
        <v>-8507</v>
      </c>
      <c r="S119" s="124">
        <f t="shared" si="179"/>
        <v>-8403</v>
      </c>
      <c r="T119" s="124">
        <f t="shared" si="179"/>
        <v>-8156</v>
      </c>
      <c r="U119" s="124">
        <f t="shared" si="179"/>
        <v>-7909</v>
      </c>
      <c r="V119" s="124">
        <f t="shared" si="179"/>
        <v>-7616</v>
      </c>
      <c r="W119" s="124">
        <f t="shared" si="179"/>
        <v>-7616</v>
      </c>
      <c r="X119" s="124">
        <f t="shared" si="179"/>
        <v>-7492</v>
      </c>
      <c r="Y119" s="124">
        <f t="shared" si="179"/>
        <v>-7321</v>
      </c>
      <c r="Z119" s="124">
        <f t="shared" si="179"/>
        <v>-7389</v>
      </c>
      <c r="AA119" s="124">
        <f t="shared" si="179"/>
        <v>-7256</v>
      </c>
      <c r="AB119" s="124">
        <f t="shared" si="179"/>
        <v>-7256</v>
      </c>
      <c r="AC119" s="124">
        <f>AC37</f>
        <v>-7434</v>
      </c>
      <c r="AD119" s="38">
        <f>AD112+AD117</f>
        <v>-7231.7564558700014</v>
      </c>
      <c r="AE119" s="38">
        <f t="shared" ref="AE119:AI119" si="180">AE112+AE117</f>
        <v>-7028.7162714044625</v>
      </c>
      <c r="AF119" s="38">
        <f t="shared" si="180"/>
        <v>-7028.7162714044625</v>
      </c>
      <c r="AG119" s="38">
        <f t="shared" si="180"/>
        <v>-7028.7162714044625</v>
      </c>
      <c r="AH119" s="38">
        <f t="shared" si="180"/>
        <v>-7028.7162714044625</v>
      </c>
      <c r="AI119" s="38">
        <f t="shared" si="180"/>
        <v>-7028.7162714044625</v>
      </c>
    </row>
    <row r="126" spans="2:35" x14ac:dyDescent="0.2">
      <c r="Z126" s="23"/>
      <c r="AA126" s="23"/>
      <c r="AB126" s="14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F5BF-4851-484D-8127-AB99A2A9C0F2}">
  <dimension ref="A5:BF99"/>
  <sheetViews>
    <sheetView showGridLines="0" zoomScale="90" zoomScaleNormal="90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D63" sqref="AD63"/>
    </sheetView>
  </sheetViews>
  <sheetFormatPr defaultRowHeight="12.75" outlineLevelRow="1" outlineLevelCol="1" x14ac:dyDescent="0.2"/>
  <cols>
    <col min="1" max="1" width="4.28515625" style="19" customWidth="1"/>
    <col min="2" max="2" width="55.140625" style="19" customWidth="1"/>
    <col min="3" max="3" width="9.5703125" style="20" bestFit="1" customWidth="1"/>
    <col min="4" max="7" width="9.140625" style="36" hidden="1" customWidth="1" outlineLevel="1"/>
    <col min="8" max="8" width="10.28515625" style="36" bestFit="1" customWidth="1" collapsed="1"/>
    <col min="9" max="12" width="9.140625" style="36" hidden="1" customWidth="1" outlineLevel="1"/>
    <col min="13" max="13" width="10.28515625" style="36" bestFit="1" customWidth="1" collapsed="1"/>
    <col min="14" max="17" width="9.140625" style="36" hidden="1" customWidth="1" outlineLevel="1"/>
    <col min="18" max="18" width="11.140625" style="36" bestFit="1" customWidth="1" collapsed="1"/>
    <col min="19" max="20" width="9.140625" style="36" hidden="1" customWidth="1" outlineLevel="1"/>
    <col min="21" max="21" width="10.7109375" style="36" hidden="1" customWidth="1" outlineLevel="1"/>
    <col min="22" max="22" width="9.140625" style="36" hidden="1" customWidth="1" outlineLevel="1"/>
    <col min="23" max="23" width="11.28515625" style="36" bestFit="1" customWidth="1" collapsed="1"/>
    <col min="24" max="27" width="9.140625" style="36" hidden="1" customWidth="1" outlineLevel="1"/>
    <col min="28" max="28" width="11.28515625" style="36" bestFit="1" customWidth="1" collapsed="1"/>
    <col min="29" max="29" width="10.5703125" style="37" bestFit="1" customWidth="1"/>
    <col min="30" max="46" width="10" style="21" bestFit="1" customWidth="1"/>
    <col min="47" max="47" width="11.140625" style="21" bestFit="1" customWidth="1"/>
    <col min="48" max="48" width="10" style="21" bestFit="1" customWidth="1"/>
    <col min="49" max="58" width="11.140625" style="21" bestFit="1" customWidth="1"/>
    <col min="59" max="16384" width="9.140625" style="19"/>
  </cols>
  <sheetData>
    <row r="5" spans="2:58" x14ac:dyDescent="0.2">
      <c r="B5" s="19" t="s">
        <v>71</v>
      </c>
    </row>
    <row r="6" spans="2:58" s="5" customFormat="1" x14ac:dyDescent="0.2">
      <c r="B6" s="3" t="s">
        <v>72</v>
      </c>
      <c r="C6" s="9" t="s">
        <v>132</v>
      </c>
      <c r="D6" s="12" t="s">
        <v>73</v>
      </c>
      <c r="E6" s="12" t="s">
        <v>74</v>
      </c>
      <c r="F6" s="12" t="s">
        <v>75</v>
      </c>
      <c r="G6" s="12" t="s">
        <v>76</v>
      </c>
      <c r="H6" s="12" t="s">
        <v>91</v>
      </c>
      <c r="I6" s="12" t="s">
        <v>77</v>
      </c>
      <c r="J6" s="12" t="s">
        <v>78</v>
      </c>
      <c r="K6" s="12" t="s">
        <v>79</v>
      </c>
      <c r="L6" s="12" t="s">
        <v>80</v>
      </c>
      <c r="M6" s="12" t="s">
        <v>92</v>
      </c>
      <c r="N6" s="12" t="s">
        <v>81</v>
      </c>
      <c r="O6" s="12" t="s">
        <v>82</v>
      </c>
      <c r="P6" s="12" t="s">
        <v>83</v>
      </c>
      <c r="Q6" s="12" t="s">
        <v>84</v>
      </c>
      <c r="R6" s="12" t="s">
        <v>93</v>
      </c>
      <c r="S6" s="12" t="s">
        <v>85</v>
      </c>
      <c r="T6" s="12" t="s">
        <v>86</v>
      </c>
      <c r="U6" s="12" t="s">
        <v>87</v>
      </c>
      <c r="V6" s="12" t="s">
        <v>88</v>
      </c>
      <c r="W6" s="12" t="s">
        <v>94</v>
      </c>
      <c r="X6" s="12" t="s">
        <v>89</v>
      </c>
      <c r="Y6" s="12" t="s">
        <v>96</v>
      </c>
      <c r="Z6" s="12" t="s">
        <v>97</v>
      </c>
      <c r="AA6" s="12" t="s">
        <v>90</v>
      </c>
      <c r="AB6" s="12" t="s">
        <v>95</v>
      </c>
      <c r="AC6" s="12" t="s">
        <v>226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7" spans="2:58" x14ac:dyDescent="0.2">
      <c r="B7" s="19" t="s">
        <v>134</v>
      </c>
    </row>
    <row r="8" spans="2:58" hidden="1" outlineLevel="1" x14ac:dyDescent="0.2">
      <c r="B8" s="1" t="s">
        <v>18</v>
      </c>
      <c r="C8" s="7"/>
      <c r="H8" s="14"/>
      <c r="M8" s="14"/>
      <c r="R8" s="14"/>
      <c r="W8" s="14"/>
      <c r="AB8" s="14"/>
    </row>
    <row r="9" spans="2:58" ht="15" hidden="1" outlineLevel="1" x14ac:dyDescent="0.25">
      <c r="B9" s="15" t="s">
        <v>17</v>
      </c>
      <c r="C9" s="78">
        <v>1294</v>
      </c>
      <c r="D9" s="109">
        <v>83</v>
      </c>
      <c r="E9" s="110">
        <v>289</v>
      </c>
      <c r="F9" s="110">
        <v>572</v>
      </c>
      <c r="G9" s="111">
        <f>H9</f>
        <v>904</v>
      </c>
      <c r="H9" s="111">
        <v>904</v>
      </c>
      <c r="I9" s="111">
        <v>326</v>
      </c>
      <c r="J9" s="111">
        <v>717</v>
      </c>
      <c r="K9" s="111">
        <v>1245</v>
      </c>
      <c r="L9" s="111">
        <f>M9</f>
        <v>1575</v>
      </c>
      <c r="M9" s="111">
        <v>1575</v>
      </c>
      <c r="N9" s="111">
        <v>399</v>
      </c>
      <c r="O9" s="111">
        <v>623</v>
      </c>
      <c r="P9" s="111">
        <v>954</v>
      </c>
      <c r="Q9" s="111">
        <f>R9</f>
        <v>1325</v>
      </c>
      <c r="R9" s="111">
        <v>1325</v>
      </c>
      <c r="S9" s="111">
        <v>300</v>
      </c>
      <c r="T9" s="111">
        <v>718</v>
      </c>
      <c r="U9" s="111">
        <v>1134</v>
      </c>
      <c r="V9" s="111">
        <f>W9</f>
        <v>1597</v>
      </c>
      <c r="W9" s="111">
        <v>1597</v>
      </c>
      <c r="X9" s="111">
        <v>314</v>
      </c>
      <c r="Y9" s="111">
        <v>681</v>
      </c>
      <c r="Z9" s="111">
        <v>1063</v>
      </c>
      <c r="AA9" s="111">
        <f>AB9</f>
        <v>1486</v>
      </c>
      <c r="AB9" s="111">
        <v>1486</v>
      </c>
      <c r="AC9" s="111">
        <v>253</v>
      </c>
    </row>
    <row r="10" spans="2:58" ht="15" hidden="1" outlineLevel="1" x14ac:dyDescent="0.25">
      <c r="B10" s="15" t="s">
        <v>19</v>
      </c>
      <c r="C10" s="78">
        <v>112</v>
      </c>
      <c r="D10" s="109">
        <v>27</v>
      </c>
      <c r="E10" s="110">
        <v>53</v>
      </c>
      <c r="F10" s="110">
        <v>100</v>
      </c>
      <c r="G10" s="111">
        <f t="shared" ref="G10:G46" si="0">H10</f>
        <v>146</v>
      </c>
      <c r="H10" s="111">
        <v>146</v>
      </c>
      <c r="I10" s="111">
        <v>39</v>
      </c>
      <c r="J10" s="111">
        <v>78</v>
      </c>
      <c r="K10" s="111">
        <v>117</v>
      </c>
      <c r="L10" s="111">
        <f t="shared" ref="L10:L21" si="1">M10</f>
        <v>164</v>
      </c>
      <c r="M10" s="111">
        <v>164</v>
      </c>
      <c r="N10" s="111">
        <v>37</v>
      </c>
      <c r="O10" s="111">
        <v>71</v>
      </c>
      <c r="P10" s="111">
        <v>104</v>
      </c>
      <c r="Q10" s="111">
        <f t="shared" ref="Q10:Q46" si="2">R10</f>
        <v>146</v>
      </c>
      <c r="R10" s="111">
        <v>146</v>
      </c>
      <c r="S10" s="111">
        <v>29</v>
      </c>
      <c r="T10" s="111">
        <v>67</v>
      </c>
      <c r="U10" s="111">
        <v>104</v>
      </c>
      <c r="V10" s="111">
        <f t="shared" ref="V10:V46" si="3">W10</f>
        <v>153</v>
      </c>
      <c r="W10" s="111">
        <v>153</v>
      </c>
      <c r="X10" s="111">
        <v>35</v>
      </c>
      <c r="Y10" s="111">
        <v>76</v>
      </c>
      <c r="Z10" s="111">
        <v>120</v>
      </c>
      <c r="AA10" s="111">
        <f t="shared" ref="AA10:AA46" si="4">AB10</f>
        <v>175</v>
      </c>
      <c r="AB10" s="111">
        <v>175</v>
      </c>
      <c r="AC10" s="111">
        <v>45</v>
      </c>
    </row>
    <row r="11" spans="2:58" ht="15" hidden="1" outlineLevel="1" x14ac:dyDescent="0.25">
      <c r="B11" s="15" t="s">
        <v>20</v>
      </c>
      <c r="C11" s="78">
        <v>5</v>
      </c>
      <c r="D11" s="109">
        <v>140</v>
      </c>
      <c r="E11" s="110">
        <v>146</v>
      </c>
      <c r="F11" s="110">
        <v>156</v>
      </c>
      <c r="G11" s="111">
        <f t="shared" si="0"/>
        <v>172</v>
      </c>
      <c r="H11" s="111">
        <v>172</v>
      </c>
      <c r="I11" s="111"/>
      <c r="J11" s="111"/>
      <c r="K11" s="111"/>
      <c r="L11" s="111">
        <f t="shared" si="1"/>
        <v>19</v>
      </c>
      <c r="M11" s="111">
        <v>19</v>
      </c>
      <c r="N11" s="111"/>
      <c r="O11" s="111"/>
      <c r="P11" s="111"/>
      <c r="Q11" s="111">
        <f t="shared" si="2"/>
        <v>10</v>
      </c>
      <c r="R11" s="111">
        <v>10</v>
      </c>
      <c r="S11" s="111"/>
      <c r="T11" s="111"/>
      <c r="U11" s="111"/>
      <c r="V11" s="111">
        <f t="shared" si="3"/>
        <v>13</v>
      </c>
      <c r="W11" s="111">
        <v>13</v>
      </c>
      <c r="X11" s="111">
        <v>0</v>
      </c>
      <c r="Y11" s="111">
        <v>0</v>
      </c>
      <c r="Z11" s="111"/>
      <c r="AA11" s="111">
        <f t="shared" si="4"/>
        <v>12</v>
      </c>
      <c r="AB11" s="111">
        <v>12</v>
      </c>
      <c r="AC11" s="111"/>
    </row>
    <row r="12" spans="2:58" ht="15" hidden="1" outlineLevel="1" x14ac:dyDescent="0.25">
      <c r="B12" s="15" t="s">
        <v>8</v>
      </c>
      <c r="C12" s="78">
        <v>-37</v>
      </c>
      <c r="D12" s="109">
        <v>-13</v>
      </c>
      <c r="E12" s="110">
        <v>-21</v>
      </c>
      <c r="F12" s="110">
        <v>-30</v>
      </c>
      <c r="G12" s="111">
        <f t="shared" si="0"/>
        <v>-34</v>
      </c>
      <c r="H12" s="111">
        <v>-34</v>
      </c>
      <c r="I12" s="111">
        <v>-15</v>
      </c>
      <c r="J12" s="111">
        <v>-22</v>
      </c>
      <c r="K12" s="111">
        <v>-21</v>
      </c>
      <c r="L12" s="111">
        <f t="shared" si="1"/>
        <v>-35</v>
      </c>
      <c r="M12" s="111">
        <v>-35</v>
      </c>
      <c r="N12" s="111">
        <v>-4</v>
      </c>
      <c r="O12" s="111">
        <v>-12</v>
      </c>
      <c r="P12" s="111">
        <v>-15</v>
      </c>
      <c r="Q12" s="111">
        <f t="shared" si="2"/>
        <v>-27</v>
      </c>
      <c r="R12" s="111">
        <v>-27</v>
      </c>
      <c r="S12" s="111">
        <v>-4</v>
      </c>
      <c r="T12" s="111">
        <v>-21</v>
      </c>
      <c r="U12" s="111">
        <v>-40</v>
      </c>
      <c r="V12" s="111">
        <f t="shared" si="3"/>
        <v>-29</v>
      </c>
      <c r="W12" s="111">
        <v>-29</v>
      </c>
      <c r="X12" s="111">
        <v>-5</v>
      </c>
      <c r="Y12" s="111">
        <v>-19</v>
      </c>
      <c r="Z12" s="111">
        <v>-31</v>
      </c>
      <c r="AA12" s="111">
        <f t="shared" si="4"/>
        <v>-34</v>
      </c>
      <c r="AB12" s="111">
        <v>-34</v>
      </c>
      <c r="AC12" s="111">
        <v>-5</v>
      </c>
    </row>
    <row r="13" spans="2:58" ht="15" hidden="1" outlineLevel="1" x14ac:dyDescent="0.25">
      <c r="B13" s="15" t="s">
        <v>12</v>
      </c>
      <c r="C13" s="78">
        <v>67</v>
      </c>
      <c r="D13" s="109">
        <v>34</v>
      </c>
      <c r="E13" s="110">
        <v>-57</v>
      </c>
      <c r="F13" s="110">
        <v>-67</v>
      </c>
      <c r="G13" s="111">
        <f t="shared" si="0"/>
        <v>-74</v>
      </c>
      <c r="H13" s="111">
        <v>-74</v>
      </c>
      <c r="I13" s="111">
        <v>0</v>
      </c>
      <c r="J13" s="111">
        <v>-1</v>
      </c>
      <c r="K13" s="111">
        <v>-52</v>
      </c>
      <c r="L13" s="111">
        <f t="shared" si="1"/>
        <v>-86</v>
      </c>
      <c r="M13" s="111">
        <v>-86</v>
      </c>
      <c r="N13" s="111">
        <v>-7</v>
      </c>
      <c r="O13" s="111">
        <v>8</v>
      </c>
      <c r="P13" s="111">
        <v>-19</v>
      </c>
      <c r="Q13" s="111">
        <f t="shared" si="2"/>
        <v>-11</v>
      </c>
      <c r="R13" s="111">
        <v>-11</v>
      </c>
      <c r="S13" s="111">
        <v>24</v>
      </c>
      <c r="T13" s="111">
        <v>-5</v>
      </c>
      <c r="U13" s="111">
        <v>-21</v>
      </c>
      <c r="V13" s="111">
        <f t="shared" si="3"/>
        <v>-7</v>
      </c>
      <c r="W13" s="111">
        <v>-7</v>
      </c>
      <c r="X13" s="111">
        <v>22</v>
      </c>
      <c r="Y13" s="111">
        <v>22</v>
      </c>
      <c r="Z13" s="111">
        <v>21</v>
      </c>
      <c r="AA13" s="111">
        <f t="shared" si="4"/>
        <v>21</v>
      </c>
      <c r="AB13" s="111">
        <v>21</v>
      </c>
      <c r="AC13" s="111">
        <v>-1</v>
      </c>
    </row>
    <row r="14" spans="2:58" ht="15" hidden="1" outlineLevel="1" x14ac:dyDescent="0.25">
      <c r="B14" s="15"/>
      <c r="C14" s="78"/>
      <c r="D14" s="111"/>
      <c r="E14" s="111"/>
      <c r="F14" s="110"/>
      <c r="G14" s="111">
        <f t="shared" si="0"/>
        <v>0</v>
      </c>
      <c r="H14" s="111"/>
      <c r="I14" s="111"/>
      <c r="J14" s="111"/>
      <c r="K14" s="111"/>
      <c r="L14" s="111">
        <f t="shared" si="1"/>
        <v>0</v>
      </c>
      <c r="M14" s="111"/>
      <c r="N14" s="111"/>
      <c r="O14" s="111"/>
      <c r="P14" s="111"/>
      <c r="Q14" s="111">
        <f t="shared" si="2"/>
        <v>0</v>
      </c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</row>
    <row r="15" spans="2:58" ht="15" hidden="1" outlineLevel="1" x14ac:dyDescent="0.25">
      <c r="B15" s="15" t="s">
        <v>21</v>
      </c>
      <c r="C15" s="78">
        <v>-232</v>
      </c>
      <c r="D15" s="109">
        <v>-31</v>
      </c>
      <c r="E15" s="110">
        <v>-20</v>
      </c>
      <c r="F15" s="110">
        <v>-32</v>
      </c>
      <c r="G15" s="111">
        <f t="shared" si="0"/>
        <v>-65</v>
      </c>
      <c r="H15" s="111">
        <v>-65</v>
      </c>
      <c r="I15" s="111">
        <v>14</v>
      </c>
      <c r="J15" s="111">
        <v>-41</v>
      </c>
      <c r="K15" s="111">
        <v>-173</v>
      </c>
      <c r="L15" s="111">
        <f t="shared" si="1"/>
        <v>-200</v>
      </c>
      <c r="M15" s="111">
        <v>-200</v>
      </c>
      <c r="N15" s="111">
        <v>-77</v>
      </c>
      <c r="O15" s="111">
        <v>0</v>
      </c>
      <c r="P15" s="111">
        <v>3</v>
      </c>
      <c r="Q15" s="111">
        <f t="shared" si="2"/>
        <v>-55</v>
      </c>
      <c r="R15" s="111">
        <v>-55</v>
      </c>
      <c r="S15" s="111">
        <v>-4</v>
      </c>
      <c r="T15" s="111">
        <v>-73</v>
      </c>
      <c r="U15" s="111">
        <v>-93</v>
      </c>
      <c r="V15" s="111">
        <f t="shared" si="3"/>
        <v>-290</v>
      </c>
      <c r="W15" s="111">
        <v>-290</v>
      </c>
      <c r="X15" s="111">
        <v>21</v>
      </c>
      <c r="Y15" s="111">
        <v>12</v>
      </c>
      <c r="Z15" s="111">
        <v>5</v>
      </c>
      <c r="AA15" s="111">
        <f t="shared" si="4"/>
        <v>-30</v>
      </c>
      <c r="AB15" s="111">
        <v>-30</v>
      </c>
      <c r="AC15" s="111">
        <v>8</v>
      </c>
    </row>
    <row r="16" spans="2:58" ht="15" hidden="1" outlineLevel="1" x14ac:dyDescent="0.25">
      <c r="B16" s="15" t="s">
        <v>22</v>
      </c>
      <c r="C16" s="78">
        <v>59</v>
      </c>
      <c r="D16" s="109">
        <v>18</v>
      </c>
      <c r="E16" s="110">
        <v>29</v>
      </c>
      <c r="F16" s="110">
        <v>44</v>
      </c>
      <c r="G16" s="111">
        <f t="shared" si="0"/>
        <v>97</v>
      </c>
      <c r="H16" s="111">
        <v>97</v>
      </c>
      <c r="I16" s="111">
        <v>21</v>
      </c>
      <c r="J16" s="111">
        <v>38</v>
      </c>
      <c r="K16" s="111">
        <v>58</v>
      </c>
      <c r="L16" s="111">
        <f t="shared" si="1"/>
        <v>75</v>
      </c>
      <c r="M16" s="111">
        <v>75</v>
      </c>
      <c r="N16" s="111">
        <v>26</v>
      </c>
      <c r="O16" s="111">
        <v>45</v>
      </c>
      <c r="P16" s="111">
        <v>64</v>
      </c>
      <c r="Q16" s="111">
        <f t="shared" si="2"/>
        <v>84</v>
      </c>
      <c r="R16" s="111">
        <v>84</v>
      </c>
      <c r="S16" s="111">
        <v>25</v>
      </c>
      <c r="T16" s="111">
        <v>47</v>
      </c>
      <c r="U16" s="111">
        <v>69</v>
      </c>
      <c r="V16" s="111">
        <f t="shared" si="3"/>
        <v>95</v>
      </c>
      <c r="W16" s="111">
        <v>95</v>
      </c>
      <c r="X16" s="111">
        <v>23</v>
      </c>
      <c r="Y16" s="111">
        <v>38</v>
      </c>
      <c r="Z16" s="111">
        <v>52</v>
      </c>
      <c r="AA16" s="111">
        <f t="shared" si="4"/>
        <v>69</v>
      </c>
      <c r="AB16" s="111">
        <v>69</v>
      </c>
      <c r="AC16" s="111">
        <v>21</v>
      </c>
    </row>
    <row r="17" spans="1:29" s="21" customFormat="1" ht="15" hidden="1" outlineLevel="1" x14ac:dyDescent="0.25">
      <c r="A17" s="19"/>
      <c r="B17" s="15" t="s">
        <v>23</v>
      </c>
      <c r="C17" s="78">
        <v>-56</v>
      </c>
      <c r="D17" s="109">
        <v>25</v>
      </c>
      <c r="E17" s="110">
        <v>4</v>
      </c>
      <c r="F17" s="110">
        <v>46</v>
      </c>
      <c r="G17" s="111">
        <f t="shared" si="0"/>
        <v>62</v>
      </c>
      <c r="H17" s="111">
        <v>62</v>
      </c>
      <c r="I17" s="111">
        <v>27</v>
      </c>
      <c r="J17" s="111">
        <v>25</v>
      </c>
      <c r="K17" s="111">
        <v>0</v>
      </c>
      <c r="L17" s="111">
        <f t="shared" si="1"/>
        <v>-46</v>
      </c>
      <c r="M17" s="111">
        <v>-46</v>
      </c>
      <c r="N17" s="111">
        <v>29</v>
      </c>
      <c r="O17" s="111">
        <v>-4</v>
      </c>
      <c r="P17" s="111">
        <v>-26</v>
      </c>
      <c r="Q17" s="111">
        <f t="shared" si="2"/>
        <v>-84</v>
      </c>
      <c r="R17" s="111">
        <v>-84</v>
      </c>
      <c r="S17" s="111">
        <v>23</v>
      </c>
      <c r="T17" s="111">
        <v>-21</v>
      </c>
      <c r="U17" s="111">
        <v>-13</v>
      </c>
      <c r="V17" s="111">
        <f t="shared" si="3"/>
        <v>-89</v>
      </c>
      <c r="W17" s="111">
        <v>-89</v>
      </c>
      <c r="X17" s="111">
        <v>44</v>
      </c>
      <c r="Y17" s="111">
        <v>15</v>
      </c>
      <c r="Z17" s="111">
        <v>28</v>
      </c>
      <c r="AA17" s="111">
        <f t="shared" si="4"/>
        <v>-53</v>
      </c>
      <c r="AB17" s="111">
        <v>-53</v>
      </c>
      <c r="AC17" s="111">
        <v>71</v>
      </c>
    </row>
    <row r="18" spans="1:29" s="21" customFormat="1" ht="15" hidden="1" outlineLevel="1" x14ac:dyDescent="0.25">
      <c r="A18" s="19"/>
      <c r="B18" s="16" t="s">
        <v>24</v>
      </c>
      <c r="C18" s="78">
        <v>-8</v>
      </c>
      <c r="D18" s="109">
        <v>-17</v>
      </c>
      <c r="E18" s="110">
        <v>-26</v>
      </c>
      <c r="F18" s="110">
        <v>11</v>
      </c>
      <c r="G18" s="111">
        <f t="shared" si="0"/>
        <v>8</v>
      </c>
      <c r="H18" s="111">
        <v>8</v>
      </c>
      <c r="I18" s="111">
        <v>-9</v>
      </c>
      <c r="J18" s="111">
        <v>-11</v>
      </c>
      <c r="K18" s="111">
        <v>-5</v>
      </c>
      <c r="L18" s="111">
        <f t="shared" si="1"/>
        <v>-33</v>
      </c>
      <c r="M18" s="111">
        <v>-33</v>
      </c>
      <c r="N18" s="111">
        <v>-13</v>
      </c>
      <c r="O18" s="111">
        <v>-2</v>
      </c>
      <c r="P18" s="111">
        <v>-3</v>
      </c>
      <c r="Q18" s="111">
        <f t="shared" si="2"/>
        <v>1</v>
      </c>
      <c r="R18" s="111">
        <v>1</v>
      </c>
      <c r="S18" s="111">
        <v>-7</v>
      </c>
      <c r="T18" s="111">
        <v>-19</v>
      </c>
      <c r="U18" s="111">
        <v>-16</v>
      </c>
      <c r="V18" s="111">
        <f t="shared" si="3"/>
        <v>-15</v>
      </c>
      <c r="W18" s="111">
        <v>-15</v>
      </c>
      <c r="X18" s="111">
        <v>-32</v>
      </c>
      <c r="Y18" s="111">
        <v>-36</v>
      </c>
      <c r="Z18" s="111">
        <v>-21</v>
      </c>
      <c r="AA18" s="111">
        <f t="shared" si="4"/>
        <v>-12</v>
      </c>
      <c r="AB18" s="111">
        <v>-12</v>
      </c>
      <c r="AC18" s="111">
        <v>-57</v>
      </c>
    </row>
    <row r="19" spans="1:29" s="21" customFormat="1" ht="15" hidden="1" outlineLevel="1" x14ac:dyDescent="0.25">
      <c r="A19" s="19"/>
      <c r="B19" s="16" t="s">
        <v>25</v>
      </c>
      <c r="C19" s="78">
        <v>-36</v>
      </c>
      <c r="D19" s="109">
        <v>-51</v>
      </c>
      <c r="E19" s="110">
        <v>-76</v>
      </c>
      <c r="F19" s="110">
        <v>105</v>
      </c>
      <c r="G19" s="111">
        <f t="shared" si="0"/>
        <v>128</v>
      </c>
      <c r="H19" s="111">
        <v>128</v>
      </c>
      <c r="I19" s="111">
        <v>-123</v>
      </c>
      <c r="J19" s="111">
        <v>-95</v>
      </c>
      <c r="K19" s="111">
        <v>24</v>
      </c>
      <c r="L19" s="111">
        <f t="shared" si="1"/>
        <v>122</v>
      </c>
      <c r="M19" s="111">
        <v>122</v>
      </c>
      <c r="N19" s="111">
        <v>-176</v>
      </c>
      <c r="O19" s="111">
        <v>-213</v>
      </c>
      <c r="P19" s="111">
        <v>-149</v>
      </c>
      <c r="Q19" s="111">
        <f t="shared" si="2"/>
        <v>-39</v>
      </c>
      <c r="R19" s="111">
        <v>-39</v>
      </c>
      <c r="S19" s="111">
        <v>-101</v>
      </c>
      <c r="T19" s="111">
        <v>-107</v>
      </c>
      <c r="U19" s="111">
        <v>-52</v>
      </c>
      <c r="V19" s="111">
        <f t="shared" si="3"/>
        <v>-30</v>
      </c>
      <c r="W19" s="111">
        <v>-30</v>
      </c>
      <c r="X19" s="111">
        <v>-66</v>
      </c>
      <c r="Y19" s="111">
        <v>-78</v>
      </c>
      <c r="Z19" s="111">
        <v>-46</v>
      </c>
      <c r="AA19" s="111">
        <f t="shared" si="4"/>
        <v>8</v>
      </c>
      <c r="AB19" s="111">
        <v>8</v>
      </c>
      <c r="AC19" s="111">
        <v>-32</v>
      </c>
    </row>
    <row r="20" spans="1:29" s="21" customFormat="1" ht="15" hidden="1" outlineLevel="1" x14ac:dyDescent="0.25">
      <c r="A20" s="19"/>
      <c r="B20" s="15" t="s">
        <v>26</v>
      </c>
      <c r="C20" s="78">
        <v>23</v>
      </c>
      <c r="D20" s="109">
        <v>-11</v>
      </c>
      <c r="E20" s="110">
        <v>-49</v>
      </c>
      <c r="F20" s="110">
        <v>-152</v>
      </c>
      <c r="G20" s="111">
        <f t="shared" si="0"/>
        <v>-110</v>
      </c>
      <c r="H20" s="111">
        <v>-110</v>
      </c>
      <c r="I20" s="111">
        <v>5</v>
      </c>
      <c r="J20" s="111">
        <v>-25</v>
      </c>
      <c r="K20" s="111">
        <v>-45</v>
      </c>
      <c r="L20" s="111">
        <f t="shared" si="1"/>
        <v>-41</v>
      </c>
      <c r="M20" s="111">
        <v>-41</v>
      </c>
      <c r="N20" s="111">
        <v>29</v>
      </c>
      <c r="O20" s="111">
        <v>-23</v>
      </c>
      <c r="P20" s="111">
        <v>-3</v>
      </c>
      <c r="Q20" s="111">
        <f t="shared" si="2"/>
        <v>17</v>
      </c>
      <c r="R20" s="111">
        <v>17</v>
      </c>
      <c r="S20" s="111">
        <v>28</v>
      </c>
      <c r="T20" s="111">
        <v>19</v>
      </c>
      <c r="U20" s="111">
        <v>-4</v>
      </c>
      <c r="V20" s="111">
        <f t="shared" si="3"/>
        <v>43</v>
      </c>
      <c r="W20" s="111">
        <v>43</v>
      </c>
      <c r="X20" s="111">
        <v>-26</v>
      </c>
      <c r="Y20" s="111">
        <v>-46</v>
      </c>
      <c r="Z20" s="111">
        <v>-67</v>
      </c>
      <c r="AA20" s="111">
        <f t="shared" si="4"/>
        <v>-29</v>
      </c>
      <c r="AB20" s="111">
        <v>-29</v>
      </c>
      <c r="AC20" s="111">
        <v>3</v>
      </c>
    </row>
    <row r="21" spans="1:29" s="21" customFormat="1" ht="15" hidden="1" outlineLevel="1" x14ac:dyDescent="0.25">
      <c r="A21" s="19"/>
      <c r="B21" s="15" t="s">
        <v>27</v>
      </c>
      <c r="C21" s="78">
        <v>124</v>
      </c>
      <c r="D21" s="109">
        <v>34</v>
      </c>
      <c r="E21" s="110">
        <v>90</v>
      </c>
      <c r="F21" s="110">
        <v>100</v>
      </c>
      <c r="G21" s="111">
        <f t="shared" si="0"/>
        <v>71</v>
      </c>
      <c r="H21" s="111">
        <v>71</v>
      </c>
      <c r="I21" s="111">
        <v>39</v>
      </c>
      <c r="J21" s="111">
        <v>110</v>
      </c>
      <c r="K21" s="111">
        <v>144</v>
      </c>
      <c r="L21" s="111">
        <f t="shared" si="1"/>
        <v>192</v>
      </c>
      <c r="M21" s="111">
        <v>192</v>
      </c>
      <c r="N21" s="111">
        <v>10</v>
      </c>
      <c r="O21" s="111">
        <v>29</v>
      </c>
      <c r="P21" s="111">
        <v>65</v>
      </c>
      <c r="Q21" s="111">
        <f t="shared" si="2"/>
        <v>60</v>
      </c>
      <c r="R21" s="111">
        <v>60</v>
      </c>
      <c r="S21" s="111">
        <v>36</v>
      </c>
      <c r="T21" s="111">
        <v>73</v>
      </c>
      <c r="U21" s="111">
        <v>87</v>
      </c>
      <c r="V21" s="111">
        <f t="shared" si="3"/>
        <v>162</v>
      </c>
      <c r="W21" s="111">
        <v>162</v>
      </c>
      <c r="X21" s="111">
        <v>33</v>
      </c>
      <c r="Y21" s="111">
        <v>40</v>
      </c>
      <c r="Z21" s="111">
        <v>52</v>
      </c>
      <c r="AA21" s="111">
        <f t="shared" si="4"/>
        <v>76</v>
      </c>
      <c r="AB21" s="111">
        <v>76</v>
      </c>
      <c r="AC21" s="111">
        <v>98</v>
      </c>
    </row>
    <row r="22" spans="1:29" s="21" customFormat="1" hidden="1" outlineLevel="1" x14ac:dyDescent="0.2">
      <c r="A22" s="19"/>
      <c r="B22" s="1" t="s">
        <v>28</v>
      </c>
      <c r="C22" s="36">
        <f>SUM(C9:C21)</f>
        <v>1315</v>
      </c>
      <c r="D22" s="36">
        <f>SUM(D9:D21)</f>
        <v>238</v>
      </c>
      <c r="E22" s="36">
        <f>SUM(E9:E21)</f>
        <v>362</v>
      </c>
      <c r="F22" s="36">
        <f>SUM(F9:F21)</f>
        <v>853</v>
      </c>
      <c r="G22" s="36">
        <f t="shared" si="0"/>
        <v>1305</v>
      </c>
      <c r="H22" s="14">
        <v>1305</v>
      </c>
      <c r="I22" s="36">
        <f>SUM(I9:I21)</f>
        <v>324</v>
      </c>
      <c r="J22" s="36">
        <f t="shared" ref="J22:AC22" si="5">SUM(J9:J21)</f>
        <v>773</v>
      </c>
      <c r="K22" s="36">
        <f t="shared" si="5"/>
        <v>1292</v>
      </c>
      <c r="L22" s="36">
        <f t="shared" si="5"/>
        <v>1706</v>
      </c>
      <c r="M22" s="36">
        <f t="shared" si="5"/>
        <v>1706</v>
      </c>
      <c r="N22" s="36">
        <f t="shared" si="5"/>
        <v>253</v>
      </c>
      <c r="O22" s="36">
        <f t="shared" si="5"/>
        <v>522</v>
      </c>
      <c r="P22" s="36">
        <f t="shared" si="5"/>
        <v>975</v>
      </c>
      <c r="Q22" s="36">
        <f t="shared" si="5"/>
        <v>1427</v>
      </c>
      <c r="R22" s="36">
        <f t="shared" si="5"/>
        <v>1427</v>
      </c>
      <c r="S22" s="36">
        <f t="shared" si="5"/>
        <v>349</v>
      </c>
      <c r="T22" s="36">
        <f t="shared" si="5"/>
        <v>678</v>
      </c>
      <c r="U22" s="36">
        <f t="shared" si="5"/>
        <v>1155</v>
      </c>
      <c r="V22" s="36">
        <f t="shared" si="5"/>
        <v>1603</v>
      </c>
      <c r="W22" s="36">
        <f t="shared" si="5"/>
        <v>1603</v>
      </c>
      <c r="X22" s="36">
        <f t="shared" si="5"/>
        <v>363</v>
      </c>
      <c r="Y22" s="36">
        <f t="shared" si="5"/>
        <v>705</v>
      </c>
      <c r="Z22" s="36">
        <f t="shared" si="5"/>
        <v>1176</v>
      </c>
      <c r="AA22" s="36">
        <f t="shared" si="5"/>
        <v>1689</v>
      </c>
      <c r="AB22" s="36">
        <f t="shared" si="5"/>
        <v>1689</v>
      </c>
      <c r="AC22" s="36">
        <f t="shared" si="5"/>
        <v>404</v>
      </c>
    </row>
    <row r="23" spans="1:29" s="21" customFormat="1" hidden="1" outlineLevel="1" x14ac:dyDescent="0.2">
      <c r="A23" s="19"/>
      <c r="B23" s="1"/>
      <c r="C23" s="7"/>
      <c r="D23" s="36"/>
      <c r="E23" s="36"/>
      <c r="F23" s="36"/>
      <c r="G23" s="36">
        <f t="shared" si="0"/>
        <v>0</v>
      </c>
      <c r="H23" s="14"/>
      <c r="I23" s="36"/>
      <c r="J23" s="36"/>
      <c r="K23" s="36"/>
      <c r="L23" s="36"/>
      <c r="M23" s="14"/>
      <c r="N23" s="36"/>
      <c r="O23" s="36"/>
      <c r="P23" s="36"/>
      <c r="Q23" s="36"/>
      <c r="R23" s="14"/>
      <c r="S23" s="36"/>
      <c r="T23" s="36"/>
      <c r="U23" s="36"/>
      <c r="V23" s="36"/>
      <c r="W23" s="14"/>
      <c r="X23" s="36"/>
      <c r="Y23" s="36"/>
      <c r="Z23" s="36"/>
      <c r="AA23" s="36"/>
      <c r="AB23" s="14"/>
      <c r="AC23" s="37"/>
    </row>
    <row r="24" spans="1:29" s="21" customFormat="1" hidden="1" outlineLevel="1" x14ac:dyDescent="0.2">
      <c r="A24" s="19"/>
      <c r="B24" s="1" t="s">
        <v>29</v>
      </c>
      <c r="C24" s="7"/>
      <c r="D24" s="36"/>
      <c r="E24" s="36"/>
      <c r="F24" s="36"/>
      <c r="G24" s="36">
        <f t="shared" si="0"/>
        <v>0</v>
      </c>
      <c r="H24" s="14"/>
      <c r="I24" s="36"/>
      <c r="J24" s="36"/>
      <c r="K24" s="36"/>
      <c r="L24" s="36"/>
      <c r="M24" s="14"/>
      <c r="N24" s="36"/>
      <c r="O24" s="36"/>
      <c r="P24" s="36"/>
      <c r="Q24" s="36"/>
      <c r="R24" s="14"/>
      <c r="S24" s="36"/>
      <c r="T24" s="36"/>
      <c r="U24" s="36"/>
      <c r="V24" s="36"/>
      <c r="W24" s="14"/>
      <c r="X24" s="36"/>
      <c r="Y24" s="36"/>
      <c r="Z24" s="36"/>
      <c r="AA24" s="36"/>
      <c r="AB24" s="14"/>
      <c r="AC24" s="37"/>
    </row>
    <row r="25" spans="1:29" s="21" customFormat="1" ht="15" hidden="1" outlineLevel="1" x14ac:dyDescent="0.25">
      <c r="A25" s="19"/>
      <c r="B25" s="15" t="s">
        <v>30</v>
      </c>
      <c r="C25" s="78">
        <v>-196</v>
      </c>
      <c r="D25" s="109">
        <v>-35</v>
      </c>
      <c r="E25" s="110">
        <v>-67</v>
      </c>
      <c r="F25" s="110">
        <v>-99</v>
      </c>
      <c r="G25" s="111">
        <f t="shared" si="0"/>
        <v>-160</v>
      </c>
      <c r="H25" s="111">
        <v>-160</v>
      </c>
      <c r="I25" s="111">
        <v>-45</v>
      </c>
      <c r="J25" s="111">
        <v>-84</v>
      </c>
      <c r="K25" s="109">
        <v>-138</v>
      </c>
      <c r="L25" s="111">
        <f t="shared" ref="L25:L31" si="6">M25</f>
        <v>-230</v>
      </c>
      <c r="M25" s="111">
        <v>-230</v>
      </c>
      <c r="N25" s="111">
        <v>-42</v>
      </c>
      <c r="O25" s="111">
        <v>-97</v>
      </c>
      <c r="P25" s="111">
        <v>-158</v>
      </c>
      <c r="Q25" s="111">
        <f t="shared" si="2"/>
        <v>-279</v>
      </c>
      <c r="R25" s="111">
        <v>-279</v>
      </c>
      <c r="S25" s="111">
        <v>-62</v>
      </c>
      <c r="T25" s="111">
        <v>-122</v>
      </c>
      <c r="U25" s="111">
        <v>-179</v>
      </c>
      <c r="V25" s="111">
        <f t="shared" si="3"/>
        <v>-285</v>
      </c>
      <c r="W25" s="111">
        <v>-285</v>
      </c>
      <c r="X25" s="111">
        <v>-49</v>
      </c>
      <c r="Y25" s="111">
        <v>-99</v>
      </c>
      <c r="Z25" s="111">
        <v>-151</v>
      </c>
      <c r="AA25" s="111">
        <f t="shared" si="4"/>
        <v>-257</v>
      </c>
      <c r="AB25" s="111">
        <v>-257</v>
      </c>
      <c r="AC25" s="111">
        <v>-71</v>
      </c>
    </row>
    <row r="26" spans="1:29" s="21" customFormat="1" hidden="1" outlineLevel="1" x14ac:dyDescent="0.2">
      <c r="A26" s="37"/>
      <c r="B26" s="15" t="s">
        <v>31</v>
      </c>
      <c r="C26" s="78"/>
      <c r="D26" s="111"/>
      <c r="E26" s="111"/>
      <c r="F26" s="111"/>
      <c r="G26" s="111">
        <f t="shared" si="0"/>
        <v>0</v>
      </c>
      <c r="H26" s="111"/>
      <c r="I26" s="111"/>
      <c r="J26" s="111"/>
      <c r="K26" s="111"/>
      <c r="L26" s="111">
        <f t="shared" si="6"/>
        <v>0</v>
      </c>
      <c r="M26" s="111"/>
      <c r="N26" s="111"/>
      <c r="O26" s="111"/>
      <c r="P26" s="111"/>
      <c r="Q26" s="111">
        <f t="shared" si="2"/>
        <v>0</v>
      </c>
      <c r="R26" s="111">
        <v>0</v>
      </c>
      <c r="S26" s="111"/>
      <c r="T26" s="111"/>
      <c r="U26" s="111"/>
      <c r="V26" s="111">
        <f t="shared" si="3"/>
        <v>0</v>
      </c>
      <c r="W26" s="111">
        <v>0</v>
      </c>
      <c r="X26" s="111">
        <v>104</v>
      </c>
      <c r="Y26" s="111">
        <v>104</v>
      </c>
      <c r="Z26" s="111">
        <v>104</v>
      </c>
      <c r="AA26" s="111">
        <f t="shared" si="4"/>
        <v>104</v>
      </c>
      <c r="AB26" s="111">
        <v>104</v>
      </c>
      <c r="AC26" s="111">
        <v>0</v>
      </c>
    </row>
    <row r="27" spans="1:29" s="21" customFormat="1" hidden="1" outlineLevel="1" x14ac:dyDescent="0.2">
      <c r="A27" s="37"/>
      <c r="B27" s="15" t="s">
        <v>32</v>
      </c>
      <c r="C27" s="78"/>
      <c r="D27" s="111"/>
      <c r="E27" s="111"/>
      <c r="F27" s="111"/>
      <c r="G27" s="111">
        <f t="shared" si="0"/>
        <v>0</v>
      </c>
      <c r="H27" s="111"/>
      <c r="I27" s="111"/>
      <c r="J27" s="111"/>
      <c r="K27" s="111"/>
      <c r="L27" s="111">
        <f t="shared" si="6"/>
        <v>0</v>
      </c>
      <c r="M27" s="111"/>
      <c r="N27" s="111"/>
      <c r="O27" s="111"/>
      <c r="P27" s="111"/>
      <c r="Q27" s="111">
        <f t="shared" si="2"/>
        <v>0</v>
      </c>
      <c r="R27" s="111">
        <v>0</v>
      </c>
      <c r="S27" s="111"/>
      <c r="T27" s="111">
        <v>121</v>
      </c>
      <c r="U27" s="111">
        <v>121</v>
      </c>
      <c r="V27" s="111">
        <f t="shared" si="3"/>
        <v>121</v>
      </c>
      <c r="W27" s="111">
        <v>121</v>
      </c>
      <c r="X27" s="112"/>
      <c r="Y27" s="111"/>
      <c r="Z27" s="111"/>
      <c r="AA27" s="111">
        <f t="shared" si="4"/>
        <v>0</v>
      </c>
      <c r="AB27" s="111">
        <v>0</v>
      </c>
      <c r="AC27" s="111"/>
    </row>
    <row r="28" spans="1:29" s="21" customFormat="1" hidden="1" outlineLevel="1" x14ac:dyDescent="0.2">
      <c r="A28" s="37"/>
      <c r="B28" s="15" t="s">
        <v>33</v>
      </c>
      <c r="C28" s="78"/>
      <c r="D28" s="111"/>
      <c r="E28" s="111"/>
      <c r="F28" s="111"/>
      <c r="G28" s="111">
        <f t="shared" si="0"/>
        <v>0</v>
      </c>
      <c r="H28" s="111"/>
      <c r="I28" s="111"/>
      <c r="J28" s="111"/>
      <c r="K28" s="111"/>
      <c r="L28" s="111">
        <f t="shared" si="6"/>
        <v>0</v>
      </c>
      <c r="M28" s="111"/>
      <c r="N28" s="111"/>
      <c r="O28" s="111"/>
      <c r="P28" s="111"/>
      <c r="Q28" s="111">
        <f t="shared" si="2"/>
        <v>0</v>
      </c>
      <c r="R28" s="111">
        <v>0</v>
      </c>
      <c r="S28" s="111"/>
      <c r="T28" s="111"/>
      <c r="U28" s="111"/>
      <c r="V28" s="111">
        <f t="shared" si="3"/>
        <v>0</v>
      </c>
      <c r="W28" s="111">
        <v>0</v>
      </c>
      <c r="X28" s="112"/>
      <c r="Y28" s="111">
        <v>-174</v>
      </c>
      <c r="Z28" s="111">
        <v>-174</v>
      </c>
      <c r="AA28" s="111">
        <f t="shared" si="4"/>
        <v>-174</v>
      </c>
      <c r="AB28" s="111">
        <v>-174</v>
      </c>
      <c r="AC28" s="111"/>
    </row>
    <row r="29" spans="1:29" s="21" customFormat="1" ht="15" hidden="1" outlineLevel="1" x14ac:dyDescent="0.25">
      <c r="A29" s="37"/>
      <c r="B29" s="15" t="s">
        <v>34</v>
      </c>
      <c r="C29" s="78">
        <v>110</v>
      </c>
      <c r="D29" s="109">
        <v>2</v>
      </c>
      <c r="E29" s="110">
        <v>3</v>
      </c>
      <c r="F29" s="111">
        <v>13</v>
      </c>
      <c r="G29" s="111">
        <f t="shared" si="0"/>
        <v>19</v>
      </c>
      <c r="H29" s="111">
        <v>19</v>
      </c>
      <c r="I29" s="111">
        <v>20</v>
      </c>
      <c r="J29" s="111">
        <v>43</v>
      </c>
      <c r="K29" s="109">
        <v>48</v>
      </c>
      <c r="L29" s="111">
        <f t="shared" si="6"/>
        <v>85</v>
      </c>
      <c r="M29" s="111">
        <v>85</v>
      </c>
      <c r="N29" s="111">
        <v>24</v>
      </c>
      <c r="O29" s="111">
        <v>41</v>
      </c>
      <c r="P29" s="111">
        <v>51</v>
      </c>
      <c r="Q29" s="111">
        <f t="shared" si="2"/>
        <v>73</v>
      </c>
      <c r="R29" s="111">
        <v>73</v>
      </c>
      <c r="S29" s="111">
        <v>5</v>
      </c>
      <c r="T29" s="111">
        <v>31</v>
      </c>
      <c r="U29" s="111">
        <v>57</v>
      </c>
      <c r="V29" s="111">
        <f t="shared" si="3"/>
        <v>60</v>
      </c>
      <c r="W29" s="111">
        <v>60</v>
      </c>
      <c r="X29" s="111">
        <v>11</v>
      </c>
      <c r="Y29" s="111">
        <v>30</v>
      </c>
      <c r="Z29" s="111">
        <v>48</v>
      </c>
      <c r="AA29" s="111">
        <f t="shared" si="4"/>
        <v>49</v>
      </c>
      <c r="AB29" s="111">
        <v>49</v>
      </c>
      <c r="AC29" s="111">
        <v>15</v>
      </c>
    </row>
    <row r="30" spans="1:29" s="21" customFormat="1" hidden="1" outlineLevel="1" x14ac:dyDescent="0.2">
      <c r="A30" s="37"/>
      <c r="B30" s="16" t="s">
        <v>35</v>
      </c>
      <c r="C30" s="78"/>
      <c r="D30" s="111"/>
      <c r="E30" s="111"/>
      <c r="F30" s="111"/>
      <c r="G30" s="111">
        <f t="shared" si="0"/>
        <v>0</v>
      </c>
      <c r="H30" s="111"/>
      <c r="I30" s="111"/>
      <c r="J30" s="111"/>
      <c r="K30" s="111"/>
      <c r="L30" s="111">
        <f t="shared" si="6"/>
        <v>0</v>
      </c>
      <c r="M30" s="111"/>
      <c r="N30" s="111"/>
      <c r="O30" s="111"/>
      <c r="P30" s="111"/>
      <c r="Q30" s="111">
        <f t="shared" si="2"/>
        <v>0</v>
      </c>
      <c r="R30" s="111">
        <v>0</v>
      </c>
      <c r="S30" s="111"/>
      <c r="T30" s="111">
        <v>1</v>
      </c>
      <c r="U30" s="111"/>
      <c r="V30" s="111">
        <f t="shared" si="3"/>
        <v>0</v>
      </c>
      <c r="W30" s="111">
        <v>0</v>
      </c>
      <c r="X30" s="111">
        <v>0</v>
      </c>
      <c r="Y30" s="111">
        <v>-116</v>
      </c>
      <c r="Z30" s="111">
        <v>-91</v>
      </c>
      <c r="AA30" s="111">
        <f t="shared" si="4"/>
        <v>-91</v>
      </c>
      <c r="AB30" s="111">
        <v>-91</v>
      </c>
      <c r="AC30" s="111">
        <v>90</v>
      </c>
    </row>
    <row r="31" spans="1:29" ht="15" hidden="1" outlineLevel="1" x14ac:dyDescent="0.25">
      <c r="A31" s="37"/>
      <c r="B31" s="15" t="s">
        <v>27</v>
      </c>
      <c r="C31" s="78">
        <v>-2</v>
      </c>
      <c r="D31" s="111">
        <v>-408</v>
      </c>
      <c r="E31" s="110">
        <v>-408</v>
      </c>
      <c r="F31" s="111">
        <v>-183</v>
      </c>
      <c r="G31" s="111">
        <f t="shared" si="0"/>
        <v>-194</v>
      </c>
      <c r="H31" s="111">
        <v>-194</v>
      </c>
      <c r="I31" s="111">
        <v>39</v>
      </c>
      <c r="J31" s="111">
        <v>33</v>
      </c>
      <c r="K31" s="109">
        <v>-33</v>
      </c>
      <c r="L31" s="111">
        <f t="shared" si="6"/>
        <v>-28</v>
      </c>
      <c r="M31" s="111">
        <v>-28</v>
      </c>
      <c r="N31" s="111">
        <v>-11</v>
      </c>
      <c r="O31" s="111">
        <v>-8</v>
      </c>
      <c r="P31" s="111">
        <v>-5</v>
      </c>
      <c r="Q31" s="111">
        <f t="shared" si="2"/>
        <v>4</v>
      </c>
      <c r="R31" s="111">
        <v>4</v>
      </c>
      <c r="S31" s="111">
        <v>1</v>
      </c>
      <c r="T31" s="111">
        <v>-5</v>
      </c>
      <c r="U31" s="111">
        <v>-3</v>
      </c>
      <c r="V31" s="111">
        <f t="shared" si="3"/>
        <v>-3</v>
      </c>
      <c r="W31" s="111">
        <v>-3</v>
      </c>
      <c r="X31" s="111">
        <v>-21</v>
      </c>
      <c r="Y31" s="111">
        <v>2</v>
      </c>
      <c r="Z31" s="111">
        <v>-28</v>
      </c>
      <c r="AA31" s="111">
        <f t="shared" si="4"/>
        <v>-53</v>
      </c>
      <c r="AB31" s="111">
        <v>-53</v>
      </c>
      <c r="AC31" s="111">
        <v>-32</v>
      </c>
    </row>
    <row r="32" spans="1:29" s="21" customFormat="1" hidden="1" outlineLevel="1" x14ac:dyDescent="0.2">
      <c r="A32" s="37"/>
      <c r="B32" s="1" t="s">
        <v>36</v>
      </c>
      <c r="C32" s="36">
        <f>SUM(C25:C31)</f>
        <v>-88</v>
      </c>
      <c r="D32" s="36">
        <f t="shared" ref="D32:AC32" si="7">SUM(D25:D31)</f>
        <v>-441</v>
      </c>
      <c r="E32" s="36">
        <f t="shared" si="7"/>
        <v>-472</v>
      </c>
      <c r="F32" s="36">
        <f t="shared" si="7"/>
        <v>-269</v>
      </c>
      <c r="G32" s="36">
        <f t="shared" si="7"/>
        <v>-335</v>
      </c>
      <c r="H32" s="36">
        <f t="shared" si="7"/>
        <v>-335</v>
      </c>
      <c r="I32" s="36">
        <f t="shared" si="7"/>
        <v>14</v>
      </c>
      <c r="J32" s="36">
        <f t="shared" si="7"/>
        <v>-8</v>
      </c>
      <c r="K32" s="36">
        <f t="shared" si="7"/>
        <v>-123</v>
      </c>
      <c r="L32" s="36">
        <f t="shared" si="7"/>
        <v>-173</v>
      </c>
      <c r="M32" s="36">
        <f t="shared" si="7"/>
        <v>-173</v>
      </c>
      <c r="N32" s="36">
        <f t="shared" si="7"/>
        <v>-29</v>
      </c>
      <c r="O32" s="36">
        <f t="shared" si="7"/>
        <v>-64</v>
      </c>
      <c r="P32" s="36">
        <f t="shared" si="7"/>
        <v>-112</v>
      </c>
      <c r="Q32" s="36">
        <f t="shared" si="7"/>
        <v>-202</v>
      </c>
      <c r="R32" s="36">
        <f t="shared" si="7"/>
        <v>-202</v>
      </c>
      <c r="S32" s="36">
        <f t="shared" si="7"/>
        <v>-56</v>
      </c>
      <c r="T32" s="36">
        <f t="shared" si="7"/>
        <v>26</v>
      </c>
      <c r="U32" s="36">
        <f t="shared" si="7"/>
        <v>-4</v>
      </c>
      <c r="V32" s="36">
        <f t="shared" si="7"/>
        <v>-107</v>
      </c>
      <c r="W32" s="36">
        <f t="shared" si="7"/>
        <v>-107</v>
      </c>
      <c r="X32" s="36">
        <f t="shared" si="7"/>
        <v>45</v>
      </c>
      <c r="Y32" s="36">
        <f t="shared" si="7"/>
        <v>-253</v>
      </c>
      <c r="Z32" s="36">
        <f t="shared" si="7"/>
        <v>-292</v>
      </c>
      <c r="AA32" s="36">
        <f t="shared" si="7"/>
        <v>-422</v>
      </c>
      <c r="AB32" s="36">
        <f t="shared" si="7"/>
        <v>-422</v>
      </c>
      <c r="AC32" s="36">
        <f t="shared" si="7"/>
        <v>2</v>
      </c>
    </row>
    <row r="33" spans="1:58" s="21" customFormat="1" hidden="1" outlineLevel="1" x14ac:dyDescent="0.2">
      <c r="A33" s="37"/>
      <c r="B33" s="1"/>
      <c r="C33" s="7"/>
      <c r="D33" s="36"/>
      <c r="E33" s="36"/>
      <c r="F33" s="36"/>
      <c r="G33" s="36">
        <f t="shared" si="0"/>
        <v>0</v>
      </c>
      <c r="H33" s="14"/>
      <c r="I33" s="36"/>
      <c r="J33" s="36"/>
      <c r="K33" s="36"/>
      <c r="L33" s="36"/>
      <c r="M33" s="14"/>
      <c r="N33" s="36"/>
      <c r="O33" s="36"/>
      <c r="P33" s="36"/>
      <c r="Q33" s="36"/>
      <c r="R33" s="14"/>
      <c r="S33" s="36"/>
      <c r="T33" s="36"/>
      <c r="U33" s="36"/>
      <c r="V33" s="36"/>
      <c r="W33" s="14"/>
      <c r="X33" s="36"/>
      <c r="Y33" s="36"/>
      <c r="Z33" s="36"/>
      <c r="AA33" s="36"/>
      <c r="AB33" s="14"/>
      <c r="AC33" s="37"/>
    </row>
    <row r="34" spans="1:58" s="21" customFormat="1" hidden="1" outlineLevel="1" x14ac:dyDescent="0.2">
      <c r="A34" s="37"/>
      <c r="B34" s="1" t="s">
        <v>37</v>
      </c>
      <c r="C34" s="20"/>
      <c r="D34" s="36"/>
      <c r="E34" s="36"/>
      <c r="F34" s="36"/>
      <c r="G34" s="36">
        <f t="shared" si="0"/>
        <v>0</v>
      </c>
      <c r="H34" s="14"/>
      <c r="I34" s="36"/>
      <c r="J34" s="36"/>
      <c r="K34" s="36"/>
      <c r="L34" s="36"/>
      <c r="M34" s="14"/>
      <c r="N34" s="36"/>
      <c r="O34" s="36"/>
      <c r="P34" s="36"/>
      <c r="Q34" s="36"/>
      <c r="R34" s="14"/>
      <c r="S34" s="36"/>
      <c r="T34" s="36"/>
      <c r="U34" s="36"/>
      <c r="V34" s="36"/>
      <c r="W34" s="14"/>
      <c r="X34" s="36"/>
      <c r="Y34" s="36"/>
      <c r="Z34" s="36"/>
      <c r="AA34" s="36"/>
      <c r="AB34" s="14"/>
      <c r="AC34" s="37"/>
    </row>
    <row r="35" spans="1:58" ht="15" hidden="1" outlineLevel="1" x14ac:dyDescent="0.25">
      <c r="A35" s="37"/>
      <c r="B35" s="15" t="s">
        <v>38</v>
      </c>
      <c r="C35" s="78">
        <v>800</v>
      </c>
      <c r="D35" s="111"/>
      <c r="E35" s="110">
        <v>600</v>
      </c>
      <c r="F35" s="110">
        <v>1650</v>
      </c>
      <c r="G35" s="111">
        <f t="shared" si="0"/>
        <v>1650</v>
      </c>
      <c r="H35" s="111">
        <v>1650</v>
      </c>
      <c r="I35" s="111">
        <v>800</v>
      </c>
      <c r="J35" s="111">
        <v>1900</v>
      </c>
      <c r="K35" s="109">
        <v>4150</v>
      </c>
      <c r="L35" s="111">
        <f t="shared" ref="L35:L40" si="8">M35</f>
        <v>4150</v>
      </c>
      <c r="M35" s="111">
        <v>4150</v>
      </c>
      <c r="N35" s="111"/>
      <c r="O35" s="111">
        <v>999</v>
      </c>
      <c r="P35" s="111">
        <v>999</v>
      </c>
      <c r="Q35" s="111">
        <f t="shared" si="2"/>
        <v>999</v>
      </c>
      <c r="R35" s="111">
        <v>999</v>
      </c>
      <c r="S35" s="111"/>
      <c r="T35" s="111"/>
      <c r="U35" s="111">
        <v>0</v>
      </c>
      <c r="V35" s="111">
        <f t="shared" si="3"/>
        <v>0</v>
      </c>
      <c r="W35" s="111">
        <v>0</v>
      </c>
      <c r="X35" s="111"/>
      <c r="Y35" s="111">
        <v>237</v>
      </c>
      <c r="Z35" s="111">
        <v>237</v>
      </c>
      <c r="AA35" s="111">
        <f t="shared" si="4"/>
        <v>237</v>
      </c>
      <c r="AB35" s="111">
        <v>237</v>
      </c>
      <c r="AC35" s="111">
        <v>-5</v>
      </c>
    </row>
    <row r="36" spans="1:58" ht="15" hidden="1" outlineLevel="1" x14ac:dyDescent="0.25">
      <c r="A36" s="37"/>
      <c r="B36" s="15" t="s">
        <v>39</v>
      </c>
      <c r="C36" s="78">
        <v>-331</v>
      </c>
      <c r="D36" s="109">
        <v>-20</v>
      </c>
      <c r="E36" s="110">
        <v>-41</v>
      </c>
      <c r="F36" s="110">
        <v>-1142</v>
      </c>
      <c r="G36" s="111">
        <f t="shared" si="0"/>
        <v>-1517</v>
      </c>
      <c r="H36" s="111">
        <v>-1517</v>
      </c>
      <c r="I36" s="111">
        <v>-912</v>
      </c>
      <c r="J36" s="111">
        <v>-2002</v>
      </c>
      <c r="K36" s="109">
        <v>-3647</v>
      </c>
      <c r="L36" s="111">
        <f t="shared" si="8"/>
        <v>-3657</v>
      </c>
      <c r="M36" s="111">
        <v>-3657</v>
      </c>
      <c r="N36" s="111">
        <v>-15</v>
      </c>
      <c r="O36" s="111">
        <v>-658</v>
      </c>
      <c r="P36" s="111">
        <v>-678</v>
      </c>
      <c r="Q36" s="111">
        <f t="shared" si="2"/>
        <v>-699</v>
      </c>
      <c r="R36" s="111">
        <v>-699</v>
      </c>
      <c r="S36" s="111">
        <v>-20</v>
      </c>
      <c r="T36" s="111">
        <v>-40</v>
      </c>
      <c r="U36" s="111">
        <v>-60</v>
      </c>
      <c r="V36" s="111">
        <f t="shared" si="3"/>
        <v>-397</v>
      </c>
      <c r="W36" s="111">
        <v>-397</v>
      </c>
      <c r="X36" s="111">
        <v>-10</v>
      </c>
      <c r="Y36" s="111">
        <v>-463</v>
      </c>
      <c r="Z36" s="111">
        <v>-472</v>
      </c>
      <c r="AA36" s="111">
        <f t="shared" si="4"/>
        <v>-479</v>
      </c>
      <c r="AB36" s="111">
        <v>-479</v>
      </c>
      <c r="AC36" s="111"/>
    </row>
    <row r="37" spans="1:58" ht="15" hidden="1" outlineLevel="1" x14ac:dyDescent="0.25">
      <c r="B37" s="16" t="s">
        <v>40</v>
      </c>
      <c r="C37" s="79"/>
      <c r="D37" s="109">
        <v>950</v>
      </c>
      <c r="E37" s="110">
        <v>575</v>
      </c>
      <c r="F37" s="111"/>
      <c r="G37" s="111">
        <f t="shared" si="0"/>
        <v>0</v>
      </c>
      <c r="H37" s="111"/>
      <c r="I37" s="111"/>
      <c r="J37" s="111"/>
      <c r="K37" s="111"/>
      <c r="L37" s="111">
        <f t="shared" si="8"/>
        <v>0</v>
      </c>
      <c r="M37" s="111"/>
      <c r="N37" s="111">
        <v>174</v>
      </c>
      <c r="O37" s="111"/>
      <c r="P37" s="111">
        <v>0</v>
      </c>
      <c r="Q37" s="111">
        <f t="shared" si="2"/>
        <v>279</v>
      </c>
      <c r="R37" s="111">
        <v>279</v>
      </c>
      <c r="S37" s="111">
        <v>-85</v>
      </c>
      <c r="T37" s="111">
        <v>-249</v>
      </c>
      <c r="U37" s="111">
        <v>-279</v>
      </c>
      <c r="V37" s="111">
        <f t="shared" si="3"/>
        <v>-279</v>
      </c>
      <c r="W37" s="111">
        <v>-279</v>
      </c>
      <c r="X37" s="111"/>
      <c r="Y37" s="111">
        <v>175</v>
      </c>
      <c r="Z37" s="111">
        <v>205</v>
      </c>
      <c r="AA37" s="111">
        <f t="shared" si="4"/>
        <v>345</v>
      </c>
      <c r="AB37" s="111">
        <v>345</v>
      </c>
      <c r="AC37" s="111">
        <v>24</v>
      </c>
    </row>
    <row r="38" spans="1:58" ht="14.25" hidden="1" outlineLevel="1" x14ac:dyDescent="0.2">
      <c r="B38" s="15" t="s">
        <v>41</v>
      </c>
      <c r="C38" s="78">
        <v>-815</v>
      </c>
      <c r="D38" s="111"/>
      <c r="E38" s="111"/>
      <c r="F38" s="111"/>
      <c r="G38" s="111">
        <f t="shared" si="0"/>
        <v>-239</v>
      </c>
      <c r="H38" s="111">
        <v>-239</v>
      </c>
      <c r="I38" s="111">
        <v>-286</v>
      </c>
      <c r="J38" s="111">
        <v>-530</v>
      </c>
      <c r="K38" s="109">
        <v>-857</v>
      </c>
      <c r="L38" s="111">
        <f t="shared" si="8"/>
        <v>-1591</v>
      </c>
      <c r="M38" s="111">
        <v>-1591</v>
      </c>
      <c r="N38" s="111">
        <v>-343</v>
      </c>
      <c r="O38" s="111">
        <v>-557</v>
      </c>
      <c r="P38" s="111">
        <v>-714</v>
      </c>
      <c r="Q38" s="111">
        <f t="shared" si="2"/>
        <v>-1200</v>
      </c>
      <c r="R38" s="111">
        <v>-1200</v>
      </c>
      <c r="S38" s="111">
        <v>-50</v>
      </c>
      <c r="T38" s="111">
        <v>-50</v>
      </c>
      <c r="U38" s="111">
        <v>-50</v>
      </c>
      <c r="V38" s="111">
        <f t="shared" si="3"/>
        <v>-50</v>
      </c>
      <c r="W38" s="111">
        <v>-50</v>
      </c>
      <c r="X38" s="111"/>
      <c r="Y38" s="111">
        <v>-50</v>
      </c>
      <c r="Z38" s="111">
        <v>-327</v>
      </c>
      <c r="AA38" s="111">
        <f t="shared" si="4"/>
        <v>-441</v>
      </c>
      <c r="AB38" s="111">
        <v>-441</v>
      </c>
      <c r="AC38" s="111">
        <v>-229</v>
      </c>
    </row>
    <row r="39" spans="1:58" ht="15" hidden="1" outlineLevel="1" x14ac:dyDescent="0.25">
      <c r="B39" s="15" t="s">
        <v>42</v>
      </c>
      <c r="C39" s="78">
        <v>-511</v>
      </c>
      <c r="D39" s="109">
        <v>-141</v>
      </c>
      <c r="E39" s="110">
        <v>-283</v>
      </c>
      <c r="F39" s="110">
        <v>-425</v>
      </c>
      <c r="G39" s="111">
        <f t="shared" si="0"/>
        <v>-566</v>
      </c>
      <c r="H39" s="111">
        <v>-566</v>
      </c>
      <c r="I39" s="111">
        <v>-150</v>
      </c>
      <c r="J39" s="111">
        <v>-299</v>
      </c>
      <c r="K39" s="109">
        <v>-446</v>
      </c>
      <c r="L39" s="111">
        <f t="shared" si="8"/>
        <v>-592</v>
      </c>
      <c r="M39" s="111">
        <v>-592</v>
      </c>
      <c r="N39" s="111">
        <v>-165</v>
      </c>
      <c r="O39" s="111">
        <v>-327</v>
      </c>
      <c r="P39" s="111">
        <v>-489</v>
      </c>
      <c r="Q39" s="111">
        <f t="shared" si="2"/>
        <v>-649</v>
      </c>
      <c r="R39" s="111">
        <v>-649</v>
      </c>
      <c r="S39" s="111">
        <v>-169</v>
      </c>
      <c r="T39" s="111">
        <v>-339</v>
      </c>
      <c r="U39" s="111">
        <v>-508</v>
      </c>
      <c r="V39" s="111">
        <f t="shared" si="3"/>
        <v>-678</v>
      </c>
      <c r="W39" s="111">
        <v>-678</v>
      </c>
      <c r="X39" s="111">
        <v>-189</v>
      </c>
      <c r="Y39" s="111">
        <v>-377</v>
      </c>
      <c r="Z39" s="111">
        <v>-565</v>
      </c>
      <c r="AA39" s="111">
        <f t="shared" si="4"/>
        <v>-752</v>
      </c>
      <c r="AB39" s="111">
        <v>-752</v>
      </c>
      <c r="AC39" s="111">
        <v>-198</v>
      </c>
    </row>
    <row r="40" spans="1:58" hidden="1" outlineLevel="1" x14ac:dyDescent="0.2">
      <c r="B40" s="15" t="s">
        <v>27</v>
      </c>
      <c r="C40" s="79">
        <v>-81</v>
      </c>
      <c r="D40" s="111">
        <v>9</v>
      </c>
      <c r="E40" s="111">
        <v>-43</v>
      </c>
      <c r="F40" s="111">
        <v>-59</v>
      </c>
      <c r="G40" s="111">
        <f t="shared" si="0"/>
        <v>-66</v>
      </c>
      <c r="H40" s="111">
        <v>-66</v>
      </c>
      <c r="I40" s="111">
        <v>-15</v>
      </c>
      <c r="J40" s="111">
        <v>-35</v>
      </c>
      <c r="K40" s="111">
        <v>-81</v>
      </c>
      <c r="L40" s="111">
        <f t="shared" si="8"/>
        <v>-77</v>
      </c>
      <c r="M40" s="111">
        <v>-77</v>
      </c>
      <c r="N40" s="111">
        <v>-28</v>
      </c>
      <c r="O40" s="111">
        <v>-43</v>
      </c>
      <c r="P40" s="111">
        <v>-46</v>
      </c>
      <c r="Q40" s="111">
        <f t="shared" si="2"/>
        <v>-53</v>
      </c>
      <c r="R40" s="111">
        <v>-53</v>
      </c>
      <c r="S40" s="111">
        <v>-10</v>
      </c>
      <c r="T40" s="111">
        <v>-20</v>
      </c>
      <c r="U40" s="111">
        <v>-24</v>
      </c>
      <c r="V40" s="111">
        <f t="shared" si="3"/>
        <v>-25</v>
      </c>
      <c r="W40" s="111">
        <v>-25</v>
      </c>
      <c r="X40" s="111">
        <v>-48</v>
      </c>
      <c r="Y40" s="111">
        <v>-69</v>
      </c>
      <c r="Z40" s="111">
        <v>-69</v>
      </c>
      <c r="AA40" s="111">
        <f t="shared" si="4"/>
        <v>-73</v>
      </c>
      <c r="AB40" s="111">
        <v>-73</v>
      </c>
      <c r="AC40" s="111">
        <v>-35</v>
      </c>
    </row>
    <row r="41" spans="1:58" hidden="1" outlineLevel="1" x14ac:dyDescent="0.2">
      <c r="B41" s="1" t="s">
        <v>43</v>
      </c>
      <c r="C41" s="36">
        <f t="shared" ref="C41:AC41" si="9">SUM(C35:C40)</f>
        <v>-938</v>
      </c>
      <c r="D41" s="36">
        <f t="shared" si="9"/>
        <v>798</v>
      </c>
      <c r="E41" s="36">
        <f t="shared" si="9"/>
        <v>808</v>
      </c>
      <c r="F41" s="36">
        <f t="shared" si="9"/>
        <v>24</v>
      </c>
      <c r="G41" s="36">
        <f t="shared" si="9"/>
        <v>-738</v>
      </c>
      <c r="H41" s="36">
        <f t="shared" si="9"/>
        <v>-738</v>
      </c>
      <c r="I41" s="36">
        <f t="shared" si="9"/>
        <v>-563</v>
      </c>
      <c r="J41" s="36">
        <f t="shared" si="9"/>
        <v>-966</v>
      </c>
      <c r="K41" s="36">
        <f t="shared" si="9"/>
        <v>-881</v>
      </c>
      <c r="L41" s="36">
        <f t="shared" si="9"/>
        <v>-1767</v>
      </c>
      <c r="M41" s="36">
        <f t="shared" si="9"/>
        <v>-1767</v>
      </c>
      <c r="N41" s="36">
        <f t="shared" si="9"/>
        <v>-377</v>
      </c>
      <c r="O41" s="36">
        <f t="shared" si="9"/>
        <v>-586</v>
      </c>
      <c r="P41" s="36">
        <f t="shared" si="9"/>
        <v>-928</v>
      </c>
      <c r="Q41" s="36">
        <f t="shared" si="9"/>
        <v>-1323</v>
      </c>
      <c r="R41" s="36">
        <f t="shared" si="9"/>
        <v>-1323</v>
      </c>
      <c r="S41" s="36">
        <f t="shared" si="9"/>
        <v>-334</v>
      </c>
      <c r="T41" s="36">
        <f t="shared" si="9"/>
        <v>-698</v>
      </c>
      <c r="U41" s="36">
        <f t="shared" si="9"/>
        <v>-921</v>
      </c>
      <c r="V41" s="36">
        <f t="shared" si="9"/>
        <v>-1429</v>
      </c>
      <c r="W41" s="36">
        <f t="shared" si="9"/>
        <v>-1429</v>
      </c>
      <c r="X41" s="36">
        <f t="shared" si="9"/>
        <v>-247</v>
      </c>
      <c r="Y41" s="36">
        <f t="shared" si="9"/>
        <v>-547</v>
      </c>
      <c r="Z41" s="36">
        <f t="shared" si="9"/>
        <v>-991</v>
      </c>
      <c r="AA41" s="36">
        <f t="shared" si="9"/>
        <v>-1163</v>
      </c>
      <c r="AB41" s="36">
        <f t="shared" si="9"/>
        <v>-1163</v>
      </c>
      <c r="AC41" s="36">
        <f t="shared" si="9"/>
        <v>-443</v>
      </c>
    </row>
    <row r="42" spans="1:58" hidden="1" outlineLevel="1" x14ac:dyDescent="0.2">
      <c r="B42" s="1"/>
      <c r="C42" s="7"/>
      <c r="G42" s="36">
        <f t="shared" si="0"/>
        <v>0</v>
      </c>
      <c r="H42" s="14"/>
      <c r="M42" s="14"/>
      <c r="R42" s="14"/>
      <c r="W42" s="14"/>
      <c r="AB42" s="14"/>
    </row>
    <row r="43" spans="1:58" ht="15" hidden="1" outlineLevel="1" x14ac:dyDescent="0.25">
      <c r="B43" s="2" t="s">
        <v>44</v>
      </c>
      <c r="C43" s="78">
        <v>5</v>
      </c>
      <c r="D43" s="109">
        <v>-53</v>
      </c>
      <c r="E43" s="110">
        <v>-18</v>
      </c>
      <c r="F43" s="110">
        <v>-1</v>
      </c>
      <c r="G43" s="111">
        <f t="shared" si="0"/>
        <v>24</v>
      </c>
      <c r="H43" s="111">
        <v>24</v>
      </c>
      <c r="I43" s="111">
        <v>3</v>
      </c>
      <c r="J43" s="111">
        <v>11</v>
      </c>
      <c r="K43" s="109">
        <v>-1</v>
      </c>
      <c r="L43" s="111">
        <f t="shared" ref="L43:L46" si="10">M43</f>
        <v>-19</v>
      </c>
      <c r="M43" s="111">
        <v>-19</v>
      </c>
      <c r="N43" s="111">
        <v>0</v>
      </c>
      <c r="O43" s="111">
        <v>-15</v>
      </c>
      <c r="P43" s="111">
        <v>-43</v>
      </c>
      <c r="Q43" s="111">
        <f t="shared" si="2"/>
        <v>-26</v>
      </c>
      <c r="R43" s="111">
        <v>-26</v>
      </c>
      <c r="S43" s="111">
        <v>3</v>
      </c>
      <c r="T43" s="111">
        <v>6</v>
      </c>
      <c r="U43" s="111">
        <v>-2</v>
      </c>
      <c r="V43" s="111">
        <f t="shared" si="3"/>
        <v>10</v>
      </c>
      <c r="W43" s="111">
        <v>10</v>
      </c>
      <c r="X43" s="111">
        <v>-7</v>
      </c>
      <c r="Y43" s="111">
        <v>-6</v>
      </c>
      <c r="Z43" s="111">
        <v>10</v>
      </c>
      <c r="AA43" s="111">
        <f t="shared" si="4"/>
        <v>-21</v>
      </c>
      <c r="AB43" s="111">
        <v>-21</v>
      </c>
      <c r="AC43" s="111">
        <v>10</v>
      </c>
    </row>
    <row r="44" spans="1:58" ht="25.5" hidden="1" outlineLevel="1" x14ac:dyDescent="0.2">
      <c r="B44" s="2" t="s">
        <v>45</v>
      </c>
      <c r="C44" s="36">
        <f t="shared" ref="C44:I44" si="11">C22+C32+C41+C43</f>
        <v>294</v>
      </c>
      <c r="D44" s="36">
        <f t="shared" si="11"/>
        <v>542</v>
      </c>
      <c r="E44" s="36">
        <f t="shared" si="11"/>
        <v>680</v>
      </c>
      <c r="F44" s="36">
        <f t="shared" si="11"/>
        <v>607</v>
      </c>
      <c r="G44" s="36">
        <f t="shared" si="11"/>
        <v>256</v>
      </c>
      <c r="H44" s="36">
        <f t="shared" si="11"/>
        <v>256</v>
      </c>
      <c r="I44" s="36">
        <f t="shared" si="11"/>
        <v>-222</v>
      </c>
      <c r="J44" s="36">
        <f>J22+J32+J41+J43</f>
        <v>-190</v>
      </c>
      <c r="K44" s="36">
        <f t="shared" ref="K44:AC44" si="12">K22+K32+K41+K43</f>
        <v>287</v>
      </c>
      <c r="L44" s="36">
        <f t="shared" si="12"/>
        <v>-253</v>
      </c>
      <c r="M44" s="36">
        <f t="shared" si="12"/>
        <v>-253</v>
      </c>
      <c r="N44" s="36">
        <f t="shared" si="12"/>
        <v>-153</v>
      </c>
      <c r="O44" s="36">
        <f t="shared" si="12"/>
        <v>-143</v>
      </c>
      <c r="P44" s="36">
        <f t="shared" si="12"/>
        <v>-108</v>
      </c>
      <c r="Q44" s="36">
        <f t="shared" si="12"/>
        <v>-124</v>
      </c>
      <c r="R44" s="36">
        <f t="shared" si="12"/>
        <v>-124</v>
      </c>
      <c r="S44" s="36">
        <f t="shared" si="12"/>
        <v>-38</v>
      </c>
      <c r="T44" s="36">
        <f t="shared" si="12"/>
        <v>12</v>
      </c>
      <c r="U44" s="36">
        <f t="shared" si="12"/>
        <v>228</v>
      </c>
      <c r="V44" s="36">
        <f t="shared" si="12"/>
        <v>77</v>
      </c>
      <c r="W44" s="36">
        <f t="shared" si="12"/>
        <v>77</v>
      </c>
      <c r="X44" s="36">
        <f t="shared" si="12"/>
        <v>154</v>
      </c>
      <c r="Y44" s="36">
        <f t="shared" si="12"/>
        <v>-101</v>
      </c>
      <c r="Z44" s="36">
        <f t="shared" si="12"/>
        <v>-97</v>
      </c>
      <c r="AA44" s="36">
        <f t="shared" si="12"/>
        <v>83</v>
      </c>
      <c r="AB44" s="36">
        <f t="shared" si="12"/>
        <v>83</v>
      </c>
      <c r="AC44" s="36">
        <f t="shared" si="12"/>
        <v>-27</v>
      </c>
    </row>
    <row r="45" spans="1:58" ht="25.5" hidden="1" outlineLevel="1" x14ac:dyDescent="0.25">
      <c r="B45" s="2" t="s">
        <v>46</v>
      </c>
      <c r="C45" s="128">
        <v>474</v>
      </c>
      <c r="D45" s="129">
        <v>768</v>
      </c>
      <c r="E45" s="130">
        <v>768</v>
      </c>
      <c r="F45" s="130">
        <v>768</v>
      </c>
      <c r="G45" s="112">
        <f t="shared" si="0"/>
        <v>768</v>
      </c>
      <c r="H45" s="112">
        <v>768</v>
      </c>
      <c r="I45" s="112">
        <v>1024</v>
      </c>
      <c r="J45" s="112">
        <v>1024</v>
      </c>
      <c r="K45" s="129">
        <v>1024</v>
      </c>
      <c r="L45" s="112">
        <f t="shared" si="10"/>
        <v>1024</v>
      </c>
      <c r="M45" s="112">
        <v>1024</v>
      </c>
      <c r="N45" s="112">
        <f>M46</f>
        <v>771</v>
      </c>
      <c r="O45" s="112">
        <v>771</v>
      </c>
      <c r="P45" s="112">
        <v>771</v>
      </c>
      <c r="Q45" s="112">
        <f t="shared" si="2"/>
        <v>771</v>
      </c>
      <c r="R45" s="112">
        <v>771</v>
      </c>
      <c r="S45" s="112">
        <v>647</v>
      </c>
      <c r="T45" s="112">
        <v>647</v>
      </c>
      <c r="U45" s="112">
        <v>647</v>
      </c>
      <c r="V45" s="112">
        <f t="shared" si="3"/>
        <v>647</v>
      </c>
      <c r="W45" s="112">
        <v>647</v>
      </c>
      <c r="X45" s="112">
        <v>724</v>
      </c>
      <c r="Y45" s="112">
        <v>724</v>
      </c>
      <c r="Z45" s="112">
        <v>724</v>
      </c>
      <c r="AA45" s="112">
        <f t="shared" si="4"/>
        <v>724</v>
      </c>
      <c r="AB45" s="112">
        <v>724</v>
      </c>
      <c r="AC45" s="131">
        <v>807</v>
      </c>
    </row>
    <row r="46" spans="1:58" ht="25.5" hidden="1" outlineLevel="1" x14ac:dyDescent="0.25">
      <c r="B46" s="2" t="s">
        <v>47</v>
      </c>
      <c r="C46" s="128">
        <v>768</v>
      </c>
      <c r="D46" s="129">
        <v>1310</v>
      </c>
      <c r="E46" s="130">
        <v>1448</v>
      </c>
      <c r="F46" s="130">
        <v>1375</v>
      </c>
      <c r="G46" s="112">
        <f t="shared" si="0"/>
        <v>1024</v>
      </c>
      <c r="H46" s="112">
        <v>1024</v>
      </c>
      <c r="I46" s="112">
        <v>802</v>
      </c>
      <c r="J46" s="112">
        <v>834</v>
      </c>
      <c r="K46" s="129">
        <v>1311</v>
      </c>
      <c r="L46" s="112">
        <f t="shared" si="10"/>
        <v>771</v>
      </c>
      <c r="M46" s="112">
        <v>771</v>
      </c>
      <c r="N46" s="112">
        <v>618</v>
      </c>
      <c r="O46" s="112">
        <v>628</v>
      </c>
      <c r="P46" s="112">
        <v>663</v>
      </c>
      <c r="Q46" s="112">
        <f t="shared" si="2"/>
        <v>647</v>
      </c>
      <c r="R46" s="112">
        <v>647</v>
      </c>
      <c r="S46" s="112">
        <v>609</v>
      </c>
      <c r="T46" s="112">
        <v>659</v>
      </c>
      <c r="U46" s="112">
        <v>875</v>
      </c>
      <c r="V46" s="112">
        <f t="shared" si="3"/>
        <v>724</v>
      </c>
      <c r="W46" s="112">
        <v>724</v>
      </c>
      <c r="X46" s="112">
        <v>878</v>
      </c>
      <c r="Y46" s="112">
        <v>623</v>
      </c>
      <c r="Z46" s="112">
        <v>627</v>
      </c>
      <c r="AA46" s="112">
        <f t="shared" si="4"/>
        <v>807</v>
      </c>
      <c r="AB46" s="112">
        <v>807</v>
      </c>
      <c r="AC46" s="131">
        <v>782</v>
      </c>
      <c r="AD46" s="38"/>
    </row>
    <row r="47" spans="1:58" collapsed="1" x14ac:dyDescent="0.2"/>
    <row r="48" spans="1:58" s="5" customFormat="1" x14ac:dyDescent="0.2">
      <c r="B48" s="3"/>
      <c r="C48" s="9" t="s">
        <v>132</v>
      </c>
      <c r="D48" s="12" t="s">
        <v>73</v>
      </c>
      <c r="E48" s="12" t="s">
        <v>74</v>
      </c>
      <c r="F48" s="12" t="s">
        <v>75</v>
      </c>
      <c r="G48" s="12" t="s">
        <v>76</v>
      </c>
      <c r="H48" s="12" t="s">
        <v>91</v>
      </c>
      <c r="I48" s="12" t="s">
        <v>77</v>
      </c>
      <c r="J48" s="12" t="s">
        <v>78</v>
      </c>
      <c r="K48" s="12" t="s">
        <v>79</v>
      </c>
      <c r="L48" s="12" t="s">
        <v>80</v>
      </c>
      <c r="M48" s="12" t="s">
        <v>92</v>
      </c>
      <c r="N48" s="12" t="s">
        <v>81</v>
      </c>
      <c r="O48" s="12" t="s">
        <v>82</v>
      </c>
      <c r="P48" s="12" t="s">
        <v>83</v>
      </c>
      <c r="Q48" s="12" t="s">
        <v>84</v>
      </c>
      <c r="R48" s="12" t="s">
        <v>93</v>
      </c>
      <c r="S48" s="12" t="s">
        <v>85</v>
      </c>
      <c r="T48" s="12" t="s">
        <v>86</v>
      </c>
      <c r="U48" s="12" t="s">
        <v>87</v>
      </c>
      <c r="V48" s="12" t="s">
        <v>88</v>
      </c>
      <c r="W48" s="12" t="s">
        <v>94</v>
      </c>
      <c r="X48" s="12" t="s">
        <v>89</v>
      </c>
      <c r="Y48" s="12" t="s">
        <v>96</v>
      </c>
      <c r="Z48" s="12" t="s">
        <v>97</v>
      </c>
      <c r="AA48" s="12" t="s">
        <v>90</v>
      </c>
      <c r="AB48" s="12" t="s">
        <v>95</v>
      </c>
      <c r="AC48" s="12" t="s">
        <v>98</v>
      </c>
      <c r="AD48" s="4" t="s">
        <v>99</v>
      </c>
      <c r="AE48" s="4" t="s">
        <v>100</v>
      </c>
      <c r="AF48" s="4" t="s">
        <v>101</v>
      </c>
      <c r="AG48" s="4" t="s">
        <v>102</v>
      </c>
      <c r="AH48" s="4" t="s">
        <v>103</v>
      </c>
      <c r="AI48" s="4" t="s">
        <v>104</v>
      </c>
      <c r="AJ48" s="4" t="s">
        <v>105</v>
      </c>
      <c r="AK48" s="4" t="s">
        <v>106</v>
      </c>
      <c r="AL48" s="4" t="s">
        <v>107</v>
      </c>
      <c r="AM48" s="4" t="s">
        <v>108</v>
      </c>
      <c r="AN48" s="4" t="s">
        <v>109</v>
      </c>
      <c r="AO48" s="4" t="s">
        <v>110</v>
      </c>
      <c r="AP48" s="4" t="s">
        <v>111</v>
      </c>
      <c r="AQ48" s="4" t="s">
        <v>112</v>
      </c>
      <c r="AR48" s="4" t="s">
        <v>113</v>
      </c>
      <c r="AS48" s="4" t="s">
        <v>114</v>
      </c>
      <c r="AT48" s="4" t="s">
        <v>115</v>
      </c>
      <c r="AU48" s="4" t="s">
        <v>116</v>
      </c>
      <c r="AV48" s="4" t="s">
        <v>117</v>
      </c>
      <c r="AW48" s="4" t="s">
        <v>118</v>
      </c>
      <c r="AX48" s="4" t="s">
        <v>119</v>
      </c>
      <c r="AY48" s="4" t="s">
        <v>120</v>
      </c>
      <c r="AZ48" s="4" t="s">
        <v>121</v>
      </c>
      <c r="BA48" s="4" t="s">
        <v>122</v>
      </c>
      <c r="BB48" s="4" t="s">
        <v>123</v>
      </c>
      <c r="BC48" s="4" t="s">
        <v>124</v>
      </c>
      <c r="BD48" s="4" t="s">
        <v>125</v>
      </c>
      <c r="BE48" s="4" t="s">
        <v>126</v>
      </c>
      <c r="BF48" s="4" t="s">
        <v>142</v>
      </c>
    </row>
    <row r="49" spans="2:58" x14ac:dyDescent="0.2">
      <c r="B49" s="19" t="s">
        <v>135</v>
      </c>
    </row>
    <row r="51" spans="2:58" x14ac:dyDescent="0.2">
      <c r="B51" s="1" t="s">
        <v>18</v>
      </c>
    </row>
    <row r="52" spans="2:58" x14ac:dyDescent="0.2">
      <c r="B52" s="15" t="s">
        <v>17</v>
      </c>
      <c r="C52" s="20">
        <f t="shared" ref="C52:D56" si="13">C9</f>
        <v>1294</v>
      </c>
      <c r="D52" s="36">
        <f t="shared" si="13"/>
        <v>83</v>
      </c>
      <c r="E52" s="36">
        <f t="shared" ref="E52:F56" si="14">E9-D9</f>
        <v>206</v>
      </c>
      <c r="F52" s="36">
        <f t="shared" si="14"/>
        <v>283</v>
      </c>
      <c r="G52" s="36">
        <f>H52-F52-E52-D52</f>
        <v>332</v>
      </c>
      <c r="H52" s="36">
        <f t="shared" ref="H52:I56" si="15">H9</f>
        <v>904</v>
      </c>
      <c r="I52" s="36">
        <f t="shared" si="15"/>
        <v>326</v>
      </c>
      <c r="J52" s="36">
        <f t="shared" ref="J52:K56" si="16">J9-I9</f>
        <v>391</v>
      </c>
      <c r="K52" s="36">
        <f t="shared" si="16"/>
        <v>528</v>
      </c>
      <c r="L52" s="36">
        <f>M52-K52-J52-I52</f>
        <v>330</v>
      </c>
      <c r="M52" s="36">
        <f>M9</f>
        <v>1575</v>
      </c>
      <c r="N52" s="36">
        <f t="shared" ref="N52" si="17">N9</f>
        <v>399</v>
      </c>
      <c r="O52" s="36">
        <f t="shared" ref="O52:P56" si="18">O9-N9</f>
        <v>224</v>
      </c>
      <c r="P52" s="36">
        <f t="shared" si="18"/>
        <v>331</v>
      </c>
      <c r="Q52" s="36">
        <f>R52-P52-O52-N52</f>
        <v>371</v>
      </c>
      <c r="R52" s="36">
        <f t="shared" ref="R52:S56" si="19">R9</f>
        <v>1325</v>
      </c>
      <c r="S52" s="36">
        <f t="shared" si="19"/>
        <v>300</v>
      </c>
      <c r="T52" s="36">
        <f t="shared" ref="T52:U56" si="20">T9-S9</f>
        <v>418</v>
      </c>
      <c r="U52" s="36">
        <f t="shared" si="20"/>
        <v>416</v>
      </c>
      <c r="V52" s="36">
        <f>W52-U52-T52-S52</f>
        <v>463</v>
      </c>
      <c r="W52" s="36">
        <f t="shared" ref="W52:X56" si="21">W9</f>
        <v>1597</v>
      </c>
      <c r="X52" s="36">
        <f t="shared" si="21"/>
        <v>314</v>
      </c>
      <c r="Y52" s="36">
        <f t="shared" ref="Y52:Z56" si="22">Y9-X9</f>
        <v>367</v>
      </c>
      <c r="Z52" s="36">
        <f t="shared" si="22"/>
        <v>382</v>
      </c>
      <c r="AA52" s="36">
        <f>AB52-Z52-Y52-X52</f>
        <v>423</v>
      </c>
      <c r="AB52" s="36">
        <f>AB9</f>
        <v>1486</v>
      </c>
      <c r="AC52" s="36">
        <f t="shared" ref="AC52" si="23">AC9</f>
        <v>253</v>
      </c>
      <c r="AD52" s="29">
        <f>'Income Statement'!AD34</f>
        <v>369.00852869879475</v>
      </c>
      <c r="AE52" s="29">
        <f>'Income Statement'!AE34</f>
        <v>370.63047379775395</v>
      </c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</row>
    <row r="53" spans="2:58" x14ac:dyDescent="0.2">
      <c r="B53" s="15" t="s">
        <v>19</v>
      </c>
      <c r="C53" s="20">
        <f t="shared" si="13"/>
        <v>112</v>
      </c>
      <c r="D53" s="36">
        <f t="shared" si="13"/>
        <v>27</v>
      </c>
      <c r="E53" s="36">
        <f t="shared" si="14"/>
        <v>26</v>
      </c>
      <c r="F53" s="36">
        <f t="shared" si="14"/>
        <v>47</v>
      </c>
      <c r="G53" s="36">
        <f t="shared" ref="G53:G90" si="24">H53-F53-E53-D53</f>
        <v>46</v>
      </c>
      <c r="H53" s="36">
        <f t="shared" si="15"/>
        <v>146</v>
      </c>
      <c r="I53" s="36">
        <f t="shared" si="15"/>
        <v>39</v>
      </c>
      <c r="J53" s="36">
        <f t="shared" si="16"/>
        <v>39</v>
      </c>
      <c r="K53" s="36">
        <f t="shared" si="16"/>
        <v>39</v>
      </c>
      <c r="L53" s="36">
        <f t="shared" ref="L53:L90" si="25">M53-K53-J53-I53</f>
        <v>47</v>
      </c>
      <c r="M53" s="36">
        <f>M10</f>
        <v>164</v>
      </c>
      <c r="N53" s="36">
        <f t="shared" ref="N53" si="26">N10</f>
        <v>37</v>
      </c>
      <c r="O53" s="36">
        <f t="shared" si="18"/>
        <v>34</v>
      </c>
      <c r="P53" s="36">
        <f t="shared" si="18"/>
        <v>33</v>
      </c>
      <c r="Q53" s="36">
        <f t="shared" ref="Q53:Q90" si="27">R53-P53-O53-N53</f>
        <v>42</v>
      </c>
      <c r="R53" s="36">
        <f t="shared" si="19"/>
        <v>146</v>
      </c>
      <c r="S53" s="36">
        <f t="shared" si="19"/>
        <v>29</v>
      </c>
      <c r="T53" s="36">
        <f t="shared" si="20"/>
        <v>38</v>
      </c>
      <c r="U53" s="36">
        <f t="shared" si="20"/>
        <v>37</v>
      </c>
      <c r="V53" s="36">
        <f t="shared" ref="V53:V90" si="28">W53-U53-T53-S53</f>
        <v>49</v>
      </c>
      <c r="W53" s="36">
        <f t="shared" si="21"/>
        <v>153</v>
      </c>
      <c r="X53" s="36">
        <f t="shared" si="21"/>
        <v>35</v>
      </c>
      <c r="Y53" s="36">
        <f t="shared" si="22"/>
        <v>41</v>
      </c>
      <c r="Z53" s="36">
        <f t="shared" si="22"/>
        <v>44</v>
      </c>
      <c r="AA53" s="36">
        <f t="shared" ref="AA53:AA90" si="29">AB53-Z53-Y53-X53</f>
        <v>55</v>
      </c>
      <c r="AB53" s="36">
        <f>AB10</f>
        <v>175</v>
      </c>
      <c r="AC53" s="36">
        <f t="shared" ref="AC53" si="30">AC10</f>
        <v>45</v>
      </c>
      <c r="AD53" s="29">
        <f>'Balance Sheet'!AD85</f>
        <v>47.163903701777308</v>
      </c>
      <c r="AE53" s="29">
        <f>'Balance Sheet'!AE85</f>
        <v>47.886308090706464</v>
      </c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</row>
    <row r="54" spans="2:58" x14ac:dyDescent="0.2">
      <c r="B54" s="15" t="s">
        <v>20</v>
      </c>
      <c r="C54" s="20">
        <f t="shared" si="13"/>
        <v>5</v>
      </c>
      <c r="D54" s="36">
        <f t="shared" si="13"/>
        <v>140</v>
      </c>
      <c r="E54" s="36">
        <f t="shared" si="14"/>
        <v>6</v>
      </c>
      <c r="F54" s="36">
        <f t="shared" si="14"/>
        <v>10</v>
      </c>
      <c r="G54" s="36">
        <f t="shared" si="24"/>
        <v>16</v>
      </c>
      <c r="H54" s="36">
        <f t="shared" si="15"/>
        <v>172</v>
      </c>
      <c r="I54" s="36">
        <f t="shared" si="15"/>
        <v>0</v>
      </c>
      <c r="J54" s="36">
        <f t="shared" si="16"/>
        <v>0</v>
      </c>
      <c r="K54" s="36">
        <f t="shared" si="16"/>
        <v>0</v>
      </c>
      <c r="L54" s="36">
        <f t="shared" si="25"/>
        <v>19</v>
      </c>
      <c r="M54" s="36">
        <f>M11</f>
        <v>19</v>
      </c>
      <c r="N54" s="36">
        <f t="shared" ref="N54" si="31">N11</f>
        <v>0</v>
      </c>
      <c r="O54" s="36">
        <f t="shared" si="18"/>
        <v>0</v>
      </c>
      <c r="P54" s="36">
        <f t="shared" si="18"/>
        <v>0</v>
      </c>
      <c r="Q54" s="36">
        <f t="shared" si="27"/>
        <v>10</v>
      </c>
      <c r="R54" s="36">
        <f t="shared" si="19"/>
        <v>10</v>
      </c>
      <c r="S54" s="36">
        <f t="shared" si="19"/>
        <v>0</v>
      </c>
      <c r="T54" s="36">
        <f t="shared" si="20"/>
        <v>0</v>
      </c>
      <c r="U54" s="36">
        <f t="shared" si="20"/>
        <v>0</v>
      </c>
      <c r="V54" s="36">
        <f t="shared" si="28"/>
        <v>13</v>
      </c>
      <c r="W54" s="36">
        <f t="shared" si="21"/>
        <v>13</v>
      </c>
      <c r="X54" s="36">
        <f t="shared" si="21"/>
        <v>0</v>
      </c>
      <c r="Y54" s="36">
        <f t="shared" si="22"/>
        <v>0</v>
      </c>
      <c r="Z54" s="36">
        <f t="shared" si="22"/>
        <v>0</v>
      </c>
      <c r="AA54" s="36">
        <f t="shared" si="29"/>
        <v>12</v>
      </c>
      <c r="AB54" s="36">
        <f>AB11</f>
        <v>12</v>
      </c>
      <c r="AC54" s="36">
        <f t="shared" ref="AC54" si="32">AC11</f>
        <v>0</v>
      </c>
    </row>
    <row r="55" spans="2:58" x14ac:dyDescent="0.2">
      <c r="B55" s="15" t="s">
        <v>8</v>
      </c>
      <c r="C55" s="20">
        <f t="shared" si="13"/>
        <v>-37</v>
      </c>
      <c r="D55" s="36">
        <f t="shared" si="13"/>
        <v>-13</v>
      </c>
      <c r="E55" s="36">
        <f t="shared" si="14"/>
        <v>-8</v>
      </c>
      <c r="F55" s="36">
        <f t="shared" si="14"/>
        <v>-9</v>
      </c>
      <c r="G55" s="36">
        <f t="shared" si="24"/>
        <v>-4</v>
      </c>
      <c r="H55" s="36">
        <f t="shared" si="15"/>
        <v>-34</v>
      </c>
      <c r="I55" s="36">
        <f t="shared" si="15"/>
        <v>-15</v>
      </c>
      <c r="J55" s="36">
        <f t="shared" si="16"/>
        <v>-7</v>
      </c>
      <c r="K55" s="36">
        <f t="shared" si="16"/>
        <v>1</v>
      </c>
      <c r="L55" s="36">
        <f t="shared" si="25"/>
        <v>-14</v>
      </c>
      <c r="M55" s="36">
        <f>M12</f>
        <v>-35</v>
      </c>
      <c r="N55" s="36">
        <f t="shared" ref="N55" si="33">N12</f>
        <v>-4</v>
      </c>
      <c r="O55" s="36">
        <f t="shared" si="18"/>
        <v>-8</v>
      </c>
      <c r="P55" s="36">
        <f t="shared" si="18"/>
        <v>-3</v>
      </c>
      <c r="Q55" s="36">
        <f t="shared" si="27"/>
        <v>-12</v>
      </c>
      <c r="R55" s="36">
        <f t="shared" si="19"/>
        <v>-27</v>
      </c>
      <c r="S55" s="36">
        <f t="shared" si="19"/>
        <v>-4</v>
      </c>
      <c r="T55" s="36">
        <f t="shared" si="20"/>
        <v>-17</v>
      </c>
      <c r="U55" s="36">
        <f t="shared" si="20"/>
        <v>-19</v>
      </c>
      <c r="V55" s="36">
        <f t="shared" si="28"/>
        <v>11</v>
      </c>
      <c r="W55" s="36">
        <f t="shared" si="21"/>
        <v>-29</v>
      </c>
      <c r="X55" s="36">
        <f t="shared" si="21"/>
        <v>-5</v>
      </c>
      <c r="Y55" s="36">
        <f t="shared" si="22"/>
        <v>-14</v>
      </c>
      <c r="Z55" s="36">
        <f t="shared" si="22"/>
        <v>-12</v>
      </c>
      <c r="AA55" s="36">
        <f t="shared" si="29"/>
        <v>-3</v>
      </c>
      <c r="AB55" s="36">
        <f>AB12</f>
        <v>-34</v>
      </c>
      <c r="AC55" s="36">
        <f t="shared" ref="AC55" si="34">AC12</f>
        <v>-5</v>
      </c>
    </row>
    <row r="56" spans="2:58" x14ac:dyDescent="0.2">
      <c r="B56" s="15" t="s">
        <v>12</v>
      </c>
      <c r="C56" s="20">
        <f t="shared" si="13"/>
        <v>67</v>
      </c>
      <c r="D56" s="36">
        <f t="shared" si="13"/>
        <v>34</v>
      </c>
      <c r="E56" s="36">
        <f t="shared" si="14"/>
        <v>-91</v>
      </c>
      <c r="F56" s="36">
        <f t="shared" si="14"/>
        <v>-10</v>
      </c>
      <c r="G56" s="36">
        <f t="shared" si="24"/>
        <v>-7</v>
      </c>
      <c r="H56" s="36">
        <f t="shared" si="15"/>
        <v>-74</v>
      </c>
      <c r="I56" s="36">
        <f t="shared" si="15"/>
        <v>0</v>
      </c>
      <c r="J56" s="36">
        <f t="shared" si="16"/>
        <v>-1</v>
      </c>
      <c r="K56" s="36">
        <f t="shared" si="16"/>
        <v>-51</v>
      </c>
      <c r="L56" s="36">
        <f t="shared" si="25"/>
        <v>-34</v>
      </c>
      <c r="M56" s="36">
        <f>M13</f>
        <v>-86</v>
      </c>
      <c r="N56" s="36">
        <f t="shared" ref="N56" si="35">N13</f>
        <v>-7</v>
      </c>
      <c r="O56" s="36">
        <f t="shared" si="18"/>
        <v>15</v>
      </c>
      <c r="P56" s="36">
        <f t="shared" si="18"/>
        <v>-27</v>
      </c>
      <c r="Q56" s="36">
        <f t="shared" si="27"/>
        <v>8</v>
      </c>
      <c r="R56" s="36">
        <f t="shared" si="19"/>
        <v>-11</v>
      </c>
      <c r="S56" s="36">
        <f t="shared" si="19"/>
        <v>24</v>
      </c>
      <c r="T56" s="36">
        <f t="shared" si="20"/>
        <v>-29</v>
      </c>
      <c r="U56" s="36">
        <f t="shared" si="20"/>
        <v>-16</v>
      </c>
      <c r="V56" s="36">
        <f t="shared" si="28"/>
        <v>14</v>
      </c>
      <c r="W56" s="36">
        <f t="shared" si="21"/>
        <v>-7</v>
      </c>
      <c r="X56" s="36">
        <f t="shared" si="21"/>
        <v>22</v>
      </c>
      <c r="Y56" s="36">
        <f t="shared" si="22"/>
        <v>0</v>
      </c>
      <c r="Z56" s="36">
        <f t="shared" si="22"/>
        <v>-1</v>
      </c>
      <c r="AA56" s="36">
        <f t="shared" si="29"/>
        <v>0</v>
      </c>
      <c r="AB56" s="36">
        <f>AB13</f>
        <v>21</v>
      </c>
      <c r="AC56" s="36">
        <f t="shared" ref="AC56" si="36">AC13</f>
        <v>-1</v>
      </c>
    </row>
    <row r="57" spans="2:58" x14ac:dyDescent="0.2">
      <c r="B57" s="15"/>
      <c r="AC57" s="36"/>
    </row>
    <row r="58" spans="2:58" x14ac:dyDescent="0.2">
      <c r="B58" s="15" t="s">
        <v>21</v>
      </c>
      <c r="C58" s="20">
        <f t="shared" ref="C58:D59" si="37">C15</f>
        <v>-232</v>
      </c>
      <c r="D58" s="36">
        <f t="shared" si="37"/>
        <v>-31</v>
      </c>
      <c r="E58" s="36">
        <f t="shared" ref="E58:F59" si="38">E15-D15</f>
        <v>11</v>
      </c>
      <c r="F58" s="36">
        <f t="shared" si="38"/>
        <v>-12</v>
      </c>
      <c r="G58" s="36">
        <f t="shared" si="24"/>
        <v>-33</v>
      </c>
      <c r="H58" s="36">
        <f t="shared" ref="H58:I59" si="39">H15</f>
        <v>-65</v>
      </c>
      <c r="I58" s="36">
        <f t="shared" si="39"/>
        <v>14</v>
      </c>
      <c r="J58" s="36">
        <f t="shared" ref="J58:K59" si="40">J15-I15</f>
        <v>-55</v>
      </c>
      <c r="K58" s="36">
        <f t="shared" si="40"/>
        <v>-132</v>
      </c>
      <c r="L58" s="36">
        <f t="shared" si="25"/>
        <v>-27</v>
      </c>
      <c r="M58" s="36">
        <f t="shared" ref="M58:N59" si="41">M15</f>
        <v>-200</v>
      </c>
      <c r="N58" s="36">
        <f t="shared" si="41"/>
        <v>-77</v>
      </c>
      <c r="O58" s="36">
        <f t="shared" ref="O58:P59" si="42">O15-N15</f>
        <v>77</v>
      </c>
      <c r="P58" s="36">
        <f t="shared" si="42"/>
        <v>3</v>
      </c>
      <c r="Q58" s="36">
        <f t="shared" si="27"/>
        <v>-58</v>
      </c>
      <c r="R58" s="36">
        <f t="shared" ref="R58:S59" si="43">R15</f>
        <v>-55</v>
      </c>
      <c r="S58" s="36">
        <f t="shared" si="43"/>
        <v>-4</v>
      </c>
      <c r="T58" s="36">
        <f t="shared" ref="T58:U59" si="44">T15-S15</f>
        <v>-69</v>
      </c>
      <c r="U58" s="36">
        <f t="shared" si="44"/>
        <v>-20</v>
      </c>
      <c r="V58" s="36">
        <f t="shared" si="28"/>
        <v>-197</v>
      </c>
      <c r="W58" s="36">
        <f t="shared" ref="W58:X59" si="45">W15</f>
        <v>-290</v>
      </c>
      <c r="X58" s="36">
        <f t="shared" si="45"/>
        <v>21</v>
      </c>
      <c r="Y58" s="36">
        <f t="shared" ref="Y58:Z59" si="46">Y15-X15</f>
        <v>-9</v>
      </c>
      <c r="Z58" s="36">
        <f t="shared" si="46"/>
        <v>-7</v>
      </c>
      <c r="AA58" s="36">
        <f t="shared" si="29"/>
        <v>-35</v>
      </c>
      <c r="AB58" s="36">
        <f t="shared" ref="AB58:AC59" si="47">AB15</f>
        <v>-30</v>
      </c>
      <c r="AC58" s="36">
        <f t="shared" si="47"/>
        <v>8</v>
      </c>
      <c r="AD58" s="29">
        <f>-('Balance Sheet'!AD19-'Balance Sheet'!AC19)</f>
        <v>-10</v>
      </c>
      <c r="AE58" s="29">
        <f>-('Balance Sheet'!AE19-'Balance Sheet'!AD19)</f>
        <v>-10</v>
      </c>
    </row>
    <row r="59" spans="2:58" x14ac:dyDescent="0.2">
      <c r="B59" s="15" t="s">
        <v>22</v>
      </c>
      <c r="C59" s="20">
        <f t="shared" si="37"/>
        <v>59</v>
      </c>
      <c r="D59" s="36">
        <f t="shared" si="37"/>
        <v>18</v>
      </c>
      <c r="E59" s="36">
        <f t="shared" si="38"/>
        <v>11</v>
      </c>
      <c r="F59" s="36">
        <f t="shared" si="38"/>
        <v>15</v>
      </c>
      <c r="G59" s="36">
        <f t="shared" si="24"/>
        <v>53</v>
      </c>
      <c r="H59" s="36">
        <f t="shared" si="39"/>
        <v>97</v>
      </c>
      <c r="I59" s="36">
        <f t="shared" si="39"/>
        <v>21</v>
      </c>
      <c r="J59" s="36">
        <f t="shared" si="40"/>
        <v>17</v>
      </c>
      <c r="K59" s="36">
        <f t="shared" si="40"/>
        <v>20</v>
      </c>
      <c r="L59" s="36">
        <f t="shared" si="25"/>
        <v>17</v>
      </c>
      <c r="M59" s="36">
        <f t="shared" si="41"/>
        <v>75</v>
      </c>
      <c r="N59" s="36">
        <f t="shared" si="41"/>
        <v>26</v>
      </c>
      <c r="O59" s="36">
        <f t="shared" si="42"/>
        <v>19</v>
      </c>
      <c r="P59" s="36">
        <f t="shared" si="42"/>
        <v>19</v>
      </c>
      <c r="Q59" s="36">
        <f t="shared" si="27"/>
        <v>20</v>
      </c>
      <c r="R59" s="36">
        <f t="shared" si="43"/>
        <v>84</v>
      </c>
      <c r="S59" s="36">
        <f t="shared" si="43"/>
        <v>25</v>
      </c>
      <c r="T59" s="36">
        <f t="shared" si="44"/>
        <v>22</v>
      </c>
      <c r="U59" s="36">
        <f t="shared" si="44"/>
        <v>22</v>
      </c>
      <c r="V59" s="36">
        <f t="shared" si="28"/>
        <v>26</v>
      </c>
      <c r="W59" s="36">
        <f t="shared" si="45"/>
        <v>95</v>
      </c>
      <c r="X59" s="36">
        <f t="shared" si="45"/>
        <v>23</v>
      </c>
      <c r="Y59" s="36">
        <f t="shared" si="46"/>
        <v>15</v>
      </c>
      <c r="Z59" s="36">
        <f t="shared" si="46"/>
        <v>14</v>
      </c>
      <c r="AA59" s="36">
        <f t="shared" si="29"/>
        <v>17</v>
      </c>
      <c r="AB59" s="36">
        <f t="shared" si="47"/>
        <v>69</v>
      </c>
      <c r="AC59" s="36">
        <f t="shared" si="47"/>
        <v>21</v>
      </c>
      <c r="AD59" s="38">
        <f>AC59</f>
        <v>21</v>
      </c>
      <c r="AE59" s="38">
        <f t="shared" ref="AE59:AF59" si="48">AD59</f>
        <v>21</v>
      </c>
      <c r="AF59" s="38">
        <f t="shared" si="48"/>
        <v>21</v>
      </c>
    </row>
    <row r="60" spans="2:58" x14ac:dyDescent="0.2">
      <c r="B60" s="15"/>
      <c r="AC60" s="36"/>
      <c r="AD60" s="38"/>
      <c r="AE60" s="38"/>
    </row>
    <row r="61" spans="2:58" x14ac:dyDescent="0.2">
      <c r="B61" s="15" t="s">
        <v>23</v>
      </c>
      <c r="C61" s="20">
        <f t="shared" ref="C61:D63" si="49">C17</f>
        <v>-56</v>
      </c>
      <c r="D61" s="36">
        <f t="shared" si="49"/>
        <v>25</v>
      </c>
      <c r="E61" s="36">
        <f t="shared" ref="E61:F63" si="50">E17-D17</f>
        <v>-21</v>
      </c>
      <c r="F61" s="36">
        <f t="shared" si="50"/>
        <v>42</v>
      </c>
      <c r="G61" s="36">
        <f t="shared" si="24"/>
        <v>16</v>
      </c>
      <c r="H61" s="36">
        <f t="shared" ref="H61:I63" si="51">H17</f>
        <v>62</v>
      </c>
      <c r="I61" s="36">
        <f t="shared" si="51"/>
        <v>27</v>
      </c>
      <c r="J61" s="36">
        <f t="shared" ref="J61:K63" si="52">J17-I17</f>
        <v>-2</v>
      </c>
      <c r="K61" s="36">
        <f t="shared" si="52"/>
        <v>-25</v>
      </c>
      <c r="L61" s="36">
        <f t="shared" si="25"/>
        <v>-46</v>
      </c>
      <c r="M61" s="36">
        <f t="shared" ref="M61:N63" si="53">M17</f>
        <v>-46</v>
      </c>
      <c r="N61" s="36">
        <f t="shared" si="53"/>
        <v>29</v>
      </c>
      <c r="O61" s="36">
        <f t="shared" ref="O61:P63" si="54">O17-N17</f>
        <v>-33</v>
      </c>
      <c r="P61" s="36">
        <f t="shared" si="54"/>
        <v>-22</v>
      </c>
      <c r="Q61" s="36">
        <f t="shared" si="27"/>
        <v>-58</v>
      </c>
      <c r="R61" s="36">
        <f t="shared" ref="R61:S63" si="55">R17</f>
        <v>-84</v>
      </c>
      <c r="S61" s="36">
        <f t="shared" si="55"/>
        <v>23</v>
      </c>
      <c r="T61" s="36">
        <f t="shared" ref="T61:U63" si="56">T17-S17</f>
        <v>-44</v>
      </c>
      <c r="U61" s="36">
        <f t="shared" si="56"/>
        <v>8</v>
      </c>
      <c r="V61" s="36">
        <f t="shared" si="28"/>
        <v>-76</v>
      </c>
      <c r="W61" s="36">
        <f t="shared" ref="W61:X63" si="57">W17</f>
        <v>-89</v>
      </c>
      <c r="X61" s="36">
        <f t="shared" si="57"/>
        <v>44</v>
      </c>
      <c r="Y61" s="36">
        <f t="shared" ref="Y61:Z63" si="58">Y17-X17</f>
        <v>-29</v>
      </c>
      <c r="Z61" s="36">
        <f t="shared" si="58"/>
        <v>13</v>
      </c>
      <c r="AA61" s="36">
        <f t="shared" si="29"/>
        <v>-81</v>
      </c>
      <c r="AB61" s="36">
        <f t="shared" ref="AB61:AC63" si="59">AB17</f>
        <v>-53</v>
      </c>
      <c r="AC61" s="36">
        <f t="shared" si="59"/>
        <v>71</v>
      </c>
      <c r="AD61" s="29">
        <f>'Balance Sheet'!AC11-'Balance Sheet'!AD11</f>
        <v>1.6005611928408143</v>
      </c>
      <c r="AE61" s="29">
        <f>'Balance Sheet'!AD11-'Balance Sheet'!AE11</f>
        <v>-46.791609918416043</v>
      </c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</row>
    <row r="62" spans="2:58" x14ac:dyDescent="0.2">
      <c r="B62" s="16" t="s">
        <v>24</v>
      </c>
      <c r="C62" s="20">
        <f t="shared" si="49"/>
        <v>-8</v>
      </c>
      <c r="D62" s="36">
        <f t="shared" si="49"/>
        <v>-17</v>
      </c>
      <c r="E62" s="36">
        <f t="shared" si="50"/>
        <v>-9</v>
      </c>
      <c r="F62" s="36">
        <f t="shared" si="50"/>
        <v>37</v>
      </c>
      <c r="G62" s="36">
        <f t="shared" si="24"/>
        <v>-3</v>
      </c>
      <c r="H62" s="36">
        <f t="shared" si="51"/>
        <v>8</v>
      </c>
      <c r="I62" s="36">
        <f t="shared" si="51"/>
        <v>-9</v>
      </c>
      <c r="J62" s="36">
        <f t="shared" si="52"/>
        <v>-2</v>
      </c>
      <c r="K62" s="36">
        <f t="shared" si="52"/>
        <v>6</v>
      </c>
      <c r="L62" s="36">
        <f t="shared" si="25"/>
        <v>-28</v>
      </c>
      <c r="M62" s="36">
        <f t="shared" si="53"/>
        <v>-33</v>
      </c>
      <c r="N62" s="36">
        <f t="shared" si="53"/>
        <v>-13</v>
      </c>
      <c r="O62" s="36">
        <f t="shared" si="54"/>
        <v>11</v>
      </c>
      <c r="P62" s="36">
        <f t="shared" si="54"/>
        <v>-1</v>
      </c>
      <c r="Q62" s="36">
        <f t="shared" si="27"/>
        <v>4</v>
      </c>
      <c r="R62" s="36">
        <f t="shared" si="55"/>
        <v>1</v>
      </c>
      <c r="S62" s="36">
        <f t="shared" si="55"/>
        <v>-7</v>
      </c>
      <c r="T62" s="36">
        <f t="shared" si="56"/>
        <v>-12</v>
      </c>
      <c r="U62" s="36">
        <f t="shared" si="56"/>
        <v>3</v>
      </c>
      <c r="V62" s="36">
        <f t="shared" si="28"/>
        <v>1</v>
      </c>
      <c r="W62" s="36">
        <f t="shared" si="57"/>
        <v>-15</v>
      </c>
      <c r="X62" s="36">
        <f t="shared" si="57"/>
        <v>-32</v>
      </c>
      <c r="Y62" s="36">
        <f t="shared" si="58"/>
        <v>-4</v>
      </c>
      <c r="Z62" s="36">
        <f t="shared" si="58"/>
        <v>15</v>
      </c>
      <c r="AA62" s="36">
        <f t="shared" si="29"/>
        <v>9</v>
      </c>
      <c r="AB62" s="36">
        <f t="shared" si="59"/>
        <v>-12</v>
      </c>
      <c r="AC62" s="36">
        <f t="shared" si="59"/>
        <v>-57</v>
      </c>
      <c r="AD62" s="29"/>
      <c r="AE62" s="29"/>
      <c r="AF62" s="29"/>
      <c r="AG62" s="29"/>
    </row>
    <row r="63" spans="2:58" x14ac:dyDescent="0.2">
      <c r="B63" s="16" t="s">
        <v>25</v>
      </c>
      <c r="C63" s="20">
        <f t="shared" si="49"/>
        <v>-36</v>
      </c>
      <c r="D63" s="36">
        <f t="shared" si="49"/>
        <v>-51</v>
      </c>
      <c r="E63" s="36">
        <f t="shared" si="50"/>
        <v>-25</v>
      </c>
      <c r="F63" s="36">
        <f t="shared" si="50"/>
        <v>181</v>
      </c>
      <c r="G63" s="36">
        <f t="shared" si="24"/>
        <v>23</v>
      </c>
      <c r="H63" s="36">
        <f t="shared" si="51"/>
        <v>128</v>
      </c>
      <c r="I63" s="36">
        <f t="shared" si="51"/>
        <v>-123</v>
      </c>
      <c r="J63" s="36">
        <f t="shared" si="52"/>
        <v>28</v>
      </c>
      <c r="K63" s="36">
        <f t="shared" si="52"/>
        <v>119</v>
      </c>
      <c r="L63" s="36">
        <f t="shared" si="25"/>
        <v>98</v>
      </c>
      <c r="M63" s="36">
        <f t="shared" si="53"/>
        <v>122</v>
      </c>
      <c r="N63" s="36">
        <f t="shared" si="53"/>
        <v>-176</v>
      </c>
      <c r="O63" s="36">
        <f t="shared" si="54"/>
        <v>-37</v>
      </c>
      <c r="P63" s="36">
        <f t="shared" si="54"/>
        <v>64</v>
      </c>
      <c r="Q63" s="36">
        <f t="shared" si="27"/>
        <v>110</v>
      </c>
      <c r="R63" s="36">
        <f t="shared" si="55"/>
        <v>-39</v>
      </c>
      <c r="S63" s="36">
        <f t="shared" si="55"/>
        <v>-101</v>
      </c>
      <c r="T63" s="36">
        <f t="shared" si="56"/>
        <v>-6</v>
      </c>
      <c r="U63" s="36">
        <f t="shared" si="56"/>
        <v>55</v>
      </c>
      <c r="V63" s="36">
        <f t="shared" si="28"/>
        <v>22</v>
      </c>
      <c r="W63" s="36">
        <f t="shared" si="57"/>
        <v>-30</v>
      </c>
      <c r="X63" s="36">
        <f t="shared" si="57"/>
        <v>-66</v>
      </c>
      <c r="Y63" s="36">
        <f t="shared" si="58"/>
        <v>-12</v>
      </c>
      <c r="Z63" s="36">
        <f t="shared" si="58"/>
        <v>32</v>
      </c>
      <c r="AA63" s="36">
        <f t="shared" si="29"/>
        <v>54</v>
      </c>
      <c r="AB63" s="36">
        <f t="shared" si="59"/>
        <v>8</v>
      </c>
      <c r="AC63" s="36">
        <f t="shared" si="59"/>
        <v>-32</v>
      </c>
      <c r="AD63" s="29">
        <f>'Balance Sheet'!AD24-'Balance Sheet'!AC24</f>
        <v>-33.373749186489249</v>
      </c>
      <c r="AE63" s="29">
        <f>'Balance Sheet'!AE24-'Balance Sheet'!AD24</f>
        <v>75.458528979658468</v>
      </c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</row>
    <row r="64" spans="2:58" x14ac:dyDescent="0.2">
      <c r="B64" s="16"/>
      <c r="AC64" s="36"/>
    </row>
    <row r="65" spans="2:58" x14ac:dyDescent="0.2">
      <c r="B65" s="15" t="s">
        <v>26</v>
      </c>
      <c r="C65" s="20">
        <f t="shared" ref="C65:D67" si="60">C20</f>
        <v>23</v>
      </c>
      <c r="D65" s="36">
        <f t="shared" si="60"/>
        <v>-11</v>
      </c>
      <c r="E65" s="36">
        <f t="shared" ref="E65:F67" si="61">E20-D20</f>
        <v>-38</v>
      </c>
      <c r="F65" s="36">
        <f t="shared" si="61"/>
        <v>-103</v>
      </c>
      <c r="G65" s="36">
        <f t="shared" si="24"/>
        <v>42</v>
      </c>
      <c r="H65" s="36">
        <f t="shared" ref="H65:I67" si="62">H20</f>
        <v>-110</v>
      </c>
      <c r="I65" s="36">
        <f t="shared" si="62"/>
        <v>5</v>
      </c>
      <c r="J65" s="36">
        <f t="shared" ref="J65:K67" si="63">J20-I20</f>
        <v>-30</v>
      </c>
      <c r="K65" s="36">
        <f t="shared" si="63"/>
        <v>-20</v>
      </c>
      <c r="L65" s="36">
        <f t="shared" si="25"/>
        <v>4</v>
      </c>
      <c r="M65" s="36">
        <f t="shared" ref="M65:N67" si="64">M20</f>
        <v>-41</v>
      </c>
      <c r="N65" s="36">
        <f t="shared" si="64"/>
        <v>29</v>
      </c>
      <c r="O65" s="36">
        <f t="shared" ref="O65:P67" si="65">O20-N20</f>
        <v>-52</v>
      </c>
      <c r="P65" s="36">
        <f t="shared" si="65"/>
        <v>20</v>
      </c>
      <c r="Q65" s="36">
        <f t="shared" si="27"/>
        <v>20</v>
      </c>
      <c r="R65" s="36">
        <f t="shared" ref="R65:S67" si="66">R20</f>
        <v>17</v>
      </c>
      <c r="S65" s="36">
        <f t="shared" si="66"/>
        <v>28</v>
      </c>
      <c r="T65" s="36">
        <f t="shared" ref="T65:U67" si="67">T20-S20</f>
        <v>-9</v>
      </c>
      <c r="U65" s="36">
        <f t="shared" si="67"/>
        <v>-23</v>
      </c>
      <c r="V65" s="36">
        <f t="shared" si="28"/>
        <v>47</v>
      </c>
      <c r="W65" s="36">
        <f t="shared" ref="W65:X67" si="68">W20</f>
        <v>43</v>
      </c>
      <c r="X65" s="36">
        <f t="shared" si="68"/>
        <v>-26</v>
      </c>
      <c r="Y65" s="36">
        <f t="shared" ref="Y65:Z67" si="69">Y20-X20</f>
        <v>-20</v>
      </c>
      <c r="Z65" s="36">
        <f t="shared" si="69"/>
        <v>-21</v>
      </c>
      <c r="AA65" s="36">
        <f t="shared" si="29"/>
        <v>38</v>
      </c>
      <c r="AB65" s="36">
        <f>AB20</f>
        <v>-29</v>
      </c>
      <c r="AC65" s="36">
        <f>AC20</f>
        <v>3</v>
      </c>
    </row>
    <row r="66" spans="2:58" x14ac:dyDescent="0.2">
      <c r="B66" s="15" t="s">
        <v>27</v>
      </c>
      <c r="C66" s="20">
        <f t="shared" si="60"/>
        <v>124</v>
      </c>
      <c r="D66" s="36">
        <f t="shared" si="60"/>
        <v>34</v>
      </c>
      <c r="E66" s="36">
        <f t="shared" si="61"/>
        <v>56</v>
      </c>
      <c r="F66" s="36">
        <f t="shared" si="61"/>
        <v>10</v>
      </c>
      <c r="G66" s="36">
        <f t="shared" si="24"/>
        <v>-29</v>
      </c>
      <c r="H66" s="36">
        <f t="shared" si="62"/>
        <v>71</v>
      </c>
      <c r="I66" s="36">
        <f t="shared" si="62"/>
        <v>39</v>
      </c>
      <c r="J66" s="36">
        <f t="shared" si="63"/>
        <v>71</v>
      </c>
      <c r="K66" s="36">
        <f t="shared" si="63"/>
        <v>34</v>
      </c>
      <c r="L66" s="36">
        <f t="shared" si="25"/>
        <v>48</v>
      </c>
      <c r="M66" s="36">
        <f t="shared" si="64"/>
        <v>192</v>
      </c>
      <c r="N66" s="36">
        <f t="shared" si="64"/>
        <v>10</v>
      </c>
      <c r="O66" s="36">
        <f t="shared" si="65"/>
        <v>19</v>
      </c>
      <c r="P66" s="36">
        <f t="shared" si="65"/>
        <v>36</v>
      </c>
      <c r="Q66" s="36">
        <f t="shared" si="27"/>
        <v>-5</v>
      </c>
      <c r="R66" s="36">
        <f t="shared" si="66"/>
        <v>60</v>
      </c>
      <c r="S66" s="36">
        <f t="shared" si="66"/>
        <v>36</v>
      </c>
      <c r="T66" s="36">
        <f t="shared" si="67"/>
        <v>37</v>
      </c>
      <c r="U66" s="36">
        <f t="shared" si="67"/>
        <v>14</v>
      </c>
      <c r="V66" s="36">
        <f t="shared" si="28"/>
        <v>75</v>
      </c>
      <c r="W66" s="36">
        <f t="shared" si="68"/>
        <v>162</v>
      </c>
      <c r="X66" s="36">
        <f t="shared" si="68"/>
        <v>33</v>
      </c>
      <c r="Y66" s="36">
        <f t="shared" si="69"/>
        <v>7</v>
      </c>
      <c r="Z66" s="36">
        <f t="shared" si="69"/>
        <v>12</v>
      </c>
      <c r="AA66" s="36">
        <f t="shared" si="29"/>
        <v>24</v>
      </c>
      <c r="AB66" s="36">
        <f>AB21</f>
        <v>76</v>
      </c>
      <c r="AC66" s="36">
        <f>AC21</f>
        <v>98</v>
      </c>
    </row>
    <row r="67" spans="2:58" x14ac:dyDescent="0.2">
      <c r="B67" s="1" t="s">
        <v>28</v>
      </c>
      <c r="C67" s="20">
        <f t="shared" si="60"/>
        <v>1315</v>
      </c>
      <c r="D67" s="36">
        <f t="shared" si="60"/>
        <v>238</v>
      </c>
      <c r="E67" s="36">
        <f t="shared" si="61"/>
        <v>124</v>
      </c>
      <c r="F67" s="36">
        <f t="shared" si="61"/>
        <v>491</v>
      </c>
      <c r="G67" s="36">
        <f t="shared" si="24"/>
        <v>452</v>
      </c>
      <c r="H67" s="36">
        <f t="shared" si="62"/>
        <v>1305</v>
      </c>
      <c r="I67" s="36">
        <f t="shared" si="62"/>
        <v>324</v>
      </c>
      <c r="J67" s="36">
        <f t="shared" si="63"/>
        <v>449</v>
      </c>
      <c r="K67" s="36">
        <f t="shared" si="63"/>
        <v>519</v>
      </c>
      <c r="L67" s="36">
        <f t="shared" si="25"/>
        <v>414</v>
      </c>
      <c r="M67" s="36">
        <f t="shared" si="64"/>
        <v>1706</v>
      </c>
      <c r="N67" s="36">
        <f t="shared" si="64"/>
        <v>253</v>
      </c>
      <c r="O67" s="36">
        <f t="shared" si="65"/>
        <v>269</v>
      </c>
      <c r="P67" s="36">
        <f t="shared" si="65"/>
        <v>453</v>
      </c>
      <c r="Q67" s="36">
        <f t="shared" si="27"/>
        <v>452</v>
      </c>
      <c r="R67" s="36">
        <f t="shared" si="66"/>
        <v>1427</v>
      </c>
      <c r="S67" s="36">
        <f t="shared" si="66"/>
        <v>349</v>
      </c>
      <c r="T67" s="36">
        <f t="shared" si="67"/>
        <v>329</v>
      </c>
      <c r="U67" s="36">
        <f t="shared" si="67"/>
        <v>477</v>
      </c>
      <c r="V67" s="36">
        <f t="shared" si="28"/>
        <v>448</v>
      </c>
      <c r="W67" s="36">
        <f t="shared" si="68"/>
        <v>1603</v>
      </c>
      <c r="X67" s="36">
        <f t="shared" si="68"/>
        <v>363</v>
      </c>
      <c r="Y67" s="36">
        <f t="shared" si="69"/>
        <v>342</v>
      </c>
      <c r="Z67" s="36">
        <f t="shared" si="69"/>
        <v>471</v>
      </c>
      <c r="AA67" s="36">
        <f t="shared" si="29"/>
        <v>513</v>
      </c>
      <c r="AB67" s="36">
        <f t="shared" ref="AB67:BF67" si="70">SUM(AB52:AB66)</f>
        <v>1689</v>
      </c>
      <c r="AC67" s="30">
        <f t="shared" si="70"/>
        <v>404</v>
      </c>
      <c r="AD67" s="29">
        <f>SUM(AD52:AD66)</f>
        <v>395.39924440692363</v>
      </c>
      <c r="AE67" s="29">
        <f t="shared" si="70"/>
        <v>458.18370094970282</v>
      </c>
      <c r="AF67" s="29">
        <f t="shared" si="70"/>
        <v>21</v>
      </c>
      <c r="AG67" s="29">
        <f t="shared" si="70"/>
        <v>0</v>
      </c>
      <c r="AH67" s="29">
        <f t="shared" si="70"/>
        <v>0</v>
      </c>
      <c r="AI67" s="29">
        <f t="shared" si="70"/>
        <v>0</v>
      </c>
      <c r="AJ67" s="29">
        <f t="shared" si="70"/>
        <v>0</v>
      </c>
      <c r="AK67" s="29">
        <f t="shared" si="70"/>
        <v>0</v>
      </c>
      <c r="AL67" s="29">
        <f t="shared" si="70"/>
        <v>0</v>
      </c>
      <c r="AM67" s="29">
        <f t="shared" si="70"/>
        <v>0</v>
      </c>
      <c r="AN67" s="29">
        <f t="shared" si="70"/>
        <v>0</v>
      </c>
      <c r="AO67" s="29">
        <f t="shared" si="70"/>
        <v>0</v>
      </c>
      <c r="AP67" s="29">
        <f t="shared" si="70"/>
        <v>0</v>
      </c>
      <c r="AQ67" s="29">
        <f t="shared" si="70"/>
        <v>0</v>
      </c>
      <c r="AR67" s="29">
        <f t="shared" si="70"/>
        <v>0</v>
      </c>
      <c r="AS67" s="29">
        <f t="shared" si="70"/>
        <v>0</v>
      </c>
      <c r="AT67" s="29">
        <f t="shared" si="70"/>
        <v>0</v>
      </c>
      <c r="AU67" s="29">
        <f t="shared" si="70"/>
        <v>0</v>
      </c>
      <c r="AV67" s="29">
        <f t="shared" si="70"/>
        <v>0</v>
      </c>
      <c r="AW67" s="29">
        <f t="shared" si="70"/>
        <v>0</v>
      </c>
      <c r="AX67" s="29">
        <f t="shared" si="70"/>
        <v>0</v>
      </c>
      <c r="AY67" s="29">
        <f t="shared" si="70"/>
        <v>0</v>
      </c>
      <c r="AZ67" s="29">
        <f t="shared" si="70"/>
        <v>0</v>
      </c>
      <c r="BA67" s="29">
        <f t="shared" si="70"/>
        <v>0</v>
      </c>
      <c r="BB67" s="29">
        <f t="shared" si="70"/>
        <v>0</v>
      </c>
      <c r="BC67" s="29">
        <f t="shared" si="70"/>
        <v>0</v>
      </c>
      <c r="BD67" s="29">
        <f t="shared" si="70"/>
        <v>0</v>
      </c>
      <c r="BE67" s="29">
        <f t="shared" si="70"/>
        <v>0</v>
      </c>
      <c r="BF67" s="29">
        <f t="shared" si="70"/>
        <v>0</v>
      </c>
    </row>
    <row r="68" spans="2:58" x14ac:dyDescent="0.2">
      <c r="B68" s="1"/>
    </row>
    <row r="69" spans="2:58" x14ac:dyDescent="0.2">
      <c r="B69" s="1" t="s">
        <v>29</v>
      </c>
    </row>
    <row r="70" spans="2:58" x14ac:dyDescent="0.2">
      <c r="B70" s="15" t="s">
        <v>30</v>
      </c>
      <c r="C70" s="20">
        <f t="shared" ref="C70:D77" si="71">C25</f>
        <v>-196</v>
      </c>
      <c r="D70" s="36">
        <f t="shared" si="71"/>
        <v>-35</v>
      </c>
      <c r="E70" s="36">
        <f>E25-D25</f>
        <v>-32</v>
      </c>
      <c r="F70" s="36">
        <f>F25-E25</f>
        <v>-32</v>
      </c>
      <c r="G70" s="36">
        <f t="shared" si="24"/>
        <v>-61</v>
      </c>
      <c r="H70" s="36">
        <f t="shared" ref="H70:I77" si="72">H25</f>
        <v>-160</v>
      </c>
      <c r="I70" s="36">
        <f t="shared" si="72"/>
        <v>-45</v>
      </c>
      <c r="J70" s="36">
        <f>J25-I25</f>
        <v>-39</v>
      </c>
      <c r="K70" s="36">
        <f>K25-J25</f>
        <v>-54</v>
      </c>
      <c r="L70" s="36">
        <f t="shared" si="25"/>
        <v>-92</v>
      </c>
      <c r="M70" s="36">
        <f t="shared" ref="M70:N77" si="73">M25</f>
        <v>-230</v>
      </c>
      <c r="N70" s="36">
        <f t="shared" si="73"/>
        <v>-42</v>
      </c>
      <c r="O70" s="36">
        <f>O25-N25</f>
        <v>-55</v>
      </c>
      <c r="P70" s="36">
        <f>P25-O25</f>
        <v>-61</v>
      </c>
      <c r="Q70" s="36">
        <f t="shared" si="27"/>
        <v>-121</v>
      </c>
      <c r="R70" s="36">
        <f t="shared" ref="R70:S77" si="74">R25</f>
        <v>-279</v>
      </c>
      <c r="S70" s="36">
        <f t="shared" si="74"/>
        <v>-62</v>
      </c>
      <c r="T70" s="36">
        <f>T25-S25</f>
        <v>-60</v>
      </c>
      <c r="U70" s="36">
        <f>U25-T25</f>
        <v>-57</v>
      </c>
      <c r="V70" s="36">
        <f t="shared" si="28"/>
        <v>-106</v>
      </c>
      <c r="W70" s="36">
        <f t="shared" ref="W70:X77" si="75">W25</f>
        <v>-285</v>
      </c>
      <c r="X70" s="36">
        <f t="shared" si="75"/>
        <v>-49</v>
      </c>
      <c r="Y70" s="36">
        <f>Y25-X25</f>
        <v>-50</v>
      </c>
      <c r="Z70" s="36">
        <f>Z25-Y25</f>
        <v>-52</v>
      </c>
      <c r="AA70" s="36">
        <f t="shared" si="29"/>
        <v>-106</v>
      </c>
      <c r="AB70" s="36">
        <f t="shared" ref="AB70:AC76" si="76">AB25</f>
        <v>-257</v>
      </c>
      <c r="AC70" s="36">
        <f t="shared" si="76"/>
        <v>-71</v>
      </c>
      <c r="AD70" s="29">
        <f>-'Balance Sheet'!AD84</f>
        <v>-67.657904336224149</v>
      </c>
      <c r="AE70" s="29">
        <f>-'Balance Sheet'!AE84</f>
        <v>-72.114301814400477</v>
      </c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</row>
    <row r="71" spans="2:58" x14ac:dyDescent="0.2">
      <c r="B71" s="15" t="s">
        <v>31</v>
      </c>
      <c r="C71" s="20">
        <f t="shared" si="71"/>
        <v>0</v>
      </c>
      <c r="D71" s="36">
        <f t="shared" si="71"/>
        <v>0</v>
      </c>
      <c r="E71" s="36">
        <f>E26-D26</f>
        <v>0</v>
      </c>
      <c r="F71" s="36">
        <f>F26-E26</f>
        <v>0</v>
      </c>
      <c r="G71" s="36">
        <f t="shared" si="24"/>
        <v>0</v>
      </c>
      <c r="H71" s="36">
        <f t="shared" si="72"/>
        <v>0</v>
      </c>
      <c r="I71" s="36">
        <f t="shared" si="72"/>
        <v>0</v>
      </c>
      <c r="J71" s="36">
        <f>J26-I26</f>
        <v>0</v>
      </c>
      <c r="K71" s="36">
        <f>K26-J26</f>
        <v>0</v>
      </c>
      <c r="L71" s="36">
        <f t="shared" si="25"/>
        <v>0</v>
      </c>
      <c r="M71" s="36">
        <f t="shared" si="73"/>
        <v>0</v>
      </c>
      <c r="N71" s="36">
        <f t="shared" si="73"/>
        <v>0</v>
      </c>
      <c r="O71" s="36">
        <f>O26-N26</f>
        <v>0</v>
      </c>
      <c r="P71" s="36">
        <f>P26-O26</f>
        <v>0</v>
      </c>
      <c r="Q71" s="36">
        <f t="shared" si="27"/>
        <v>0</v>
      </c>
      <c r="R71" s="36">
        <f t="shared" si="74"/>
        <v>0</v>
      </c>
      <c r="S71" s="36">
        <f t="shared" si="74"/>
        <v>0</v>
      </c>
      <c r="T71" s="36">
        <f>T26-S26</f>
        <v>0</v>
      </c>
      <c r="U71" s="36">
        <f>U26-T26</f>
        <v>0</v>
      </c>
      <c r="V71" s="36">
        <f t="shared" si="28"/>
        <v>0</v>
      </c>
      <c r="W71" s="36">
        <f t="shared" si="75"/>
        <v>0</v>
      </c>
      <c r="X71" s="36">
        <f t="shared" si="75"/>
        <v>104</v>
      </c>
      <c r="Y71" s="36">
        <f>Y26-X26</f>
        <v>0</v>
      </c>
      <c r="Z71" s="36">
        <f>Z26-Y26</f>
        <v>0</v>
      </c>
      <c r="AA71" s="36">
        <f t="shared" si="29"/>
        <v>0</v>
      </c>
      <c r="AB71" s="36">
        <f t="shared" si="76"/>
        <v>104</v>
      </c>
      <c r="AC71" s="36">
        <f t="shared" si="76"/>
        <v>0</v>
      </c>
    </row>
    <row r="72" spans="2:58" x14ac:dyDescent="0.2">
      <c r="B72" s="15" t="s">
        <v>32</v>
      </c>
      <c r="C72" s="20">
        <f t="shared" si="71"/>
        <v>0</v>
      </c>
      <c r="D72" s="36">
        <f t="shared" si="71"/>
        <v>0</v>
      </c>
      <c r="E72" s="36">
        <f>E27-D29</f>
        <v>-2</v>
      </c>
      <c r="F72" s="36">
        <f t="shared" ref="F72:F77" si="77">F27-E27</f>
        <v>0</v>
      </c>
      <c r="G72" s="36">
        <f t="shared" si="24"/>
        <v>2</v>
      </c>
      <c r="H72" s="36">
        <f t="shared" si="72"/>
        <v>0</v>
      </c>
      <c r="I72" s="36">
        <f t="shared" si="72"/>
        <v>0</v>
      </c>
      <c r="J72" s="36">
        <f>J27-I29</f>
        <v>-20</v>
      </c>
      <c r="K72" s="36">
        <f t="shared" ref="K72:K77" si="78">K27-J27</f>
        <v>0</v>
      </c>
      <c r="L72" s="36">
        <f t="shared" si="25"/>
        <v>20</v>
      </c>
      <c r="M72" s="36">
        <f t="shared" si="73"/>
        <v>0</v>
      </c>
      <c r="N72" s="36">
        <f t="shared" si="73"/>
        <v>0</v>
      </c>
      <c r="O72" s="36">
        <f>O27-N29</f>
        <v>-24</v>
      </c>
      <c r="P72" s="36">
        <f t="shared" ref="P72:P77" si="79">P27-O27</f>
        <v>0</v>
      </c>
      <c r="Q72" s="36">
        <f t="shared" si="27"/>
        <v>24</v>
      </c>
      <c r="R72" s="36">
        <f t="shared" si="74"/>
        <v>0</v>
      </c>
      <c r="S72" s="36">
        <f t="shared" si="74"/>
        <v>0</v>
      </c>
      <c r="T72" s="36">
        <f>T27-S29</f>
        <v>116</v>
      </c>
      <c r="U72" s="36">
        <f t="shared" ref="U72:U77" si="80">U27-T27</f>
        <v>0</v>
      </c>
      <c r="V72" s="36">
        <f t="shared" si="28"/>
        <v>5</v>
      </c>
      <c r="W72" s="36">
        <f t="shared" si="75"/>
        <v>121</v>
      </c>
      <c r="X72" s="36">
        <f t="shared" si="75"/>
        <v>0</v>
      </c>
      <c r="Y72" s="36">
        <f>Y27-X29</f>
        <v>-11</v>
      </c>
      <c r="Z72" s="36">
        <f t="shared" ref="Z72:Z77" si="81">Z27-Y27</f>
        <v>0</v>
      </c>
      <c r="AA72" s="36">
        <f t="shared" si="29"/>
        <v>11</v>
      </c>
      <c r="AB72" s="36">
        <f t="shared" si="76"/>
        <v>0</v>
      </c>
      <c r="AC72" s="36">
        <f t="shared" si="76"/>
        <v>0</v>
      </c>
    </row>
    <row r="73" spans="2:58" x14ac:dyDescent="0.2">
      <c r="B73" s="15" t="s">
        <v>33</v>
      </c>
      <c r="C73" s="20">
        <f t="shared" si="71"/>
        <v>0</v>
      </c>
      <c r="D73" s="36">
        <f t="shared" si="71"/>
        <v>0</v>
      </c>
      <c r="E73" s="36">
        <f>E28-D30</f>
        <v>0</v>
      </c>
      <c r="F73" s="36">
        <f t="shared" si="77"/>
        <v>0</v>
      </c>
      <c r="G73" s="36">
        <f t="shared" si="24"/>
        <v>0</v>
      </c>
      <c r="H73" s="36">
        <f t="shared" si="72"/>
        <v>0</v>
      </c>
      <c r="I73" s="36">
        <f t="shared" si="72"/>
        <v>0</v>
      </c>
      <c r="J73" s="36">
        <f>J28-I30</f>
        <v>0</v>
      </c>
      <c r="K73" s="36">
        <f t="shared" si="78"/>
        <v>0</v>
      </c>
      <c r="L73" s="36">
        <f t="shared" si="25"/>
        <v>0</v>
      </c>
      <c r="M73" s="36">
        <f t="shared" si="73"/>
        <v>0</v>
      </c>
      <c r="N73" s="36">
        <f t="shared" si="73"/>
        <v>0</v>
      </c>
      <c r="O73" s="36">
        <f>O28-N30</f>
        <v>0</v>
      </c>
      <c r="P73" s="36">
        <f t="shared" si="79"/>
        <v>0</v>
      </c>
      <c r="Q73" s="36">
        <f t="shared" si="27"/>
        <v>0</v>
      </c>
      <c r="R73" s="36">
        <f t="shared" si="74"/>
        <v>0</v>
      </c>
      <c r="S73" s="36">
        <f t="shared" si="74"/>
        <v>0</v>
      </c>
      <c r="T73" s="36">
        <f>T28-S30</f>
        <v>0</v>
      </c>
      <c r="U73" s="36">
        <f t="shared" si="80"/>
        <v>0</v>
      </c>
      <c r="V73" s="36">
        <f t="shared" si="28"/>
        <v>0</v>
      </c>
      <c r="W73" s="36">
        <f t="shared" si="75"/>
        <v>0</v>
      </c>
      <c r="X73" s="36">
        <f t="shared" si="75"/>
        <v>0</v>
      </c>
      <c r="Y73" s="36">
        <f>Y28-X30</f>
        <v>-174</v>
      </c>
      <c r="Z73" s="36">
        <f t="shared" si="81"/>
        <v>0</v>
      </c>
      <c r="AA73" s="36">
        <f t="shared" si="29"/>
        <v>0</v>
      </c>
      <c r="AB73" s="36">
        <f t="shared" si="76"/>
        <v>-174</v>
      </c>
      <c r="AC73" s="36">
        <f t="shared" si="76"/>
        <v>0</v>
      </c>
    </row>
    <row r="74" spans="2:58" x14ac:dyDescent="0.2">
      <c r="B74" s="15" t="s">
        <v>34</v>
      </c>
      <c r="C74" s="20">
        <f t="shared" si="71"/>
        <v>110</v>
      </c>
      <c r="D74" s="36">
        <f t="shared" si="71"/>
        <v>2</v>
      </c>
      <c r="E74" s="36">
        <f>E29-D31</f>
        <v>411</v>
      </c>
      <c r="F74" s="36">
        <f t="shared" si="77"/>
        <v>10</v>
      </c>
      <c r="G74" s="36">
        <f t="shared" si="24"/>
        <v>-404</v>
      </c>
      <c r="H74" s="36">
        <f t="shared" si="72"/>
        <v>19</v>
      </c>
      <c r="I74" s="36">
        <f t="shared" si="72"/>
        <v>20</v>
      </c>
      <c r="J74" s="36">
        <f>J29-I31</f>
        <v>4</v>
      </c>
      <c r="K74" s="36">
        <f t="shared" si="78"/>
        <v>5</v>
      </c>
      <c r="L74" s="36">
        <f t="shared" si="25"/>
        <v>56</v>
      </c>
      <c r="M74" s="36">
        <f t="shared" si="73"/>
        <v>85</v>
      </c>
      <c r="N74" s="36">
        <f t="shared" si="73"/>
        <v>24</v>
      </c>
      <c r="O74" s="36">
        <f>O29-N31</f>
        <v>52</v>
      </c>
      <c r="P74" s="36">
        <f t="shared" si="79"/>
        <v>10</v>
      </c>
      <c r="Q74" s="36">
        <f t="shared" si="27"/>
        <v>-13</v>
      </c>
      <c r="R74" s="36">
        <f t="shared" si="74"/>
        <v>73</v>
      </c>
      <c r="S74" s="36">
        <f t="shared" si="74"/>
        <v>5</v>
      </c>
      <c r="T74" s="36">
        <f>T29-S31</f>
        <v>30</v>
      </c>
      <c r="U74" s="36">
        <f t="shared" si="80"/>
        <v>26</v>
      </c>
      <c r="V74" s="36">
        <f t="shared" si="28"/>
        <v>-1</v>
      </c>
      <c r="W74" s="36">
        <f t="shared" si="75"/>
        <v>60</v>
      </c>
      <c r="X74" s="36">
        <f t="shared" si="75"/>
        <v>11</v>
      </c>
      <c r="Y74" s="36">
        <f>Y29-X31</f>
        <v>51</v>
      </c>
      <c r="Z74" s="36">
        <f t="shared" si="81"/>
        <v>18</v>
      </c>
      <c r="AA74" s="36">
        <f t="shared" si="29"/>
        <v>-31</v>
      </c>
      <c r="AB74" s="36">
        <f t="shared" si="76"/>
        <v>49</v>
      </c>
      <c r="AC74" s="36">
        <f t="shared" si="76"/>
        <v>15</v>
      </c>
    </row>
    <row r="75" spans="2:58" x14ac:dyDescent="0.2">
      <c r="B75" s="16" t="s">
        <v>35</v>
      </c>
      <c r="C75" s="20">
        <f t="shared" si="71"/>
        <v>0</v>
      </c>
      <c r="D75" s="36">
        <f t="shared" si="71"/>
        <v>0</v>
      </c>
      <c r="E75" s="36">
        <f>E30-D32</f>
        <v>441</v>
      </c>
      <c r="F75" s="36">
        <f t="shared" si="77"/>
        <v>0</v>
      </c>
      <c r="G75" s="36">
        <f t="shared" si="24"/>
        <v>-441</v>
      </c>
      <c r="H75" s="36">
        <f t="shared" si="72"/>
        <v>0</v>
      </c>
      <c r="I75" s="36">
        <f t="shared" si="72"/>
        <v>0</v>
      </c>
      <c r="J75" s="36">
        <f>J30-I32</f>
        <v>-14</v>
      </c>
      <c r="K75" s="36">
        <f t="shared" si="78"/>
        <v>0</v>
      </c>
      <c r="L75" s="36">
        <f t="shared" si="25"/>
        <v>14</v>
      </c>
      <c r="M75" s="36">
        <f t="shared" si="73"/>
        <v>0</v>
      </c>
      <c r="N75" s="36">
        <f t="shared" si="73"/>
        <v>0</v>
      </c>
      <c r="O75" s="36">
        <f>O30-N32</f>
        <v>29</v>
      </c>
      <c r="P75" s="36">
        <f t="shared" si="79"/>
        <v>0</v>
      </c>
      <c r="Q75" s="36">
        <f t="shared" si="27"/>
        <v>-29</v>
      </c>
      <c r="R75" s="36">
        <f t="shared" si="74"/>
        <v>0</v>
      </c>
      <c r="S75" s="36">
        <f t="shared" si="74"/>
        <v>0</v>
      </c>
      <c r="T75" s="36">
        <f>T30-S32</f>
        <v>57</v>
      </c>
      <c r="U75" s="36">
        <f t="shared" si="80"/>
        <v>-1</v>
      </c>
      <c r="V75" s="36">
        <f t="shared" si="28"/>
        <v>-56</v>
      </c>
      <c r="W75" s="36">
        <f t="shared" si="75"/>
        <v>0</v>
      </c>
      <c r="X75" s="36">
        <f t="shared" si="75"/>
        <v>0</v>
      </c>
      <c r="Y75" s="36">
        <f>Y30-X32</f>
        <v>-161</v>
      </c>
      <c r="Z75" s="36">
        <f t="shared" si="81"/>
        <v>25</v>
      </c>
      <c r="AA75" s="36">
        <f t="shared" si="29"/>
        <v>45</v>
      </c>
      <c r="AB75" s="36">
        <f t="shared" si="76"/>
        <v>-91</v>
      </c>
      <c r="AC75" s="36">
        <f t="shared" si="76"/>
        <v>90</v>
      </c>
    </row>
    <row r="76" spans="2:58" x14ac:dyDescent="0.2">
      <c r="B76" s="15" t="s">
        <v>27</v>
      </c>
      <c r="C76" s="20">
        <f t="shared" si="71"/>
        <v>-2</v>
      </c>
      <c r="D76" s="36">
        <f t="shared" si="71"/>
        <v>-408</v>
      </c>
      <c r="E76" s="36">
        <f>E31-D34</f>
        <v>-408</v>
      </c>
      <c r="F76" s="36">
        <f t="shared" si="77"/>
        <v>225</v>
      </c>
      <c r="G76" s="36">
        <f t="shared" si="24"/>
        <v>397</v>
      </c>
      <c r="H76" s="36">
        <f t="shared" si="72"/>
        <v>-194</v>
      </c>
      <c r="I76" s="36">
        <f t="shared" si="72"/>
        <v>39</v>
      </c>
      <c r="J76" s="36">
        <f>J31-I34</f>
        <v>33</v>
      </c>
      <c r="K76" s="36">
        <f t="shared" si="78"/>
        <v>-66</v>
      </c>
      <c r="L76" s="36">
        <f t="shared" si="25"/>
        <v>-34</v>
      </c>
      <c r="M76" s="36">
        <f t="shared" si="73"/>
        <v>-28</v>
      </c>
      <c r="N76" s="36">
        <f t="shared" si="73"/>
        <v>-11</v>
      </c>
      <c r="O76" s="36">
        <f>O31-N34</f>
        <v>-8</v>
      </c>
      <c r="P76" s="36">
        <f t="shared" si="79"/>
        <v>3</v>
      </c>
      <c r="Q76" s="36">
        <f t="shared" si="27"/>
        <v>20</v>
      </c>
      <c r="R76" s="36">
        <f t="shared" si="74"/>
        <v>4</v>
      </c>
      <c r="S76" s="36">
        <f t="shared" si="74"/>
        <v>1</v>
      </c>
      <c r="T76" s="36">
        <f>T31-S34</f>
        <v>-5</v>
      </c>
      <c r="U76" s="36">
        <f t="shared" si="80"/>
        <v>2</v>
      </c>
      <c r="V76" s="36">
        <f t="shared" si="28"/>
        <v>-1</v>
      </c>
      <c r="W76" s="36">
        <f t="shared" si="75"/>
        <v>-3</v>
      </c>
      <c r="X76" s="36">
        <f t="shared" si="75"/>
        <v>-21</v>
      </c>
      <c r="Y76" s="36">
        <f>Y31-X34</f>
        <v>2</v>
      </c>
      <c r="Z76" s="36">
        <f t="shared" si="81"/>
        <v>-30</v>
      </c>
      <c r="AA76" s="36">
        <f t="shared" si="29"/>
        <v>-4</v>
      </c>
      <c r="AB76" s="36">
        <f t="shared" si="76"/>
        <v>-53</v>
      </c>
      <c r="AC76" s="36">
        <f t="shared" si="76"/>
        <v>-32</v>
      </c>
    </row>
    <row r="77" spans="2:58" x14ac:dyDescent="0.2">
      <c r="B77" s="1" t="s">
        <v>36</v>
      </c>
      <c r="C77" s="20">
        <f t="shared" si="71"/>
        <v>-88</v>
      </c>
      <c r="D77" s="36">
        <f t="shared" si="71"/>
        <v>-441</v>
      </c>
      <c r="E77" s="36">
        <f>E32-D32</f>
        <v>-31</v>
      </c>
      <c r="F77" s="36">
        <f t="shared" si="77"/>
        <v>203</v>
      </c>
      <c r="G77" s="36">
        <f t="shared" si="24"/>
        <v>-66</v>
      </c>
      <c r="H77" s="36">
        <f t="shared" si="72"/>
        <v>-335</v>
      </c>
      <c r="I77" s="36">
        <f t="shared" si="72"/>
        <v>14</v>
      </c>
      <c r="J77" s="36">
        <f>J32-I32</f>
        <v>-22</v>
      </c>
      <c r="K77" s="36">
        <f t="shared" si="78"/>
        <v>-115</v>
      </c>
      <c r="L77" s="36">
        <f t="shared" si="25"/>
        <v>-50</v>
      </c>
      <c r="M77" s="36">
        <f t="shared" si="73"/>
        <v>-173</v>
      </c>
      <c r="N77" s="36">
        <f t="shared" si="73"/>
        <v>-29</v>
      </c>
      <c r="O77" s="36">
        <f>O32-N32</f>
        <v>-35</v>
      </c>
      <c r="P77" s="36">
        <f t="shared" si="79"/>
        <v>-48</v>
      </c>
      <c r="Q77" s="36">
        <f t="shared" si="27"/>
        <v>-90</v>
      </c>
      <c r="R77" s="36">
        <f t="shared" si="74"/>
        <v>-202</v>
      </c>
      <c r="S77" s="36">
        <f t="shared" si="74"/>
        <v>-56</v>
      </c>
      <c r="T77" s="36">
        <f>T32-S32</f>
        <v>82</v>
      </c>
      <c r="U77" s="36">
        <f t="shared" si="80"/>
        <v>-30</v>
      </c>
      <c r="V77" s="36">
        <f t="shared" si="28"/>
        <v>-103</v>
      </c>
      <c r="W77" s="36">
        <f t="shared" si="75"/>
        <v>-107</v>
      </c>
      <c r="X77" s="36">
        <f t="shared" si="75"/>
        <v>45</v>
      </c>
      <c r="Y77" s="36">
        <f>Y32-X32</f>
        <v>-298</v>
      </c>
      <c r="Z77" s="36">
        <f t="shared" si="81"/>
        <v>-39</v>
      </c>
      <c r="AA77" s="36">
        <f t="shared" si="29"/>
        <v>-130</v>
      </c>
      <c r="AB77" s="36">
        <f>SUM(AB70:AB76)</f>
        <v>-422</v>
      </c>
      <c r="AC77" s="31">
        <f t="shared" ref="AC77:BF77" si="82">SUM(AC70:AC76)</f>
        <v>2</v>
      </c>
      <c r="AD77" s="34">
        <f t="shared" si="82"/>
        <v>-67.657904336224149</v>
      </c>
      <c r="AE77" s="34">
        <f t="shared" si="82"/>
        <v>-72.114301814400477</v>
      </c>
      <c r="AF77" s="34">
        <f t="shared" si="82"/>
        <v>0</v>
      </c>
      <c r="AG77" s="34">
        <f t="shared" si="82"/>
        <v>0</v>
      </c>
      <c r="AH77" s="34">
        <f t="shared" si="82"/>
        <v>0</v>
      </c>
      <c r="AI77" s="34">
        <f t="shared" si="82"/>
        <v>0</v>
      </c>
      <c r="AJ77" s="34">
        <f t="shared" si="82"/>
        <v>0</v>
      </c>
      <c r="AK77" s="34">
        <f t="shared" si="82"/>
        <v>0</v>
      </c>
      <c r="AL77" s="34">
        <f t="shared" si="82"/>
        <v>0</v>
      </c>
      <c r="AM77" s="34">
        <f t="shared" si="82"/>
        <v>0</v>
      </c>
      <c r="AN77" s="34">
        <f t="shared" si="82"/>
        <v>0</v>
      </c>
      <c r="AO77" s="34">
        <f t="shared" si="82"/>
        <v>0</v>
      </c>
      <c r="AP77" s="34">
        <f t="shared" si="82"/>
        <v>0</v>
      </c>
      <c r="AQ77" s="34">
        <f t="shared" si="82"/>
        <v>0</v>
      </c>
      <c r="AR77" s="34">
        <f t="shared" si="82"/>
        <v>0</v>
      </c>
      <c r="AS77" s="34">
        <f t="shared" si="82"/>
        <v>0</v>
      </c>
      <c r="AT77" s="34">
        <f t="shared" si="82"/>
        <v>0</v>
      </c>
      <c r="AU77" s="34">
        <f t="shared" si="82"/>
        <v>0</v>
      </c>
      <c r="AV77" s="34">
        <f t="shared" si="82"/>
        <v>0</v>
      </c>
      <c r="AW77" s="34">
        <f t="shared" si="82"/>
        <v>0</v>
      </c>
      <c r="AX77" s="34">
        <f t="shared" si="82"/>
        <v>0</v>
      </c>
      <c r="AY77" s="34">
        <f t="shared" si="82"/>
        <v>0</v>
      </c>
      <c r="AZ77" s="34">
        <f t="shared" si="82"/>
        <v>0</v>
      </c>
      <c r="BA77" s="34">
        <f t="shared" si="82"/>
        <v>0</v>
      </c>
      <c r="BB77" s="34">
        <f t="shared" si="82"/>
        <v>0</v>
      </c>
      <c r="BC77" s="34">
        <f t="shared" si="82"/>
        <v>0</v>
      </c>
      <c r="BD77" s="34">
        <f t="shared" si="82"/>
        <v>0</v>
      </c>
      <c r="BE77" s="34">
        <f t="shared" si="82"/>
        <v>0</v>
      </c>
      <c r="BF77" s="34">
        <f t="shared" si="82"/>
        <v>0</v>
      </c>
    </row>
    <row r="78" spans="2:58" x14ac:dyDescent="0.2">
      <c r="B78" s="1"/>
    </row>
    <row r="79" spans="2:58" x14ac:dyDescent="0.2">
      <c r="B79" s="1" t="s">
        <v>37</v>
      </c>
    </row>
    <row r="80" spans="2:58" x14ac:dyDescent="0.2">
      <c r="B80" s="48" t="s">
        <v>38</v>
      </c>
      <c r="C80" s="20">
        <f>C35</f>
        <v>800</v>
      </c>
      <c r="D80" s="36">
        <f>D35</f>
        <v>0</v>
      </c>
      <c r="E80" s="36">
        <f>E35-D35</f>
        <v>600</v>
      </c>
      <c r="F80" s="36">
        <f>F35-E35</f>
        <v>1050</v>
      </c>
      <c r="G80" s="36">
        <f t="shared" si="24"/>
        <v>0</v>
      </c>
      <c r="H80" s="36">
        <f>H35</f>
        <v>1650</v>
      </c>
      <c r="I80" s="36">
        <f>I35</f>
        <v>800</v>
      </c>
      <c r="J80" s="36">
        <f>J35-I35</f>
        <v>1100</v>
      </c>
      <c r="K80" s="36">
        <f>K35-J35</f>
        <v>2250</v>
      </c>
      <c r="L80" s="36">
        <f t="shared" si="25"/>
        <v>0</v>
      </c>
      <c r="M80" s="36">
        <f>M35</f>
        <v>4150</v>
      </c>
      <c r="N80" s="36">
        <f>N35</f>
        <v>0</v>
      </c>
      <c r="O80" s="36">
        <f>O35-N35</f>
        <v>999</v>
      </c>
      <c r="P80" s="36">
        <f>P35-O35</f>
        <v>0</v>
      </c>
      <c r="Q80" s="36">
        <f t="shared" si="27"/>
        <v>0</v>
      </c>
      <c r="R80" s="36">
        <f>R35</f>
        <v>999</v>
      </c>
      <c r="S80" s="36">
        <f>S35</f>
        <v>0</v>
      </c>
      <c r="T80" s="36">
        <f>T35-S35</f>
        <v>0</v>
      </c>
      <c r="U80" s="36">
        <f>U35-T35</f>
        <v>0</v>
      </c>
      <c r="V80" s="36">
        <f t="shared" si="28"/>
        <v>0</v>
      </c>
      <c r="W80" s="36">
        <f>W35</f>
        <v>0</v>
      </c>
      <c r="X80" s="36">
        <f>X35</f>
        <v>0</v>
      </c>
      <c r="Y80" s="36">
        <f>Y35-X35</f>
        <v>237</v>
      </c>
      <c r="Z80" s="36">
        <f>Z35-Y35</f>
        <v>0</v>
      </c>
      <c r="AA80" s="36">
        <f t="shared" si="29"/>
        <v>0</v>
      </c>
      <c r="AB80" s="36">
        <f>AB35</f>
        <v>237</v>
      </c>
      <c r="AC80" s="36">
        <f>AC35</f>
        <v>-5</v>
      </c>
    </row>
    <row r="81" spans="2:58" x14ac:dyDescent="0.2">
      <c r="B81" s="48" t="s">
        <v>39</v>
      </c>
      <c r="C81" s="20">
        <f>C36</f>
        <v>-331</v>
      </c>
      <c r="D81" s="36">
        <f>D36</f>
        <v>-20</v>
      </c>
      <c r="E81" s="36">
        <f>E36-D36</f>
        <v>-21</v>
      </c>
      <c r="F81" s="36">
        <f>F36-E36</f>
        <v>-1101</v>
      </c>
      <c r="G81" s="36">
        <f t="shared" si="24"/>
        <v>-375</v>
      </c>
      <c r="H81" s="36">
        <f>H36</f>
        <v>-1517</v>
      </c>
      <c r="I81" s="36">
        <f>I36</f>
        <v>-912</v>
      </c>
      <c r="J81" s="36">
        <f>J36-I36</f>
        <v>-1090</v>
      </c>
      <c r="K81" s="36">
        <f>K36-J36</f>
        <v>-1645</v>
      </c>
      <c r="L81" s="36">
        <f t="shared" si="25"/>
        <v>-10</v>
      </c>
      <c r="M81" s="36">
        <f>M36</f>
        <v>-3657</v>
      </c>
      <c r="N81" s="36">
        <f>N36</f>
        <v>-15</v>
      </c>
      <c r="O81" s="36">
        <f>O36-N36</f>
        <v>-643</v>
      </c>
      <c r="P81" s="36">
        <f>P36-O36</f>
        <v>-20</v>
      </c>
      <c r="Q81" s="36">
        <f t="shared" si="27"/>
        <v>-21</v>
      </c>
      <c r="R81" s="36">
        <f>R36</f>
        <v>-699</v>
      </c>
      <c r="S81" s="36">
        <f>S36</f>
        <v>-20</v>
      </c>
      <c r="T81" s="36">
        <f>T36-S36</f>
        <v>-20</v>
      </c>
      <c r="U81" s="36">
        <f>U36-T36</f>
        <v>-20</v>
      </c>
      <c r="V81" s="36">
        <f t="shared" si="28"/>
        <v>-337</v>
      </c>
      <c r="W81" s="36">
        <f>W36</f>
        <v>-397</v>
      </c>
      <c r="X81" s="36">
        <f>X36</f>
        <v>-10</v>
      </c>
      <c r="Y81" s="36">
        <f>Y36-X36</f>
        <v>-453</v>
      </c>
      <c r="Z81" s="36">
        <f>Z36-Y36</f>
        <v>-9</v>
      </c>
      <c r="AA81" s="36">
        <f t="shared" si="29"/>
        <v>-7</v>
      </c>
      <c r="AB81" s="36">
        <f>AB36</f>
        <v>-479</v>
      </c>
      <c r="AC81" s="36">
        <f>AC36</f>
        <v>0</v>
      </c>
    </row>
    <row r="82" spans="2:58" x14ac:dyDescent="0.2">
      <c r="B82" s="15" t="s">
        <v>207</v>
      </c>
      <c r="C82" s="20">
        <f>SUM(C80:C81)</f>
        <v>469</v>
      </c>
      <c r="D82" s="20">
        <f t="shared" ref="D82:AB82" si="83">SUM(D80:D81)</f>
        <v>-20</v>
      </c>
      <c r="E82" s="20">
        <f t="shared" si="83"/>
        <v>579</v>
      </c>
      <c r="F82" s="20">
        <f t="shared" si="83"/>
        <v>-51</v>
      </c>
      <c r="G82" s="20">
        <f t="shared" si="83"/>
        <v>-375</v>
      </c>
      <c r="H82" s="20">
        <f t="shared" si="83"/>
        <v>133</v>
      </c>
      <c r="I82" s="20">
        <f t="shared" si="83"/>
        <v>-112</v>
      </c>
      <c r="J82" s="20">
        <f t="shared" si="83"/>
        <v>10</v>
      </c>
      <c r="K82" s="20">
        <f t="shared" si="83"/>
        <v>605</v>
      </c>
      <c r="L82" s="20">
        <f t="shared" si="83"/>
        <v>-10</v>
      </c>
      <c r="M82" s="20">
        <f t="shared" si="83"/>
        <v>493</v>
      </c>
      <c r="N82" s="20">
        <f t="shared" si="83"/>
        <v>-15</v>
      </c>
      <c r="O82" s="20">
        <f t="shared" si="83"/>
        <v>356</v>
      </c>
      <c r="P82" s="20">
        <f t="shared" si="83"/>
        <v>-20</v>
      </c>
      <c r="Q82" s="20">
        <f t="shared" si="83"/>
        <v>-21</v>
      </c>
      <c r="R82" s="20">
        <f t="shared" si="83"/>
        <v>300</v>
      </c>
      <c r="S82" s="20">
        <f t="shared" si="83"/>
        <v>-20</v>
      </c>
      <c r="T82" s="20">
        <f t="shared" si="83"/>
        <v>-20</v>
      </c>
      <c r="U82" s="20">
        <f t="shared" si="83"/>
        <v>-20</v>
      </c>
      <c r="V82" s="20">
        <f t="shared" si="83"/>
        <v>-337</v>
      </c>
      <c r="W82" s="20">
        <f t="shared" si="83"/>
        <v>-397</v>
      </c>
      <c r="X82" s="20">
        <f t="shared" si="83"/>
        <v>-10</v>
      </c>
      <c r="Y82" s="20">
        <f t="shared" si="83"/>
        <v>-216</v>
      </c>
      <c r="Z82" s="20">
        <f t="shared" si="83"/>
        <v>-9</v>
      </c>
      <c r="AA82" s="20">
        <f t="shared" si="83"/>
        <v>-7</v>
      </c>
      <c r="AB82" s="20">
        <f t="shared" si="83"/>
        <v>-242</v>
      </c>
      <c r="AC82" s="20">
        <f t="shared" ref="AC82" si="84">SUM(AC80:AC81)</f>
        <v>-5</v>
      </c>
      <c r="AD82" s="29">
        <f>'Balance Sheet'!AD73</f>
        <v>381.18232860293392</v>
      </c>
      <c r="AE82" s="29">
        <f>'Balance Sheet'!AE73</f>
        <v>-38.513446779243168</v>
      </c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</row>
    <row r="83" spans="2:58" x14ac:dyDescent="0.2">
      <c r="B83" s="16" t="s">
        <v>40</v>
      </c>
      <c r="C83" s="20">
        <f t="shared" ref="C83:D86" si="85">C37</f>
        <v>0</v>
      </c>
      <c r="D83" s="36">
        <f t="shared" si="85"/>
        <v>950</v>
      </c>
      <c r="E83" s="36">
        <f t="shared" ref="E83:F86" si="86">E37-D37</f>
        <v>-375</v>
      </c>
      <c r="F83" s="36">
        <f t="shared" si="86"/>
        <v>-575</v>
      </c>
      <c r="G83" s="36">
        <f t="shared" si="24"/>
        <v>0</v>
      </c>
      <c r="H83" s="36">
        <f t="shared" ref="H83:I86" si="87">H37</f>
        <v>0</v>
      </c>
      <c r="I83" s="36">
        <f t="shared" si="87"/>
        <v>0</v>
      </c>
      <c r="J83" s="36">
        <f t="shared" ref="J83:K86" si="88">J37-I37</f>
        <v>0</v>
      </c>
      <c r="K83" s="36">
        <f t="shared" si="88"/>
        <v>0</v>
      </c>
      <c r="L83" s="36">
        <f t="shared" si="25"/>
        <v>0</v>
      </c>
      <c r="M83" s="36">
        <f t="shared" ref="M83:N86" si="89">M37</f>
        <v>0</v>
      </c>
      <c r="N83" s="36">
        <f t="shared" si="89"/>
        <v>174</v>
      </c>
      <c r="O83" s="36">
        <f t="shared" ref="O83:P86" si="90">O37-N37</f>
        <v>-174</v>
      </c>
      <c r="P83" s="36">
        <f t="shared" si="90"/>
        <v>0</v>
      </c>
      <c r="Q83" s="36">
        <f t="shared" si="27"/>
        <v>279</v>
      </c>
      <c r="R83" s="36">
        <f t="shared" ref="R83:S86" si="91">R37</f>
        <v>279</v>
      </c>
      <c r="S83" s="36">
        <f t="shared" si="91"/>
        <v>-85</v>
      </c>
      <c r="T83" s="36">
        <f t="shared" ref="T83:U86" si="92">T37-S37</f>
        <v>-164</v>
      </c>
      <c r="U83" s="36">
        <f t="shared" si="92"/>
        <v>-30</v>
      </c>
      <c r="V83" s="36">
        <f t="shared" si="28"/>
        <v>0</v>
      </c>
      <c r="W83" s="36">
        <f t="shared" ref="W83:X86" si="93">W37</f>
        <v>-279</v>
      </c>
      <c r="X83" s="36">
        <f t="shared" si="93"/>
        <v>0</v>
      </c>
      <c r="Y83" s="36">
        <f t="shared" ref="Y83:Z86" si="94">Y37-X37</f>
        <v>175</v>
      </c>
      <c r="Z83" s="36">
        <f t="shared" si="94"/>
        <v>30</v>
      </c>
      <c r="AA83" s="36">
        <f t="shared" si="29"/>
        <v>140</v>
      </c>
      <c r="AB83" s="36">
        <f t="shared" ref="AB83:AC86" si="95">AB37</f>
        <v>345</v>
      </c>
      <c r="AC83" s="36">
        <f t="shared" si="95"/>
        <v>24</v>
      </c>
    </row>
    <row r="84" spans="2:58" x14ac:dyDescent="0.2">
      <c r="B84" s="15" t="s">
        <v>41</v>
      </c>
      <c r="C84" s="20">
        <f t="shared" si="85"/>
        <v>-815</v>
      </c>
      <c r="D84" s="36">
        <f t="shared" si="85"/>
        <v>0</v>
      </c>
      <c r="E84" s="36">
        <f t="shared" si="86"/>
        <v>0</v>
      </c>
      <c r="F84" s="36">
        <f t="shared" si="86"/>
        <v>0</v>
      </c>
      <c r="G84" s="36">
        <f t="shared" si="24"/>
        <v>-239</v>
      </c>
      <c r="H84" s="36">
        <f t="shared" si="87"/>
        <v>-239</v>
      </c>
      <c r="I84" s="36">
        <f t="shared" si="87"/>
        <v>-286</v>
      </c>
      <c r="J84" s="36">
        <f t="shared" si="88"/>
        <v>-244</v>
      </c>
      <c r="K84" s="36">
        <f t="shared" si="88"/>
        <v>-327</v>
      </c>
      <c r="L84" s="36">
        <f t="shared" si="25"/>
        <v>-734</v>
      </c>
      <c r="M84" s="36">
        <f t="shared" si="89"/>
        <v>-1591</v>
      </c>
      <c r="N84" s="36">
        <f t="shared" si="89"/>
        <v>-343</v>
      </c>
      <c r="O84" s="36">
        <f t="shared" si="90"/>
        <v>-214</v>
      </c>
      <c r="P84" s="36">
        <f t="shared" si="90"/>
        <v>-157</v>
      </c>
      <c r="Q84" s="36">
        <f t="shared" si="27"/>
        <v>-486</v>
      </c>
      <c r="R84" s="36">
        <f t="shared" si="91"/>
        <v>-1200</v>
      </c>
      <c r="S84" s="36">
        <f t="shared" si="91"/>
        <v>-50</v>
      </c>
      <c r="T84" s="36">
        <f t="shared" si="92"/>
        <v>0</v>
      </c>
      <c r="U84" s="36">
        <f t="shared" si="92"/>
        <v>0</v>
      </c>
      <c r="V84" s="36">
        <f t="shared" si="28"/>
        <v>0</v>
      </c>
      <c r="W84" s="36">
        <f t="shared" si="93"/>
        <v>-50</v>
      </c>
      <c r="X84" s="36">
        <f t="shared" si="93"/>
        <v>0</v>
      </c>
      <c r="Y84" s="36">
        <f t="shared" si="94"/>
        <v>-50</v>
      </c>
      <c r="Z84" s="36">
        <f t="shared" si="94"/>
        <v>-277</v>
      </c>
      <c r="AA84" s="36">
        <f t="shared" si="29"/>
        <v>-114</v>
      </c>
      <c r="AB84" s="36">
        <f t="shared" si="95"/>
        <v>-441</v>
      </c>
      <c r="AC84" s="36">
        <f t="shared" si="95"/>
        <v>-229</v>
      </c>
    </row>
    <row r="85" spans="2:58" x14ac:dyDescent="0.2">
      <c r="B85" s="15" t="s">
        <v>42</v>
      </c>
      <c r="C85" s="20">
        <f t="shared" si="85"/>
        <v>-511</v>
      </c>
      <c r="D85" s="36">
        <f t="shared" si="85"/>
        <v>-141</v>
      </c>
      <c r="E85" s="36">
        <f t="shared" si="86"/>
        <v>-142</v>
      </c>
      <c r="F85" s="36">
        <f t="shared" si="86"/>
        <v>-142</v>
      </c>
      <c r="G85" s="36">
        <f t="shared" si="24"/>
        <v>-141</v>
      </c>
      <c r="H85" s="36">
        <f t="shared" si="87"/>
        <v>-566</v>
      </c>
      <c r="I85" s="36">
        <f t="shared" si="87"/>
        <v>-150</v>
      </c>
      <c r="J85" s="36">
        <f t="shared" si="88"/>
        <v>-149</v>
      </c>
      <c r="K85" s="36">
        <f t="shared" si="88"/>
        <v>-147</v>
      </c>
      <c r="L85" s="36">
        <f t="shared" si="25"/>
        <v>-146</v>
      </c>
      <c r="M85" s="36">
        <f t="shared" si="89"/>
        <v>-592</v>
      </c>
      <c r="N85" s="36">
        <f t="shared" si="89"/>
        <v>-165</v>
      </c>
      <c r="O85" s="36">
        <f t="shared" si="90"/>
        <v>-162</v>
      </c>
      <c r="P85" s="36">
        <f t="shared" si="90"/>
        <v>-162</v>
      </c>
      <c r="Q85" s="36">
        <f t="shared" si="27"/>
        <v>-160</v>
      </c>
      <c r="R85" s="36">
        <f t="shared" si="91"/>
        <v>-649</v>
      </c>
      <c r="S85" s="36">
        <f t="shared" si="91"/>
        <v>-169</v>
      </c>
      <c r="T85" s="36">
        <f t="shared" si="92"/>
        <v>-170</v>
      </c>
      <c r="U85" s="36">
        <f t="shared" si="92"/>
        <v>-169</v>
      </c>
      <c r="V85" s="36">
        <f t="shared" si="28"/>
        <v>-170</v>
      </c>
      <c r="W85" s="36">
        <f t="shared" si="93"/>
        <v>-678</v>
      </c>
      <c r="X85" s="36">
        <f t="shared" si="93"/>
        <v>-189</v>
      </c>
      <c r="Y85" s="36">
        <f t="shared" si="94"/>
        <v>-188</v>
      </c>
      <c r="Z85" s="36">
        <f t="shared" si="94"/>
        <v>-188</v>
      </c>
      <c r="AA85" s="36">
        <f t="shared" si="29"/>
        <v>-187</v>
      </c>
      <c r="AB85" s="36">
        <f t="shared" si="95"/>
        <v>-752</v>
      </c>
      <c r="AC85" s="36">
        <f t="shared" si="95"/>
        <v>-198</v>
      </c>
      <c r="AD85" s="29">
        <f>-'Income Statement'!AD42*'Income Statement'!AD40</f>
        <v>-187.76498456879577</v>
      </c>
      <c r="AE85" s="29">
        <f>-'Income Statement'!AE42*'Income Statement'!AE40</f>
        <v>-188.59028933221521</v>
      </c>
    </row>
    <row r="86" spans="2:58" x14ac:dyDescent="0.2">
      <c r="B86" s="15" t="s">
        <v>27</v>
      </c>
      <c r="C86" s="20">
        <f t="shared" si="85"/>
        <v>-81</v>
      </c>
      <c r="D86" s="36">
        <f t="shared" si="85"/>
        <v>9</v>
      </c>
      <c r="E86" s="36">
        <f t="shared" si="86"/>
        <v>-52</v>
      </c>
      <c r="F86" s="36">
        <f t="shared" si="86"/>
        <v>-16</v>
      </c>
      <c r="G86" s="36">
        <f t="shared" si="24"/>
        <v>-7</v>
      </c>
      <c r="H86" s="36">
        <f t="shared" si="87"/>
        <v>-66</v>
      </c>
      <c r="I86" s="36">
        <f t="shared" si="87"/>
        <v>-15</v>
      </c>
      <c r="J86" s="36">
        <f t="shared" si="88"/>
        <v>-20</v>
      </c>
      <c r="K86" s="36">
        <f t="shared" si="88"/>
        <v>-46</v>
      </c>
      <c r="L86" s="36">
        <f t="shared" si="25"/>
        <v>4</v>
      </c>
      <c r="M86" s="36">
        <f t="shared" si="89"/>
        <v>-77</v>
      </c>
      <c r="N86" s="36">
        <f t="shared" si="89"/>
        <v>-28</v>
      </c>
      <c r="O86" s="36">
        <f t="shared" si="90"/>
        <v>-15</v>
      </c>
      <c r="P86" s="36">
        <f t="shared" si="90"/>
        <v>-3</v>
      </c>
      <c r="Q86" s="36">
        <f t="shared" si="27"/>
        <v>-7</v>
      </c>
      <c r="R86" s="36">
        <f t="shared" si="91"/>
        <v>-53</v>
      </c>
      <c r="S86" s="36">
        <f t="shared" si="91"/>
        <v>-10</v>
      </c>
      <c r="T86" s="36">
        <f t="shared" si="92"/>
        <v>-10</v>
      </c>
      <c r="U86" s="36">
        <f t="shared" si="92"/>
        <v>-4</v>
      </c>
      <c r="V86" s="36">
        <f t="shared" si="28"/>
        <v>-1</v>
      </c>
      <c r="W86" s="36">
        <f t="shared" si="93"/>
        <v>-25</v>
      </c>
      <c r="X86" s="36">
        <f t="shared" si="93"/>
        <v>-48</v>
      </c>
      <c r="Y86" s="36">
        <f t="shared" si="94"/>
        <v>-21</v>
      </c>
      <c r="Z86" s="36">
        <f t="shared" si="94"/>
        <v>0</v>
      </c>
      <c r="AA86" s="36">
        <f t="shared" si="29"/>
        <v>-4</v>
      </c>
      <c r="AB86" s="36">
        <f t="shared" si="95"/>
        <v>-73</v>
      </c>
      <c r="AC86" s="36">
        <f t="shared" si="95"/>
        <v>-35</v>
      </c>
    </row>
    <row r="87" spans="2:58" x14ac:dyDescent="0.2">
      <c r="B87" s="1" t="s">
        <v>43</v>
      </c>
      <c r="C87" s="20">
        <f t="shared" ref="C87:AA87" si="96">SUM(C82:C86)</f>
        <v>-938</v>
      </c>
      <c r="D87" s="36">
        <f t="shared" si="96"/>
        <v>798</v>
      </c>
      <c r="E87" s="36">
        <f t="shared" si="96"/>
        <v>10</v>
      </c>
      <c r="F87" s="36">
        <f t="shared" si="96"/>
        <v>-784</v>
      </c>
      <c r="G87" s="36">
        <f t="shared" si="96"/>
        <v>-762</v>
      </c>
      <c r="H87" s="36">
        <f t="shared" si="96"/>
        <v>-738</v>
      </c>
      <c r="I87" s="36">
        <f t="shared" si="96"/>
        <v>-563</v>
      </c>
      <c r="J87" s="36">
        <f t="shared" si="96"/>
        <v>-403</v>
      </c>
      <c r="K87" s="36">
        <f t="shared" si="96"/>
        <v>85</v>
      </c>
      <c r="L87" s="36">
        <f t="shared" si="96"/>
        <v>-886</v>
      </c>
      <c r="M87" s="36">
        <f t="shared" si="96"/>
        <v>-1767</v>
      </c>
      <c r="N87" s="36">
        <f t="shared" si="96"/>
        <v>-377</v>
      </c>
      <c r="O87" s="36">
        <f t="shared" si="96"/>
        <v>-209</v>
      </c>
      <c r="P87" s="36">
        <f t="shared" si="96"/>
        <v>-342</v>
      </c>
      <c r="Q87" s="36">
        <f t="shared" si="96"/>
        <v>-395</v>
      </c>
      <c r="R87" s="36">
        <f t="shared" si="96"/>
        <v>-1323</v>
      </c>
      <c r="S87" s="36">
        <f t="shared" si="96"/>
        <v>-334</v>
      </c>
      <c r="T87" s="36">
        <f t="shared" si="96"/>
        <v>-364</v>
      </c>
      <c r="U87" s="36">
        <f t="shared" si="96"/>
        <v>-223</v>
      </c>
      <c r="V87" s="36">
        <f t="shared" si="96"/>
        <v>-508</v>
      </c>
      <c r="W87" s="36">
        <f t="shared" si="96"/>
        <v>-1429</v>
      </c>
      <c r="X87" s="36">
        <f t="shared" si="96"/>
        <v>-247</v>
      </c>
      <c r="Y87" s="36">
        <f t="shared" si="96"/>
        <v>-300</v>
      </c>
      <c r="Z87" s="36">
        <f t="shared" si="96"/>
        <v>-444</v>
      </c>
      <c r="AA87" s="36">
        <f t="shared" si="96"/>
        <v>-172</v>
      </c>
      <c r="AB87" s="36">
        <f>SUM(AB82:AB86)</f>
        <v>-1163</v>
      </c>
      <c r="AC87" s="30">
        <f t="shared" ref="AC87:BF87" si="97">SUM(AC82:AC86)</f>
        <v>-443</v>
      </c>
      <c r="AD87" s="29">
        <f t="shared" si="97"/>
        <v>193.41734403413815</v>
      </c>
      <c r="AE87" s="29">
        <f t="shared" si="97"/>
        <v>-227.10373611145837</v>
      </c>
      <c r="AF87" s="29">
        <f t="shared" si="97"/>
        <v>0</v>
      </c>
      <c r="AG87" s="29">
        <f t="shared" si="97"/>
        <v>0</v>
      </c>
      <c r="AH87" s="29">
        <f t="shared" si="97"/>
        <v>0</v>
      </c>
      <c r="AI87" s="29">
        <f t="shared" si="97"/>
        <v>0</v>
      </c>
      <c r="AJ87" s="29">
        <f t="shared" si="97"/>
        <v>0</v>
      </c>
      <c r="AK87" s="29">
        <f t="shared" si="97"/>
        <v>0</v>
      </c>
      <c r="AL87" s="29">
        <f t="shared" si="97"/>
        <v>0</v>
      </c>
      <c r="AM87" s="29">
        <f t="shared" si="97"/>
        <v>0</v>
      </c>
      <c r="AN87" s="29">
        <f t="shared" si="97"/>
        <v>0</v>
      </c>
      <c r="AO87" s="29">
        <f t="shared" si="97"/>
        <v>0</v>
      </c>
      <c r="AP87" s="29">
        <f t="shared" si="97"/>
        <v>0</v>
      </c>
      <c r="AQ87" s="29">
        <f t="shared" si="97"/>
        <v>0</v>
      </c>
      <c r="AR87" s="29">
        <f t="shared" si="97"/>
        <v>0</v>
      </c>
      <c r="AS87" s="29">
        <f t="shared" si="97"/>
        <v>0</v>
      </c>
      <c r="AT87" s="29">
        <f t="shared" si="97"/>
        <v>0</v>
      </c>
      <c r="AU87" s="29">
        <f t="shared" si="97"/>
        <v>0</v>
      </c>
      <c r="AV87" s="29">
        <f t="shared" si="97"/>
        <v>0</v>
      </c>
      <c r="AW87" s="29">
        <f t="shared" si="97"/>
        <v>0</v>
      </c>
      <c r="AX87" s="29">
        <f t="shared" si="97"/>
        <v>0</v>
      </c>
      <c r="AY87" s="29">
        <f t="shared" si="97"/>
        <v>0</v>
      </c>
      <c r="AZ87" s="29">
        <f t="shared" si="97"/>
        <v>0</v>
      </c>
      <c r="BA87" s="29">
        <f t="shared" si="97"/>
        <v>0</v>
      </c>
      <c r="BB87" s="29">
        <f t="shared" si="97"/>
        <v>0</v>
      </c>
      <c r="BC87" s="29">
        <f t="shared" si="97"/>
        <v>0</v>
      </c>
      <c r="BD87" s="29">
        <f t="shared" si="97"/>
        <v>0</v>
      </c>
      <c r="BE87" s="29">
        <f t="shared" si="97"/>
        <v>0</v>
      </c>
      <c r="BF87" s="29">
        <f t="shared" si="97"/>
        <v>0</v>
      </c>
    </row>
    <row r="88" spans="2:58" x14ac:dyDescent="0.2">
      <c r="B88" s="1"/>
    </row>
    <row r="89" spans="2:58" s="62" customFormat="1" x14ac:dyDescent="0.2">
      <c r="B89" s="63" t="s">
        <v>44</v>
      </c>
      <c r="C89" s="36">
        <f>C43</f>
        <v>5</v>
      </c>
      <c r="D89" s="36">
        <f>D43</f>
        <v>-53</v>
      </c>
      <c r="E89" s="36">
        <f>E43-D43</f>
        <v>35</v>
      </c>
      <c r="F89" s="36">
        <f>F43-E43</f>
        <v>17</v>
      </c>
      <c r="G89" s="36">
        <f t="shared" si="24"/>
        <v>25</v>
      </c>
      <c r="H89" s="36">
        <f>H43</f>
        <v>24</v>
      </c>
      <c r="I89" s="36">
        <f>I43</f>
        <v>3</v>
      </c>
      <c r="J89" s="36">
        <f>J43-I43</f>
        <v>8</v>
      </c>
      <c r="K89" s="36">
        <f>K43-J43</f>
        <v>-12</v>
      </c>
      <c r="L89" s="36">
        <f t="shared" si="25"/>
        <v>-18</v>
      </c>
      <c r="M89" s="36">
        <f>M43</f>
        <v>-19</v>
      </c>
      <c r="N89" s="36">
        <f>N43</f>
        <v>0</v>
      </c>
      <c r="O89" s="36">
        <f>O43-N43</f>
        <v>-15</v>
      </c>
      <c r="P89" s="36">
        <f>P43-O43</f>
        <v>-28</v>
      </c>
      <c r="Q89" s="36">
        <f t="shared" si="27"/>
        <v>17</v>
      </c>
      <c r="R89" s="36">
        <f>R43</f>
        <v>-26</v>
      </c>
      <c r="S89" s="36">
        <f>S43</f>
        <v>3</v>
      </c>
      <c r="T89" s="36">
        <f>T43-S43</f>
        <v>3</v>
      </c>
      <c r="U89" s="36">
        <f>U43-T43</f>
        <v>-8</v>
      </c>
      <c r="V89" s="36">
        <f t="shared" si="28"/>
        <v>12</v>
      </c>
      <c r="W89" s="36">
        <f>W43</f>
        <v>10</v>
      </c>
      <c r="X89" s="36">
        <f>X43</f>
        <v>-7</v>
      </c>
      <c r="Y89" s="36">
        <f>Y43-X43</f>
        <v>1</v>
      </c>
      <c r="Z89" s="36">
        <f>Z43-Y43</f>
        <v>16</v>
      </c>
      <c r="AA89" s="36">
        <f t="shared" si="29"/>
        <v>-31</v>
      </c>
      <c r="AB89" s="36">
        <f>AB43</f>
        <v>-21</v>
      </c>
      <c r="AC89" s="36">
        <f>AC43</f>
        <v>10</v>
      </c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</row>
    <row r="90" spans="2:58" s="62" customFormat="1" ht="25.5" x14ac:dyDescent="0.2">
      <c r="B90" s="63" t="s">
        <v>45</v>
      </c>
      <c r="C90" s="36">
        <f>C44</f>
        <v>294</v>
      </c>
      <c r="D90" s="36">
        <f>D67+D77+D87+D89</f>
        <v>542</v>
      </c>
      <c r="E90" s="36">
        <f>E44-D44</f>
        <v>138</v>
      </c>
      <c r="F90" s="36">
        <f>F44-E44</f>
        <v>-73</v>
      </c>
      <c r="G90" s="36">
        <f t="shared" si="24"/>
        <v>-351</v>
      </c>
      <c r="H90" s="36">
        <f>H44</f>
        <v>256</v>
      </c>
      <c r="I90" s="36">
        <f>I44</f>
        <v>-222</v>
      </c>
      <c r="J90" s="36">
        <f>J44-I44</f>
        <v>32</v>
      </c>
      <c r="K90" s="36">
        <f>K44-J44</f>
        <v>477</v>
      </c>
      <c r="L90" s="36">
        <f t="shared" si="25"/>
        <v>-540</v>
      </c>
      <c r="M90" s="36">
        <f>M44</f>
        <v>-253</v>
      </c>
      <c r="N90" s="36">
        <f>N44</f>
        <v>-153</v>
      </c>
      <c r="O90" s="36">
        <f>O44-N44</f>
        <v>10</v>
      </c>
      <c r="P90" s="36">
        <f>P44-O44</f>
        <v>35</v>
      </c>
      <c r="Q90" s="36">
        <f t="shared" si="27"/>
        <v>-16</v>
      </c>
      <c r="R90" s="36">
        <f>R44</f>
        <v>-124</v>
      </c>
      <c r="S90" s="36">
        <f>S44</f>
        <v>-38</v>
      </c>
      <c r="T90" s="36">
        <f>T44-S44</f>
        <v>50</v>
      </c>
      <c r="U90" s="36">
        <f>U44-T44</f>
        <v>216</v>
      </c>
      <c r="V90" s="36">
        <f t="shared" si="28"/>
        <v>-151</v>
      </c>
      <c r="W90" s="36">
        <f>W44</f>
        <v>77</v>
      </c>
      <c r="X90" s="36">
        <f>X44</f>
        <v>154</v>
      </c>
      <c r="Y90" s="36">
        <f>Y44-X44</f>
        <v>-255</v>
      </c>
      <c r="Z90" s="36">
        <f>Z44-Y44</f>
        <v>4</v>
      </c>
      <c r="AA90" s="36">
        <f t="shared" si="29"/>
        <v>180</v>
      </c>
      <c r="AB90" s="36">
        <f>AB67+AB77+AB87+AB89</f>
        <v>83</v>
      </c>
      <c r="AC90" s="36">
        <f>AC67+AC77+AC87+AC89</f>
        <v>-27</v>
      </c>
      <c r="AD90" s="116">
        <f t="shared" ref="AD90:BF90" si="98">AD67+AD77+AD87+AD89</f>
        <v>521.15868410483768</v>
      </c>
      <c r="AE90" s="116">
        <f t="shared" si="98"/>
        <v>158.96566302384394</v>
      </c>
      <c r="AF90" s="116">
        <f t="shared" si="98"/>
        <v>21</v>
      </c>
      <c r="AG90" s="116">
        <f t="shared" si="98"/>
        <v>0</v>
      </c>
      <c r="AH90" s="116">
        <f t="shared" si="98"/>
        <v>0</v>
      </c>
      <c r="AI90" s="116">
        <f t="shared" si="98"/>
        <v>0</v>
      </c>
      <c r="AJ90" s="116">
        <f t="shared" si="98"/>
        <v>0</v>
      </c>
      <c r="AK90" s="116">
        <f t="shared" si="98"/>
        <v>0</v>
      </c>
      <c r="AL90" s="116">
        <f t="shared" si="98"/>
        <v>0</v>
      </c>
      <c r="AM90" s="116">
        <f t="shared" si="98"/>
        <v>0</v>
      </c>
      <c r="AN90" s="116">
        <f t="shared" si="98"/>
        <v>0</v>
      </c>
      <c r="AO90" s="116">
        <f t="shared" si="98"/>
        <v>0</v>
      </c>
      <c r="AP90" s="116">
        <f t="shared" si="98"/>
        <v>0</v>
      </c>
      <c r="AQ90" s="116">
        <f t="shared" si="98"/>
        <v>0</v>
      </c>
      <c r="AR90" s="116">
        <f t="shared" si="98"/>
        <v>0</v>
      </c>
      <c r="AS90" s="116">
        <f t="shared" si="98"/>
        <v>0</v>
      </c>
      <c r="AT90" s="116">
        <f t="shared" si="98"/>
        <v>0</v>
      </c>
      <c r="AU90" s="116">
        <f t="shared" si="98"/>
        <v>0</v>
      </c>
      <c r="AV90" s="116">
        <f t="shared" si="98"/>
        <v>0</v>
      </c>
      <c r="AW90" s="116">
        <f t="shared" si="98"/>
        <v>0</v>
      </c>
      <c r="AX90" s="116">
        <f t="shared" si="98"/>
        <v>0</v>
      </c>
      <c r="AY90" s="116">
        <f t="shared" si="98"/>
        <v>0</v>
      </c>
      <c r="AZ90" s="116">
        <f t="shared" si="98"/>
        <v>0</v>
      </c>
      <c r="BA90" s="116">
        <f t="shared" si="98"/>
        <v>0</v>
      </c>
      <c r="BB90" s="116">
        <f t="shared" si="98"/>
        <v>0</v>
      </c>
      <c r="BC90" s="116">
        <f t="shared" si="98"/>
        <v>0</v>
      </c>
      <c r="BD90" s="116">
        <f t="shared" si="98"/>
        <v>0</v>
      </c>
      <c r="BE90" s="116">
        <f t="shared" si="98"/>
        <v>0</v>
      </c>
      <c r="BF90" s="116">
        <f t="shared" si="98"/>
        <v>0</v>
      </c>
    </row>
    <row r="91" spans="2:58" s="62" customFormat="1" ht="25.5" x14ac:dyDescent="0.2">
      <c r="B91" s="63" t="s">
        <v>46</v>
      </c>
      <c r="C91" s="36">
        <f>C45</f>
        <v>474</v>
      </c>
      <c r="D91" s="36">
        <f>C92</f>
        <v>768</v>
      </c>
      <c r="E91" s="36">
        <f>D92</f>
        <v>1310</v>
      </c>
      <c r="F91" s="36">
        <f>E92</f>
        <v>1448</v>
      </c>
      <c r="G91" s="36">
        <f>F92</f>
        <v>1375</v>
      </c>
      <c r="H91" s="36">
        <f>H45</f>
        <v>768</v>
      </c>
      <c r="I91" s="36">
        <f>H92</f>
        <v>1024</v>
      </c>
      <c r="J91" s="36">
        <f>I92</f>
        <v>802</v>
      </c>
      <c r="K91" s="36">
        <f>J92</f>
        <v>834</v>
      </c>
      <c r="L91" s="36">
        <f>K92</f>
        <v>1311</v>
      </c>
      <c r="M91" s="36">
        <f>M45</f>
        <v>1024</v>
      </c>
      <c r="N91" s="36">
        <f>M92</f>
        <v>771</v>
      </c>
      <c r="O91" s="36">
        <f>N92</f>
        <v>618</v>
      </c>
      <c r="P91" s="36">
        <f>O92</f>
        <v>628</v>
      </c>
      <c r="Q91" s="36">
        <f>P92</f>
        <v>663</v>
      </c>
      <c r="R91" s="36">
        <f>R45</f>
        <v>771</v>
      </c>
      <c r="S91" s="36">
        <f>R92</f>
        <v>647</v>
      </c>
      <c r="T91" s="36">
        <f>S92</f>
        <v>609</v>
      </c>
      <c r="U91" s="36">
        <f>T92</f>
        <v>659</v>
      </c>
      <c r="V91" s="36">
        <f>U92</f>
        <v>875</v>
      </c>
      <c r="W91" s="36">
        <f>W45</f>
        <v>647</v>
      </c>
      <c r="X91" s="36">
        <f>V92</f>
        <v>724</v>
      </c>
      <c r="Y91" s="36">
        <f>X92</f>
        <v>878</v>
      </c>
      <c r="Z91" s="36">
        <f>Y92</f>
        <v>623</v>
      </c>
      <c r="AA91" s="36">
        <f>Z92</f>
        <v>627</v>
      </c>
      <c r="AB91" s="36">
        <f>W92</f>
        <v>724</v>
      </c>
      <c r="AC91" s="126">
        <f>AA92</f>
        <v>807</v>
      </c>
      <c r="AD91" s="116">
        <f>AC92</f>
        <v>780</v>
      </c>
      <c r="AE91" s="116">
        <f>AD92</f>
        <v>1301.1586841048377</v>
      </c>
      <c r="AF91" s="116">
        <f>AE92</f>
        <v>1460.1243471286816</v>
      </c>
      <c r="AG91" s="116">
        <f>AB92</f>
        <v>807</v>
      </c>
      <c r="AH91" s="116">
        <f>AF92</f>
        <v>1481.1243471286816</v>
      </c>
      <c r="AI91" s="116">
        <f>AH92</f>
        <v>1481.1243471286816</v>
      </c>
      <c r="AJ91" s="116">
        <f>AI92</f>
        <v>1481.1243471286816</v>
      </c>
      <c r="AK91" s="116">
        <f>AJ92</f>
        <v>1481.1243471286816</v>
      </c>
      <c r="AL91" s="116">
        <f>AG92</f>
        <v>807</v>
      </c>
      <c r="AM91" s="116">
        <f>AK92</f>
        <v>1481.1243471286816</v>
      </c>
      <c r="AN91" s="116">
        <f>AM92</f>
        <v>1481.1243471286816</v>
      </c>
      <c r="AO91" s="116">
        <f>AN92</f>
        <v>1481.1243471286816</v>
      </c>
      <c r="AP91" s="116">
        <f>AO92</f>
        <v>1481.1243471286816</v>
      </c>
      <c r="AQ91" s="116">
        <f>AL92</f>
        <v>807</v>
      </c>
      <c r="AR91" s="116">
        <f>AP92</f>
        <v>1481.1243471286816</v>
      </c>
      <c r="AS91" s="116">
        <f>AR92</f>
        <v>1481.1243471286816</v>
      </c>
      <c r="AT91" s="116">
        <f>AS92</f>
        <v>1481.1243471286816</v>
      </c>
      <c r="AU91" s="116">
        <f>AT92</f>
        <v>1481.1243471286816</v>
      </c>
      <c r="AV91" s="116">
        <f>AQ92</f>
        <v>807</v>
      </c>
      <c r="AW91" s="116">
        <f>AU92</f>
        <v>1481.1243471286816</v>
      </c>
      <c r="AX91" s="116">
        <f>AW92</f>
        <v>1481.1243471286816</v>
      </c>
      <c r="AY91" s="116">
        <f>AX92</f>
        <v>1481.1243471286816</v>
      </c>
      <c r="AZ91" s="116">
        <f>AY92</f>
        <v>1481.1243471286816</v>
      </c>
      <c r="BA91" s="116">
        <f>AV92</f>
        <v>807</v>
      </c>
      <c r="BB91" s="116">
        <f>AZ92</f>
        <v>1481.1243471286816</v>
      </c>
      <c r="BC91" s="116">
        <f>BB92</f>
        <v>1481.1243471286816</v>
      </c>
      <c r="BD91" s="116">
        <f>BC92</f>
        <v>1481.1243471286816</v>
      </c>
      <c r="BE91" s="116">
        <f>BD92</f>
        <v>1481.1243471286816</v>
      </c>
      <c r="BF91" s="116">
        <f>BA92</f>
        <v>807</v>
      </c>
    </row>
    <row r="92" spans="2:58" s="62" customFormat="1" ht="25.5" x14ac:dyDescent="0.2">
      <c r="B92" s="63" t="s">
        <v>47</v>
      </c>
      <c r="C92" s="36">
        <f>C46</f>
        <v>768</v>
      </c>
      <c r="D92" s="36">
        <f t="shared" ref="D92" si="99">D90+D91</f>
        <v>1310</v>
      </c>
      <c r="E92" s="36">
        <f>E90+E91</f>
        <v>1448</v>
      </c>
      <c r="F92" s="36">
        <f>F90+F91</f>
        <v>1375</v>
      </c>
      <c r="G92" s="36">
        <f t="shared" ref="G92" si="100">G90+G91</f>
        <v>1024</v>
      </c>
      <c r="H92" s="36">
        <f>H46</f>
        <v>1024</v>
      </c>
      <c r="I92" s="36">
        <f t="shared" ref="I92" si="101">I90+I91</f>
        <v>802</v>
      </c>
      <c r="J92" s="36">
        <f>J90+J91</f>
        <v>834</v>
      </c>
      <c r="K92" s="36">
        <f>K90+K91</f>
        <v>1311</v>
      </c>
      <c r="L92" s="36">
        <f t="shared" ref="L92" si="102">L90+L91</f>
        <v>771</v>
      </c>
      <c r="M92" s="36">
        <f>M46</f>
        <v>771</v>
      </c>
      <c r="N92" s="36">
        <f t="shared" ref="N92" si="103">N90+N91</f>
        <v>618</v>
      </c>
      <c r="O92" s="36">
        <f>O90+O91</f>
        <v>628</v>
      </c>
      <c r="P92" s="36">
        <f>P90+P91</f>
        <v>663</v>
      </c>
      <c r="Q92" s="36">
        <f t="shared" ref="Q92" si="104">Q90+Q91</f>
        <v>647</v>
      </c>
      <c r="R92" s="36">
        <f>R46</f>
        <v>647</v>
      </c>
      <c r="S92" s="36">
        <f t="shared" ref="S92:AG92" si="105">S90+S91</f>
        <v>609</v>
      </c>
      <c r="T92" s="36">
        <f t="shared" si="105"/>
        <v>659</v>
      </c>
      <c r="U92" s="36">
        <f t="shared" si="105"/>
        <v>875</v>
      </c>
      <c r="V92" s="36">
        <f t="shared" si="105"/>
        <v>724</v>
      </c>
      <c r="W92" s="36">
        <f t="shared" si="105"/>
        <v>724</v>
      </c>
      <c r="X92" s="36">
        <f t="shared" si="105"/>
        <v>878</v>
      </c>
      <c r="Y92" s="36">
        <f t="shared" si="105"/>
        <v>623</v>
      </c>
      <c r="Z92" s="36">
        <f t="shared" si="105"/>
        <v>627</v>
      </c>
      <c r="AA92" s="36">
        <f t="shared" si="105"/>
        <v>807</v>
      </c>
      <c r="AB92" s="36">
        <f t="shared" si="105"/>
        <v>807</v>
      </c>
      <c r="AC92" s="126">
        <f t="shared" si="105"/>
        <v>780</v>
      </c>
      <c r="AD92" s="116">
        <f t="shared" si="105"/>
        <v>1301.1586841048377</v>
      </c>
      <c r="AE92" s="116">
        <f t="shared" si="105"/>
        <v>1460.1243471286816</v>
      </c>
      <c r="AF92" s="116">
        <f t="shared" si="105"/>
        <v>1481.1243471286816</v>
      </c>
      <c r="AG92" s="116">
        <f t="shared" si="105"/>
        <v>807</v>
      </c>
      <c r="AH92" s="116">
        <f t="shared" ref="AH92:BF92" si="106">AH90+AH91</f>
        <v>1481.1243471286816</v>
      </c>
      <c r="AI92" s="116">
        <f t="shared" si="106"/>
        <v>1481.1243471286816</v>
      </c>
      <c r="AJ92" s="116">
        <f t="shared" si="106"/>
        <v>1481.1243471286816</v>
      </c>
      <c r="AK92" s="116">
        <f t="shared" si="106"/>
        <v>1481.1243471286816</v>
      </c>
      <c r="AL92" s="116">
        <f t="shared" si="106"/>
        <v>807</v>
      </c>
      <c r="AM92" s="116">
        <f t="shared" si="106"/>
        <v>1481.1243471286816</v>
      </c>
      <c r="AN92" s="116">
        <f t="shared" si="106"/>
        <v>1481.1243471286816</v>
      </c>
      <c r="AO92" s="116">
        <f t="shared" si="106"/>
        <v>1481.1243471286816</v>
      </c>
      <c r="AP92" s="116">
        <f t="shared" si="106"/>
        <v>1481.1243471286816</v>
      </c>
      <c r="AQ92" s="116">
        <f t="shared" si="106"/>
        <v>807</v>
      </c>
      <c r="AR92" s="116">
        <f t="shared" si="106"/>
        <v>1481.1243471286816</v>
      </c>
      <c r="AS92" s="116">
        <f t="shared" si="106"/>
        <v>1481.1243471286816</v>
      </c>
      <c r="AT92" s="116">
        <f t="shared" si="106"/>
        <v>1481.1243471286816</v>
      </c>
      <c r="AU92" s="116">
        <f t="shared" si="106"/>
        <v>1481.1243471286816</v>
      </c>
      <c r="AV92" s="116">
        <f t="shared" si="106"/>
        <v>807</v>
      </c>
      <c r="AW92" s="116">
        <f t="shared" si="106"/>
        <v>1481.1243471286816</v>
      </c>
      <c r="AX92" s="116">
        <f t="shared" si="106"/>
        <v>1481.1243471286816</v>
      </c>
      <c r="AY92" s="116">
        <f t="shared" si="106"/>
        <v>1481.1243471286816</v>
      </c>
      <c r="AZ92" s="116">
        <f t="shared" si="106"/>
        <v>1481.1243471286816</v>
      </c>
      <c r="BA92" s="116">
        <f t="shared" si="106"/>
        <v>807</v>
      </c>
      <c r="BB92" s="116">
        <f t="shared" si="106"/>
        <v>1481.1243471286816</v>
      </c>
      <c r="BC92" s="116">
        <f t="shared" si="106"/>
        <v>1481.1243471286816</v>
      </c>
      <c r="BD92" s="116">
        <f t="shared" si="106"/>
        <v>1481.1243471286816</v>
      </c>
      <c r="BE92" s="116">
        <f t="shared" si="106"/>
        <v>1481.1243471286816</v>
      </c>
      <c r="BF92" s="116">
        <f t="shared" si="106"/>
        <v>807</v>
      </c>
    </row>
    <row r="94" spans="2:58" x14ac:dyDescent="0.2">
      <c r="B94" s="19" t="str">
        <f>'Balance Sheet'!B10</f>
        <v>Cash and cash equivalents</v>
      </c>
      <c r="C94" s="36">
        <f>'Balance Sheet'!C10</f>
        <v>605</v>
      </c>
      <c r="H94" s="36">
        <f>'Balance Sheet'!H10</f>
        <v>730</v>
      </c>
      <c r="I94" s="36">
        <f>'Balance Sheet'!I10</f>
        <v>561</v>
      </c>
      <c r="J94" s="36">
        <f>'Balance Sheet'!J10</f>
        <v>552</v>
      </c>
      <c r="K94" s="36">
        <f>'Balance Sheet'!K10</f>
        <v>1001</v>
      </c>
      <c r="L94" s="36">
        <f>'Balance Sheet'!L10</f>
        <v>486</v>
      </c>
      <c r="M94" s="36">
        <f>'Balance Sheet'!M10</f>
        <v>486</v>
      </c>
      <c r="N94" s="36">
        <f>'Balance Sheet'!N10</f>
        <v>365</v>
      </c>
      <c r="O94" s="36">
        <f>'Balance Sheet'!O10</f>
        <v>412</v>
      </c>
      <c r="P94" s="36">
        <f>'Balance Sheet'!P10</f>
        <v>410</v>
      </c>
      <c r="Q94" s="36">
        <f>'Balance Sheet'!Q10</f>
        <v>367</v>
      </c>
      <c r="R94" s="36">
        <f>'Balance Sheet'!R10</f>
        <v>367</v>
      </c>
      <c r="S94" s="36">
        <f>'Balance Sheet'!S10</f>
        <v>349</v>
      </c>
      <c r="T94" s="36">
        <f>'Balance Sheet'!T10</f>
        <v>437</v>
      </c>
      <c r="U94" s="36">
        <f>'Balance Sheet'!U10</f>
        <v>656</v>
      </c>
      <c r="V94" s="36">
        <f>'Balance Sheet'!V10</f>
        <v>512</v>
      </c>
      <c r="W94" s="36">
        <f>'Balance Sheet'!W10</f>
        <v>512</v>
      </c>
      <c r="X94" s="36">
        <f>'Balance Sheet'!X10</f>
        <v>652</v>
      </c>
      <c r="Y94" s="36">
        <f>'Balance Sheet'!Y10</f>
        <v>404</v>
      </c>
      <c r="Z94" s="36">
        <f>'Balance Sheet'!Z10</f>
        <v>457</v>
      </c>
      <c r="AA94" s="36">
        <f>'Balance Sheet'!AA10</f>
        <v>616</v>
      </c>
      <c r="AB94" s="36">
        <f>'Balance Sheet'!AB10</f>
        <v>616</v>
      </c>
      <c r="AC94" s="36">
        <f>'Balance Sheet'!AC10</f>
        <v>607</v>
      </c>
      <c r="AD94" s="29">
        <f>'Balance Sheet'!AD10</f>
        <v>1301.1586841048377</v>
      </c>
      <c r="AE94" s="29">
        <f>'Balance Sheet'!AE10</f>
        <v>1460.1243471286816</v>
      </c>
      <c r="AF94" s="29">
        <f>'Balance Sheet'!AF10</f>
        <v>1481.1243471286816</v>
      </c>
      <c r="AG94" s="29">
        <f>'Balance Sheet'!AG10</f>
        <v>807</v>
      </c>
      <c r="AH94" s="29">
        <f>'Balance Sheet'!AH10</f>
        <v>1481.1243471286816</v>
      </c>
      <c r="AI94" s="29">
        <f>'Balance Sheet'!AI10</f>
        <v>1481.1243471286816</v>
      </c>
      <c r="AJ94" s="29">
        <f>'Balance Sheet'!AJ10</f>
        <v>1481.1243471286816</v>
      </c>
      <c r="AK94" s="29">
        <f>'Balance Sheet'!AK10</f>
        <v>1481.1243471286816</v>
      </c>
      <c r="AL94" s="29">
        <f>'Balance Sheet'!AL10</f>
        <v>807</v>
      </c>
      <c r="AM94" s="29">
        <f>'Balance Sheet'!AM10</f>
        <v>1481.1243471286816</v>
      </c>
      <c r="AN94" s="29">
        <f>'Balance Sheet'!AN10</f>
        <v>1481.1243471286816</v>
      </c>
      <c r="AO94" s="29">
        <f>'Balance Sheet'!AO10</f>
        <v>1481.1243471286816</v>
      </c>
      <c r="AP94" s="29">
        <f>'Balance Sheet'!AP10</f>
        <v>1481.1243471286816</v>
      </c>
      <c r="AQ94" s="29">
        <f>'Balance Sheet'!AQ10</f>
        <v>807</v>
      </c>
      <c r="AR94" s="29">
        <f>'Balance Sheet'!AR10</f>
        <v>1481.1243471286816</v>
      </c>
      <c r="AS94" s="29">
        <f>'Balance Sheet'!AS10</f>
        <v>1481.1243471286816</v>
      </c>
      <c r="AT94" s="29">
        <f>'Balance Sheet'!AT10</f>
        <v>1481.1243471286816</v>
      </c>
      <c r="AU94" s="29">
        <f>'Balance Sheet'!AU10</f>
        <v>1481.1243471286816</v>
      </c>
      <c r="AV94" s="29">
        <f>'Balance Sheet'!AV10</f>
        <v>807</v>
      </c>
      <c r="AW94" s="29">
        <f>'Balance Sheet'!AW10</f>
        <v>1481.1243471286816</v>
      </c>
      <c r="AX94" s="29">
        <f>'Balance Sheet'!AX10</f>
        <v>1481.1243471286816</v>
      </c>
      <c r="AY94" s="29">
        <f>'Balance Sheet'!AY10</f>
        <v>1481.1243471286816</v>
      </c>
      <c r="AZ94" s="29">
        <f>'Balance Sheet'!AZ10</f>
        <v>1481.1243471286816</v>
      </c>
      <c r="BA94" s="29">
        <f>'Balance Sheet'!BA10</f>
        <v>807</v>
      </c>
      <c r="BB94" s="29">
        <f>'Balance Sheet'!BB10</f>
        <v>1481.1243471286816</v>
      </c>
      <c r="BC94" s="29">
        <f>'Balance Sheet'!BC10</f>
        <v>1481.1243471286816</v>
      </c>
      <c r="BD94" s="29">
        <f>'Balance Sheet'!BD10</f>
        <v>1481.1243471286816</v>
      </c>
      <c r="BE94" s="29">
        <f>'Balance Sheet'!BE10</f>
        <v>1481.1243471286816</v>
      </c>
      <c r="BF94" s="29">
        <f>'Balance Sheet'!BF10</f>
        <v>807</v>
      </c>
    </row>
    <row r="95" spans="2:58" x14ac:dyDescent="0.2">
      <c r="B95" s="19" t="s">
        <v>156</v>
      </c>
      <c r="C95" s="36">
        <f t="shared" ref="C95:AA95" si="107">C92-C94</f>
        <v>163</v>
      </c>
      <c r="D95" s="36">
        <f t="shared" si="107"/>
        <v>1310</v>
      </c>
      <c r="E95" s="36">
        <f t="shared" si="107"/>
        <v>1448</v>
      </c>
      <c r="F95" s="36">
        <f t="shared" si="107"/>
        <v>1375</v>
      </c>
      <c r="G95" s="36">
        <f t="shared" si="107"/>
        <v>1024</v>
      </c>
      <c r="H95" s="36">
        <f t="shared" si="107"/>
        <v>294</v>
      </c>
      <c r="I95" s="36">
        <f t="shared" si="107"/>
        <v>241</v>
      </c>
      <c r="J95" s="36">
        <f t="shared" si="107"/>
        <v>282</v>
      </c>
      <c r="K95" s="36">
        <f t="shared" si="107"/>
        <v>310</v>
      </c>
      <c r="L95" s="36">
        <f t="shared" si="107"/>
        <v>285</v>
      </c>
      <c r="M95" s="36">
        <f t="shared" si="107"/>
        <v>285</v>
      </c>
      <c r="N95" s="36">
        <f t="shared" si="107"/>
        <v>253</v>
      </c>
      <c r="O95" s="36">
        <f t="shared" si="107"/>
        <v>216</v>
      </c>
      <c r="P95" s="36">
        <f t="shared" si="107"/>
        <v>253</v>
      </c>
      <c r="Q95" s="36">
        <f t="shared" si="107"/>
        <v>280</v>
      </c>
      <c r="R95" s="36">
        <f t="shared" si="107"/>
        <v>280</v>
      </c>
      <c r="S95" s="36">
        <f t="shared" si="107"/>
        <v>260</v>
      </c>
      <c r="T95" s="36">
        <f t="shared" si="107"/>
        <v>222</v>
      </c>
      <c r="U95" s="36">
        <f t="shared" si="107"/>
        <v>219</v>
      </c>
      <c r="V95" s="36">
        <f t="shared" si="107"/>
        <v>212</v>
      </c>
      <c r="W95" s="36">
        <f t="shared" si="107"/>
        <v>212</v>
      </c>
      <c r="X95" s="36">
        <f t="shared" si="107"/>
        <v>226</v>
      </c>
      <c r="Y95" s="36">
        <f t="shared" si="107"/>
        <v>219</v>
      </c>
      <c r="Z95" s="36">
        <f t="shared" si="107"/>
        <v>170</v>
      </c>
      <c r="AA95" s="36">
        <f t="shared" si="107"/>
        <v>191</v>
      </c>
      <c r="AB95" s="36">
        <f>AB92-AB94</f>
        <v>191</v>
      </c>
      <c r="AC95" s="36">
        <f>AC92-AC94</f>
        <v>173</v>
      </c>
    </row>
    <row r="98" spans="2:58" x14ac:dyDescent="0.2">
      <c r="B98" s="19" t="s">
        <v>150</v>
      </c>
      <c r="C98" s="36">
        <f t="shared" ref="C98:AA98" si="108">C67+C70</f>
        <v>1119</v>
      </c>
      <c r="D98" s="36">
        <f t="shared" si="108"/>
        <v>203</v>
      </c>
      <c r="E98" s="36">
        <f t="shared" si="108"/>
        <v>92</v>
      </c>
      <c r="F98" s="36">
        <f t="shared" si="108"/>
        <v>459</v>
      </c>
      <c r="G98" s="36">
        <f t="shared" si="108"/>
        <v>391</v>
      </c>
      <c r="H98" s="36">
        <f t="shared" si="108"/>
        <v>1145</v>
      </c>
      <c r="I98" s="36">
        <f t="shared" si="108"/>
        <v>279</v>
      </c>
      <c r="J98" s="36">
        <f t="shared" si="108"/>
        <v>410</v>
      </c>
      <c r="K98" s="36">
        <f t="shared" si="108"/>
        <v>465</v>
      </c>
      <c r="L98" s="36">
        <f t="shared" si="108"/>
        <v>322</v>
      </c>
      <c r="M98" s="36">
        <f t="shared" si="108"/>
        <v>1476</v>
      </c>
      <c r="N98" s="36">
        <f t="shared" si="108"/>
        <v>211</v>
      </c>
      <c r="O98" s="36">
        <f t="shared" si="108"/>
        <v>214</v>
      </c>
      <c r="P98" s="36">
        <f t="shared" si="108"/>
        <v>392</v>
      </c>
      <c r="Q98" s="36">
        <f t="shared" si="108"/>
        <v>331</v>
      </c>
      <c r="R98" s="36">
        <f t="shared" si="108"/>
        <v>1148</v>
      </c>
      <c r="S98" s="36">
        <f t="shared" si="108"/>
        <v>287</v>
      </c>
      <c r="T98" s="36">
        <f t="shared" si="108"/>
        <v>269</v>
      </c>
      <c r="U98" s="36">
        <f t="shared" si="108"/>
        <v>420</v>
      </c>
      <c r="V98" s="36">
        <f t="shared" si="108"/>
        <v>342</v>
      </c>
      <c r="W98" s="36">
        <f t="shared" si="108"/>
        <v>1318</v>
      </c>
      <c r="X98" s="36">
        <f t="shared" si="108"/>
        <v>314</v>
      </c>
      <c r="Y98" s="36">
        <f t="shared" si="108"/>
        <v>292</v>
      </c>
      <c r="Z98" s="36">
        <f t="shared" si="108"/>
        <v>419</v>
      </c>
      <c r="AA98" s="36">
        <f t="shared" si="108"/>
        <v>407</v>
      </c>
      <c r="AB98" s="36">
        <f>AB67+AB70</f>
        <v>1432</v>
      </c>
      <c r="AC98" s="36">
        <f>AC67+AC70</f>
        <v>333</v>
      </c>
      <c r="AD98" s="29">
        <f>AD67+AD70</f>
        <v>327.74134007069949</v>
      </c>
      <c r="AE98" s="29">
        <f t="shared" ref="AE98:BF98" si="109">AE67+AE70</f>
        <v>386.06939913530232</v>
      </c>
      <c r="AF98" s="29">
        <f t="shared" si="109"/>
        <v>21</v>
      </c>
      <c r="AG98" s="29">
        <f t="shared" si="109"/>
        <v>0</v>
      </c>
      <c r="AH98" s="29">
        <f t="shared" si="109"/>
        <v>0</v>
      </c>
      <c r="AI98" s="29">
        <f t="shared" si="109"/>
        <v>0</v>
      </c>
      <c r="AJ98" s="29">
        <f t="shared" si="109"/>
        <v>0</v>
      </c>
      <c r="AK98" s="29">
        <f t="shared" si="109"/>
        <v>0</v>
      </c>
      <c r="AL98" s="29">
        <f t="shared" si="109"/>
        <v>0</v>
      </c>
      <c r="AM98" s="29">
        <f t="shared" si="109"/>
        <v>0</v>
      </c>
      <c r="AN98" s="29">
        <f t="shared" si="109"/>
        <v>0</v>
      </c>
      <c r="AO98" s="29">
        <f t="shared" si="109"/>
        <v>0</v>
      </c>
      <c r="AP98" s="29">
        <f t="shared" si="109"/>
        <v>0</v>
      </c>
      <c r="AQ98" s="29">
        <f t="shared" si="109"/>
        <v>0</v>
      </c>
      <c r="AR98" s="29">
        <f t="shared" si="109"/>
        <v>0</v>
      </c>
      <c r="AS98" s="29">
        <f t="shared" si="109"/>
        <v>0</v>
      </c>
      <c r="AT98" s="29">
        <f t="shared" si="109"/>
        <v>0</v>
      </c>
      <c r="AU98" s="29">
        <f t="shared" si="109"/>
        <v>0</v>
      </c>
      <c r="AV98" s="29">
        <f t="shared" si="109"/>
        <v>0</v>
      </c>
      <c r="AW98" s="29">
        <f t="shared" si="109"/>
        <v>0</v>
      </c>
      <c r="AX98" s="29">
        <f t="shared" si="109"/>
        <v>0</v>
      </c>
      <c r="AY98" s="29">
        <f t="shared" si="109"/>
        <v>0</v>
      </c>
      <c r="AZ98" s="29">
        <f t="shared" si="109"/>
        <v>0</v>
      </c>
      <c r="BA98" s="29">
        <f t="shared" si="109"/>
        <v>0</v>
      </c>
      <c r="BB98" s="29">
        <f t="shared" si="109"/>
        <v>0</v>
      </c>
      <c r="BC98" s="29">
        <f t="shared" si="109"/>
        <v>0</v>
      </c>
      <c r="BD98" s="29">
        <f t="shared" si="109"/>
        <v>0</v>
      </c>
      <c r="BE98" s="29">
        <f t="shared" si="109"/>
        <v>0</v>
      </c>
      <c r="BF98" s="29">
        <f t="shared" si="109"/>
        <v>0</v>
      </c>
    </row>
    <row r="99" spans="2:58" x14ac:dyDescent="0.2">
      <c r="B99" s="19" t="s">
        <v>151</v>
      </c>
      <c r="C99" s="57">
        <f>C98/'Income Statement'!C40</f>
        <v>3.5801081916537867</v>
      </c>
      <c r="D99" s="57">
        <f>D98/'Income Statement'!D40</f>
        <v>0.66036144578313261</v>
      </c>
      <c r="E99" s="57">
        <f>E98/'Income Statement'!E40</f>
        <v>0.2992233009708738</v>
      </c>
      <c r="F99" s="57">
        <f>F98/'Income Statement'!F40</f>
        <v>1.4921554770318022</v>
      </c>
      <c r="G99" s="57">
        <f>G98/'Income Statement'!G40</f>
        <v>1.2716150442477876</v>
      </c>
      <c r="H99" s="57">
        <f>H98/'Income Statement'!H40</f>
        <v>3.7237831858407078</v>
      </c>
      <c r="I99" s="57">
        <f>I98/'Income Statement'!I40</f>
        <v>0.91573619631901848</v>
      </c>
      <c r="J99" s="57">
        <f>J98/'Income Statement'!J40</f>
        <v>1.352685421994885</v>
      </c>
      <c r="K99" s="57">
        <f>K98/'Income Statement'!K40</f>
        <v>1.5411931818181819</v>
      </c>
      <c r="L99" s="57">
        <f>L98/'Income Statement'!L40</f>
        <v>1.0651555555555556</v>
      </c>
      <c r="M99" s="57">
        <f>M98/'Income Statement'!M40</f>
        <v>4.8825142857142856</v>
      </c>
      <c r="N99" s="57">
        <f>N98/'Income Statement'!N40</f>
        <v>0.71919799498746873</v>
      </c>
      <c r="O99" s="57">
        <f>O98/'Income Statement'!O40</f>
        <v>0.73562500000000008</v>
      </c>
      <c r="P99" s="57">
        <f>P98/'Income Statement'!P40</f>
        <v>1.3500906344410875</v>
      </c>
      <c r="Q99" s="57">
        <f>Q98/'Income Statement'!Q40</f>
        <v>1.1416377358490566</v>
      </c>
      <c r="R99" s="57">
        <f>R98/'Income Statement'!R40</f>
        <v>3.9595169811320758</v>
      </c>
      <c r="S99" s="57">
        <f>S98/'Income Statement'!S40</f>
        <v>1.0044999999999999</v>
      </c>
      <c r="T99" s="57">
        <f>T98/'Income Statement'!T40</f>
        <v>0.93956937799043061</v>
      </c>
      <c r="U99" s="57">
        <f>U98/'Income Statement'!U40</f>
        <v>1.4740384615384614</v>
      </c>
      <c r="V99" s="57">
        <f>V98/'Income Statement'!V40</f>
        <v>1.1971070757670632</v>
      </c>
      <c r="W99" s="57">
        <f>W98/'Income Statement'!W40</f>
        <v>4.6134126487163423</v>
      </c>
      <c r="X99" s="57">
        <f>X98/'Income Statement'!X40</f>
        <v>1.1000000000000001</v>
      </c>
      <c r="Y99" s="57">
        <f>Y98/'Income Statement'!Y40</f>
        <v>1.0184196185286103</v>
      </c>
      <c r="Z99" s="57">
        <f>Z98/'Income Statement'!Z40</f>
        <v>1.4807591623036651</v>
      </c>
      <c r="AA99" s="57">
        <f>AA98/'Income Statement'!AA40</f>
        <v>1.4297039030955585</v>
      </c>
      <c r="AB99" s="57">
        <f>AB98/'Income Statement'!AB40</f>
        <v>5.0303095558546431</v>
      </c>
      <c r="AC99" s="57">
        <f>AC98/'Income Statement'!AC40</f>
        <v>1.1940239043824703</v>
      </c>
      <c r="AD99" s="34">
        <f>AD98/'Income Statement'!AD40</f>
        <v>1.1751681516479267</v>
      </c>
      <c r="AE99" s="21">
        <f>AE98/'Income Statement'!AE40</f>
        <v>1.3843125865409247</v>
      </c>
      <c r="AF99" s="21">
        <f>AF98/'Income Statement'!AF40</f>
        <v>7.5298804780876499E-2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1B8A-19F6-42A8-92DF-242B352FFEFE}">
  <dimension ref="A5:BF52"/>
  <sheetViews>
    <sheetView showGridLines="0" zoomScale="85" zoomScaleNormal="85" zoomScaleSheetLayoutView="100" workbookViewId="0">
      <pane xSplit="2" ySplit="6" topLeftCell="I7" activePane="bottomRight" state="frozen"/>
      <selection pane="topRight" activeCell="C1" sqref="C1"/>
      <selection pane="bottomLeft" activeCell="A7" sqref="A7"/>
      <selection pane="bottomRight" activeCell="P38" sqref="P38"/>
    </sheetView>
  </sheetViews>
  <sheetFormatPr defaultRowHeight="12.75" outlineLevelCol="1" x14ac:dyDescent="0.2"/>
  <cols>
    <col min="1" max="1" width="4.28515625" style="19" customWidth="1"/>
    <col min="2" max="2" width="55.140625" style="19" customWidth="1"/>
    <col min="3" max="3" width="9.28515625" style="20" bestFit="1" customWidth="1"/>
    <col min="4" max="6" width="10.28515625" style="20" bestFit="1" customWidth="1" outlineLevel="1"/>
    <col min="7" max="7" width="9.28515625" style="19" bestFit="1" customWidth="1" outlineLevel="1"/>
    <col min="8" max="8" width="9.28515625" style="19" bestFit="1" customWidth="1"/>
    <col min="9" max="11" width="10.28515625" style="20" bestFit="1" customWidth="1" outlineLevel="1"/>
    <col min="12" max="12" width="9.28515625" style="19" bestFit="1" customWidth="1" outlineLevel="1"/>
    <col min="13" max="13" width="9.28515625" style="19" bestFit="1" customWidth="1"/>
    <col min="14" max="16" width="9.7109375" style="20" bestFit="1" customWidth="1" outlineLevel="1"/>
    <col min="17" max="17" width="9.28515625" style="19" bestFit="1" customWidth="1" outlineLevel="1"/>
    <col min="18" max="18" width="9.28515625" style="19" bestFit="1" customWidth="1"/>
    <col min="19" max="21" width="9.7109375" style="20" bestFit="1" customWidth="1" outlineLevel="1"/>
    <col min="22" max="22" width="9.28515625" style="19" bestFit="1" customWidth="1" outlineLevel="1"/>
    <col min="23" max="23" width="9.28515625" style="19" bestFit="1" customWidth="1"/>
    <col min="24" max="26" width="9.7109375" style="20" bestFit="1" customWidth="1" outlineLevel="1"/>
    <col min="27" max="27" width="9.28515625" style="20" bestFit="1" customWidth="1" outlineLevel="1"/>
    <col min="28" max="28" width="9.42578125" style="20" bestFit="1" customWidth="1"/>
    <col min="29" max="58" width="9.28515625" style="21" bestFit="1" customWidth="1"/>
    <col min="59" max="16384" width="9.140625" style="19"/>
  </cols>
  <sheetData>
    <row r="5" spans="2:58" x14ac:dyDescent="0.2">
      <c r="B5" s="19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7" spans="2:58" ht="13.5" x14ac:dyDescent="0.2">
      <c r="B7" s="48"/>
      <c r="C7" s="7"/>
      <c r="D7" s="22"/>
      <c r="E7" s="22"/>
      <c r="F7" s="54"/>
      <c r="G7" s="20"/>
      <c r="H7" s="7"/>
      <c r="I7" s="22"/>
      <c r="J7" s="22"/>
      <c r="K7" s="22"/>
      <c r="L7" s="20"/>
      <c r="M7" s="7"/>
      <c r="N7" s="22"/>
      <c r="O7" s="22"/>
      <c r="P7" s="22"/>
      <c r="Q7" s="20"/>
      <c r="R7" s="7"/>
      <c r="S7" s="22"/>
      <c r="T7" s="22"/>
      <c r="U7" s="22"/>
      <c r="V7" s="20"/>
      <c r="W7" s="7"/>
      <c r="X7" s="22"/>
      <c r="Y7" s="22"/>
      <c r="Z7" s="22"/>
      <c r="AB7" s="7"/>
    </row>
    <row r="8" spans="2:58" ht="13.5" x14ac:dyDescent="0.2">
      <c r="B8" s="75" t="s">
        <v>187</v>
      </c>
      <c r="C8" s="7"/>
      <c r="D8" s="22"/>
      <c r="E8" s="22"/>
      <c r="F8" s="54"/>
      <c r="G8" s="20"/>
      <c r="H8" s="7"/>
      <c r="I8" s="22"/>
      <c r="J8" s="22"/>
      <c r="K8" s="22"/>
      <c r="L8" s="20"/>
      <c r="M8" s="7"/>
      <c r="N8" s="22"/>
      <c r="O8" s="22"/>
      <c r="P8" s="22"/>
      <c r="Q8" s="20"/>
      <c r="R8" s="7"/>
      <c r="S8" s="22"/>
      <c r="T8" s="22"/>
      <c r="U8" s="22"/>
      <c r="V8" s="20"/>
      <c r="W8" s="7"/>
      <c r="X8" s="22">
        <v>14</v>
      </c>
      <c r="Y8" s="22"/>
      <c r="Z8" s="22"/>
      <c r="AB8" s="7"/>
    </row>
    <row r="9" spans="2:58" ht="13.5" x14ac:dyDescent="0.2">
      <c r="B9" s="75" t="s">
        <v>175</v>
      </c>
      <c r="C9" s="7"/>
      <c r="D9" s="22"/>
      <c r="E9" s="22"/>
      <c r="F9" s="54"/>
      <c r="G9" s="20"/>
      <c r="H9" s="7"/>
      <c r="I9" s="22"/>
      <c r="J9" s="22"/>
      <c r="K9" s="22"/>
      <c r="L9" s="20"/>
      <c r="M9" s="7"/>
      <c r="N9" s="22"/>
      <c r="O9" s="22"/>
      <c r="P9" s="22"/>
      <c r="Q9" s="20"/>
      <c r="R9" s="7"/>
      <c r="S9" s="22"/>
      <c r="T9" s="22"/>
      <c r="U9" s="22"/>
      <c r="V9" s="20"/>
      <c r="W9" s="7"/>
      <c r="X9" s="22">
        <v>91</v>
      </c>
      <c r="Y9" s="22"/>
      <c r="Z9" s="22"/>
      <c r="AB9" s="7"/>
    </row>
    <row r="10" spans="2:58" ht="13.5" x14ac:dyDescent="0.2">
      <c r="B10" s="49" t="s">
        <v>0</v>
      </c>
      <c r="C10" s="7"/>
      <c r="D10" s="22"/>
      <c r="E10" s="22"/>
      <c r="F10" s="54"/>
      <c r="G10" s="20"/>
      <c r="H10" s="7"/>
      <c r="I10" s="22"/>
      <c r="J10" s="22"/>
      <c r="K10" s="22"/>
      <c r="L10" s="20"/>
      <c r="M10" s="22">
        <v>596</v>
      </c>
      <c r="N10" s="22"/>
      <c r="O10" s="22"/>
      <c r="P10" s="22"/>
      <c r="Q10" s="20"/>
      <c r="R10" s="22">
        <v>491</v>
      </c>
      <c r="S10" s="22"/>
      <c r="T10" s="22"/>
      <c r="U10" s="22"/>
      <c r="V10" s="20"/>
      <c r="W10" s="22">
        <v>484</v>
      </c>
      <c r="X10" s="22">
        <v>105</v>
      </c>
      <c r="Y10" s="22"/>
      <c r="Z10" s="22"/>
      <c r="AB10" s="7"/>
    </row>
    <row r="11" spans="2:58" ht="13.5" x14ac:dyDescent="0.2">
      <c r="B11" s="89" t="s">
        <v>174</v>
      </c>
      <c r="C11" s="7"/>
      <c r="D11" s="22"/>
      <c r="E11" s="22"/>
      <c r="F11" s="54"/>
      <c r="G11" s="20"/>
      <c r="H11" s="7"/>
      <c r="I11" s="22"/>
      <c r="J11" s="22"/>
      <c r="K11" s="22"/>
      <c r="L11" s="20"/>
      <c r="M11" s="22"/>
      <c r="N11" s="22"/>
      <c r="O11" s="22"/>
      <c r="P11" s="22"/>
      <c r="Q11" s="20"/>
      <c r="R11" s="22"/>
      <c r="S11" s="22"/>
      <c r="T11" s="22"/>
      <c r="U11" s="22"/>
      <c r="V11" s="20"/>
      <c r="W11" s="22"/>
      <c r="X11" s="22">
        <v>46</v>
      </c>
      <c r="Y11" s="22"/>
      <c r="Z11" s="22"/>
      <c r="AB11" s="7"/>
    </row>
    <row r="12" spans="2:58" ht="13.5" x14ac:dyDescent="0.2">
      <c r="B12" s="89" t="s">
        <v>176</v>
      </c>
      <c r="C12" s="7"/>
      <c r="D12" s="22"/>
      <c r="E12" s="22"/>
      <c r="F12" s="54"/>
      <c r="G12" s="20"/>
      <c r="H12" s="7"/>
      <c r="I12" s="22"/>
      <c r="J12" s="22"/>
      <c r="K12" s="22"/>
      <c r="L12" s="20"/>
      <c r="M12" s="22"/>
      <c r="N12" s="22"/>
      <c r="O12" s="22"/>
      <c r="P12" s="22"/>
      <c r="Q12" s="20"/>
      <c r="R12" s="22"/>
      <c r="S12" s="22"/>
      <c r="T12" s="22"/>
      <c r="U12" s="22"/>
      <c r="V12" s="20"/>
      <c r="W12" s="22"/>
      <c r="X12" s="22">
        <v>68</v>
      </c>
      <c r="Y12" s="22"/>
      <c r="Z12" s="22"/>
      <c r="AB12" s="7"/>
    </row>
    <row r="13" spans="2:58" ht="13.5" x14ac:dyDescent="0.2">
      <c r="B13" s="89" t="s">
        <v>175</v>
      </c>
      <c r="C13" s="7"/>
      <c r="D13" s="22"/>
      <c r="E13" s="22"/>
      <c r="F13" s="54"/>
      <c r="G13" s="20"/>
      <c r="H13" s="7"/>
      <c r="I13" s="22"/>
      <c r="J13" s="22"/>
      <c r="K13" s="22"/>
      <c r="L13" s="20"/>
      <c r="M13" s="22"/>
      <c r="N13" s="22"/>
      <c r="O13" s="22"/>
      <c r="P13" s="22"/>
      <c r="Q13" s="20"/>
      <c r="R13" s="22"/>
      <c r="S13" s="22"/>
      <c r="T13" s="22"/>
      <c r="U13" s="22"/>
      <c r="V13" s="20"/>
      <c r="W13" s="22"/>
      <c r="X13" s="22">
        <v>283</v>
      </c>
      <c r="Y13" s="22"/>
      <c r="Z13" s="22"/>
      <c r="AB13" s="7"/>
    </row>
    <row r="14" spans="2:58" ht="13.5" x14ac:dyDescent="0.2">
      <c r="B14" s="48" t="s">
        <v>1</v>
      </c>
      <c r="C14" s="7"/>
      <c r="D14" s="22"/>
      <c r="E14" s="22"/>
      <c r="F14" s="54"/>
      <c r="G14" s="20"/>
      <c r="H14" s="7"/>
      <c r="I14" s="22"/>
      <c r="J14" s="22"/>
      <c r="K14" s="22"/>
      <c r="L14" s="20"/>
      <c r="M14" s="22">
        <v>1557</v>
      </c>
      <c r="N14" s="22"/>
      <c r="O14" s="22"/>
      <c r="P14" s="22"/>
      <c r="Q14" s="20"/>
      <c r="R14" s="22">
        <v>1645</v>
      </c>
      <c r="S14" s="22"/>
      <c r="T14" s="22"/>
      <c r="U14" s="22"/>
      <c r="V14" s="20"/>
      <c r="W14" s="22">
        <v>1698</v>
      </c>
      <c r="X14" s="22">
        <v>397</v>
      </c>
      <c r="Y14" s="22"/>
      <c r="Z14" s="22"/>
      <c r="AB14" s="7"/>
    </row>
    <row r="15" spans="2:58" ht="13.5" x14ac:dyDescent="0.2">
      <c r="B15" s="49" t="s">
        <v>2</v>
      </c>
      <c r="C15" s="7"/>
      <c r="D15" s="22"/>
      <c r="E15" s="22"/>
      <c r="F15" s="54"/>
      <c r="G15" s="20"/>
      <c r="H15" s="7"/>
      <c r="I15" s="22"/>
      <c r="J15" s="22"/>
      <c r="K15" s="22"/>
      <c r="L15" s="20"/>
      <c r="M15" s="22">
        <v>640</v>
      </c>
      <c r="N15" s="22"/>
      <c r="O15" s="22"/>
      <c r="P15" s="22"/>
      <c r="Q15" s="20"/>
      <c r="R15" s="22">
        <v>698</v>
      </c>
      <c r="S15" s="22"/>
      <c r="T15" s="22"/>
      <c r="U15" s="22"/>
      <c r="V15" s="20"/>
      <c r="W15" s="22">
        <v>648</v>
      </c>
      <c r="X15" s="22">
        <v>130</v>
      </c>
      <c r="Y15" s="22"/>
      <c r="Z15" s="22"/>
      <c r="AB15" s="7"/>
    </row>
    <row r="16" spans="2:58" s="39" customFormat="1" x14ac:dyDescent="0.2">
      <c r="B16" s="1" t="s">
        <v>178</v>
      </c>
      <c r="C16" s="42">
        <f>Revenue!C32</f>
        <v>0</v>
      </c>
      <c r="D16" s="42">
        <f>Revenue!D32</f>
        <v>0</v>
      </c>
      <c r="E16" s="42">
        <f>Revenue!E32</f>
        <v>0</v>
      </c>
      <c r="F16" s="42">
        <f>Revenue!F32</f>
        <v>0</v>
      </c>
      <c r="G16" s="42">
        <f>Revenue!G32</f>
        <v>0</v>
      </c>
      <c r="H16" s="42">
        <f>Revenue!H32</f>
        <v>2272</v>
      </c>
      <c r="I16" s="42">
        <f>Revenue!I32</f>
        <v>0</v>
      </c>
      <c r="J16" s="42">
        <f>Revenue!J32</f>
        <v>0</v>
      </c>
      <c r="K16" s="42">
        <f>Revenue!K32</f>
        <v>0</v>
      </c>
      <c r="L16" s="42">
        <f>Revenue!L32</f>
        <v>0</v>
      </c>
      <c r="M16" s="42">
        <f>Revenue!M32</f>
        <v>2793</v>
      </c>
      <c r="N16" s="42">
        <f>Revenue!N32</f>
        <v>0</v>
      </c>
      <c r="O16" s="42">
        <f>Revenue!O32</f>
        <v>0</v>
      </c>
      <c r="P16" s="42">
        <f>Revenue!P32</f>
        <v>0</v>
      </c>
      <c r="Q16" s="42">
        <f>Revenue!Q32</f>
        <v>0</v>
      </c>
      <c r="R16" s="42">
        <f>Revenue!R32</f>
        <v>2834</v>
      </c>
      <c r="S16" s="42">
        <f>Revenue!S32</f>
        <v>687</v>
      </c>
      <c r="T16" s="42">
        <f>Revenue!T32</f>
        <v>0</v>
      </c>
      <c r="U16" s="42">
        <f>Revenue!U32</f>
        <v>0</v>
      </c>
      <c r="V16" s="42">
        <f>Revenue!V32</f>
        <v>0</v>
      </c>
      <c r="W16" s="42">
        <f>Revenue!W32</f>
        <v>2830</v>
      </c>
      <c r="X16" s="42">
        <f>Revenue!X32</f>
        <v>632</v>
      </c>
      <c r="Y16" s="42">
        <f>Revenue!Y32</f>
        <v>717</v>
      </c>
      <c r="Z16" s="42">
        <f>Revenue!Z32</f>
        <v>785</v>
      </c>
      <c r="AA16" s="42">
        <f>Revenue!AA32</f>
        <v>965</v>
      </c>
      <c r="AB16" s="42">
        <f>Revenue!AB32</f>
        <v>3099</v>
      </c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</row>
    <row r="17" spans="1:58" s="21" customFormat="1" ht="15" x14ac:dyDescent="0.2">
      <c r="A17" s="37"/>
      <c r="B17" s="92" t="s">
        <v>188</v>
      </c>
      <c r="C17" s="20">
        <f t="shared" ref="C17:W17" si="0">C16-C15-C14-C10</f>
        <v>0</v>
      </c>
      <c r="D17" s="20">
        <f t="shared" si="0"/>
        <v>0</v>
      </c>
      <c r="E17" s="20">
        <f t="shared" si="0"/>
        <v>0</v>
      </c>
      <c r="F17" s="20">
        <f t="shared" si="0"/>
        <v>0</v>
      </c>
      <c r="G17" s="20">
        <f t="shared" si="0"/>
        <v>0</v>
      </c>
      <c r="H17" s="20">
        <f t="shared" si="0"/>
        <v>2272</v>
      </c>
      <c r="I17" s="20">
        <f t="shared" si="0"/>
        <v>0</v>
      </c>
      <c r="J17" s="20">
        <f t="shared" si="0"/>
        <v>0</v>
      </c>
      <c r="K17" s="20">
        <f t="shared" si="0"/>
        <v>0</v>
      </c>
      <c r="L17" s="20">
        <f t="shared" si="0"/>
        <v>0</v>
      </c>
      <c r="M17" s="20">
        <f t="shared" si="0"/>
        <v>0</v>
      </c>
      <c r="N17" s="20">
        <f t="shared" si="0"/>
        <v>0</v>
      </c>
      <c r="O17" s="20">
        <f t="shared" si="0"/>
        <v>0</v>
      </c>
      <c r="P17" s="20">
        <f t="shared" si="0"/>
        <v>0</v>
      </c>
      <c r="Q17" s="20">
        <f t="shared" si="0"/>
        <v>0</v>
      </c>
      <c r="R17" s="20">
        <f t="shared" si="0"/>
        <v>0</v>
      </c>
      <c r="S17" s="20">
        <f t="shared" si="0"/>
        <v>687</v>
      </c>
      <c r="T17" s="20">
        <f t="shared" si="0"/>
        <v>0</v>
      </c>
      <c r="U17" s="20">
        <f t="shared" si="0"/>
        <v>0</v>
      </c>
      <c r="V17" s="20">
        <f t="shared" si="0"/>
        <v>0</v>
      </c>
      <c r="W17" s="20">
        <f t="shared" si="0"/>
        <v>0</v>
      </c>
      <c r="X17" s="20">
        <f>X16-X15-X14-X10</f>
        <v>0</v>
      </c>
      <c r="Y17" s="20">
        <f t="shared" ref="Y17:AB17" si="1">Y16-Y15-Y14-Y10</f>
        <v>717</v>
      </c>
      <c r="Z17" s="20">
        <f t="shared" si="1"/>
        <v>785</v>
      </c>
      <c r="AA17" s="20">
        <f t="shared" si="1"/>
        <v>965</v>
      </c>
      <c r="AB17" s="20">
        <f t="shared" si="1"/>
        <v>3099</v>
      </c>
    </row>
    <row r="18" spans="1:58" s="21" customFormat="1" ht="13.5" x14ac:dyDescent="0.2">
      <c r="A18" s="37"/>
      <c r="B18" s="15"/>
      <c r="C18" s="7"/>
      <c r="D18" s="22"/>
      <c r="E18" s="22"/>
      <c r="F18" s="54"/>
      <c r="G18" s="20"/>
      <c r="H18" s="7"/>
      <c r="I18" s="22"/>
      <c r="J18" s="22"/>
      <c r="K18" s="22"/>
      <c r="L18" s="20"/>
      <c r="M18" s="7"/>
      <c r="N18" s="22"/>
      <c r="O18" s="22"/>
      <c r="P18" s="22"/>
      <c r="Q18" s="20"/>
      <c r="R18" s="7"/>
      <c r="S18" s="22"/>
      <c r="T18" s="22"/>
      <c r="U18" s="22"/>
      <c r="V18" s="20"/>
      <c r="W18" s="7"/>
      <c r="X18" s="22"/>
      <c r="Y18" s="22"/>
      <c r="Z18" s="22"/>
      <c r="AA18" s="20"/>
      <c r="AB18" s="7"/>
    </row>
    <row r="19" spans="1:58" s="5" customFormat="1" x14ac:dyDescent="0.2">
      <c r="B19" s="4" t="s">
        <v>0</v>
      </c>
      <c r="C19" s="9" t="s">
        <v>132</v>
      </c>
      <c r="D19" s="10" t="s">
        <v>73</v>
      </c>
      <c r="E19" s="10" t="s">
        <v>74</v>
      </c>
      <c r="F19" s="10" t="s">
        <v>75</v>
      </c>
      <c r="G19" s="4" t="s">
        <v>76</v>
      </c>
      <c r="H19" s="4" t="s">
        <v>91</v>
      </c>
      <c r="I19" s="10" t="s">
        <v>77</v>
      </c>
      <c r="J19" s="10" t="s">
        <v>78</v>
      </c>
      <c r="K19" s="10" t="s">
        <v>79</v>
      </c>
      <c r="L19" s="4" t="s">
        <v>80</v>
      </c>
      <c r="M19" s="4" t="s">
        <v>92</v>
      </c>
      <c r="N19" s="10" t="s">
        <v>81</v>
      </c>
      <c r="O19" s="10" t="s">
        <v>82</v>
      </c>
      <c r="P19" s="10" t="s">
        <v>83</v>
      </c>
      <c r="Q19" s="4" t="s">
        <v>84</v>
      </c>
      <c r="R19" s="4" t="s">
        <v>93</v>
      </c>
      <c r="S19" s="10" t="s">
        <v>85</v>
      </c>
      <c r="T19" s="10" t="s">
        <v>86</v>
      </c>
      <c r="U19" s="10" t="s">
        <v>87</v>
      </c>
      <c r="V19" s="4" t="s">
        <v>88</v>
      </c>
      <c r="W19" s="4" t="s">
        <v>94</v>
      </c>
      <c r="X19" s="10" t="s">
        <v>89</v>
      </c>
      <c r="Y19" s="10" t="s">
        <v>96</v>
      </c>
      <c r="Z19" s="10" t="s">
        <v>97</v>
      </c>
      <c r="AA19" s="10" t="s">
        <v>90</v>
      </c>
      <c r="AB19" s="10" t="s">
        <v>95</v>
      </c>
      <c r="AC19" s="4" t="s">
        <v>98</v>
      </c>
      <c r="AD19" s="4" t="s">
        <v>99</v>
      </c>
      <c r="AE19" s="4" t="s">
        <v>100</v>
      </c>
      <c r="AF19" s="4" t="s">
        <v>101</v>
      </c>
      <c r="AG19" s="4" t="s">
        <v>102</v>
      </c>
      <c r="AH19" s="4" t="s">
        <v>103</v>
      </c>
      <c r="AI19" s="4" t="s">
        <v>104</v>
      </c>
      <c r="AJ19" s="4" t="s">
        <v>105</v>
      </c>
      <c r="AK19" s="4" t="s">
        <v>106</v>
      </c>
      <c r="AL19" s="4" t="s">
        <v>107</v>
      </c>
      <c r="AM19" s="4" t="s">
        <v>108</v>
      </c>
      <c r="AN19" s="4" t="s">
        <v>109</v>
      </c>
      <c r="AO19" s="4" t="s">
        <v>110</v>
      </c>
      <c r="AP19" s="4" t="s">
        <v>111</v>
      </c>
      <c r="AQ19" s="4" t="s">
        <v>112</v>
      </c>
      <c r="AR19" s="4" t="s">
        <v>113</v>
      </c>
      <c r="AS19" s="4" t="s">
        <v>114</v>
      </c>
      <c r="AT19" s="4" t="s">
        <v>115</v>
      </c>
      <c r="AU19" s="4" t="s">
        <v>116</v>
      </c>
      <c r="AV19" s="4" t="s">
        <v>117</v>
      </c>
      <c r="AW19" s="4" t="s">
        <v>118</v>
      </c>
      <c r="AX19" s="4" t="s">
        <v>119</v>
      </c>
      <c r="AY19" s="4" t="s">
        <v>120</v>
      </c>
      <c r="AZ19" s="4" t="s">
        <v>121</v>
      </c>
      <c r="BA19" s="4" t="s">
        <v>122</v>
      </c>
      <c r="BB19" s="4" t="s">
        <v>123</v>
      </c>
      <c r="BC19" s="4" t="s">
        <v>124</v>
      </c>
      <c r="BD19" s="4" t="s">
        <v>125</v>
      </c>
      <c r="BE19" s="4" t="s">
        <v>126</v>
      </c>
      <c r="BF19" s="4" t="s">
        <v>142</v>
      </c>
    </row>
    <row r="20" spans="1:58" s="21" customFormat="1" ht="13.5" x14ac:dyDescent="0.2">
      <c r="A20" s="37"/>
      <c r="B20" s="15"/>
      <c r="C20" s="7"/>
      <c r="D20" s="22"/>
      <c r="E20" s="22"/>
      <c r="F20" s="54"/>
      <c r="G20" s="20"/>
      <c r="H20" s="7"/>
      <c r="I20" s="22"/>
      <c r="J20" s="22"/>
      <c r="K20" s="22"/>
      <c r="L20" s="20"/>
      <c r="M20" s="7"/>
      <c r="N20" s="22"/>
      <c r="O20" s="22"/>
      <c r="P20" s="22"/>
      <c r="Q20" s="20"/>
      <c r="R20" s="7"/>
      <c r="S20" s="22"/>
      <c r="T20" s="22"/>
      <c r="U20" s="22"/>
      <c r="V20" s="20"/>
      <c r="W20" s="7"/>
      <c r="X20" s="22"/>
      <c r="Y20" s="22"/>
      <c r="Z20" s="22"/>
      <c r="AA20" s="20"/>
      <c r="AB20" s="7"/>
    </row>
    <row r="21" spans="1:58" s="21" customFormat="1" ht="13.5" x14ac:dyDescent="0.2">
      <c r="A21" s="37"/>
      <c r="B21" s="15"/>
      <c r="C21" s="7"/>
      <c r="D21" s="22"/>
      <c r="E21" s="22"/>
      <c r="F21" s="54"/>
      <c r="G21" s="20"/>
      <c r="H21" s="7"/>
      <c r="I21" s="22"/>
      <c r="J21" s="22"/>
      <c r="K21" s="22"/>
      <c r="L21" s="20"/>
      <c r="M21" s="7"/>
      <c r="N21" s="22"/>
      <c r="O21" s="22"/>
      <c r="P21" s="22"/>
      <c r="Q21" s="20"/>
      <c r="R21" s="7"/>
      <c r="S21" s="22"/>
      <c r="T21" s="22"/>
      <c r="U21" s="22"/>
      <c r="V21" s="20"/>
      <c r="W21" s="7"/>
      <c r="X21" s="22"/>
      <c r="Y21" s="22"/>
      <c r="Z21" s="22"/>
      <c r="AA21" s="20"/>
      <c r="AB21" s="7"/>
    </row>
    <row r="22" spans="1:58" s="21" customFormat="1" ht="13.5" x14ac:dyDescent="0.2">
      <c r="A22" s="37"/>
      <c r="B22" s="48"/>
      <c r="C22" s="7"/>
      <c r="D22" s="22"/>
      <c r="E22" s="22"/>
      <c r="F22" s="54"/>
      <c r="G22" s="20"/>
      <c r="H22" s="7"/>
      <c r="I22" s="22"/>
      <c r="J22" s="22"/>
      <c r="K22" s="22"/>
      <c r="L22" s="20"/>
      <c r="M22" s="7"/>
      <c r="N22" s="22"/>
      <c r="O22" s="22"/>
      <c r="P22" s="22"/>
      <c r="Q22" s="20"/>
      <c r="R22" s="7"/>
      <c r="S22" s="22"/>
      <c r="T22" s="22"/>
      <c r="U22" s="22"/>
      <c r="V22" s="20"/>
      <c r="W22" s="7"/>
      <c r="X22" s="22"/>
      <c r="Y22" s="22"/>
      <c r="Z22" s="22"/>
      <c r="AA22" s="20"/>
      <c r="AB22" s="7"/>
    </row>
    <row r="23" spans="1:58" s="21" customFormat="1" ht="13.5" x14ac:dyDescent="0.2">
      <c r="A23" s="37"/>
      <c r="B23" s="48"/>
      <c r="C23" s="7"/>
      <c r="D23" s="22"/>
      <c r="E23" s="22"/>
      <c r="F23" s="54"/>
      <c r="G23" s="20"/>
      <c r="H23" s="7"/>
      <c r="I23" s="22"/>
      <c r="J23" s="22"/>
      <c r="K23" s="22"/>
      <c r="L23" s="20"/>
      <c r="M23" s="7"/>
      <c r="N23" s="22"/>
      <c r="O23" s="22"/>
      <c r="P23" s="22"/>
      <c r="Q23" s="20"/>
      <c r="R23" s="7"/>
      <c r="S23" s="22"/>
      <c r="T23" s="22"/>
      <c r="U23" s="22"/>
      <c r="V23" s="20"/>
      <c r="W23" s="7"/>
      <c r="X23" s="22"/>
      <c r="Y23" s="22"/>
      <c r="Z23" s="22"/>
      <c r="AA23" s="20"/>
      <c r="AB23" s="7"/>
    </row>
    <row r="24" spans="1:58" s="21" customFormat="1" ht="13.5" x14ac:dyDescent="0.2">
      <c r="A24" s="37"/>
      <c r="B24" s="48"/>
      <c r="C24" s="7"/>
      <c r="D24" s="22"/>
      <c r="E24" s="22"/>
      <c r="F24" s="54"/>
      <c r="G24" s="20"/>
      <c r="H24" s="7"/>
      <c r="I24" s="22"/>
      <c r="J24" s="22"/>
      <c r="K24" s="22"/>
      <c r="L24" s="20"/>
      <c r="M24" s="7"/>
      <c r="N24" s="22"/>
      <c r="O24" s="22"/>
      <c r="P24" s="22"/>
      <c r="Q24" s="20"/>
      <c r="R24" s="7"/>
      <c r="S24" s="22"/>
      <c r="T24" s="22"/>
      <c r="U24" s="22"/>
      <c r="V24" s="20"/>
      <c r="W24" s="7"/>
      <c r="X24" s="22"/>
      <c r="Y24" s="22"/>
      <c r="Z24" s="22"/>
      <c r="AA24" s="20"/>
      <c r="AB24" s="7"/>
    </row>
    <row r="25" spans="1:58" s="21" customFormat="1" x14ac:dyDescent="0.2">
      <c r="A25" s="37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58" s="21" customFormat="1" x14ac:dyDescent="0.2">
      <c r="A26" s="37"/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58" s="21" customFormat="1" ht="13.5" x14ac:dyDescent="0.2">
      <c r="A27" s="37"/>
      <c r="B27" s="1"/>
      <c r="C27" s="7"/>
      <c r="D27" s="22"/>
      <c r="E27" s="22"/>
      <c r="F27" s="54"/>
      <c r="G27" s="20"/>
      <c r="H27" s="7"/>
      <c r="I27" s="22"/>
      <c r="J27" s="22"/>
      <c r="K27" s="22"/>
      <c r="L27" s="20"/>
      <c r="M27" s="7"/>
      <c r="N27" s="22"/>
      <c r="O27" s="22"/>
      <c r="P27" s="22"/>
      <c r="Q27" s="20"/>
      <c r="R27" s="7"/>
      <c r="S27" s="22"/>
      <c r="T27" s="22"/>
      <c r="U27" s="22"/>
      <c r="V27" s="20"/>
      <c r="W27" s="7"/>
      <c r="X27" s="22"/>
      <c r="Y27" s="22"/>
      <c r="Z27" s="22"/>
      <c r="AA27" s="20"/>
      <c r="AB27" s="7"/>
    </row>
    <row r="28" spans="1:58" s="21" customFormat="1" ht="13.5" x14ac:dyDescent="0.2">
      <c r="A28" s="37"/>
      <c r="B28" s="15"/>
      <c r="C28" s="7"/>
      <c r="D28" s="22"/>
      <c r="E28" s="22"/>
      <c r="F28" s="54"/>
      <c r="G28" s="20"/>
      <c r="H28" s="7"/>
      <c r="I28" s="22"/>
      <c r="J28" s="22"/>
      <c r="K28" s="22"/>
      <c r="L28" s="20"/>
      <c r="M28" s="7"/>
      <c r="N28" s="22"/>
      <c r="O28" s="22"/>
      <c r="P28" s="22"/>
      <c r="Q28" s="20"/>
      <c r="R28" s="7"/>
      <c r="S28" s="22"/>
      <c r="T28" s="22"/>
      <c r="U28" s="22"/>
      <c r="V28" s="20"/>
      <c r="W28" s="7"/>
      <c r="X28" s="22"/>
      <c r="Y28" s="22"/>
      <c r="Z28" s="22"/>
      <c r="AA28" s="20"/>
      <c r="AB28" s="7"/>
    </row>
    <row r="29" spans="1:58" s="21" customFormat="1" ht="13.5" x14ac:dyDescent="0.2">
      <c r="A29" s="37"/>
      <c r="B29" s="15"/>
      <c r="C29" s="7"/>
      <c r="D29" s="22"/>
      <c r="E29" s="22"/>
      <c r="F29" s="54"/>
      <c r="G29" s="20"/>
      <c r="H29" s="7"/>
      <c r="I29" s="22"/>
      <c r="J29" s="22"/>
      <c r="K29" s="22"/>
      <c r="L29" s="20"/>
      <c r="M29" s="7"/>
      <c r="N29" s="22"/>
      <c r="O29" s="22"/>
      <c r="P29" s="22"/>
      <c r="Q29" s="20"/>
      <c r="R29" s="7"/>
      <c r="S29" s="22"/>
      <c r="T29" s="22"/>
      <c r="U29" s="22"/>
      <c r="V29" s="20"/>
      <c r="W29" s="7"/>
      <c r="X29" s="22"/>
      <c r="Y29" s="22"/>
      <c r="Z29" s="22"/>
      <c r="AA29" s="20"/>
      <c r="AB29" s="7"/>
    </row>
    <row r="30" spans="1:58" s="21" customFormat="1" ht="13.5" x14ac:dyDescent="0.2">
      <c r="A30" s="37"/>
      <c r="B30" s="15"/>
      <c r="C30" s="7"/>
      <c r="D30" s="22"/>
      <c r="E30" s="22"/>
      <c r="F30" s="54"/>
      <c r="G30" s="20"/>
      <c r="H30" s="7"/>
      <c r="I30" s="22"/>
      <c r="J30" s="22"/>
      <c r="K30" s="22"/>
      <c r="L30" s="20"/>
      <c r="M30" s="7"/>
      <c r="N30" s="22"/>
      <c r="O30" s="22"/>
      <c r="P30" s="22"/>
      <c r="Q30" s="20"/>
      <c r="R30" s="7"/>
      <c r="S30" s="22"/>
      <c r="T30" s="22"/>
      <c r="U30" s="22"/>
      <c r="V30" s="20"/>
      <c r="W30" s="7"/>
      <c r="X30" s="22"/>
      <c r="Y30" s="22"/>
      <c r="Z30" s="22"/>
      <c r="AA30" s="20"/>
      <c r="AB30" s="7"/>
    </row>
    <row r="31" spans="1:58" s="21" customFormat="1" x14ac:dyDescent="0.2">
      <c r="A31" s="37"/>
      <c r="B31" s="15"/>
      <c r="C31" s="7"/>
      <c r="D31" s="20"/>
      <c r="E31" s="20"/>
      <c r="F31" s="20"/>
      <c r="G31" s="20"/>
      <c r="H31" s="7"/>
      <c r="I31" s="20"/>
      <c r="J31" s="20"/>
      <c r="K31" s="20"/>
      <c r="L31" s="20"/>
      <c r="M31" s="7"/>
      <c r="N31" s="20"/>
      <c r="O31" s="20"/>
      <c r="P31" s="20"/>
      <c r="Q31" s="20"/>
      <c r="R31" s="7"/>
      <c r="S31" s="20"/>
      <c r="T31" s="20"/>
      <c r="U31" s="20"/>
      <c r="V31" s="20"/>
      <c r="W31" s="7"/>
      <c r="X31" s="20"/>
      <c r="Y31" s="20"/>
      <c r="Z31" s="20"/>
      <c r="AA31" s="20"/>
      <c r="AB31" s="7"/>
    </row>
    <row r="32" spans="1:58" s="21" customFormat="1" ht="13.5" x14ac:dyDescent="0.2">
      <c r="A32" s="37"/>
      <c r="B32" s="1"/>
      <c r="C32" s="7"/>
      <c r="D32" s="22"/>
      <c r="E32" s="22"/>
      <c r="F32" s="54"/>
      <c r="G32" s="20"/>
      <c r="H32" s="7"/>
      <c r="I32" s="22"/>
      <c r="J32" s="22"/>
      <c r="K32" s="22"/>
      <c r="L32" s="20"/>
      <c r="M32" s="7"/>
      <c r="N32" s="22"/>
      <c r="O32" s="22"/>
      <c r="P32" s="22"/>
      <c r="Q32" s="20"/>
      <c r="R32" s="7"/>
      <c r="S32" s="22"/>
      <c r="T32" s="22"/>
      <c r="U32" s="22"/>
      <c r="V32" s="20"/>
      <c r="W32" s="7"/>
      <c r="X32" s="22"/>
      <c r="Y32" s="22"/>
      <c r="Z32" s="22"/>
      <c r="AA32" s="20"/>
      <c r="AB32" s="7"/>
    </row>
    <row r="33" spans="1:58" ht="13.5" x14ac:dyDescent="0.2">
      <c r="A33" s="37"/>
      <c r="B33" s="15"/>
      <c r="C33" s="7"/>
      <c r="D33" s="22"/>
      <c r="E33" s="22"/>
      <c r="F33" s="54"/>
      <c r="G33" s="20"/>
      <c r="H33" s="7"/>
      <c r="I33" s="22"/>
      <c r="J33" s="22"/>
      <c r="K33" s="22"/>
      <c r="L33" s="20"/>
      <c r="M33" s="7"/>
      <c r="N33" s="22"/>
      <c r="O33" s="22"/>
      <c r="P33" s="22"/>
      <c r="Q33" s="20"/>
      <c r="R33" s="7"/>
      <c r="S33" s="22"/>
      <c r="T33" s="22"/>
      <c r="U33" s="22"/>
      <c r="V33" s="20"/>
      <c r="W33" s="7"/>
      <c r="X33" s="22"/>
      <c r="Y33" s="22"/>
      <c r="Z33" s="22"/>
      <c r="AB33" s="7"/>
    </row>
    <row r="34" spans="1:58" x14ac:dyDescent="0.2">
      <c r="A34" s="37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58" x14ac:dyDescent="0.2">
      <c r="A35" s="37"/>
    </row>
    <row r="36" spans="1:58" s="23" customFormat="1" ht="13.5" x14ac:dyDescent="0.2">
      <c r="A36" s="90"/>
      <c r="B36" s="18"/>
      <c r="C36" s="13"/>
      <c r="D36" s="24"/>
      <c r="E36" s="24"/>
      <c r="F36" s="55"/>
      <c r="H36" s="13"/>
      <c r="I36" s="24"/>
      <c r="J36" s="24"/>
      <c r="K36" s="24"/>
      <c r="M36" s="13"/>
      <c r="N36" s="24"/>
      <c r="O36" s="24"/>
      <c r="P36" s="24"/>
      <c r="R36" s="13"/>
      <c r="S36" s="24"/>
      <c r="T36" s="24"/>
      <c r="U36" s="24"/>
      <c r="W36" s="13"/>
      <c r="X36" s="24"/>
      <c r="Y36" s="24"/>
      <c r="Z36" s="24"/>
      <c r="AB36" s="13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</row>
    <row r="37" spans="1:58" s="23" customFormat="1" ht="13.5" x14ac:dyDescent="0.2">
      <c r="A37" s="90"/>
      <c r="B37" s="18"/>
      <c r="C37" s="13"/>
      <c r="D37" s="24"/>
      <c r="E37" s="24"/>
      <c r="F37" s="55"/>
      <c r="H37" s="13"/>
      <c r="I37" s="24"/>
      <c r="J37" s="24"/>
      <c r="K37" s="24"/>
      <c r="M37" s="13"/>
      <c r="N37" s="24"/>
      <c r="O37" s="24"/>
      <c r="P37" s="24"/>
      <c r="R37" s="13"/>
      <c r="S37" s="24"/>
      <c r="T37" s="24"/>
      <c r="U37" s="24"/>
      <c r="W37" s="13"/>
      <c r="X37" s="24"/>
      <c r="Y37" s="24"/>
      <c r="Z37" s="24"/>
      <c r="AB37" s="13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</row>
    <row r="38" spans="1:58" ht="13.5" x14ac:dyDescent="0.2">
      <c r="A38" s="37"/>
      <c r="D38" s="22"/>
      <c r="E38" s="22"/>
      <c r="F38" s="54"/>
      <c r="I38" s="22"/>
      <c r="J38" s="22"/>
      <c r="K38" s="22"/>
      <c r="N38" s="22"/>
      <c r="O38" s="22"/>
      <c r="P38" s="22"/>
      <c r="S38" s="22"/>
    </row>
    <row r="39" spans="1:58" s="58" customFormat="1" x14ac:dyDescent="0.2">
      <c r="A39" s="91"/>
      <c r="B39" s="26"/>
      <c r="C39" s="36"/>
      <c r="D39" s="56"/>
      <c r="E39" s="57"/>
      <c r="F39" s="36"/>
      <c r="I39" s="56"/>
      <c r="J39" s="56"/>
      <c r="K39" s="56"/>
      <c r="N39" s="56"/>
      <c r="O39" s="56"/>
      <c r="P39" s="56"/>
      <c r="S39" s="56"/>
      <c r="T39" s="56"/>
      <c r="U39" s="56"/>
      <c r="X39" s="56"/>
      <c r="Y39" s="56"/>
      <c r="Z39" s="56"/>
      <c r="AA39" s="56"/>
      <c r="AB39" s="56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</row>
    <row r="40" spans="1:58" s="58" customFormat="1" x14ac:dyDescent="0.2">
      <c r="A40" s="91"/>
      <c r="B40" s="26"/>
      <c r="C40" s="36"/>
      <c r="D40" s="56"/>
      <c r="E40" s="57"/>
      <c r="F40" s="36"/>
      <c r="I40" s="56"/>
      <c r="J40" s="56"/>
      <c r="K40" s="56"/>
      <c r="N40" s="56"/>
      <c r="O40" s="56"/>
      <c r="P40" s="56"/>
      <c r="S40" s="56"/>
      <c r="T40" s="56"/>
      <c r="U40" s="56"/>
      <c r="X40" s="56"/>
      <c r="Y40" s="56"/>
      <c r="Z40" s="56"/>
      <c r="AA40" s="56"/>
      <c r="AB40" s="56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</row>
    <row r="41" spans="1:58" x14ac:dyDescent="0.2">
      <c r="A41" s="37"/>
      <c r="I41" s="23"/>
      <c r="J41" s="23"/>
    </row>
    <row r="42" spans="1:58" s="23" customFormat="1" ht="13.5" x14ac:dyDescent="0.2">
      <c r="A42" s="90"/>
      <c r="C42" s="13"/>
      <c r="D42" s="24"/>
      <c r="E42" s="33"/>
      <c r="F42" s="55"/>
      <c r="H42" s="13"/>
      <c r="I42" s="24"/>
      <c r="J42" s="24"/>
      <c r="K42" s="24"/>
      <c r="M42" s="13"/>
      <c r="N42" s="24"/>
      <c r="O42" s="24"/>
      <c r="P42" s="24"/>
      <c r="R42" s="13"/>
      <c r="S42" s="24"/>
      <c r="T42" s="24"/>
      <c r="U42" s="24"/>
      <c r="W42" s="13"/>
      <c r="X42" s="24"/>
      <c r="Y42" s="24"/>
      <c r="Z42" s="24"/>
      <c r="AB42" s="13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</row>
    <row r="43" spans="1:58" x14ac:dyDescent="0.2">
      <c r="A43" s="37"/>
      <c r="B43" s="6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1:58" x14ac:dyDescent="0.2">
      <c r="A44" s="37"/>
      <c r="B44" s="19" t="s">
        <v>193</v>
      </c>
      <c r="C44" s="93">
        <f t="shared" ref="C44:W44" si="2">C10</f>
        <v>0</v>
      </c>
      <c r="D44" s="93">
        <f t="shared" si="2"/>
        <v>0</v>
      </c>
      <c r="E44" s="93">
        <f t="shared" si="2"/>
        <v>0</v>
      </c>
      <c r="F44" s="93">
        <f t="shared" si="2"/>
        <v>0</v>
      </c>
      <c r="G44" s="93">
        <f t="shared" si="2"/>
        <v>0</v>
      </c>
      <c r="H44" s="93">
        <f t="shared" si="2"/>
        <v>0</v>
      </c>
      <c r="I44" s="93">
        <f t="shared" si="2"/>
        <v>0</v>
      </c>
      <c r="J44" s="93">
        <f t="shared" si="2"/>
        <v>0</v>
      </c>
      <c r="K44" s="93">
        <f t="shared" si="2"/>
        <v>0</v>
      </c>
      <c r="L44" s="93">
        <f t="shared" si="2"/>
        <v>0</v>
      </c>
      <c r="M44" s="93">
        <f t="shared" si="2"/>
        <v>596</v>
      </c>
      <c r="N44" s="93">
        <f t="shared" si="2"/>
        <v>0</v>
      </c>
      <c r="O44" s="93">
        <f t="shared" si="2"/>
        <v>0</v>
      </c>
      <c r="P44" s="93">
        <f t="shared" si="2"/>
        <v>0</v>
      </c>
      <c r="Q44" s="93">
        <f t="shared" si="2"/>
        <v>0</v>
      </c>
      <c r="R44" s="93">
        <f t="shared" si="2"/>
        <v>491</v>
      </c>
      <c r="S44" s="93">
        <f t="shared" si="2"/>
        <v>0</v>
      </c>
      <c r="T44" s="93">
        <f t="shared" si="2"/>
        <v>0</v>
      </c>
      <c r="U44" s="93">
        <f t="shared" si="2"/>
        <v>0</v>
      </c>
      <c r="V44" s="93">
        <f t="shared" si="2"/>
        <v>0</v>
      </c>
      <c r="W44" s="93">
        <f t="shared" si="2"/>
        <v>484</v>
      </c>
      <c r="X44" s="93">
        <f>X10</f>
        <v>105</v>
      </c>
      <c r="Y44" s="93">
        <f>Y10</f>
        <v>0</v>
      </c>
      <c r="Z44" s="93">
        <f t="shared" ref="Z44:AB44" si="3">Z10</f>
        <v>0</v>
      </c>
      <c r="AA44" s="93">
        <f t="shared" si="3"/>
        <v>0</v>
      </c>
      <c r="AB44" s="93">
        <f t="shared" si="3"/>
        <v>0</v>
      </c>
    </row>
    <row r="45" spans="1:58" x14ac:dyDescent="0.2">
      <c r="A45" s="37"/>
    </row>
    <row r="46" spans="1:58" s="39" customFormat="1" x14ac:dyDescent="0.2">
      <c r="A46" s="70"/>
      <c r="C46" s="40"/>
      <c r="D46" s="40"/>
      <c r="E46" s="40"/>
      <c r="F46" s="40"/>
      <c r="I46" s="40"/>
      <c r="J46" s="40"/>
      <c r="K46" s="40"/>
      <c r="N46" s="40"/>
      <c r="O46" s="40"/>
      <c r="P46" s="40"/>
      <c r="S46" s="40"/>
      <c r="T46" s="40"/>
      <c r="U46" s="40"/>
      <c r="X46" s="40"/>
      <c r="Y46" s="40"/>
      <c r="Z46" s="40"/>
      <c r="AA46" s="40"/>
      <c r="AB46" s="40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</row>
    <row r="47" spans="1:58" x14ac:dyDescent="0.2">
      <c r="A47" s="37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58" x14ac:dyDescent="0.2">
      <c r="A48" s="37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s="21" customFormat="1" x14ac:dyDescent="0.2">
      <c r="A49" s="37"/>
      <c r="B49" s="19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s="21" customFormat="1" x14ac:dyDescent="0.2">
      <c r="A50" s="37"/>
      <c r="B50" s="19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">
      <c r="A51" s="37"/>
    </row>
    <row r="52" spans="1:28" x14ac:dyDescent="0.2">
      <c r="A52" s="3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2ADC-879E-4794-92B3-7B51B403FFBF}">
  <dimension ref="B5:BF50"/>
  <sheetViews>
    <sheetView showGridLines="0" zoomScale="85" zoomScaleNormal="85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17" sqref="W17"/>
    </sheetView>
  </sheetViews>
  <sheetFormatPr defaultRowHeight="12.75" outlineLevelCol="1" x14ac:dyDescent="0.2"/>
  <cols>
    <col min="1" max="1" width="4.28515625" style="19" customWidth="1"/>
    <col min="2" max="2" width="55.140625" style="19" customWidth="1"/>
    <col min="3" max="3" width="9.28515625" style="20" bestFit="1" customWidth="1"/>
    <col min="4" max="6" width="10.28515625" style="20" bestFit="1" customWidth="1" outlineLevel="1"/>
    <col min="7" max="7" width="9.28515625" style="19" bestFit="1" customWidth="1" outlineLevel="1"/>
    <col min="8" max="8" width="9.28515625" style="19" bestFit="1" customWidth="1"/>
    <col min="9" max="11" width="10.28515625" style="20" bestFit="1" customWidth="1" outlineLevel="1"/>
    <col min="12" max="12" width="9.28515625" style="19" bestFit="1" customWidth="1" outlineLevel="1"/>
    <col min="13" max="13" width="9.28515625" style="19" bestFit="1" customWidth="1"/>
    <col min="14" max="16" width="9.7109375" style="20" bestFit="1" customWidth="1" outlineLevel="1"/>
    <col min="17" max="17" width="9.28515625" style="19" bestFit="1" customWidth="1" outlineLevel="1"/>
    <col min="18" max="18" width="9.28515625" style="19" bestFit="1" customWidth="1"/>
    <col min="19" max="21" width="9.7109375" style="20" bestFit="1" customWidth="1" outlineLevel="1"/>
    <col min="22" max="22" width="9.28515625" style="19" bestFit="1" customWidth="1" outlineLevel="1"/>
    <col min="23" max="23" width="9.28515625" style="19" bestFit="1" customWidth="1"/>
    <col min="24" max="26" width="9.7109375" style="20" bestFit="1" customWidth="1" outlineLevel="1"/>
    <col min="27" max="27" width="9.28515625" style="20" bestFit="1" customWidth="1" outlineLevel="1"/>
    <col min="28" max="28" width="9.42578125" style="20" bestFit="1" customWidth="1"/>
    <col min="29" max="58" width="9.28515625" style="21" bestFit="1" customWidth="1"/>
    <col min="59" max="16384" width="9.140625" style="19"/>
  </cols>
  <sheetData>
    <row r="5" spans="2:58" x14ac:dyDescent="0.2">
      <c r="B5" s="19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2:58" x14ac:dyDescent="0.2">
      <c r="B8" s="75" t="s">
        <v>187</v>
      </c>
      <c r="X8" s="20">
        <v>240</v>
      </c>
    </row>
    <row r="9" spans="2:58" x14ac:dyDescent="0.2">
      <c r="B9" s="75" t="s">
        <v>175</v>
      </c>
    </row>
    <row r="10" spans="2:58" ht="13.5" x14ac:dyDescent="0.2">
      <c r="B10" s="49" t="s">
        <v>0</v>
      </c>
      <c r="C10" s="7"/>
      <c r="D10" s="22"/>
      <c r="E10" s="22"/>
      <c r="F10" s="54"/>
      <c r="G10" s="20"/>
      <c r="H10" s="7"/>
      <c r="I10" s="22"/>
      <c r="J10" s="22"/>
      <c r="K10" s="22"/>
      <c r="L10" s="20"/>
      <c r="M10" s="7"/>
      <c r="N10" s="22"/>
      <c r="O10" s="22"/>
      <c r="P10" s="22"/>
      <c r="Q10" s="20"/>
      <c r="R10" s="7"/>
      <c r="S10" s="22"/>
      <c r="T10" s="22"/>
      <c r="U10" s="22"/>
      <c r="V10" s="20"/>
      <c r="W10" s="7"/>
      <c r="X10" s="22">
        <v>240</v>
      </c>
      <c r="Y10" s="22"/>
      <c r="Z10" s="22"/>
      <c r="AB10" s="7"/>
    </row>
    <row r="11" spans="2:58" ht="13.5" x14ac:dyDescent="0.2">
      <c r="B11" s="89" t="s">
        <v>174</v>
      </c>
      <c r="C11" s="7"/>
      <c r="D11" s="22"/>
      <c r="E11" s="22"/>
      <c r="F11" s="54"/>
      <c r="G11" s="20"/>
      <c r="H11" s="7"/>
      <c r="I11" s="22"/>
      <c r="J11" s="22"/>
      <c r="K11" s="22"/>
      <c r="L11" s="20"/>
      <c r="M11" s="7"/>
      <c r="N11" s="22"/>
      <c r="O11" s="22"/>
      <c r="P11" s="22"/>
      <c r="Q11" s="20"/>
      <c r="R11" s="7"/>
      <c r="S11" s="22"/>
      <c r="T11" s="22"/>
      <c r="U11" s="22"/>
      <c r="V11" s="20"/>
      <c r="W11" s="7"/>
      <c r="X11" s="22">
        <v>197</v>
      </c>
      <c r="Y11" s="22"/>
      <c r="Z11" s="22"/>
      <c r="AB11" s="7"/>
    </row>
    <row r="12" spans="2:58" ht="13.5" x14ac:dyDescent="0.2">
      <c r="B12" s="89" t="s">
        <v>176</v>
      </c>
      <c r="C12" s="7"/>
      <c r="D12" s="22"/>
      <c r="E12" s="22"/>
      <c r="F12" s="54"/>
      <c r="G12" s="20"/>
      <c r="H12" s="7"/>
      <c r="I12" s="22"/>
      <c r="J12" s="22"/>
      <c r="K12" s="22"/>
      <c r="L12" s="20"/>
      <c r="M12" s="7"/>
      <c r="N12" s="22"/>
      <c r="O12" s="22"/>
      <c r="P12" s="22"/>
      <c r="Q12" s="20"/>
      <c r="R12" s="7"/>
      <c r="S12" s="22"/>
      <c r="T12" s="22"/>
      <c r="U12" s="22"/>
      <c r="V12" s="20"/>
      <c r="W12" s="7"/>
      <c r="X12" s="22"/>
      <c r="Y12" s="22"/>
      <c r="Z12" s="22"/>
      <c r="AB12" s="7"/>
    </row>
    <row r="13" spans="2:58" ht="13.5" x14ac:dyDescent="0.2">
      <c r="B13" s="89" t="s">
        <v>175</v>
      </c>
      <c r="C13" s="7"/>
      <c r="D13" s="22"/>
      <c r="E13" s="22"/>
      <c r="F13" s="54"/>
      <c r="G13" s="20"/>
      <c r="H13" s="7"/>
      <c r="I13" s="22"/>
      <c r="J13" s="22"/>
      <c r="K13" s="22"/>
      <c r="L13" s="20"/>
      <c r="M13" s="7"/>
      <c r="N13" s="22"/>
      <c r="O13" s="22"/>
      <c r="P13" s="22"/>
      <c r="Q13" s="20"/>
      <c r="R13" s="7"/>
      <c r="S13" s="22"/>
      <c r="T13" s="22"/>
      <c r="U13" s="22"/>
      <c r="V13" s="20"/>
      <c r="W13" s="7"/>
      <c r="X13" s="22">
        <v>13</v>
      </c>
      <c r="Y13" s="22"/>
      <c r="Z13" s="22"/>
      <c r="AB13" s="7"/>
    </row>
    <row r="14" spans="2:58" ht="13.5" x14ac:dyDescent="0.2">
      <c r="B14" s="48" t="s">
        <v>1</v>
      </c>
      <c r="C14" s="7"/>
      <c r="D14" s="22"/>
      <c r="E14" s="22"/>
      <c r="F14" s="54"/>
      <c r="G14" s="20"/>
      <c r="H14" s="7"/>
      <c r="I14" s="22"/>
      <c r="J14" s="22"/>
      <c r="K14" s="22"/>
      <c r="L14" s="20"/>
      <c r="M14" s="7"/>
      <c r="N14" s="22"/>
      <c r="O14" s="22"/>
      <c r="P14" s="22"/>
      <c r="Q14" s="20"/>
      <c r="R14" s="7"/>
      <c r="S14" s="22"/>
      <c r="T14" s="22"/>
      <c r="U14" s="22"/>
      <c r="V14" s="20"/>
      <c r="W14" s="7"/>
      <c r="X14" s="22">
        <f>SUM(X11:X13)</f>
        <v>210</v>
      </c>
      <c r="Y14" s="22"/>
      <c r="Z14" s="22"/>
      <c r="AB14" s="7"/>
    </row>
    <row r="15" spans="2:58" ht="13.5" x14ac:dyDescent="0.2">
      <c r="B15" s="49" t="s">
        <v>2</v>
      </c>
      <c r="C15" s="7"/>
      <c r="D15" s="22"/>
      <c r="E15" s="22"/>
      <c r="F15" s="54"/>
      <c r="G15" s="20"/>
      <c r="H15" s="7"/>
      <c r="I15" s="22"/>
      <c r="J15" s="22"/>
      <c r="K15" s="22"/>
      <c r="L15" s="20"/>
      <c r="M15" s="7"/>
      <c r="N15" s="22"/>
      <c r="O15" s="22"/>
      <c r="P15" s="22"/>
      <c r="Q15" s="20"/>
      <c r="R15" s="7"/>
      <c r="S15" s="22"/>
      <c r="T15" s="22"/>
      <c r="U15" s="22"/>
      <c r="V15" s="20"/>
      <c r="W15" s="7"/>
      <c r="X15" s="22">
        <v>148</v>
      </c>
      <c r="Y15" s="22"/>
      <c r="Z15" s="22"/>
      <c r="AB15" s="7"/>
    </row>
    <row r="16" spans="2:58" s="39" customFormat="1" x14ac:dyDescent="0.2">
      <c r="B16" s="1" t="s">
        <v>179</v>
      </c>
      <c r="C16" s="41">
        <f>Revenue!C33</f>
        <v>0</v>
      </c>
      <c r="D16" s="41">
        <f>Revenue!D33</f>
        <v>0</v>
      </c>
      <c r="E16" s="41">
        <f>Revenue!E33</f>
        <v>0</v>
      </c>
      <c r="F16" s="41">
        <f>Revenue!F33</f>
        <v>0</v>
      </c>
      <c r="G16" s="41">
        <f>Revenue!G33</f>
        <v>0</v>
      </c>
      <c r="H16" s="41">
        <f>Revenue!H33</f>
        <v>0</v>
      </c>
      <c r="I16" s="41">
        <f>Revenue!I33</f>
        <v>0</v>
      </c>
      <c r="J16" s="41">
        <f>Revenue!J33</f>
        <v>0</v>
      </c>
      <c r="K16" s="41">
        <f>Revenue!K33</f>
        <v>0</v>
      </c>
      <c r="L16" s="41">
        <f>Revenue!L33</f>
        <v>0</v>
      </c>
      <c r="M16" s="41">
        <f>Revenue!M33</f>
        <v>0</v>
      </c>
      <c r="N16" s="41">
        <f>Revenue!N33</f>
        <v>0</v>
      </c>
      <c r="O16" s="41">
        <f>Revenue!O33</f>
        <v>0</v>
      </c>
      <c r="P16" s="41">
        <f>Revenue!P33</f>
        <v>0</v>
      </c>
      <c r="Q16" s="41">
        <f>Revenue!Q33</f>
        <v>0</v>
      </c>
      <c r="R16" s="41">
        <f>Revenue!R33</f>
        <v>0</v>
      </c>
      <c r="S16" s="41">
        <f>Revenue!S33</f>
        <v>572</v>
      </c>
      <c r="T16" s="41">
        <f>Revenue!T33</f>
        <v>0</v>
      </c>
      <c r="U16" s="41">
        <f>Revenue!U33</f>
        <v>0</v>
      </c>
      <c r="V16" s="41">
        <f>Revenue!V33</f>
        <v>0</v>
      </c>
      <c r="W16" s="41">
        <f>Revenue!W33</f>
        <v>0</v>
      </c>
      <c r="X16" s="41">
        <f>Revenue!X33</f>
        <v>598</v>
      </c>
      <c r="Y16" s="41">
        <f>Revenue!Y33</f>
        <v>0</v>
      </c>
      <c r="Z16" s="41">
        <f>Revenue!Z33</f>
        <v>0</v>
      </c>
      <c r="AA16" s="41">
        <f>Revenue!AA33</f>
        <v>0</v>
      </c>
      <c r="AB16" s="41">
        <f>Revenue!AB33</f>
        <v>0</v>
      </c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</row>
    <row r="17" spans="2:28" ht="15" x14ac:dyDescent="0.2">
      <c r="B17" s="92" t="s">
        <v>136</v>
      </c>
      <c r="C17" s="20">
        <f t="shared" ref="C17:W17" si="0">C16-C15-C14-C10</f>
        <v>0</v>
      </c>
      <c r="D17" s="20">
        <f t="shared" si="0"/>
        <v>0</v>
      </c>
      <c r="E17" s="20">
        <f t="shared" si="0"/>
        <v>0</v>
      </c>
      <c r="F17" s="20">
        <f t="shared" si="0"/>
        <v>0</v>
      </c>
      <c r="G17" s="20">
        <f t="shared" si="0"/>
        <v>0</v>
      </c>
      <c r="H17" s="20">
        <f t="shared" si="0"/>
        <v>0</v>
      </c>
      <c r="I17" s="20">
        <f t="shared" si="0"/>
        <v>0</v>
      </c>
      <c r="J17" s="20">
        <f t="shared" si="0"/>
        <v>0</v>
      </c>
      <c r="K17" s="20">
        <f t="shared" si="0"/>
        <v>0</v>
      </c>
      <c r="L17" s="20">
        <f t="shared" si="0"/>
        <v>0</v>
      </c>
      <c r="M17" s="20">
        <f t="shared" si="0"/>
        <v>0</v>
      </c>
      <c r="N17" s="20">
        <f t="shared" si="0"/>
        <v>0</v>
      </c>
      <c r="O17" s="20">
        <f t="shared" si="0"/>
        <v>0</v>
      </c>
      <c r="P17" s="20">
        <f t="shared" si="0"/>
        <v>0</v>
      </c>
      <c r="Q17" s="20">
        <f t="shared" si="0"/>
        <v>0</v>
      </c>
      <c r="R17" s="20">
        <f t="shared" si="0"/>
        <v>0</v>
      </c>
      <c r="S17" s="20">
        <f t="shared" si="0"/>
        <v>572</v>
      </c>
      <c r="T17" s="20">
        <f t="shared" si="0"/>
        <v>0</v>
      </c>
      <c r="U17" s="20">
        <f t="shared" si="0"/>
        <v>0</v>
      </c>
      <c r="V17" s="20">
        <f t="shared" si="0"/>
        <v>0</v>
      </c>
      <c r="W17" s="20">
        <f t="shared" si="0"/>
        <v>0</v>
      </c>
      <c r="X17" s="20">
        <f>X16-X15-X14-X10</f>
        <v>0</v>
      </c>
      <c r="Y17" s="20">
        <f t="shared" ref="Y17:AB17" si="1">Y16-Y15-Y14-Y10</f>
        <v>0</v>
      </c>
      <c r="Z17" s="20">
        <f t="shared" si="1"/>
        <v>0</v>
      </c>
      <c r="AA17" s="20">
        <f t="shared" si="1"/>
        <v>0</v>
      </c>
      <c r="AB17" s="20">
        <f t="shared" si="1"/>
        <v>0</v>
      </c>
    </row>
    <row r="18" spans="2:28" ht="13.5" x14ac:dyDescent="0.2">
      <c r="B18" s="15"/>
      <c r="C18" s="7"/>
      <c r="D18" s="22"/>
      <c r="E18" s="22"/>
      <c r="F18" s="54"/>
      <c r="G18" s="20"/>
      <c r="H18" s="7"/>
      <c r="I18" s="22"/>
      <c r="J18" s="22"/>
      <c r="K18" s="22"/>
      <c r="L18" s="20"/>
      <c r="M18" s="7"/>
      <c r="N18" s="22"/>
      <c r="O18" s="22"/>
      <c r="P18" s="22"/>
      <c r="Q18" s="20"/>
      <c r="R18" s="7"/>
      <c r="S18" s="22"/>
      <c r="T18" s="22"/>
      <c r="U18" s="22"/>
      <c r="V18" s="20"/>
      <c r="W18" s="7"/>
      <c r="X18" s="22"/>
      <c r="Y18" s="22"/>
      <c r="Z18" s="22"/>
      <c r="AB18" s="7"/>
    </row>
    <row r="19" spans="2:28" ht="13.5" x14ac:dyDescent="0.2">
      <c r="B19" s="15"/>
      <c r="C19" s="7"/>
      <c r="D19" s="22"/>
      <c r="E19" s="22"/>
      <c r="F19" s="54"/>
      <c r="G19" s="20"/>
      <c r="H19" s="7"/>
      <c r="I19" s="22"/>
      <c r="J19" s="22"/>
      <c r="K19" s="22"/>
      <c r="L19" s="20"/>
      <c r="M19" s="7"/>
      <c r="N19" s="22"/>
      <c r="O19" s="22"/>
      <c r="P19" s="22"/>
      <c r="Q19" s="20"/>
      <c r="R19" s="7"/>
      <c r="S19" s="22"/>
      <c r="T19" s="22"/>
      <c r="U19" s="22"/>
      <c r="V19" s="20"/>
      <c r="W19" s="7"/>
      <c r="X19" s="22"/>
      <c r="Y19" s="22"/>
      <c r="Z19" s="22"/>
      <c r="AB19" s="7"/>
    </row>
    <row r="20" spans="2:28" ht="13.5" x14ac:dyDescent="0.2">
      <c r="B20" s="15"/>
      <c r="C20" s="7"/>
      <c r="D20" s="22"/>
      <c r="E20" s="22"/>
      <c r="F20" s="54"/>
      <c r="G20" s="20"/>
      <c r="H20" s="7"/>
      <c r="I20" s="22"/>
      <c r="J20" s="22"/>
      <c r="K20" s="22"/>
      <c r="L20" s="20"/>
      <c r="M20" s="7"/>
      <c r="N20" s="22"/>
      <c r="O20" s="22"/>
      <c r="P20" s="22"/>
      <c r="Q20" s="20"/>
      <c r="R20" s="7"/>
      <c r="S20" s="22"/>
      <c r="T20" s="22"/>
      <c r="U20" s="22"/>
      <c r="V20" s="20"/>
      <c r="W20" s="7"/>
      <c r="X20" s="22"/>
      <c r="Y20" s="22"/>
      <c r="Z20" s="22"/>
      <c r="AB20" s="7"/>
    </row>
    <row r="21" spans="2:28" ht="13.5" x14ac:dyDescent="0.2">
      <c r="B21" s="48"/>
      <c r="C21" s="7"/>
      <c r="D21" s="22"/>
      <c r="E21" s="22"/>
      <c r="F21" s="54"/>
      <c r="G21" s="20"/>
      <c r="H21" s="7"/>
      <c r="I21" s="22"/>
      <c r="J21" s="22"/>
      <c r="K21" s="22"/>
      <c r="L21" s="20"/>
      <c r="M21" s="7"/>
      <c r="N21" s="22"/>
      <c r="O21" s="22"/>
      <c r="P21" s="22"/>
      <c r="Q21" s="20"/>
      <c r="R21" s="7"/>
      <c r="S21" s="22"/>
      <c r="T21" s="22"/>
      <c r="U21" s="22"/>
      <c r="V21" s="20"/>
      <c r="W21" s="7"/>
      <c r="X21" s="22"/>
      <c r="Y21" s="22"/>
      <c r="Z21" s="22"/>
      <c r="AB21" s="7"/>
    </row>
    <row r="22" spans="2:28" ht="13.5" x14ac:dyDescent="0.2">
      <c r="B22" s="48"/>
      <c r="C22" s="7"/>
      <c r="D22" s="22"/>
      <c r="E22" s="22"/>
      <c r="F22" s="54"/>
      <c r="G22" s="20"/>
      <c r="H22" s="7"/>
      <c r="I22" s="22"/>
      <c r="J22" s="22"/>
      <c r="K22" s="22"/>
      <c r="L22" s="20"/>
      <c r="M22" s="7"/>
      <c r="N22" s="22"/>
      <c r="O22" s="22"/>
      <c r="P22" s="22"/>
      <c r="Q22" s="20"/>
      <c r="R22" s="7"/>
      <c r="S22" s="22"/>
      <c r="T22" s="22"/>
      <c r="U22" s="22"/>
      <c r="V22" s="20"/>
      <c r="W22" s="7"/>
      <c r="X22" s="22"/>
      <c r="Y22" s="22"/>
      <c r="Z22" s="22"/>
      <c r="AB22" s="7"/>
    </row>
    <row r="23" spans="2:28" ht="13.5" x14ac:dyDescent="0.2">
      <c r="B23" s="48"/>
      <c r="C23" s="7"/>
      <c r="D23" s="22"/>
      <c r="E23" s="22"/>
      <c r="F23" s="54"/>
      <c r="G23" s="20"/>
      <c r="H23" s="7"/>
      <c r="I23" s="22"/>
      <c r="J23" s="22"/>
      <c r="K23" s="22"/>
      <c r="L23" s="20"/>
      <c r="M23" s="7"/>
      <c r="N23" s="22"/>
      <c r="O23" s="22"/>
      <c r="P23" s="22"/>
      <c r="Q23" s="20"/>
      <c r="R23" s="7"/>
      <c r="S23" s="22"/>
      <c r="T23" s="22"/>
      <c r="U23" s="22"/>
      <c r="V23" s="20"/>
      <c r="W23" s="7"/>
      <c r="X23" s="22"/>
      <c r="Y23" s="22"/>
      <c r="Z23" s="22"/>
      <c r="AB23" s="7"/>
    </row>
    <row r="24" spans="2:28" ht="13.5" x14ac:dyDescent="0.2">
      <c r="B24" s="48"/>
      <c r="C24" s="7"/>
      <c r="D24" s="22"/>
      <c r="E24" s="22"/>
      <c r="F24" s="54"/>
      <c r="G24" s="20"/>
      <c r="H24" s="7"/>
      <c r="I24" s="22"/>
      <c r="J24" s="22"/>
      <c r="K24" s="22"/>
      <c r="L24" s="20"/>
      <c r="M24" s="7"/>
      <c r="N24" s="22"/>
      <c r="O24" s="22"/>
      <c r="P24" s="22"/>
      <c r="Q24" s="20"/>
      <c r="R24" s="7"/>
      <c r="S24" s="22"/>
      <c r="T24" s="22"/>
      <c r="U24" s="22"/>
      <c r="V24" s="20"/>
      <c r="W24" s="7"/>
      <c r="X24" s="22"/>
      <c r="Y24" s="22"/>
      <c r="Z24" s="22"/>
      <c r="AB24" s="7"/>
    </row>
    <row r="25" spans="2:28" x14ac:dyDescent="0.2"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"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ht="13.5" x14ac:dyDescent="0.2">
      <c r="B27" s="1"/>
      <c r="C27" s="7"/>
      <c r="D27" s="22"/>
      <c r="E27" s="22"/>
      <c r="F27" s="54"/>
      <c r="G27" s="20"/>
      <c r="H27" s="7"/>
      <c r="I27" s="22"/>
      <c r="J27" s="22"/>
      <c r="K27" s="22"/>
      <c r="L27" s="20"/>
      <c r="M27" s="7"/>
      <c r="N27" s="22"/>
      <c r="O27" s="22"/>
      <c r="P27" s="22"/>
      <c r="Q27" s="20"/>
      <c r="R27" s="7"/>
      <c r="S27" s="22"/>
      <c r="T27" s="22"/>
      <c r="U27" s="22"/>
      <c r="V27" s="20"/>
      <c r="W27" s="7"/>
      <c r="X27" s="22"/>
      <c r="Y27" s="22"/>
      <c r="Z27" s="22"/>
      <c r="AB27" s="7"/>
    </row>
    <row r="28" spans="2:28" ht="13.5" x14ac:dyDescent="0.2">
      <c r="B28" s="15"/>
      <c r="C28" s="7"/>
      <c r="D28" s="22"/>
      <c r="E28" s="22"/>
      <c r="F28" s="54"/>
      <c r="G28" s="20"/>
      <c r="H28" s="7"/>
      <c r="I28" s="22"/>
      <c r="J28" s="22"/>
      <c r="K28" s="22"/>
      <c r="L28" s="20"/>
      <c r="M28" s="7"/>
      <c r="N28" s="22"/>
      <c r="O28" s="22"/>
      <c r="P28" s="22"/>
      <c r="Q28" s="20"/>
      <c r="R28" s="7"/>
      <c r="S28" s="22"/>
      <c r="T28" s="22"/>
      <c r="U28" s="22"/>
      <c r="V28" s="20"/>
      <c r="W28" s="7"/>
      <c r="X28" s="22"/>
      <c r="Y28" s="22"/>
      <c r="Z28" s="22"/>
      <c r="AB28" s="7"/>
    </row>
    <row r="29" spans="2:28" ht="13.5" x14ac:dyDescent="0.2">
      <c r="B29" s="15"/>
      <c r="C29" s="7"/>
      <c r="D29" s="22"/>
      <c r="E29" s="22"/>
      <c r="F29" s="54"/>
      <c r="G29" s="20"/>
      <c r="H29" s="7"/>
      <c r="I29" s="22"/>
      <c r="J29" s="22"/>
      <c r="K29" s="22"/>
      <c r="L29" s="20"/>
      <c r="M29" s="7"/>
      <c r="N29" s="22"/>
      <c r="O29" s="22"/>
      <c r="P29" s="22"/>
      <c r="Q29" s="20"/>
      <c r="R29" s="7"/>
      <c r="S29" s="22"/>
      <c r="T29" s="22"/>
      <c r="U29" s="22"/>
      <c r="V29" s="20"/>
      <c r="W29" s="7"/>
      <c r="X29" s="22"/>
      <c r="Y29" s="22"/>
      <c r="Z29" s="22"/>
      <c r="AB29" s="7"/>
    </row>
    <row r="30" spans="2:28" ht="13.5" x14ac:dyDescent="0.2">
      <c r="B30" s="15"/>
      <c r="C30" s="7"/>
      <c r="D30" s="22"/>
      <c r="E30" s="22"/>
      <c r="F30" s="54"/>
      <c r="G30" s="20"/>
      <c r="H30" s="7"/>
      <c r="I30" s="22"/>
      <c r="J30" s="22"/>
      <c r="K30" s="22"/>
      <c r="L30" s="20"/>
      <c r="M30" s="7"/>
      <c r="N30" s="22"/>
      <c r="O30" s="22"/>
      <c r="P30" s="22"/>
      <c r="Q30" s="20"/>
      <c r="R30" s="7"/>
      <c r="S30" s="22"/>
      <c r="T30" s="22"/>
      <c r="U30" s="22"/>
      <c r="V30" s="20"/>
      <c r="W30" s="7"/>
      <c r="X30" s="22"/>
      <c r="Y30" s="22"/>
      <c r="Z30" s="22"/>
      <c r="AB30" s="7"/>
    </row>
    <row r="31" spans="2:28" x14ac:dyDescent="0.2">
      <c r="B31" s="15"/>
      <c r="C31" s="7"/>
      <c r="G31" s="20"/>
      <c r="H31" s="7"/>
      <c r="L31" s="20"/>
      <c r="M31" s="7"/>
      <c r="Q31" s="20"/>
      <c r="R31" s="7"/>
      <c r="V31" s="20"/>
      <c r="W31" s="7"/>
      <c r="AB31" s="7"/>
    </row>
    <row r="32" spans="2:28" ht="13.5" x14ac:dyDescent="0.2">
      <c r="B32" s="1"/>
      <c r="C32" s="7"/>
      <c r="D32" s="22"/>
      <c r="E32" s="22"/>
      <c r="F32" s="54"/>
      <c r="G32" s="20"/>
      <c r="H32" s="7"/>
      <c r="I32" s="22"/>
      <c r="J32" s="22"/>
      <c r="K32" s="22"/>
      <c r="L32" s="20"/>
      <c r="M32" s="7"/>
      <c r="N32" s="22"/>
      <c r="O32" s="22"/>
      <c r="P32" s="22"/>
      <c r="Q32" s="20"/>
      <c r="R32" s="7"/>
      <c r="S32" s="22"/>
      <c r="T32" s="22"/>
      <c r="U32" s="22"/>
      <c r="V32" s="20"/>
      <c r="W32" s="7"/>
      <c r="X32" s="22"/>
      <c r="Y32" s="22"/>
      <c r="Z32" s="22"/>
      <c r="AB32" s="7"/>
    </row>
    <row r="33" spans="2:58" ht="13.5" x14ac:dyDescent="0.2">
      <c r="B33" s="15"/>
      <c r="C33" s="7"/>
      <c r="D33" s="22"/>
      <c r="E33" s="22"/>
      <c r="F33" s="54"/>
      <c r="G33" s="20"/>
      <c r="H33" s="7"/>
      <c r="I33" s="22"/>
      <c r="J33" s="22"/>
      <c r="K33" s="22"/>
      <c r="L33" s="20"/>
      <c r="M33" s="7"/>
      <c r="N33" s="22"/>
      <c r="O33" s="22"/>
      <c r="P33" s="22"/>
      <c r="Q33" s="20"/>
      <c r="R33" s="7"/>
      <c r="S33" s="22"/>
      <c r="T33" s="22"/>
      <c r="U33" s="22"/>
      <c r="V33" s="20"/>
      <c r="W33" s="7"/>
      <c r="X33" s="22"/>
      <c r="Y33" s="22"/>
      <c r="Z33" s="22"/>
      <c r="AB33" s="7"/>
    </row>
    <row r="34" spans="2:58" x14ac:dyDescent="0.2"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6" spans="2:58" s="23" customFormat="1" ht="13.5" x14ac:dyDescent="0.2">
      <c r="B36" s="18"/>
      <c r="C36" s="13"/>
      <c r="D36" s="24"/>
      <c r="E36" s="24"/>
      <c r="F36" s="55"/>
      <c r="H36" s="13"/>
      <c r="I36" s="24"/>
      <c r="J36" s="24"/>
      <c r="K36" s="24"/>
      <c r="M36" s="13"/>
      <c r="N36" s="24"/>
      <c r="O36" s="24"/>
      <c r="P36" s="24"/>
      <c r="R36" s="13"/>
      <c r="S36" s="24"/>
      <c r="T36" s="24"/>
      <c r="U36" s="24"/>
      <c r="W36" s="13"/>
      <c r="X36" s="24"/>
      <c r="Y36" s="24"/>
      <c r="Z36" s="24"/>
      <c r="AB36" s="13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</row>
    <row r="37" spans="2:58" s="23" customFormat="1" ht="13.5" x14ac:dyDescent="0.2">
      <c r="B37" s="18"/>
      <c r="C37" s="13"/>
      <c r="D37" s="24"/>
      <c r="E37" s="24"/>
      <c r="F37" s="55"/>
      <c r="H37" s="13"/>
      <c r="I37" s="24"/>
      <c r="J37" s="24"/>
      <c r="K37" s="24"/>
      <c r="M37" s="13"/>
      <c r="N37" s="24"/>
      <c r="O37" s="24"/>
      <c r="P37" s="24"/>
      <c r="R37" s="13"/>
      <c r="S37" s="24"/>
      <c r="T37" s="24"/>
      <c r="U37" s="24"/>
      <c r="W37" s="13"/>
      <c r="X37" s="24"/>
      <c r="Y37" s="24"/>
      <c r="Z37" s="24"/>
      <c r="AB37" s="13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</row>
    <row r="38" spans="2:58" ht="13.5" x14ac:dyDescent="0.2">
      <c r="D38" s="22"/>
      <c r="E38" s="22"/>
      <c r="F38" s="54"/>
      <c r="I38" s="22"/>
      <c r="J38" s="22"/>
      <c r="K38" s="22"/>
      <c r="N38" s="22"/>
      <c r="O38" s="22"/>
      <c r="P38" s="22"/>
      <c r="S38" s="22"/>
    </row>
    <row r="39" spans="2:58" s="58" customFormat="1" x14ac:dyDescent="0.2">
      <c r="B39" s="26"/>
      <c r="C39" s="36"/>
      <c r="D39" s="56"/>
      <c r="E39" s="57"/>
      <c r="F39" s="36"/>
      <c r="I39" s="56"/>
      <c r="J39" s="56"/>
      <c r="K39" s="56"/>
      <c r="N39" s="56"/>
      <c r="O39" s="56"/>
      <c r="P39" s="56"/>
      <c r="S39" s="56"/>
      <c r="T39" s="56"/>
      <c r="U39" s="56"/>
      <c r="X39" s="56"/>
      <c r="Y39" s="56"/>
      <c r="Z39" s="56"/>
      <c r="AA39" s="56"/>
      <c r="AB39" s="56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</row>
    <row r="40" spans="2:58" s="58" customFormat="1" x14ac:dyDescent="0.2">
      <c r="B40" s="26"/>
      <c r="C40" s="36"/>
      <c r="D40" s="56"/>
      <c r="E40" s="57"/>
      <c r="F40" s="36"/>
      <c r="I40" s="56"/>
      <c r="J40" s="56"/>
      <c r="K40" s="56"/>
      <c r="N40" s="56"/>
      <c r="O40" s="56"/>
      <c r="P40" s="56"/>
      <c r="S40" s="56"/>
      <c r="T40" s="56"/>
      <c r="U40" s="56"/>
      <c r="X40" s="56"/>
      <c r="Y40" s="56"/>
      <c r="Z40" s="56"/>
      <c r="AA40" s="56"/>
      <c r="AB40" s="56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</row>
    <row r="41" spans="2:58" x14ac:dyDescent="0.2">
      <c r="I41" s="23"/>
      <c r="J41" s="23"/>
    </row>
    <row r="42" spans="2:58" s="23" customFormat="1" ht="13.5" x14ac:dyDescent="0.2">
      <c r="C42" s="13"/>
      <c r="D42" s="24"/>
      <c r="E42" s="33"/>
      <c r="F42" s="55"/>
      <c r="H42" s="13"/>
      <c r="I42" s="24"/>
      <c r="J42" s="24"/>
      <c r="K42" s="24"/>
      <c r="M42" s="13"/>
      <c r="N42" s="24"/>
      <c r="O42" s="24"/>
      <c r="P42" s="24"/>
      <c r="R42" s="13"/>
      <c r="S42" s="24"/>
      <c r="T42" s="24"/>
      <c r="U42" s="24"/>
      <c r="W42" s="13"/>
      <c r="X42" s="24"/>
      <c r="Y42" s="24"/>
      <c r="Z42" s="24"/>
      <c r="AB42" s="13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</row>
    <row r="43" spans="2:58" x14ac:dyDescent="0.2">
      <c r="B43" s="6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2:58" x14ac:dyDescent="0.2"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6" spans="2:58" s="39" customFormat="1" x14ac:dyDescent="0.2">
      <c r="C46" s="40"/>
      <c r="D46" s="40"/>
      <c r="E46" s="40"/>
      <c r="F46" s="40"/>
      <c r="I46" s="40"/>
      <c r="J46" s="40"/>
      <c r="K46" s="40"/>
      <c r="N46" s="40"/>
      <c r="O46" s="40"/>
      <c r="P46" s="40"/>
      <c r="S46" s="40"/>
      <c r="T46" s="40"/>
      <c r="U46" s="40"/>
      <c r="X46" s="40"/>
      <c r="Y46" s="40"/>
      <c r="Z46" s="40"/>
      <c r="AA46" s="40"/>
      <c r="AB46" s="40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</row>
    <row r="47" spans="2:58" x14ac:dyDescent="0.2"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2:58" x14ac:dyDescent="0.2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3:28" x14ac:dyDescent="0.2"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3:28" x14ac:dyDescent="0.2"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75C6-91B9-4815-8BBA-22F241A51020}">
  <dimension ref="B5:BF50"/>
  <sheetViews>
    <sheetView showGridLines="0" zoomScale="85" zoomScaleNormal="85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8" sqref="B8"/>
    </sheetView>
  </sheetViews>
  <sheetFormatPr defaultRowHeight="12.75" outlineLevelCol="1" x14ac:dyDescent="0.2"/>
  <cols>
    <col min="1" max="1" width="4.28515625" style="19" customWidth="1"/>
    <col min="2" max="2" width="55.140625" style="19" customWidth="1"/>
    <col min="3" max="3" width="9.28515625" style="20" bestFit="1" customWidth="1"/>
    <col min="4" max="6" width="10.28515625" style="20" bestFit="1" customWidth="1" outlineLevel="1"/>
    <col min="7" max="7" width="9.28515625" style="19" bestFit="1" customWidth="1" outlineLevel="1"/>
    <col min="8" max="8" width="9.28515625" style="19" bestFit="1" customWidth="1"/>
    <col min="9" max="11" width="10.28515625" style="20" bestFit="1" customWidth="1" outlineLevel="1"/>
    <col min="12" max="12" width="9.28515625" style="19" bestFit="1" customWidth="1" outlineLevel="1"/>
    <col min="13" max="13" width="9.28515625" style="19" bestFit="1" customWidth="1"/>
    <col min="14" max="16" width="9.7109375" style="20" bestFit="1" customWidth="1" outlineLevel="1"/>
    <col min="17" max="17" width="9.28515625" style="19" bestFit="1" customWidth="1" outlineLevel="1"/>
    <col min="18" max="18" width="9.28515625" style="19" bestFit="1" customWidth="1"/>
    <col min="19" max="21" width="9.7109375" style="20" bestFit="1" customWidth="1" outlineLevel="1"/>
    <col min="22" max="22" width="9.28515625" style="19" bestFit="1" customWidth="1" outlineLevel="1"/>
    <col min="23" max="23" width="9.28515625" style="19" bestFit="1" customWidth="1"/>
    <col min="24" max="26" width="9.7109375" style="20" bestFit="1" customWidth="1" outlineLevel="1"/>
    <col min="27" max="27" width="9.28515625" style="20" bestFit="1" customWidth="1" outlineLevel="1"/>
    <col min="28" max="28" width="9.42578125" style="20" bestFit="1" customWidth="1"/>
    <col min="29" max="58" width="9.28515625" style="21" bestFit="1" customWidth="1"/>
    <col min="59" max="16384" width="9.140625" style="19"/>
  </cols>
  <sheetData>
    <row r="5" spans="2:58" x14ac:dyDescent="0.2">
      <c r="B5" s="19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2:58" x14ac:dyDescent="0.2">
      <c r="B8" s="75" t="s">
        <v>187</v>
      </c>
    </row>
    <row r="9" spans="2:58" x14ac:dyDescent="0.2">
      <c r="B9" s="75" t="s">
        <v>175</v>
      </c>
    </row>
    <row r="10" spans="2:58" ht="13.5" x14ac:dyDescent="0.2">
      <c r="B10" s="49" t="s">
        <v>0</v>
      </c>
      <c r="C10" s="7"/>
      <c r="D10" s="22"/>
      <c r="E10" s="22"/>
      <c r="F10" s="54"/>
      <c r="G10" s="20"/>
      <c r="H10" s="7"/>
      <c r="I10" s="22"/>
      <c r="J10" s="22"/>
      <c r="K10" s="22"/>
      <c r="L10" s="20"/>
      <c r="M10" s="7"/>
      <c r="N10" s="22"/>
      <c r="O10" s="22"/>
      <c r="P10" s="22"/>
      <c r="Q10" s="20"/>
      <c r="R10" s="7"/>
      <c r="S10" s="22"/>
      <c r="T10" s="22"/>
      <c r="U10" s="22"/>
      <c r="V10" s="20"/>
      <c r="W10" s="7"/>
      <c r="X10" s="22"/>
      <c r="Y10" s="22"/>
      <c r="Z10" s="22"/>
      <c r="AB10" s="7"/>
    </row>
    <row r="11" spans="2:58" ht="13.5" x14ac:dyDescent="0.2">
      <c r="B11" s="89" t="s">
        <v>174</v>
      </c>
      <c r="C11" s="7"/>
      <c r="D11" s="22"/>
      <c r="E11" s="22"/>
      <c r="F11" s="54"/>
      <c r="G11" s="20"/>
      <c r="H11" s="7"/>
      <c r="I11" s="22"/>
      <c r="J11" s="22"/>
      <c r="K11" s="22"/>
      <c r="L11" s="20"/>
      <c r="M11" s="7"/>
      <c r="N11" s="22"/>
      <c r="O11" s="22"/>
      <c r="P11" s="22"/>
      <c r="Q11" s="20"/>
      <c r="R11" s="7"/>
      <c r="S11" s="22"/>
      <c r="T11" s="22"/>
      <c r="U11" s="22"/>
      <c r="V11" s="20"/>
      <c r="W11" s="7"/>
      <c r="X11" s="22"/>
      <c r="Y11" s="22"/>
      <c r="Z11" s="22"/>
      <c r="AB11" s="7"/>
    </row>
    <row r="12" spans="2:58" ht="13.5" x14ac:dyDescent="0.2">
      <c r="B12" s="89" t="s">
        <v>176</v>
      </c>
      <c r="C12" s="7"/>
      <c r="D12" s="22"/>
      <c r="E12" s="22"/>
      <c r="F12" s="54"/>
      <c r="G12" s="20"/>
      <c r="H12" s="7"/>
      <c r="I12" s="22"/>
      <c r="J12" s="22"/>
      <c r="K12" s="22"/>
      <c r="L12" s="20"/>
      <c r="M12" s="7"/>
      <c r="N12" s="22"/>
      <c r="O12" s="22"/>
      <c r="P12" s="22"/>
      <c r="Q12" s="20"/>
      <c r="R12" s="7"/>
      <c r="S12" s="22"/>
      <c r="T12" s="22"/>
      <c r="U12" s="22"/>
      <c r="V12" s="20"/>
      <c r="W12" s="7"/>
      <c r="X12" s="22"/>
      <c r="Y12" s="22"/>
      <c r="Z12" s="22"/>
      <c r="AB12" s="7"/>
    </row>
    <row r="13" spans="2:58" ht="13.5" x14ac:dyDescent="0.2">
      <c r="B13" s="89" t="s">
        <v>175</v>
      </c>
      <c r="C13" s="7"/>
      <c r="D13" s="22"/>
      <c r="E13" s="22"/>
      <c r="F13" s="54"/>
      <c r="G13" s="20"/>
      <c r="H13" s="7"/>
      <c r="I13" s="22"/>
      <c r="J13" s="22"/>
      <c r="K13" s="22"/>
      <c r="L13" s="20"/>
      <c r="M13" s="7"/>
      <c r="N13" s="22"/>
      <c r="O13" s="22"/>
      <c r="P13" s="22"/>
      <c r="Q13" s="20"/>
      <c r="R13" s="7"/>
      <c r="S13" s="22"/>
      <c r="T13" s="22"/>
      <c r="U13" s="22"/>
      <c r="V13" s="20"/>
      <c r="W13" s="7"/>
      <c r="X13" s="22"/>
      <c r="Y13" s="22"/>
      <c r="Z13" s="22"/>
      <c r="AB13" s="7"/>
    </row>
    <row r="14" spans="2:58" ht="13.5" x14ac:dyDescent="0.2">
      <c r="B14" s="48" t="s">
        <v>1</v>
      </c>
      <c r="C14" s="7"/>
      <c r="D14" s="22"/>
      <c r="E14" s="22"/>
      <c r="F14" s="54"/>
      <c r="G14" s="20"/>
      <c r="H14" s="7"/>
      <c r="I14" s="22"/>
      <c r="J14" s="22"/>
      <c r="K14" s="22"/>
      <c r="L14" s="20"/>
      <c r="M14" s="7"/>
      <c r="N14" s="22"/>
      <c r="O14" s="22"/>
      <c r="P14" s="22"/>
      <c r="Q14" s="20"/>
      <c r="R14" s="7"/>
      <c r="S14" s="22"/>
      <c r="T14" s="22"/>
      <c r="U14" s="22"/>
      <c r="V14" s="20"/>
      <c r="W14" s="7"/>
      <c r="X14" s="22"/>
      <c r="Y14" s="22"/>
      <c r="Z14" s="22"/>
      <c r="AB14" s="7"/>
    </row>
    <row r="15" spans="2:58" ht="13.5" x14ac:dyDescent="0.2">
      <c r="B15" s="49" t="s">
        <v>2</v>
      </c>
      <c r="C15" s="7"/>
      <c r="D15" s="22"/>
      <c r="E15" s="22"/>
      <c r="F15" s="54"/>
      <c r="G15" s="20"/>
      <c r="H15" s="7"/>
      <c r="I15" s="22"/>
      <c r="J15" s="22"/>
      <c r="K15" s="22"/>
      <c r="L15" s="20"/>
      <c r="M15" s="7"/>
      <c r="N15" s="22"/>
      <c r="O15" s="22"/>
      <c r="P15" s="22"/>
      <c r="Q15" s="20"/>
      <c r="R15" s="7"/>
      <c r="S15" s="22"/>
      <c r="T15" s="22"/>
      <c r="U15" s="22"/>
      <c r="V15" s="20"/>
      <c r="W15" s="7"/>
      <c r="X15" s="22"/>
      <c r="Y15" s="22"/>
      <c r="Z15" s="22"/>
      <c r="AB15" s="7"/>
    </row>
    <row r="16" spans="2:58" s="39" customFormat="1" x14ac:dyDescent="0.2">
      <c r="B16" s="1" t="s">
        <v>179</v>
      </c>
      <c r="C16" s="41"/>
      <c r="D16" s="42"/>
      <c r="E16" s="42"/>
      <c r="F16" s="42"/>
      <c r="G16" s="42"/>
      <c r="H16" s="41"/>
      <c r="I16" s="42"/>
      <c r="J16" s="42"/>
      <c r="K16" s="42"/>
      <c r="L16" s="42"/>
      <c r="M16" s="41"/>
      <c r="N16" s="42"/>
      <c r="O16" s="42"/>
      <c r="P16" s="42"/>
      <c r="Q16" s="42"/>
      <c r="R16" s="41"/>
      <c r="S16" s="42"/>
      <c r="T16" s="42"/>
      <c r="U16" s="42"/>
      <c r="V16" s="42"/>
      <c r="W16" s="41"/>
      <c r="X16" s="42"/>
      <c r="Y16" s="42"/>
      <c r="Z16" s="42"/>
      <c r="AA16" s="42"/>
      <c r="AB16" s="41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</row>
    <row r="17" spans="2:28" x14ac:dyDescent="0.2">
      <c r="B17" s="15"/>
      <c r="C17" s="7"/>
      <c r="G17" s="20"/>
      <c r="H17" s="7"/>
      <c r="L17" s="20"/>
      <c r="M17" s="7"/>
      <c r="Q17" s="20"/>
      <c r="R17" s="7"/>
      <c r="V17" s="20"/>
      <c r="W17" s="7"/>
      <c r="AB17" s="7"/>
    </row>
    <row r="18" spans="2:28" ht="13.5" x14ac:dyDescent="0.2">
      <c r="B18" s="15"/>
      <c r="C18" s="7"/>
      <c r="D18" s="22"/>
      <c r="E18" s="22"/>
      <c r="F18" s="54"/>
      <c r="G18" s="20"/>
      <c r="H18" s="7"/>
      <c r="I18" s="22"/>
      <c r="J18" s="22"/>
      <c r="K18" s="22"/>
      <c r="L18" s="20"/>
      <c r="M18" s="7"/>
      <c r="N18" s="22"/>
      <c r="O18" s="22"/>
      <c r="P18" s="22"/>
      <c r="Q18" s="20"/>
      <c r="R18" s="7"/>
      <c r="S18" s="22"/>
      <c r="T18" s="22"/>
      <c r="U18" s="22"/>
      <c r="V18" s="20"/>
      <c r="W18" s="7"/>
      <c r="X18" s="22"/>
      <c r="Y18" s="22"/>
      <c r="Z18" s="22"/>
      <c r="AB18" s="7"/>
    </row>
    <row r="19" spans="2:28" ht="13.5" x14ac:dyDescent="0.2">
      <c r="B19" s="15"/>
      <c r="C19" s="7"/>
      <c r="D19" s="22"/>
      <c r="E19" s="22"/>
      <c r="F19" s="54"/>
      <c r="G19" s="20"/>
      <c r="H19" s="7"/>
      <c r="I19" s="22"/>
      <c r="J19" s="22"/>
      <c r="K19" s="22"/>
      <c r="L19" s="20"/>
      <c r="M19" s="7"/>
      <c r="N19" s="22"/>
      <c r="O19" s="22"/>
      <c r="P19" s="22"/>
      <c r="Q19" s="20"/>
      <c r="R19" s="7"/>
      <c r="S19" s="22"/>
      <c r="T19" s="22"/>
      <c r="U19" s="22"/>
      <c r="V19" s="20"/>
      <c r="W19" s="7"/>
      <c r="X19" s="22"/>
      <c r="Y19" s="22"/>
      <c r="Z19" s="22"/>
      <c r="AB19" s="7"/>
    </row>
    <row r="20" spans="2:28" ht="13.5" x14ac:dyDescent="0.2">
      <c r="B20" s="15"/>
      <c r="C20" s="7"/>
      <c r="D20" s="22"/>
      <c r="E20" s="22"/>
      <c r="F20" s="54"/>
      <c r="G20" s="20"/>
      <c r="H20" s="7"/>
      <c r="I20" s="22"/>
      <c r="J20" s="22"/>
      <c r="K20" s="22"/>
      <c r="L20" s="20"/>
      <c r="M20" s="7"/>
      <c r="N20" s="22"/>
      <c r="O20" s="22"/>
      <c r="P20" s="22"/>
      <c r="Q20" s="20"/>
      <c r="R20" s="7"/>
      <c r="S20" s="22"/>
      <c r="T20" s="22"/>
      <c r="U20" s="22"/>
      <c r="V20" s="20"/>
      <c r="W20" s="7"/>
      <c r="X20" s="22"/>
      <c r="Y20" s="22"/>
      <c r="Z20" s="22"/>
      <c r="AB20" s="7"/>
    </row>
    <row r="21" spans="2:28" ht="13.5" x14ac:dyDescent="0.2">
      <c r="B21" s="48"/>
      <c r="C21" s="7"/>
      <c r="D21" s="22"/>
      <c r="E21" s="22"/>
      <c r="F21" s="54"/>
      <c r="G21" s="20"/>
      <c r="H21" s="7"/>
      <c r="I21" s="22"/>
      <c r="J21" s="22"/>
      <c r="K21" s="22"/>
      <c r="L21" s="20"/>
      <c r="M21" s="7"/>
      <c r="N21" s="22"/>
      <c r="O21" s="22"/>
      <c r="P21" s="22"/>
      <c r="Q21" s="20"/>
      <c r="R21" s="7"/>
      <c r="S21" s="22"/>
      <c r="T21" s="22"/>
      <c r="U21" s="22"/>
      <c r="V21" s="20"/>
      <c r="W21" s="7"/>
      <c r="X21" s="22"/>
      <c r="Y21" s="22"/>
      <c r="Z21" s="22"/>
      <c r="AB21" s="7"/>
    </row>
    <row r="22" spans="2:28" ht="13.5" x14ac:dyDescent="0.2">
      <c r="B22" s="48"/>
      <c r="C22" s="7"/>
      <c r="D22" s="22"/>
      <c r="E22" s="22"/>
      <c r="F22" s="54"/>
      <c r="G22" s="20"/>
      <c r="H22" s="7"/>
      <c r="I22" s="22"/>
      <c r="J22" s="22"/>
      <c r="K22" s="22"/>
      <c r="L22" s="20"/>
      <c r="M22" s="7"/>
      <c r="N22" s="22"/>
      <c r="O22" s="22"/>
      <c r="P22" s="22"/>
      <c r="Q22" s="20"/>
      <c r="R22" s="7"/>
      <c r="S22" s="22"/>
      <c r="T22" s="22"/>
      <c r="U22" s="22"/>
      <c r="V22" s="20"/>
      <c r="W22" s="7"/>
      <c r="X22" s="22"/>
      <c r="Y22" s="22"/>
      <c r="Z22" s="22"/>
      <c r="AB22" s="7"/>
    </row>
    <row r="23" spans="2:28" ht="13.5" x14ac:dyDescent="0.2">
      <c r="B23" s="48"/>
      <c r="C23" s="7"/>
      <c r="D23" s="22"/>
      <c r="E23" s="22"/>
      <c r="F23" s="54"/>
      <c r="G23" s="20"/>
      <c r="H23" s="7"/>
      <c r="I23" s="22"/>
      <c r="J23" s="22"/>
      <c r="K23" s="22"/>
      <c r="L23" s="20"/>
      <c r="M23" s="7"/>
      <c r="N23" s="22"/>
      <c r="O23" s="22"/>
      <c r="P23" s="22"/>
      <c r="Q23" s="20"/>
      <c r="R23" s="7"/>
      <c r="S23" s="22"/>
      <c r="T23" s="22"/>
      <c r="U23" s="22"/>
      <c r="V23" s="20"/>
      <c r="W23" s="7"/>
      <c r="X23" s="22"/>
      <c r="Y23" s="22"/>
      <c r="Z23" s="22"/>
      <c r="AB23" s="7"/>
    </row>
    <row r="24" spans="2:28" ht="13.5" x14ac:dyDescent="0.2">
      <c r="B24" s="48"/>
      <c r="C24" s="7"/>
      <c r="D24" s="22"/>
      <c r="E24" s="22"/>
      <c r="F24" s="54"/>
      <c r="G24" s="20"/>
      <c r="H24" s="7"/>
      <c r="I24" s="22"/>
      <c r="J24" s="22"/>
      <c r="K24" s="22"/>
      <c r="L24" s="20"/>
      <c r="M24" s="7"/>
      <c r="N24" s="22"/>
      <c r="O24" s="22"/>
      <c r="P24" s="22"/>
      <c r="Q24" s="20"/>
      <c r="R24" s="7"/>
      <c r="S24" s="22"/>
      <c r="T24" s="22"/>
      <c r="U24" s="22"/>
      <c r="V24" s="20"/>
      <c r="W24" s="7"/>
      <c r="X24" s="22"/>
      <c r="Y24" s="22"/>
      <c r="Z24" s="22"/>
      <c r="AB24" s="7"/>
    </row>
    <row r="25" spans="2:28" x14ac:dyDescent="0.2"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"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ht="13.5" x14ac:dyDescent="0.2">
      <c r="B27" s="1"/>
      <c r="C27" s="7"/>
      <c r="D27" s="22"/>
      <c r="E27" s="22"/>
      <c r="F27" s="54"/>
      <c r="G27" s="20"/>
      <c r="H27" s="7"/>
      <c r="I27" s="22"/>
      <c r="J27" s="22"/>
      <c r="K27" s="22"/>
      <c r="L27" s="20"/>
      <c r="M27" s="7"/>
      <c r="N27" s="22"/>
      <c r="O27" s="22"/>
      <c r="P27" s="22"/>
      <c r="Q27" s="20"/>
      <c r="R27" s="7"/>
      <c r="S27" s="22"/>
      <c r="T27" s="22"/>
      <c r="U27" s="22"/>
      <c r="V27" s="20"/>
      <c r="W27" s="7"/>
      <c r="X27" s="22"/>
      <c r="Y27" s="22"/>
      <c r="Z27" s="22"/>
      <c r="AB27" s="7"/>
    </row>
    <row r="28" spans="2:28" ht="13.5" x14ac:dyDescent="0.2">
      <c r="B28" s="15"/>
      <c r="C28" s="7"/>
      <c r="D28" s="22"/>
      <c r="E28" s="22"/>
      <c r="F28" s="54"/>
      <c r="G28" s="20"/>
      <c r="H28" s="7"/>
      <c r="I28" s="22"/>
      <c r="J28" s="22"/>
      <c r="K28" s="22"/>
      <c r="L28" s="20"/>
      <c r="M28" s="7"/>
      <c r="N28" s="22"/>
      <c r="O28" s="22"/>
      <c r="P28" s="22"/>
      <c r="Q28" s="20"/>
      <c r="R28" s="7"/>
      <c r="S28" s="22"/>
      <c r="T28" s="22"/>
      <c r="U28" s="22"/>
      <c r="V28" s="20"/>
      <c r="W28" s="7"/>
      <c r="X28" s="22"/>
      <c r="Y28" s="22"/>
      <c r="Z28" s="22"/>
      <c r="AB28" s="7"/>
    </row>
    <row r="29" spans="2:28" ht="13.5" x14ac:dyDescent="0.2">
      <c r="B29" s="15"/>
      <c r="C29" s="7"/>
      <c r="D29" s="22"/>
      <c r="E29" s="22"/>
      <c r="F29" s="54"/>
      <c r="G29" s="20"/>
      <c r="H29" s="7"/>
      <c r="I29" s="22"/>
      <c r="J29" s="22"/>
      <c r="K29" s="22"/>
      <c r="L29" s="20"/>
      <c r="M29" s="7"/>
      <c r="N29" s="22"/>
      <c r="O29" s="22"/>
      <c r="P29" s="22"/>
      <c r="Q29" s="20"/>
      <c r="R29" s="7"/>
      <c r="S29" s="22"/>
      <c r="T29" s="22"/>
      <c r="U29" s="22"/>
      <c r="V29" s="20"/>
      <c r="W29" s="7"/>
      <c r="X29" s="22"/>
      <c r="Y29" s="22"/>
      <c r="Z29" s="22"/>
      <c r="AB29" s="7"/>
    </row>
    <row r="30" spans="2:28" ht="13.5" x14ac:dyDescent="0.2">
      <c r="B30" s="15"/>
      <c r="C30" s="7"/>
      <c r="D30" s="22"/>
      <c r="E30" s="22"/>
      <c r="F30" s="54"/>
      <c r="G30" s="20"/>
      <c r="H30" s="7"/>
      <c r="I30" s="22"/>
      <c r="J30" s="22"/>
      <c r="K30" s="22"/>
      <c r="L30" s="20"/>
      <c r="M30" s="7"/>
      <c r="N30" s="22"/>
      <c r="O30" s="22"/>
      <c r="P30" s="22"/>
      <c r="Q30" s="20"/>
      <c r="R30" s="7"/>
      <c r="S30" s="22"/>
      <c r="T30" s="22"/>
      <c r="U30" s="22"/>
      <c r="V30" s="20"/>
      <c r="W30" s="7"/>
      <c r="X30" s="22"/>
      <c r="Y30" s="22"/>
      <c r="Z30" s="22"/>
      <c r="AB30" s="7"/>
    </row>
    <row r="31" spans="2:28" x14ac:dyDescent="0.2">
      <c r="B31" s="15"/>
      <c r="C31" s="7"/>
      <c r="G31" s="20"/>
      <c r="H31" s="7"/>
      <c r="L31" s="20"/>
      <c r="M31" s="7"/>
      <c r="Q31" s="20"/>
      <c r="R31" s="7"/>
      <c r="V31" s="20"/>
      <c r="W31" s="7"/>
      <c r="AB31" s="7"/>
    </row>
    <row r="32" spans="2:28" ht="13.5" x14ac:dyDescent="0.2">
      <c r="B32" s="1"/>
      <c r="C32" s="7"/>
      <c r="D32" s="22"/>
      <c r="E32" s="22"/>
      <c r="F32" s="54"/>
      <c r="G32" s="20"/>
      <c r="H32" s="7"/>
      <c r="I32" s="22"/>
      <c r="J32" s="22"/>
      <c r="K32" s="22"/>
      <c r="L32" s="20"/>
      <c r="M32" s="7"/>
      <c r="N32" s="22"/>
      <c r="O32" s="22"/>
      <c r="P32" s="22"/>
      <c r="Q32" s="20"/>
      <c r="R32" s="7"/>
      <c r="S32" s="22"/>
      <c r="T32" s="22"/>
      <c r="U32" s="22"/>
      <c r="V32" s="20"/>
      <c r="W32" s="7"/>
      <c r="X32" s="22"/>
      <c r="Y32" s="22"/>
      <c r="Z32" s="22"/>
      <c r="AB32" s="7"/>
    </row>
    <row r="33" spans="2:58" ht="13.5" x14ac:dyDescent="0.2">
      <c r="B33" s="15"/>
      <c r="C33" s="7"/>
      <c r="D33" s="22"/>
      <c r="E33" s="22"/>
      <c r="F33" s="54"/>
      <c r="G33" s="20"/>
      <c r="H33" s="7"/>
      <c r="I33" s="22"/>
      <c r="J33" s="22"/>
      <c r="K33" s="22"/>
      <c r="L33" s="20"/>
      <c r="M33" s="7"/>
      <c r="N33" s="22"/>
      <c r="O33" s="22"/>
      <c r="P33" s="22"/>
      <c r="Q33" s="20"/>
      <c r="R33" s="7"/>
      <c r="S33" s="22"/>
      <c r="T33" s="22"/>
      <c r="U33" s="22"/>
      <c r="V33" s="20"/>
      <c r="W33" s="7"/>
      <c r="X33" s="22"/>
      <c r="Y33" s="22"/>
      <c r="Z33" s="22"/>
      <c r="AB33" s="7"/>
    </row>
    <row r="34" spans="2:58" x14ac:dyDescent="0.2"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6" spans="2:58" s="23" customFormat="1" ht="13.5" x14ac:dyDescent="0.2">
      <c r="B36" s="18"/>
      <c r="C36" s="13"/>
      <c r="D36" s="24"/>
      <c r="E36" s="24"/>
      <c r="F36" s="55"/>
      <c r="H36" s="13"/>
      <c r="I36" s="24"/>
      <c r="J36" s="24"/>
      <c r="K36" s="24"/>
      <c r="M36" s="13"/>
      <c r="N36" s="24"/>
      <c r="O36" s="24"/>
      <c r="P36" s="24"/>
      <c r="R36" s="13"/>
      <c r="S36" s="24"/>
      <c r="T36" s="24"/>
      <c r="U36" s="24"/>
      <c r="W36" s="13"/>
      <c r="X36" s="24"/>
      <c r="Y36" s="24"/>
      <c r="Z36" s="24"/>
      <c r="AB36" s="13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</row>
    <row r="37" spans="2:58" s="23" customFormat="1" ht="13.5" x14ac:dyDescent="0.2">
      <c r="B37" s="18"/>
      <c r="C37" s="13"/>
      <c r="D37" s="24"/>
      <c r="E37" s="24"/>
      <c r="F37" s="55"/>
      <c r="H37" s="13"/>
      <c r="I37" s="24"/>
      <c r="J37" s="24"/>
      <c r="K37" s="24"/>
      <c r="M37" s="13"/>
      <c r="N37" s="24"/>
      <c r="O37" s="24"/>
      <c r="P37" s="24"/>
      <c r="R37" s="13"/>
      <c r="S37" s="24"/>
      <c r="T37" s="24"/>
      <c r="U37" s="24"/>
      <c r="W37" s="13"/>
      <c r="X37" s="24"/>
      <c r="Y37" s="24"/>
      <c r="Z37" s="24"/>
      <c r="AB37" s="13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</row>
    <row r="38" spans="2:58" ht="13.5" x14ac:dyDescent="0.2">
      <c r="D38" s="22"/>
      <c r="E38" s="22"/>
      <c r="F38" s="54"/>
      <c r="I38" s="22"/>
      <c r="J38" s="22"/>
      <c r="K38" s="22"/>
      <c r="N38" s="22"/>
      <c r="O38" s="22"/>
      <c r="P38" s="22"/>
      <c r="S38" s="22"/>
    </row>
    <row r="39" spans="2:58" s="58" customFormat="1" x14ac:dyDescent="0.2">
      <c r="B39" s="26"/>
      <c r="C39" s="36"/>
      <c r="D39" s="56"/>
      <c r="E39" s="57"/>
      <c r="F39" s="36"/>
      <c r="I39" s="56"/>
      <c r="J39" s="56"/>
      <c r="K39" s="56"/>
      <c r="N39" s="56"/>
      <c r="O39" s="56"/>
      <c r="P39" s="56"/>
      <c r="S39" s="56"/>
      <c r="T39" s="56"/>
      <c r="U39" s="56"/>
      <c r="X39" s="56"/>
      <c r="Y39" s="56"/>
      <c r="Z39" s="56"/>
      <c r="AA39" s="56"/>
      <c r="AB39" s="56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</row>
    <row r="40" spans="2:58" s="58" customFormat="1" x14ac:dyDescent="0.2">
      <c r="B40" s="26"/>
      <c r="C40" s="36"/>
      <c r="D40" s="56"/>
      <c r="E40" s="57"/>
      <c r="F40" s="36"/>
      <c r="I40" s="56"/>
      <c r="J40" s="56"/>
      <c r="K40" s="56"/>
      <c r="N40" s="56"/>
      <c r="O40" s="56"/>
      <c r="P40" s="56"/>
      <c r="S40" s="56"/>
      <c r="T40" s="56"/>
      <c r="U40" s="56"/>
      <c r="X40" s="56"/>
      <c r="Y40" s="56"/>
      <c r="Z40" s="56"/>
      <c r="AA40" s="56"/>
      <c r="AB40" s="56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</row>
    <row r="41" spans="2:58" x14ac:dyDescent="0.2">
      <c r="I41" s="23"/>
      <c r="J41" s="23"/>
    </row>
    <row r="42" spans="2:58" s="23" customFormat="1" ht="13.5" x14ac:dyDescent="0.2">
      <c r="C42" s="13"/>
      <c r="D42" s="24"/>
      <c r="E42" s="33"/>
      <c r="F42" s="55"/>
      <c r="H42" s="13"/>
      <c r="I42" s="24"/>
      <c r="J42" s="24"/>
      <c r="K42" s="24"/>
      <c r="M42" s="13"/>
      <c r="N42" s="24"/>
      <c r="O42" s="24"/>
      <c r="P42" s="24"/>
      <c r="R42" s="13"/>
      <c r="S42" s="24"/>
      <c r="T42" s="24"/>
      <c r="U42" s="24"/>
      <c r="W42" s="13"/>
      <c r="X42" s="24"/>
      <c r="Y42" s="24"/>
      <c r="Z42" s="24"/>
      <c r="AB42" s="13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</row>
    <row r="43" spans="2:58" x14ac:dyDescent="0.2">
      <c r="B43" s="6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2:58" x14ac:dyDescent="0.2"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6" spans="2:58" s="39" customFormat="1" x14ac:dyDescent="0.2">
      <c r="C46" s="40"/>
      <c r="D46" s="40"/>
      <c r="E46" s="40"/>
      <c r="F46" s="40"/>
      <c r="I46" s="40"/>
      <c r="J46" s="40"/>
      <c r="K46" s="40"/>
      <c r="N46" s="40"/>
      <c r="O46" s="40"/>
      <c r="P46" s="40"/>
      <c r="S46" s="40"/>
      <c r="T46" s="40"/>
      <c r="U46" s="40"/>
      <c r="X46" s="40"/>
      <c r="Y46" s="40"/>
      <c r="Z46" s="40"/>
      <c r="AA46" s="40"/>
      <c r="AB46" s="40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</row>
    <row r="47" spans="2:58" x14ac:dyDescent="0.2"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2:58" x14ac:dyDescent="0.2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3:28" x14ac:dyDescent="0.2"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3:28" x14ac:dyDescent="0.2"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5FAA-E1FD-49AF-B40B-8395CABBFD72}">
  <dimension ref="B5:BF50"/>
  <sheetViews>
    <sheetView showGridLines="0" zoomScale="85" zoomScaleNormal="85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8" sqref="B8:B16"/>
    </sheetView>
  </sheetViews>
  <sheetFormatPr defaultRowHeight="12.75" outlineLevelCol="1" x14ac:dyDescent="0.2"/>
  <cols>
    <col min="1" max="1" width="4.28515625" style="19" customWidth="1"/>
    <col min="2" max="2" width="55.140625" style="19" customWidth="1"/>
    <col min="3" max="3" width="9.28515625" style="20" bestFit="1" customWidth="1"/>
    <col min="4" max="6" width="10.28515625" style="20" bestFit="1" customWidth="1" outlineLevel="1"/>
    <col min="7" max="7" width="9.28515625" style="19" bestFit="1" customWidth="1" outlineLevel="1"/>
    <col min="8" max="8" width="9.28515625" style="19" bestFit="1" customWidth="1"/>
    <col min="9" max="11" width="10.28515625" style="20" bestFit="1" customWidth="1" outlineLevel="1"/>
    <col min="12" max="12" width="9.28515625" style="19" bestFit="1" customWidth="1" outlineLevel="1"/>
    <col min="13" max="13" width="9.28515625" style="19" bestFit="1" customWidth="1"/>
    <col min="14" max="16" width="9.7109375" style="20" bestFit="1" customWidth="1" outlineLevel="1"/>
    <col min="17" max="17" width="9.28515625" style="19" bestFit="1" customWidth="1" outlineLevel="1"/>
    <col min="18" max="18" width="9.28515625" style="19" bestFit="1" customWidth="1"/>
    <col min="19" max="21" width="9.7109375" style="20" bestFit="1" customWidth="1" outlineLevel="1"/>
    <col min="22" max="22" width="9.28515625" style="19" bestFit="1" customWidth="1" outlineLevel="1"/>
    <col min="23" max="23" width="9.28515625" style="19" bestFit="1" customWidth="1"/>
    <col min="24" max="26" width="9.7109375" style="20" bestFit="1" customWidth="1" outlineLevel="1"/>
    <col min="27" max="27" width="9.28515625" style="20" bestFit="1" customWidth="1" outlineLevel="1"/>
    <col min="28" max="28" width="9.42578125" style="20" bestFit="1" customWidth="1"/>
    <col min="29" max="58" width="9.28515625" style="21" bestFit="1" customWidth="1"/>
    <col min="59" max="16384" width="9.140625" style="19"/>
  </cols>
  <sheetData>
    <row r="5" spans="2:58" x14ac:dyDescent="0.2">
      <c r="B5" s="19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2:58" x14ac:dyDescent="0.2">
      <c r="B8" s="75" t="s">
        <v>187</v>
      </c>
    </row>
    <row r="9" spans="2:58" x14ac:dyDescent="0.2">
      <c r="B9" s="75" t="s">
        <v>175</v>
      </c>
    </row>
    <row r="10" spans="2:58" ht="13.5" x14ac:dyDescent="0.2">
      <c r="B10" s="49" t="s">
        <v>0</v>
      </c>
      <c r="C10" s="7"/>
      <c r="D10" s="22"/>
      <c r="E10" s="22"/>
      <c r="F10" s="54"/>
      <c r="G10" s="20"/>
      <c r="H10" s="7"/>
      <c r="I10" s="22"/>
      <c r="J10" s="22"/>
      <c r="K10" s="22"/>
      <c r="L10" s="20"/>
      <c r="M10" s="7"/>
      <c r="N10" s="22"/>
      <c r="O10" s="22"/>
      <c r="P10" s="22"/>
      <c r="Q10" s="20"/>
      <c r="R10" s="7"/>
      <c r="S10" s="22"/>
      <c r="T10" s="22"/>
      <c r="U10" s="22"/>
      <c r="V10" s="20"/>
      <c r="W10" s="7"/>
      <c r="X10" s="22"/>
      <c r="Y10" s="22"/>
      <c r="Z10" s="22"/>
      <c r="AB10" s="7"/>
    </row>
    <row r="11" spans="2:58" ht="13.5" x14ac:dyDescent="0.2">
      <c r="B11" s="89" t="s">
        <v>174</v>
      </c>
      <c r="C11" s="7"/>
      <c r="D11" s="22"/>
      <c r="E11" s="22"/>
      <c r="F11" s="54"/>
      <c r="G11" s="20"/>
      <c r="H11" s="7"/>
      <c r="I11" s="22"/>
      <c r="J11" s="22"/>
      <c r="K11" s="22"/>
      <c r="L11" s="20"/>
      <c r="M11" s="7"/>
      <c r="N11" s="22"/>
      <c r="O11" s="22"/>
      <c r="P11" s="22"/>
      <c r="Q11" s="20"/>
      <c r="R11" s="7"/>
      <c r="S11" s="22"/>
      <c r="T11" s="22"/>
      <c r="U11" s="22"/>
      <c r="V11" s="20"/>
      <c r="W11" s="7"/>
      <c r="X11" s="22"/>
      <c r="Y11" s="22"/>
      <c r="Z11" s="22"/>
      <c r="AB11" s="7"/>
    </row>
    <row r="12" spans="2:58" ht="13.5" x14ac:dyDescent="0.2">
      <c r="B12" s="89" t="s">
        <v>176</v>
      </c>
      <c r="C12" s="7"/>
      <c r="D12" s="22"/>
      <c r="E12" s="22"/>
      <c r="F12" s="54"/>
      <c r="G12" s="20"/>
      <c r="H12" s="7"/>
      <c r="I12" s="22"/>
      <c r="J12" s="22"/>
      <c r="K12" s="22"/>
      <c r="L12" s="20"/>
      <c r="M12" s="7"/>
      <c r="N12" s="22"/>
      <c r="O12" s="22"/>
      <c r="P12" s="22"/>
      <c r="Q12" s="20"/>
      <c r="R12" s="7"/>
      <c r="S12" s="22"/>
      <c r="T12" s="22"/>
      <c r="U12" s="22"/>
      <c r="V12" s="20"/>
      <c r="W12" s="7"/>
      <c r="X12" s="22"/>
      <c r="Y12" s="22"/>
      <c r="Z12" s="22"/>
      <c r="AB12" s="7"/>
    </row>
    <row r="13" spans="2:58" ht="13.5" x14ac:dyDescent="0.2">
      <c r="B13" s="89" t="s">
        <v>175</v>
      </c>
      <c r="C13" s="7"/>
      <c r="D13" s="22"/>
      <c r="E13" s="22"/>
      <c r="F13" s="54"/>
      <c r="G13" s="20"/>
      <c r="H13" s="7"/>
      <c r="I13" s="22"/>
      <c r="J13" s="22"/>
      <c r="K13" s="22"/>
      <c r="L13" s="20"/>
      <c r="M13" s="7"/>
      <c r="N13" s="22"/>
      <c r="O13" s="22"/>
      <c r="P13" s="22"/>
      <c r="Q13" s="20"/>
      <c r="R13" s="7"/>
      <c r="S13" s="22"/>
      <c r="T13" s="22"/>
      <c r="U13" s="22"/>
      <c r="V13" s="20"/>
      <c r="W13" s="7"/>
      <c r="X13" s="22"/>
      <c r="Y13" s="22"/>
      <c r="Z13" s="22"/>
      <c r="AB13" s="7"/>
    </row>
    <row r="14" spans="2:58" ht="13.5" x14ac:dyDescent="0.2">
      <c r="B14" s="48" t="s">
        <v>1</v>
      </c>
      <c r="C14" s="7"/>
      <c r="D14" s="22"/>
      <c r="E14" s="22"/>
      <c r="F14" s="54"/>
      <c r="G14" s="20"/>
      <c r="H14" s="7"/>
      <c r="I14" s="22"/>
      <c r="J14" s="22"/>
      <c r="K14" s="22"/>
      <c r="L14" s="20"/>
      <c r="M14" s="7"/>
      <c r="N14" s="22"/>
      <c r="O14" s="22"/>
      <c r="P14" s="22"/>
      <c r="Q14" s="20"/>
      <c r="R14" s="7"/>
      <c r="S14" s="22"/>
      <c r="T14" s="22"/>
      <c r="U14" s="22"/>
      <c r="V14" s="20"/>
      <c r="W14" s="7"/>
      <c r="X14" s="22"/>
      <c r="Y14" s="22"/>
      <c r="Z14" s="22"/>
      <c r="AB14" s="7"/>
    </row>
    <row r="15" spans="2:58" ht="13.5" x14ac:dyDescent="0.2">
      <c r="B15" s="49" t="s">
        <v>2</v>
      </c>
      <c r="C15" s="7"/>
      <c r="D15" s="22"/>
      <c r="E15" s="22"/>
      <c r="F15" s="54"/>
      <c r="G15" s="20"/>
      <c r="H15" s="7"/>
      <c r="I15" s="22"/>
      <c r="J15" s="22"/>
      <c r="K15" s="22"/>
      <c r="L15" s="20"/>
      <c r="M15" s="7"/>
      <c r="N15" s="22"/>
      <c r="O15" s="22"/>
      <c r="P15" s="22"/>
      <c r="Q15" s="20"/>
      <c r="R15" s="7"/>
      <c r="S15" s="22"/>
      <c r="T15" s="22"/>
      <c r="U15" s="22"/>
      <c r="V15" s="20"/>
      <c r="W15" s="7"/>
      <c r="X15" s="22"/>
      <c r="Y15" s="22"/>
      <c r="Z15" s="22"/>
      <c r="AB15" s="7"/>
    </row>
    <row r="16" spans="2:58" s="39" customFormat="1" x14ac:dyDescent="0.2">
      <c r="B16" s="1" t="s">
        <v>179</v>
      </c>
      <c r="C16" s="41"/>
      <c r="D16" s="42"/>
      <c r="E16" s="42"/>
      <c r="F16" s="42"/>
      <c r="G16" s="42"/>
      <c r="H16" s="41"/>
      <c r="I16" s="42"/>
      <c r="J16" s="42"/>
      <c r="K16" s="42"/>
      <c r="L16" s="42"/>
      <c r="M16" s="41"/>
      <c r="N16" s="42"/>
      <c r="O16" s="42"/>
      <c r="P16" s="42"/>
      <c r="Q16" s="42"/>
      <c r="R16" s="41"/>
      <c r="S16" s="42"/>
      <c r="T16" s="42"/>
      <c r="U16" s="42"/>
      <c r="V16" s="42"/>
      <c r="W16" s="41"/>
      <c r="X16" s="42"/>
      <c r="Y16" s="42"/>
      <c r="Z16" s="42"/>
      <c r="AA16" s="42"/>
      <c r="AB16" s="41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</row>
    <row r="17" spans="2:28" x14ac:dyDescent="0.2">
      <c r="B17" s="15"/>
      <c r="C17" s="7"/>
      <c r="G17" s="20"/>
      <c r="H17" s="7"/>
      <c r="L17" s="20"/>
      <c r="M17" s="7"/>
      <c r="Q17" s="20"/>
      <c r="R17" s="7"/>
      <c r="V17" s="20"/>
      <c r="W17" s="7"/>
      <c r="AB17" s="7"/>
    </row>
    <row r="18" spans="2:28" ht="13.5" x14ac:dyDescent="0.2">
      <c r="B18" s="15"/>
      <c r="C18" s="7"/>
      <c r="D18" s="22"/>
      <c r="E18" s="22"/>
      <c r="F18" s="54"/>
      <c r="G18" s="20"/>
      <c r="H18" s="7"/>
      <c r="I18" s="22"/>
      <c r="J18" s="22"/>
      <c r="K18" s="22"/>
      <c r="L18" s="20"/>
      <c r="M18" s="7"/>
      <c r="N18" s="22"/>
      <c r="O18" s="22"/>
      <c r="P18" s="22"/>
      <c r="Q18" s="20"/>
      <c r="R18" s="7"/>
      <c r="S18" s="22"/>
      <c r="T18" s="22"/>
      <c r="U18" s="22"/>
      <c r="V18" s="20"/>
      <c r="W18" s="7"/>
      <c r="X18" s="22"/>
      <c r="Y18" s="22"/>
      <c r="Z18" s="22"/>
      <c r="AB18" s="7"/>
    </row>
    <row r="19" spans="2:28" ht="13.5" x14ac:dyDescent="0.2">
      <c r="B19" s="15"/>
      <c r="C19" s="7"/>
      <c r="D19" s="22"/>
      <c r="E19" s="22"/>
      <c r="F19" s="54"/>
      <c r="G19" s="20"/>
      <c r="H19" s="7"/>
      <c r="I19" s="22"/>
      <c r="J19" s="22"/>
      <c r="K19" s="22"/>
      <c r="L19" s="20"/>
      <c r="M19" s="7"/>
      <c r="N19" s="22"/>
      <c r="O19" s="22"/>
      <c r="P19" s="22"/>
      <c r="Q19" s="20"/>
      <c r="R19" s="7"/>
      <c r="S19" s="22"/>
      <c r="T19" s="22"/>
      <c r="U19" s="22"/>
      <c r="V19" s="20"/>
      <c r="W19" s="7"/>
      <c r="X19" s="22"/>
      <c r="Y19" s="22"/>
      <c r="Z19" s="22"/>
      <c r="AB19" s="7"/>
    </row>
    <row r="20" spans="2:28" ht="13.5" x14ac:dyDescent="0.2">
      <c r="B20" s="15"/>
      <c r="C20" s="7"/>
      <c r="D20" s="22"/>
      <c r="E20" s="22"/>
      <c r="F20" s="54"/>
      <c r="G20" s="20"/>
      <c r="H20" s="7"/>
      <c r="I20" s="22"/>
      <c r="J20" s="22"/>
      <c r="K20" s="22"/>
      <c r="L20" s="20"/>
      <c r="M20" s="7"/>
      <c r="N20" s="22"/>
      <c r="O20" s="22"/>
      <c r="P20" s="22"/>
      <c r="Q20" s="20"/>
      <c r="R20" s="7"/>
      <c r="S20" s="22"/>
      <c r="T20" s="22"/>
      <c r="U20" s="22"/>
      <c r="V20" s="20"/>
      <c r="W20" s="7"/>
      <c r="X20" s="22"/>
      <c r="Y20" s="22"/>
      <c r="Z20" s="22"/>
      <c r="AB20" s="7"/>
    </row>
    <row r="21" spans="2:28" ht="13.5" x14ac:dyDescent="0.2">
      <c r="B21" s="48"/>
      <c r="C21" s="7"/>
      <c r="D21" s="22"/>
      <c r="E21" s="22"/>
      <c r="F21" s="54"/>
      <c r="G21" s="20"/>
      <c r="H21" s="7"/>
      <c r="I21" s="22"/>
      <c r="J21" s="22"/>
      <c r="K21" s="22"/>
      <c r="L21" s="20"/>
      <c r="M21" s="7"/>
      <c r="N21" s="22"/>
      <c r="O21" s="22"/>
      <c r="P21" s="22"/>
      <c r="Q21" s="20"/>
      <c r="R21" s="7"/>
      <c r="S21" s="22"/>
      <c r="T21" s="22"/>
      <c r="U21" s="22"/>
      <c r="V21" s="20"/>
      <c r="W21" s="7"/>
      <c r="X21" s="22"/>
      <c r="Y21" s="22"/>
      <c r="Z21" s="22"/>
      <c r="AB21" s="7"/>
    </row>
    <row r="22" spans="2:28" ht="13.5" x14ac:dyDescent="0.2">
      <c r="B22" s="48"/>
      <c r="C22" s="7"/>
      <c r="D22" s="22"/>
      <c r="E22" s="22"/>
      <c r="F22" s="54"/>
      <c r="G22" s="20"/>
      <c r="H22" s="7"/>
      <c r="I22" s="22"/>
      <c r="J22" s="22"/>
      <c r="K22" s="22"/>
      <c r="L22" s="20"/>
      <c r="M22" s="7"/>
      <c r="N22" s="22"/>
      <c r="O22" s="22"/>
      <c r="P22" s="22"/>
      <c r="Q22" s="20"/>
      <c r="R22" s="7"/>
      <c r="S22" s="22"/>
      <c r="T22" s="22"/>
      <c r="U22" s="22"/>
      <c r="V22" s="20"/>
      <c r="W22" s="7"/>
      <c r="X22" s="22"/>
      <c r="Y22" s="22"/>
      <c r="Z22" s="22"/>
      <c r="AB22" s="7"/>
    </row>
    <row r="23" spans="2:28" ht="13.5" x14ac:dyDescent="0.2">
      <c r="B23" s="48"/>
      <c r="C23" s="7"/>
      <c r="D23" s="22"/>
      <c r="E23" s="22"/>
      <c r="F23" s="54"/>
      <c r="G23" s="20"/>
      <c r="H23" s="7"/>
      <c r="I23" s="22"/>
      <c r="J23" s="22"/>
      <c r="K23" s="22"/>
      <c r="L23" s="20"/>
      <c r="M23" s="7"/>
      <c r="N23" s="22"/>
      <c r="O23" s="22"/>
      <c r="P23" s="22"/>
      <c r="Q23" s="20"/>
      <c r="R23" s="7"/>
      <c r="S23" s="22"/>
      <c r="T23" s="22"/>
      <c r="U23" s="22"/>
      <c r="V23" s="20"/>
      <c r="W23" s="7"/>
      <c r="X23" s="22"/>
      <c r="Y23" s="22"/>
      <c r="Z23" s="22"/>
      <c r="AB23" s="7"/>
    </row>
    <row r="24" spans="2:28" ht="13.5" x14ac:dyDescent="0.2">
      <c r="B24" s="48"/>
      <c r="C24" s="7"/>
      <c r="D24" s="22"/>
      <c r="E24" s="22"/>
      <c r="F24" s="54"/>
      <c r="G24" s="20"/>
      <c r="H24" s="7"/>
      <c r="I24" s="22"/>
      <c r="J24" s="22"/>
      <c r="K24" s="22"/>
      <c r="L24" s="20"/>
      <c r="M24" s="7"/>
      <c r="N24" s="22"/>
      <c r="O24" s="22"/>
      <c r="P24" s="22"/>
      <c r="Q24" s="20"/>
      <c r="R24" s="7"/>
      <c r="S24" s="22"/>
      <c r="T24" s="22"/>
      <c r="U24" s="22"/>
      <c r="V24" s="20"/>
      <c r="W24" s="7"/>
      <c r="X24" s="22"/>
      <c r="Y24" s="22"/>
      <c r="Z24" s="22"/>
      <c r="AB24" s="7"/>
    </row>
    <row r="25" spans="2:28" x14ac:dyDescent="0.2"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"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ht="13.5" x14ac:dyDescent="0.2">
      <c r="B27" s="1"/>
      <c r="C27" s="7"/>
      <c r="D27" s="22"/>
      <c r="E27" s="22"/>
      <c r="F27" s="54"/>
      <c r="G27" s="20"/>
      <c r="H27" s="7"/>
      <c r="I27" s="22"/>
      <c r="J27" s="22"/>
      <c r="K27" s="22"/>
      <c r="L27" s="20"/>
      <c r="M27" s="7"/>
      <c r="N27" s="22"/>
      <c r="O27" s="22"/>
      <c r="P27" s="22"/>
      <c r="Q27" s="20"/>
      <c r="R27" s="7"/>
      <c r="S27" s="22"/>
      <c r="T27" s="22"/>
      <c r="U27" s="22"/>
      <c r="V27" s="20"/>
      <c r="W27" s="7"/>
      <c r="X27" s="22"/>
      <c r="Y27" s="22"/>
      <c r="Z27" s="22"/>
      <c r="AB27" s="7"/>
    </row>
    <row r="28" spans="2:28" ht="13.5" x14ac:dyDescent="0.2">
      <c r="B28" s="15"/>
      <c r="C28" s="7"/>
      <c r="D28" s="22"/>
      <c r="E28" s="22"/>
      <c r="F28" s="54"/>
      <c r="G28" s="20"/>
      <c r="H28" s="7"/>
      <c r="I28" s="22"/>
      <c r="J28" s="22"/>
      <c r="K28" s="22"/>
      <c r="L28" s="20"/>
      <c r="M28" s="7"/>
      <c r="N28" s="22"/>
      <c r="O28" s="22"/>
      <c r="P28" s="22"/>
      <c r="Q28" s="20"/>
      <c r="R28" s="7"/>
      <c r="S28" s="22"/>
      <c r="T28" s="22"/>
      <c r="U28" s="22"/>
      <c r="V28" s="20"/>
      <c r="W28" s="7"/>
      <c r="X28" s="22"/>
      <c r="Y28" s="22"/>
      <c r="Z28" s="22"/>
      <c r="AB28" s="7"/>
    </row>
    <row r="29" spans="2:28" ht="13.5" x14ac:dyDescent="0.2">
      <c r="B29" s="15"/>
      <c r="C29" s="7"/>
      <c r="D29" s="22"/>
      <c r="E29" s="22"/>
      <c r="F29" s="54"/>
      <c r="G29" s="20"/>
      <c r="H29" s="7"/>
      <c r="I29" s="22"/>
      <c r="J29" s="22"/>
      <c r="K29" s="22"/>
      <c r="L29" s="20"/>
      <c r="M29" s="7"/>
      <c r="N29" s="22"/>
      <c r="O29" s="22"/>
      <c r="P29" s="22"/>
      <c r="Q29" s="20"/>
      <c r="R29" s="7"/>
      <c r="S29" s="22"/>
      <c r="T29" s="22"/>
      <c r="U29" s="22"/>
      <c r="V29" s="20"/>
      <c r="W29" s="7"/>
      <c r="X29" s="22"/>
      <c r="Y29" s="22"/>
      <c r="Z29" s="22"/>
      <c r="AB29" s="7"/>
    </row>
    <row r="30" spans="2:28" ht="13.5" x14ac:dyDescent="0.2">
      <c r="B30" s="15"/>
      <c r="C30" s="7"/>
      <c r="D30" s="22"/>
      <c r="E30" s="22"/>
      <c r="F30" s="54"/>
      <c r="G30" s="20"/>
      <c r="H30" s="7"/>
      <c r="I30" s="22"/>
      <c r="J30" s="22"/>
      <c r="K30" s="22"/>
      <c r="L30" s="20"/>
      <c r="M30" s="7"/>
      <c r="N30" s="22"/>
      <c r="O30" s="22"/>
      <c r="P30" s="22"/>
      <c r="Q30" s="20"/>
      <c r="R30" s="7"/>
      <c r="S30" s="22"/>
      <c r="T30" s="22"/>
      <c r="U30" s="22"/>
      <c r="V30" s="20"/>
      <c r="W30" s="7"/>
      <c r="X30" s="22"/>
      <c r="Y30" s="22"/>
      <c r="Z30" s="22"/>
      <c r="AB30" s="7"/>
    </row>
    <row r="31" spans="2:28" x14ac:dyDescent="0.2">
      <c r="B31" s="15"/>
      <c r="C31" s="7"/>
      <c r="G31" s="20"/>
      <c r="H31" s="7"/>
      <c r="L31" s="20"/>
      <c r="M31" s="7"/>
      <c r="Q31" s="20"/>
      <c r="R31" s="7"/>
      <c r="V31" s="20"/>
      <c r="W31" s="7"/>
      <c r="AB31" s="7"/>
    </row>
    <row r="32" spans="2:28" ht="13.5" x14ac:dyDescent="0.2">
      <c r="B32" s="1"/>
      <c r="C32" s="7"/>
      <c r="D32" s="22"/>
      <c r="E32" s="22"/>
      <c r="F32" s="54"/>
      <c r="G32" s="20"/>
      <c r="H32" s="7"/>
      <c r="I32" s="22"/>
      <c r="J32" s="22"/>
      <c r="K32" s="22"/>
      <c r="L32" s="20"/>
      <c r="M32" s="7"/>
      <c r="N32" s="22"/>
      <c r="O32" s="22"/>
      <c r="P32" s="22"/>
      <c r="Q32" s="20"/>
      <c r="R32" s="7"/>
      <c r="S32" s="22"/>
      <c r="T32" s="22"/>
      <c r="U32" s="22"/>
      <c r="V32" s="20"/>
      <c r="W32" s="7"/>
      <c r="X32" s="22"/>
      <c r="Y32" s="22"/>
      <c r="Z32" s="22"/>
      <c r="AB32" s="7"/>
    </row>
    <row r="33" spans="2:58" ht="13.5" x14ac:dyDescent="0.2">
      <c r="B33" s="15"/>
      <c r="C33" s="7"/>
      <c r="D33" s="22"/>
      <c r="E33" s="22"/>
      <c r="F33" s="54"/>
      <c r="G33" s="20"/>
      <c r="H33" s="7"/>
      <c r="I33" s="22"/>
      <c r="J33" s="22"/>
      <c r="K33" s="22"/>
      <c r="L33" s="20"/>
      <c r="M33" s="7"/>
      <c r="N33" s="22"/>
      <c r="O33" s="22"/>
      <c r="P33" s="22"/>
      <c r="Q33" s="20"/>
      <c r="R33" s="7"/>
      <c r="S33" s="22"/>
      <c r="T33" s="22"/>
      <c r="U33" s="22"/>
      <c r="V33" s="20"/>
      <c r="W33" s="7"/>
      <c r="X33" s="22"/>
      <c r="Y33" s="22"/>
      <c r="Z33" s="22"/>
      <c r="AB33" s="7"/>
    </row>
    <row r="34" spans="2:58" x14ac:dyDescent="0.2"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6" spans="2:58" s="23" customFormat="1" ht="13.5" x14ac:dyDescent="0.2">
      <c r="B36" s="18"/>
      <c r="C36" s="13"/>
      <c r="D36" s="24"/>
      <c r="E36" s="24"/>
      <c r="F36" s="55"/>
      <c r="H36" s="13"/>
      <c r="I36" s="24"/>
      <c r="J36" s="24"/>
      <c r="K36" s="24"/>
      <c r="M36" s="13"/>
      <c r="N36" s="24"/>
      <c r="O36" s="24"/>
      <c r="P36" s="24"/>
      <c r="R36" s="13"/>
      <c r="S36" s="24"/>
      <c r="T36" s="24"/>
      <c r="U36" s="24"/>
      <c r="W36" s="13"/>
      <c r="X36" s="24"/>
      <c r="Y36" s="24"/>
      <c r="Z36" s="24"/>
      <c r="AB36" s="13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</row>
    <row r="37" spans="2:58" s="23" customFormat="1" ht="13.5" x14ac:dyDescent="0.2">
      <c r="B37" s="18"/>
      <c r="C37" s="13"/>
      <c r="D37" s="24"/>
      <c r="E37" s="24"/>
      <c r="F37" s="55"/>
      <c r="H37" s="13"/>
      <c r="I37" s="24"/>
      <c r="J37" s="24"/>
      <c r="K37" s="24"/>
      <c r="M37" s="13"/>
      <c r="N37" s="24"/>
      <c r="O37" s="24"/>
      <c r="P37" s="24"/>
      <c r="R37" s="13"/>
      <c r="S37" s="24"/>
      <c r="T37" s="24"/>
      <c r="U37" s="24"/>
      <c r="W37" s="13"/>
      <c r="X37" s="24"/>
      <c r="Y37" s="24"/>
      <c r="Z37" s="24"/>
      <c r="AB37" s="13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</row>
    <row r="38" spans="2:58" ht="13.5" x14ac:dyDescent="0.2">
      <c r="D38" s="22"/>
      <c r="E38" s="22"/>
      <c r="F38" s="54"/>
      <c r="I38" s="22"/>
      <c r="J38" s="22"/>
      <c r="K38" s="22"/>
      <c r="N38" s="22"/>
      <c r="O38" s="22"/>
      <c r="P38" s="22"/>
      <c r="S38" s="22"/>
    </row>
    <row r="39" spans="2:58" s="58" customFormat="1" x14ac:dyDescent="0.2">
      <c r="B39" s="26"/>
      <c r="C39" s="36"/>
      <c r="D39" s="56"/>
      <c r="E39" s="57"/>
      <c r="F39" s="36"/>
      <c r="I39" s="56"/>
      <c r="J39" s="56"/>
      <c r="K39" s="56"/>
      <c r="N39" s="56"/>
      <c r="O39" s="56"/>
      <c r="P39" s="56"/>
      <c r="S39" s="56"/>
      <c r="T39" s="56"/>
      <c r="U39" s="56"/>
      <c r="X39" s="56"/>
      <c r="Y39" s="56"/>
      <c r="Z39" s="56"/>
      <c r="AA39" s="56"/>
      <c r="AB39" s="56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</row>
    <row r="40" spans="2:58" s="58" customFormat="1" x14ac:dyDescent="0.2">
      <c r="B40" s="26"/>
      <c r="C40" s="36"/>
      <c r="D40" s="56"/>
      <c r="E40" s="57"/>
      <c r="F40" s="36"/>
      <c r="I40" s="56"/>
      <c r="J40" s="56"/>
      <c r="K40" s="56"/>
      <c r="N40" s="56"/>
      <c r="O40" s="56"/>
      <c r="P40" s="56"/>
      <c r="S40" s="56"/>
      <c r="T40" s="56"/>
      <c r="U40" s="56"/>
      <c r="X40" s="56"/>
      <c r="Y40" s="56"/>
      <c r="Z40" s="56"/>
      <c r="AA40" s="56"/>
      <c r="AB40" s="56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</row>
    <row r="41" spans="2:58" x14ac:dyDescent="0.2">
      <c r="I41" s="23"/>
      <c r="J41" s="23"/>
    </row>
    <row r="42" spans="2:58" s="23" customFormat="1" ht="13.5" x14ac:dyDescent="0.2">
      <c r="C42" s="13"/>
      <c r="D42" s="24"/>
      <c r="E42" s="33"/>
      <c r="F42" s="55"/>
      <c r="H42" s="13"/>
      <c r="I42" s="24"/>
      <c r="J42" s="24"/>
      <c r="K42" s="24"/>
      <c r="M42" s="13"/>
      <c r="N42" s="24"/>
      <c r="O42" s="24"/>
      <c r="P42" s="24"/>
      <c r="R42" s="13"/>
      <c r="S42" s="24"/>
      <c r="T42" s="24"/>
      <c r="U42" s="24"/>
      <c r="W42" s="13"/>
      <c r="X42" s="24"/>
      <c r="Y42" s="24"/>
      <c r="Z42" s="24"/>
      <c r="AB42" s="13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</row>
    <row r="43" spans="2:58" x14ac:dyDescent="0.2">
      <c r="B43" s="6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2:58" x14ac:dyDescent="0.2"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6" spans="2:58" s="39" customFormat="1" x14ac:dyDescent="0.2">
      <c r="C46" s="40"/>
      <c r="D46" s="40"/>
      <c r="E46" s="40"/>
      <c r="F46" s="40"/>
      <c r="I46" s="40"/>
      <c r="J46" s="40"/>
      <c r="K46" s="40"/>
      <c r="N46" s="40"/>
      <c r="O46" s="40"/>
      <c r="P46" s="40"/>
      <c r="S46" s="40"/>
      <c r="T46" s="40"/>
      <c r="U46" s="40"/>
      <c r="X46" s="40"/>
      <c r="Y46" s="40"/>
      <c r="Z46" s="40"/>
      <c r="AA46" s="40"/>
      <c r="AB46" s="40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</row>
    <row r="47" spans="2:58" x14ac:dyDescent="0.2"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2:58" x14ac:dyDescent="0.2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3:28" x14ac:dyDescent="0.2"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3:28" x14ac:dyDescent="0.2"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Revenue</vt:lpstr>
      <vt:lpstr>Income Statement</vt:lpstr>
      <vt:lpstr>Balance Sheet</vt:lpstr>
      <vt:lpstr>Cash Flow</vt:lpstr>
      <vt:lpstr>KFC</vt:lpstr>
      <vt:lpstr>Tacobell</vt:lpstr>
      <vt:lpstr>Pizza Hut</vt:lpstr>
      <vt:lpstr>Habit</vt:lpstr>
      <vt:lpstr>NASDAQ 100</vt:lpstr>
      <vt:lpstr>YUM</vt:lpstr>
      <vt:lpstr>DCF</vt:lpstr>
    </vt:vector>
  </TitlesOfParts>
  <Company>SP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Gala, Bhavya</dc:creator>
  <cp:lastModifiedBy>BHAVYA</cp:lastModifiedBy>
  <cp:lastPrinted>2025-05-09T05:59:07Z</cp:lastPrinted>
  <dcterms:created xsi:type="dcterms:W3CDTF">2025-04-24T14:00:29Z</dcterms:created>
  <dcterms:modified xsi:type="dcterms:W3CDTF">2025-06-01T10:53:41Z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2025-04-24T14:00:51Z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6938e4b2-1d11-4829-a17c-b8186a068ffa</vt:lpwstr>
  </property>
  <property fmtid="{D5CDD505-2E9C-101B-9397-08002B2CF9AE}" pid="8" name="MSIP_Label_831f0267-8575-4fc2-99cc-f6b7f9934be9_ContentBits">
    <vt:lpwstr>0</vt:lpwstr>
  </property>
  <property fmtid="{D5CDD505-2E9C-101B-9397-08002B2CF9AE}" pid="9" name="{A44787D4-0540-4523-9961-78E4036D8C6D}">
    <vt:lpwstr>{69F47007-D7D2-4D3A-B4C6-19B6341FD4FF}</vt:lpwstr>
  </property>
</Properties>
</file>