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Courses\Rmit courses\ISYS2109\Workshop Materials\Wkly Workshop\Excel workshops\"/>
    </mc:Choice>
  </mc:AlternateContent>
  <bookViews>
    <workbookView xWindow="1950" yWindow="90" windowWidth="15480" windowHeight="9465" tabRatio="708" activeTab="1"/>
  </bookViews>
  <sheets>
    <sheet name="Wholesale Price List " sheetId="1" r:id="rId1"/>
    <sheet name="Raw Sales" sheetId="2" r:id="rId2"/>
    <sheet name="Sales Analysis" sheetId="3" r:id="rId3"/>
    <sheet name="Sales Commission" sheetId="4" r:id="rId4"/>
    <sheet name="Sales Target" sheetId="10" r:id="rId5"/>
  </sheets>
  <definedNames>
    <definedName name="BBeerPrice">'Wholesale Price List '!$E$2:$E$15</definedName>
    <definedName name="Commission">'Sales Commission'!$A$2:$B$7</definedName>
    <definedName name="KegPrice">'Wholesale Price List '!$E$16:$E$22</definedName>
    <definedName name="PMargin">'Sales Commission'!$E$2:$F$5</definedName>
    <definedName name="_xlnm.Print_Area" localSheetId="1">'Raw Sales'!$A$3:$N$63</definedName>
    <definedName name="Region">'Raw Sales'!$E$2:$L$2</definedName>
    <definedName name="RegionalSales">'Raw Sales'!$E$63:$L$63</definedName>
    <definedName name="RTDPrice">'Wholesale Price List '!$E$23:$E$32</definedName>
    <definedName name="SpiritPrice">'Wholesale Price List '!$E$33:$E$41</definedName>
    <definedName name="TProfit">#REF!</definedName>
    <definedName name="TSales">'Raw Sales'!$M$63</definedName>
    <definedName name="WinePrice">'Wholesale Price List '!$E$42:$E$60</definedName>
  </definedNames>
  <calcPr calcId="162913"/>
</workbook>
</file>

<file path=xl/calcChain.xml><?xml version="1.0" encoding="utf-8"?>
<calcChain xmlns="http://schemas.openxmlformats.org/spreadsheetml/2006/main">
  <c r="B1" i="3" l="1"/>
  <c r="C1" i="3"/>
  <c r="D1" i="3"/>
  <c r="E1" i="3"/>
  <c r="F1" i="3"/>
  <c r="G1" i="3"/>
  <c r="H1" i="3"/>
  <c r="I1" i="3"/>
  <c r="F63" i="2" l="1"/>
  <c r="G63" i="2"/>
  <c r="H63" i="2"/>
  <c r="I63" i="2"/>
  <c r="J63" i="2"/>
  <c r="B12" i="3" s="1"/>
  <c r="K63" i="2"/>
  <c r="B11" i="3" s="1"/>
  <c r="L63" i="2"/>
  <c r="E63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4" i="2"/>
  <c r="B14" i="3" l="1"/>
  <c r="B15" i="3"/>
  <c r="B13" i="3"/>
  <c r="M63" i="2"/>
  <c r="N61" i="2"/>
  <c r="N59" i="2"/>
  <c r="N57" i="2"/>
  <c r="N55" i="2"/>
  <c r="N53" i="2"/>
  <c r="N51" i="2"/>
  <c r="N49" i="2"/>
  <c r="N47" i="2"/>
  <c r="N45" i="2"/>
  <c r="N43" i="2"/>
  <c r="N41" i="2"/>
  <c r="N39" i="2"/>
  <c r="N37" i="2"/>
  <c r="N35" i="2"/>
  <c r="N33" i="2"/>
  <c r="N31" i="2"/>
  <c r="N29" i="2"/>
  <c r="N27" i="2"/>
  <c r="N25" i="2"/>
  <c r="N23" i="2"/>
  <c r="N21" i="2"/>
  <c r="N19" i="2"/>
  <c r="N17" i="2"/>
  <c r="N15" i="2"/>
  <c r="N13" i="2"/>
  <c r="N11" i="2"/>
  <c r="N9" i="2"/>
  <c r="N7" i="2"/>
  <c r="N5" i="2"/>
  <c r="E2" i="3"/>
  <c r="G2" i="3"/>
  <c r="C2" i="3"/>
  <c r="C7" i="3" s="1"/>
  <c r="F2" i="3"/>
  <c r="N62" i="2"/>
  <c r="N60" i="2"/>
  <c r="N58" i="2"/>
  <c r="N56" i="2"/>
  <c r="N54" i="2"/>
  <c r="N52" i="2"/>
  <c r="N50" i="2"/>
  <c r="N48" i="2"/>
  <c r="N46" i="2"/>
  <c r="N44" i="2"/>
  <c r="N42" i="2"/>
  <c r="N40" i="2"/>
  <c r="N38" i="2"/>
  <c r="N36" i="2"/>
  <c r="N34" i="2"/>
  <c r="N32" i="2"/>
  <c r="N30" i="2"/>
  <c r="N28" i="2"/>
  <c r="N26" i="2"/>
  <c r="N24" i="2"/>
  <c r="N22" i="2"/>
  <c r="N20" i="2"/>
  <c r="N18" i="2"/>
  <c r="N16" i="2"/>
  <c r="N14" i="2"/>
  <c r="N12" i="2"/>
  <c r="N10" i="2"/>
  <c r="N8" i="2"/>
  <c r="N6" i="2"/>
  <c r="B2" i="3"/>
  <c r="D2" i="3"/>
  <c r="D7" i="3" s="1"/>
  <c r="H2" i="3"/>
  <c r="I2" i="3"/>
  <c r="B4" i="3"/>
  <c r="B5" i="3" s="1"/>
  <c r="B8" i="3" s="1"/>
  <c r="E6" i="3"/>
  <c r="E4" i="3"/>
  <c r="E5" i="3" s="1"/>
  <c r="E8" i="3" s="1"/>
  <c r="G6" i="3"/>
  <c r="N4" i="2"/>
  <c r="B7" i="3" l="1"/>
  <c r="G7" i="3"/>
  <c r="B16" i="3"/>
  <c r="I7" i="3"/>
  <c r="E7" i="3"/>
  <c r="H7" i="3"/>
  <c r="F7" i="3"/>
  <c r="C6" i="3"/>
  <c r="H4" i="3"/>
  <c r="H5" i="3" s="1"/>
  <c r="H8" i="3" s="1"/>
  <c r="H6" i="3"/>
  <c r="D6" i="3"/>
  <c r="C4" i="3"/>
  <c r="C5" i="3" s="1"/>
  <c r="C8" i="3" s="1"/>
  <c r="B6" i="3"/>
  <c r="F6" i="3"/>
  <c r="I6" i="3"/>
  <c r="F4" i="3"/>
  <c r="F5" i="3" s="1"/>
  <c r="F8" i="3" s="1"/>
  <c r="G4" i="3"/>
  <c r="G5" i="3" s="1"/>
  <c r="G8" i="3" s="1"/>
  <c r="I4" i="3"/>
  <c r="I5" i="3" s="1"/>
  <c r="I8" i="3" s="1"/>
  <c r="D4" i="3"/>
  <c r="D5" i="3" s="1"/>
  <c r="D8" i="3" s="1"/>
</calcChain>
</file>

<file path=xl/sharedStrings.xml><?xml version="1.0" encoding="utf-8"?>
<sst xmlns="http://schemas.openxmlformats.org/spreadsheetml/2006/main" count="541" uniqueCount="88">
  <si>
    <t>SUPPLIER</t>
  </si>
  <si>
    <t>SIZE</t>
  </si>
  <si>
    <t xml:space="preserve">BEER </t>
  </si>
  <si>
    <t>BOTTLED</t>
  </si>
  <si>
    <t>FASS</t>
  </si>
  <si>
    <t>375 ML</t>
  </si>
  <si>
    <t>DURST</t>
  </si>
  <si>
    <t>WEIZEN</t>
  </si>
  <si>
    <t>HELLES</t>
  </si>
  <si>
    <t>DUNKLES</t>
  </si>
  <si>
    <t>PIJIU</t>
  </si>
  <si>
    <t>KE TAO</t>
  </si>
  <si>
    <t>750 ML</t>
  </si>
  <si>
    <t>KEG</t>
  </si>
  <si>
    <t>50 LITRE</t>
  </si>
  <si>
    <t>RTDs</t>
  </si>
  <si>
    <t>BOURBON/COLA</t>
  </si>
  <si>
    <t>HELVATIC</t>
  </si>
  <si>
    <t>355 ML</t>
  </si>
  <si>
    <t>BOURBON/DRY</t>
  </si>
  <si>
    <t>LEMON VODKSI</t>
  </si>
  <si>
    <t>VLADOVSKA</t>
  </si>
  <si>
    <t>ORANGE VODSKI</t>
  </si>
  <si>
    <t>VODKA/DRY</t>
  </si>
  <si>
    <t>PETROV</t>
  </si>
  <si>
    <t>VODKA/SODA</t>
  </si>
  <si>
    <t>VODKA/TONIC</t>
  </si>
  <si>
    <t>WHISKY/COLA</t>
  </si>
  <si>
    <t>WHISKY/DRY</t>
  </si>
  <si>
    <t>WHISKY/SODA</t>
  </si>
  <si>
    <t>SPIRITS</t>
  </si>
  <si>
    <t>BOURBON</t>
  </si>
  <si>
    <t>VODKA</t>
  </si>
  <si>
    <t>WHISKY</t>
  </si>
  <si>
    <t>WINE</t>
  </si>
  <si>
    <t>BEAUJOLIAS</t>
  </si>
  <si>
    <t>NABLINCA</t>
  </si>
  <si>
    <t>CHARDONNAY</t>
  </si>
  <si>
    <t>MYTHOS</t>
  </si>
  <si>
    <t>TOSCANO</t>
  </si>
  <si>
    <t>MERLOT</t>
  </si>
  <si>
    <t>DI ZENO</t>
  </si>
  <si>
    <t>PINOT BLANC</t>
  </si>
  <si>
    <t>DIEHARDEN</t>
  </si>
  <si>
    <t>MOSER GELT</t>
  </si>
  <si>
    <t>PINOT NOIR</t>
  </si>
  <si>
    <t>RIESLING</t>
  </si>
  <si>
    <t>SANGIOVESE</t>
  </si>
  <si>
    <t>SAUV. BLANC</t>
  </si>
  <si>
    <t>SHIRAZ</t>
  </si>
  <si>
    <t>PRODUCT</t>
  </si>
  <si>
    <t>TYPE</t>
  </si>
  <si>
    <t>BEER</t>
  </si>
  <si>
    <t>Oliver, D</t>
  </si>
  <si>
    <t>Zhang, D</t>
  </si>
  <si>
    <t>Gregson, G</t>
  </si>
  <si>
    <t>White, G</t>
  </si>
  <si>
    <t>Takalua, J</t>
  </si>
  <si>
    <t>Jedd, D</t>
  </si>
  <si>
    <t>PRODUCTS</t>
  </si>
  <si>
    <t>Total Sales</t>
  </si>
  <si>
    <t xml:space="preserve"> </t>
  </si>
  <si>
    <t>TOTAL SALES</t>
  </si>
  <si>
    <t>QUANTITY</t>
  </si>
  <si>
    <t>SALES REPRESENTATIVES FIGURES FOR YEAR ENDING JUNE</t>
  </si>
  <si>
    <t>VIC</t>
  </si>
  <si>
    <t>NSW</t>
  </si>
  <si>
    <t>QLD</t>
  </si>
  <si>
    <t>WA &amp; SA</t>
  </si>
  <si>
    <t>TAS</t>
  </si>
  <si>
    <t>REGION</t>
  </si>
  <si>
    <t xml:space="preserve">Sales Representatives </t>
  </si>
  <si>
    <t>Sales Region</t>
  </si>
  <si>
    <t>Total</t>
  </si>
  <si>
    <t>Profit Margin</t>
  </si>
  <si>
    <t>Kewell, O</t>
  </si>
  <si>
    <t>Cohen, S</t>
  </si>
  <si>
    <t>Sales Target</t>
  </si>
  <si>
    <t>Sales Variance</t>
  </si>
  <si>
    <t>% Sales Variance</t>
  </si>
  <si>
    <t>Comment on Performance</t>
  </si>
  <si>
    <t>% Sales</t>
  </si>
  <si>
    <t>Commission Earned</t>
  </si>
  <si>
    <t>Product</t>
  </si>
  <si>
    <t>Commission Rate</t>
  </si>
  <si>
    <t>Sales staff</t>
  </si>
  <si>
    <t>Sales target</t>
  </si>
  <si>
    <t>W/SALE PRICE  PER CARTON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</si>
</sst>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&quot;$&quot;#,##0.00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.5"/>
      <name val="Calibri"/>
      <family val="2"/>
    </font>
    <font>
      <sz val="16"/>
      <name val="Arial"/>
      <family val="2"/>
    </font>
    <font>
      <b/>
      <sz val="11.5"/>
      <name val="Arial"/>
      <family val="2"/>
    </font>
    <font>
      <sz val="11.5"/>
      <name val="Arial"/>
      <family val="2"/>
    </font>
    <font>
      <b/>
      <sz val="11.5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0" fontId="0" fillId="0" borderId="0" xfId="0" applyBorder="1"/>
    <xf numFmtId="0" fontId="1" fillId="0" borderId="0" xfId="0" applyFont="1"/>
    <xf numFmtId="0" fontId="4" fillId="2" borderId="0" xfId="0" applyFont="1" applyFill="1" applyBorder="1" applyAlignment="1">
      <alignment horizontal="center"/>
    </xf>
    <xf numFmtId="164" fontId="4" fillId="2" borderId="0" xfId="1" applyFont="1" applyFill="1" applyBorder="1" applyAlignment="1">
      <alignment horizontal="center" wrapText="1"/>
    </xf>
    <xf numFmtId="0" fontId="3" fillId="0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5" fillId="0" borderId="3" xfId="0" applyFont="1" applyFill="1" applyBorder="1"/>
    <xf numFmtId="0" fontId="5" fillId="0" borderId="4" xfId="0" applyFont="1" applyFill="1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4" fillId="2" borderId="0" xfId="0" applyFont="1" applyFill="1" applyAlignment="1">
      <alignment horizontal="center"/>
    </xf>
    <xf numFmtId="44" fontId="3" fillId="0" borderId="1" xfId="1" applyNumberFormat="1" applyFont="1" applyFill="1" applyBorder="1"/>
    <xf numFmtId="44" fontId="1" fillId="0" borderId="1" xfId="0" applyNumberFormat="1" applyFont="1" applyFill="1" applyBorder="1"/>
    <xf numFmtId="44" fontId="1" fillId="0" borderId="1" xfId="1" applyNumberFormat="1" applyFont="1" applyFill="1" applyBorder="1"/>
    <xf numFmtId="44" fontId="3" fillId="0" borderId="2" xfId="1" applyNumberFormat="1" applyFont="1" applyFill="1" applyBorder="1"/>
    <xf numFmtId="44" fontId="1" fillId="0" borderId="2" xfId="0" applyNumberFormat="1" applyFont="1" applyFill="1" applyBorder="1"/>
    <xf numFmtId="44" fontId="1" fillId="0" borderId="2" xfId="1" applyNumberFormat="1" applyFont="1" applyFill="1" applyBorder="1"/>
    <xf numFmtId="44" fontId="3" fillId="0" borderId="3" xfId="1" applyNumberFormat="1" applyFont="1" applyFill="1" applyBorder="1"/>
    <xf numFmtId="44" fontId="1" fillId="0" borderId="3" xfId="0" applyNumberFormat="1" applyFont="1" applyFill="1" applyBorder="1"/>
    <xf numFmtId="44" fontId="1" fillId="0" borderId="3" xfId="1" applyNumberFormat="1" applyFont="1" applyFill="1" applyBorder="1"/>
    <xf numFmtId="44" fontId="3" fillId="0" borderId="4" xfId="1" applyNumberFormat="1" applyFont="1" applyFill="1" applyBorder="1"/>
    <xf numFmtId="44" fontId="1" fillId="0" borderId="4" xfId="0" applyNumberFormat="1" applyFont="1" applyFill="1" applyBorder="1"/>
    <xf numFmtId="44" fontId="1" fillId="0" borderId="4" xfId="1" applyNumberFormat="1" applyFont="1" applyFill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5" fontId="0" fillId="0" borderId="0" xfId="0" applyNumberFormat="1"/>
    <xf numFmtId="10" fontId="0" fillId="0" borderId="0" xfId="2" applyNumberFormat="1" applyFont="1"/>
    <xf numFmtId="7" fontId="0" fillId="0" borderId="0" xfId="0" applyNumberFormat="1"/>
    <xf numFmtId="0" fontId="5" fillId="2" borderId="0" xfId="0" applyFont="1" applyFill="1"/>
    <xf numFmtId="0" fontId="1" fillId="3" borderId="0" xfId="0" applyFont="1" applyFill="1"/>
    <xf numFmtId="0" fontId="0" fillId="3" borderId="0" xfId="0" applyFill="1"/>
    <xf numFmtId="165" fontId="5" fillId="0" borderId="0" xfId="0" applyNumberFormat="1" applyFont="1"/>
    <xf numFmtId="0" fontId="8" fillId="0" borderId="0" xfId="0" applyFont="1"/>
    <xf numFmtId="0" fontId="10" fillId="0" borderId="0" xfId="0" applyFont="1"/>
    <xf numFmtId="0" fontId="10" fillId="0" borderId="0" xfId="0" applyFont="1" applyBorder="1"/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7" fillId="0" borderId="9" xfId="0" applyFont="1" applyBorder="1" applyAlignment="1">
      <alignment vertical="center" wrapText="1"/>
    </xf>
    <xf numFmtId="0" fontId="7" fillId="0" borderId="10" xfId="0" applyFont="1" applyBorder="1" applyAlignment="1">
      <alignment horizontal="center" vertical="center" wrapText="1"/>
    </xf>
    <xf numFmtId="9" fontId="10" fillId="0" borderId="11" xfId="2" applyFont="1" applyBorder="1" applyAlignment="1">
      <alignment horizontal="center"/>
    </xf>
    <xf numFmtId="10" fontId="10" fillId="0" borderId="12" xfId="2" applyNumberFormat="1" applyFont="1" applyBorder="1" applyAlignment="1">
      <alignment horizontal="center"/>
    </xf>
    <xf numFmtId="9" fontId="10" fillId="0" borderId="13" xfId="2" applyFont="1" applyBorder="1" applyAlignment="1">
      <alignment horizontal="center"/>
    </xf>
    <xf numFmtId="10" fontId="10" fillId="0" borderId="14" xfId="2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164" fontId="10" fillId="0" borderId="2" xfId="1" applyFont="1" applyBorder="1"/>
    <xf numFmtId="164" fontId="10" fillId="0" borderId="2" xfId="1" applyFont="1" applyBorder="1" applyAlignment="1">
      <alignment horizontal="left"/>
    </xf>
    <xf numFmtId="0" fontId="4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60"/>
  <sheetViews>
    <sheetView workbookViewId="0">
      <selection activeCell="E36" sqref="E36"/>
    </sheetView>
  </sheetViews>
  <sheetFormatPr defaultRowHeight="12.75" x14ac:dyDescent="0.2"/>
  <cols>
    <col min="1" max="1" width="16.7109375" customWidth="1"/>
    <col min="2" max="2" width="22.5703125" customWidth="1"/>
    <col min="3" max="3" width="17.140625" customWidth="1"/>
    <col min="4" max="4" width="11.140625" customWidth="1"/>
    <col min="5" max="5" width="16.7109375" customWidth="1"/>
  </cols>
  <sheetData>
    <row r="1" spans="1:5" ht="53.25" customHeight="1" thickBot="1" x14ac:dyDescent="0.3">
      <c r="A1" s="4" t="s">
        <v>59</v>
      </c>
      <c r="B1" s="4" t="s">
        <v>51</v>
      </c>
      <c r="C1" s="4" t="s">
        <v>0</v>
      </c>
      <c r="D1" s="4" t="s">
        <v>1</v>
      </c>
      <c r="E1" s="5" t="s">
        <v>87</v>
      </c>
    </row>
    <row r="2" spans="1:5" x14ac:dyDescent="0.2">
      <c r="A2" s="10" t="s">
        <v>2</v>
      </c>
      <c r="B2" s="10" t="s">
        <v>3</v>
      </c>
      <c r="C2" s="6" t="s">
        <v>4</v>
      </c>
      <c r="D2" s="6" t="s">
        <v>5</v>
      </c>
      <c r="E2" s="19">
        <v>48.3</v>
      </c>
    </row>
    <row r="3" spans="1:5" x14ac:dyDescent="0.2">
      <c r="A3" s="11" t="s">
        <v>2</v>
      </c>
      <c r="B3" s="11" t="s">
        <v>3</v>
      </c>
      <c r="C3" s="7" t="s">
        <v>6</v>
      </c>
      <c r="D3" s="7" t="s">
        <v>5</v>
      </c>
      <c r="E3" s="22">
        <v>44.2</v>
      </c>
    </row>
    <row r="4" spans="1:5" x14ac:dyDescent="0.2">
      <c r="A4" s="11" t="s">
        <v>2</v>
      </c>
      <c r="B4" s="11" t="s">
        <v>3</v>
      </c>
      <c r="C4" s="7" t="s">
        <v>7</v>
      </c>
      <c r="D4" s="7" t="s">
        <v>5</v>
      </c>
      <c r="E4" s="22">
        <v>50.4</v>
      </c>
    </row>
    <row r="5" spans="1:5" x14ac:dyDescent="0.2">
      <c r="A5" s="11" t="s">
        <v>2</v>
      </c>
      <c r="B5" s="11" t="s">
        <v>3</v>
      </c>
      <c r="C5" s="7" t="s">
        <v>8</v>
      </c>
      <c r="D5" s="7" t="s">
        <v>5</v>
      </c>
      <c r="E5" s="22">
        <v>60</v>
      </c>
    </row>
    <row r="6" spans="1:5" x14ac:dyDescent="0.2">
      <c r="A6" s="11" t="s">
        <v>2</v>
      </c>
      <c r="B6" s="11" t="s">
        <v>3</v>
      </c>
      <c r="C6" s="7" t="s">
        <v>9</v>
      </c>
      <c r="D6" s="7" t="s">
        <v>5</v>
      </c>
      <c r="E6" s="22">
        <v>43.2</v>
      </c>
    </row>
    <row r="7" spans="1:5" x14ac:dyDescent="0.2">
      <c r="A7" s="11" t="s">
        <v>2</v>
      </c>
      <c r="B7" s="11" t="s">
        <v>3</v>
      </c>
      <c r="C7" s="7" t="s">
        <v>10</v>
      </c>
      <c r="D7" s="7" t="s">
        <v>5</v>
      </c>
      <c r="E7" s="22">
        <v>40</v>
      </c>
    </row>
    <row r="8" spans="1:5" x14ac:dyDescent="0.2">
      <c r="A8" s="11" t="s">
        <v>2</v>
      </c>
      <c r="B8" s="11" t="s">
        <v>3</v>
      </c>
      <c r="C8" s="7" t="s">
        <v>11</v>
      </c>
      <c r="D8" s="7" t="s">
        <v>5</v>
      </c>
      <c r="E8" s="22">
        <v>38.950000000000003</v>
      </c>
    </row>
    <row r="9" spans="1:5" x14ac:dyDescent="0.2">
      <c r="A9" s="11" t="s">
        <v>2</v>
      </c>
      <c r="B9" s="11" t="s">
        <v>3</v>
      </c>
      <c r="C9" s="7" t="s">
        <v>4</v>
      </c>
      <c r="D9" s="7" t="s">
        <v>12</v>
      </c>
      <c r="E9" s="22">
        <v>46.5</v>
      </c>
    </row>
    <row r="10" spans="1:5" x14ac:dyDescent="0.2">
      <c r="A10" s="11" t="s">
        <v>2</v>
      </c>
      <c r="B10" s="11" t="s">
        <v>3</v>
      </c>
      <c r="C10" s="7" t="s">
        <v>6</v>
      </c>
      <c r="D10" s="7" t="s">
        <v>12</v>
      </c>
      <c r="E10" s="22">
        <v>41.7</v>
      </c>
    </row>
    <row r="11" spans="1:5" x14ac:dyDescent="0.2">
      <c r="A11" s="11" t="s">
        <v>2</v>
      </c>
      <c r="B11" s="11" t="s">
        <v>3</v>
      </c>
      <c r="C11" s="7" t="s">
        <v>7</v>
      </c>
      <c r="D11" s="7" t="s">
        <v>12</v>
      </c>
      <c r="E11" s="22">
        <v>46.8</v>
      </c>
    </row>
    <row r="12" spans="1:5" x14ac:dyDescent="0.2">
      <c r="A12" s="11" t="s">
        <v>2</v>
      </c>
      <c r="B12" s="11" t="s">
        <v>3</v>
      </c>
      <c r="C12" s="7" t="s">
        <v>8</v>
      </c>
      <c r="D12" s="7" t="s">
        <v>12</v>
      </c>
      <c r="E12" s="22">
        <v>55.2</v>
      </c>
    </row>
    <row r="13" spans="1:5" x14ac:dyDescent="0.2">
      <c r="A13" s="11" t="s">
        <v>2</v>
      </c>
      <c r="B13" s="11" t="s">
        <v>3</v>
      </c>
      <c r="C13" s="7" t="s">
        <v>9</v>
      </c>
      <c r="D13" s="7" t="s">
        <v>12</v>
      </c>
      <c r="E13" s="22">
        <v>40.799999999999997</v>
      </c>
    </row>
    <row r="14" spans="1:5" x14ac:dyDescent="0.2">
      <c r="A14" s="11" t="s">
        <v>2</v>
      </c>
      <c r="B14" s="11" t="s">
        <v>3</v>
      </c>
      <c r="C14" s="7" t="s">
        <v>10</v>
      </c>
      <c r="D14" s="7" t="s">
        <v>12</v>
      </c>
      <c r="E14" s="22">
        <v>38.75</v>
      </c>
    </row>
    <row r="15" spans="1:5" ht="13.5" thickBot="1" x14ac:dyDescent="0.25">
      <c r="A15" s="12" t="s">
        <v>2</v>
      </c>
      <c r="B15" s="12" t="s">
        <v>3</v>
      </c>
      <c r="C15" s="8" t="s">
        <v>11</v>
      </c>
      <c r="D15" s="8" t="s">
        <v>12</v>
      </c>
      <c r="E15" s="25">
        <v>36.549999999999997</v>
      </c>
    </row>
    <row r="16" spans="1:5" x14ac:dyDescent="0.2">
      <c r="A16" s="10" t="s">
        <v>2</v>
      </c>
      <c r="B16" s="10" t="s">
        <v>13</v>
      </c>
      <c r="C16" s="6" t="s">
        <v>4</v>
      </c>
      <c r="D16" s="6" t="s">
        <v>14</v>
      </c>
      <c r="E16" s="19">
        <v>220.95</v>
      </c>
    </row>
    <row r="17" spans="1:5" x14ac:dyDescent="0.2">
      <c r="A17" s="11" t="s">
        <v>2</v>
      </c>
      <c r="B17" s="11" t="s">
        <v>13</v>
      </c>
      <c r="C17" s="7" t="s">
        <v>6</v>
      </c>
      <c r="D17" s="7" t="s">
        <v>14</v>
      </c>
      <c r="E17" s="22">
        <v>218.9</v>
      </c>
    </row>
    <row r="18" spans="1:5" x14ac:dyDescent="0.2">
      <c r="A18" s="11" t="s">
        <v>2</v>
      </c>
      <c r="B18" s="11" t="s">
        <v>13</v>
      </c>
      <c r="C18" s="7" t="s">
        <v>7</v>
      </c>
      <c r="D18" s="7" t="s">
        <v>14</v>
      </c>
      <c r="E18" s="22">
        <v>228.2</v>
      </c>
    </row>
    <row r="19" spans="1:5" x14ac:dyDescent="0.2">
      <c r="A19" s="11" t="s">
        <v>2</v>
      </c>
      <c r="B19" s="11" t="s">
        <v>13</v>
      </c>
      <c r="C19" s="7" t="s">
        <v>8</v>
      </c>
      <c r="D19" s="7" t="s">
        <v>14</v>
      </c>
      <c r="E19" s="22">
        <v>245.3</v>
      </c>
    </row>
    <row r="20" spans="1:5" x14ac:dyDescent="0.2">
      <c r="A20" s="11" t="s">
        <v>2</v>
      </c>
      <c r="B20" s="11" t="s">
        <v>13</v>
      </c>
      <c r="C20" s="7" t="s">
        <v>9</v>
      </c>
      <c r="D20" s="7" t="s">
        <v>14</v>
      </c>
      <c r="E20" s="22">
        <v>218.7</v>
      </c>
    </row>
    <row r="21" spans="1:5" x14ac:dyDescent="0.2">
      <c r="A21" s="11" t="s">
        <v>2</v>
      </c>
      <c r="B21" s="11" t="s">
        <v>13</v>
      </c>
      <c r="C21" s="7" t="s">
        <v>10</v>
      </c>
      <c r="D21" s="7" t="s">
        <v>14</v>
      </c>
      <c r="E21" s="22">
        <v>210.5</v>
      </c>
    </row>
    <row r="22" spans="1:5" ht="13.5" thickBot="1" x14ac:dyDescent="0.25">
      <c r="A22" s="12" t="s">
        <v>2</v>
      </c>
      <c r="B22" s="12" t="s">
        <v>13</v>
      </c>
      <c r="C22" s="8" t="s">
        <v>11</v>
      </c>
      <c r="D22" s="8" t="s">
        <v>14</v>
      </c>
      <c r="E22" s="25">
        <v>200.2</v>
      </c>
    </row>
    <row r="23" spans="1:5" x14ac:dyDescent="0.2">
      <c r="A23" s="10" t="s">
        <v>15</v>
      </c>
      <c r="B23" s="6" t="s">
        <v>16</v>
      </c>
      <c r="C23" s="6" t="s">
        <v>17</v>
      </c>
      <c r="D23" s="6" t="s">
        <v>18</v>
      </c>
      <c r="E23" s="19">
        <v>34.5</v>
      </c>
    </row>
    <row r="24" spans="1:5" x14ac:dyDescent="0.2">
      <c r="A24" s="11" t="s">
        <v>15</v>
      </c>
      <c r="B24" s="7" t="s">
        <v>19</v>
      </c>
      <c r="C24" s="7" t="s">
        <v>17</v>
      </c>
      <c r="D24" s="7" t="s">
        <v>18</v>
      </c>
      <c r="E24" s="22">
        <v>31.25</v>
      </c>
    </row>
    <row r="25" spans="1:5" x14ac:dyDescent="0.2">
      <c r="A25" s="11" t="s">
        <v>15</v>
      </c>
      <c r="B25" s="7" t="s">
        <v>20</v>
      </c>
      <c r="C25" s="7" t="s">
        <v>21</v>
      </c>
      <c r="D25" s="7" t="s">
        <v>18</v>
      </c>
      <c r="E25" s="22">
        <v>33.950000000000003</v>
      </c>
    </row>
    <row r="26" spans="1:5" x14ac:dyDescent="0.2">
      <c r="A26" s="11" t="s">
        <v>15</v>
      </c>
      <c r="B26" s="7" t="s">
        <v>22</v>
      </c>
      <c r="C26" s="7" t="s">
        <v>21</v>
      </c>
      <c r="D26" s="7" t="s">
        <v>18</v>
      </c>
      <c r="E26" s="22">
        <v>32.5</v>
      </c>
    </row>
    <row r="27" spans="1:5" x14ac:dyDescent="0.2">
      <c r="A27" s="11" t="s">
        <v>15</v>
      </c>
      <c r="B27" s="7" t="s">
        <v>23</v>
      </c>
      <c r="C27" s="7" t="s">
        <v>24</v>
      </c>
      <c r="D27" s="7" t="s">
        <v>18</v>
      </c>
      <c r="E27" s="22">
        <v>29.75</v>
      </c>
    </row>
    <row r="28" spans="1:5" x14ac:dyDescent="0.2">
      <c r="A28" s="11" t="s">
        <v>15</v>
      </c>
      <c r="B28" s="7" t="s">
        <v>25</v>
      </c>
      <c r="C28" s="7" t="s">
        <v>24</v>
      </c>
      <c r="D28" s="7" t="s">
        <v>18</v>
      </c>
      <c r="E28" s="22">
        <v>33.950000000000003</v>
      </c>
    </row>
    <row r="29" spans="1:5" x14ac:dyDescent="0.2">
      <c r="A29" s="11" t="s">
        <v>15</v>
      </c>
      <c r="B29" s="7" t="s">
        <v>26</v>
      </c>
      <c r="C29" s="7" t="s">
        <v>24</v>
      </c>
      <c r="D29" s="7" t="s">
        <v>18</v>
      </c>
      <c r="E29" s="22">
        <v>32</v>
      </c>
    </row>
    <row r="30" spans="1:5" x14ac:dyDescent="0.2">
      <c r="A30" s="11" t="s">
        <v>15</v>
      </c>
      <c r="B30" s="7" t="s">
        <v>27</v>
      </c>
      <c r="C30" s="7" t="s">
        <v>17</v>
      </c>
      <c r="D30" s="7" t="s">
        <v>18</v>
      </c>
      <c r="E30" s="22">
        <v>35.5</v>
      </c>
    </row>
    <row r="31" spans="1:5" x14ac:dyDescent="0.2">
      <c r="A31" s="11" t="s">
        <v>15</v>
      </c>
      <c r="B31" s="7" t="s">
        <v>28</v>
      </c>
      <c r="C31" s="7" t="s">
        <v>17</v>
      </c>
      <c r="D31" s="7" t="s">
        <v>18</v>
      </c>
      <c r="E31" s="22">
        <v>35.5</v>
      </c>
    </row>
    <row r="32" spans="1:5" ht="13.5" thickBot="1" x14ac:dyDescent="0.25">
      <c r="A32" s="12" t="s">
        <v>15</v>
      </c>
      <c r="B32" s="8" t="s">
        <v>29</v>
      </c>
      <c r="C32" s="8" t="s">
        <v>17</v>
      </c>
      <c r="D32" s="8" t="s">
        <v>18</v>
      </c>
      <c r="E32" s="25">
        <v>34.5</v>
      </c>
    </row>
    <row r="33" spans="1:5" x14ac:dyDescent="0.2">
      <c r="A33" s="10" t="s">
        <v>30</v>
      </c>
      <c r="B33" s="6" t="s">
        <v>31</v>
      </c>
      <c r="C33" s="6" t="s">
        <v>17</v>
      </c>
      <c r="D33" s="6" t="s">
        <v>12</v>
      </c>
      <c r="E33" s="19">
        <v>290</v>
      </c>
    </row>
    <row r="34" spans="1:5" x14ac:dyDescent="0.2">
      <c r="A34" s="11" t="s">
        <v>30</v>
      </c>
      <c r="B34" s="7" t="s">
        <v>31</v>
      </c>
      <c r="C34" s="7" t="s">
        <v>24</v>
      </c>
      <c r="D34" s="7" t="s">
        <v>12</v>
      </c>
      <c r="E34" s="22">
        <v>324</v>
      </c>
    </row>
    <row r="35" spans="1:5" x14ac:dyDescent="0.2">
      <c r="A35" s="11" t="s">
        <v>30</v>
      </c>
      <c r="B35" s="7" t="s">
        <v>31</v>
      </c>
      <c r="C35" s="7" t="s">
        <v>21</v>
      </c>
      <c r="D35" s="7" t="s">
        <v>12</v>
      </c>
      <c r="E35" s="22">
        <v>333</v>
      </c>
    </row>
    <row r="36" spans="1:5" x14ac:dyDescent="0.2">
      <c r="A36" s="11" t="s">
        <v>30</v>
      </c>
      <c r="B36" s="7" t="s">
        <v>32</v>
      </c>
      <c r="C36" s="7" t="s">
        <v>17</v>
      </c>
      <c r="D36" s="7" t="s">
        <v>12</v>
      </c>
      <c r="E36" s="22">
        <v>480</v>
      </c>
    </row>
    <row r="37" spans="1:5" x14ac:dyDescent="0.2">
      <c r="A37" s="11" t="s">
        <v>30</v>
      </c>
      <c r="B37" s="7" t="s">
        <v>32</v>
      </c>
      <c r="C37" s="7" t="s">
        <v>24</v>
      </c>
      <c r="D37" s="7" t="s">
        <v>12</v>
      </c>
      <c r="E37" s="22">
        <v>540</v>
      </c>
    </row>
    <row r="38" spans="1:5" x14ac:dyDescent="0.2">
      <c r="A38" s="11" t="s">
        <v>30</v>
      </c>
      <c r="B38" s="7" t="s">
        <v>32</v>
      </c>
      <c r="C38" s="7" t="s">
        <v>21</v>
      </c>
      <c r="D38" s="7" t="s">
        <v>12</v>
      </c>
      <c r="E38" s="22">
        <v>525</v>
      </c>
    </row>
    <row r="39" spans="1:5" x14ac:dyDescent="0.2">
      <c r="A39" s="11" t="s">
        <v>30</v>
      </c>
      <c r="B39" s="7" t="s">
        <v>33</v>
      </c>
      <c r="C39" s="7" t="s">
        <v>17</v>
      </c>
      <c r="D39" s="7" t="s">
        <v>12</v>
      </c>
      <c r="E39" s="22">
        <v>500</v>
      </c>
    </row>
    <row r="40" spans="1:5" x14ac:dyDescent="0.2">
      <c r="A40" s="11" t="s">
        <v>30</v>
      </c>
      <c r="B40" s="7" t="s">
        <v>33</v>
      </c>
      <c r="C40" s="7" t="s">
        <v>24</v>
      </c>
      <c r="D40" s="7" t="s">
        <v>12</v>
      </c>
      <c r="E40" s="22">
        <v>600</v>
      </c>
    </row>
    <row r="41" spans="1:5" ht="13.5" thickBot="1" x14ac:dyDescent="0.25">
      <c r="A41" s="12" t="s">
        <v>30</v>
      </c>
      <c r="B41" s="8" t="s">
        <v>33</v>
      </c>
      <c r="C41" s="8" t="s">
        <v>21</v>
      </c>
      <c r="D41" s="8" t="s">
        <v>12</v>
      </c>
      <c r="E41" s="25">
        <v>575</v>
      </c>
    </row>
    <row r="42" spans="1:5" x14ac:dyDescent="0.2">
      <c r="A42" s="13" t="s">
        <v>34</v>
      </c>
      <c r="B42" s="9" t="s">
        <v>35</v>
      </c>
      <c r="C42" s="9" t="s">
        <v>36</v>
      </c>
      <c r="D42" s="9" t="s">
        <v>12</v>
      </c>
      <c r="E42" s="28">
        <v>429</v>
      </c>
    </row>
    <row r="43" spans="1:5" x14ac:dyDescent="0.2">
      <c r="A43" s="11" t="s">
        <v>34</v>
      </c>
      <c r="B43" s="7" t="s">
        <v>37</v>
      </c>
      <c r="C43" s="7" t="s">
        <v>38</v>
      </c>
      <c r="D43" s="7" t="s">
        <v>12</v>
      </c>
      <c r="E43" s="22">
        <v>958</v>
      </c>
    </row>
    <row r="44" spans="1:5" x14ac:dyDescent="0.2">
      <c r="A44" s="11" t="s">
        <v>34</v>
      </c>
      <c r="B44" s="7" t="s">
        <v>37</v>
      </c>
      <c r="C44" s="7" t="s">
        <v>39</v>
      </c>
      <c r="D44" s="7" t="s">
        <v>12</v>
      </c>
      <c r="E44" s="22">
        <v>744</v>
      </c>
    </row>
    <row r="45" spans="1:5" x14ac:dyDescent="0.2">
      <c r="A45" s="11" t="s">
        <v>34</v>
      </c>
      <c r="B45" s="7" t="s">
        <v>40</v>
      </c>
      <c r="C45" s="7" t="s">
        <v>41</v>
      </c>
      <c r="D45" s="7" t="s">
        <v>12</v>
      </c>
      <c r="E45" s="22">
        <v>532</v>
      </c>
    </row>
    <row r="46" spans="1:5" x14ac:dyDescent="0.2">
      <c r="A46" s="11" t="s">
        <v>34</v>
      </c>
      <c r="B46" s="7" t="s">
        <v>40</v>
      </c>
      <c r="C46" s="7" t="s">
        <v>38</v>
      </c>
      <c r="D46" s="7" t="s">
        <v>12</v>
      </c>
      <c r="E46" s="22">
        <v>1584</v>
      </c>
    </row>
    <row r="47" spans="1:5" x14ac:dyDescent="0.2">
      <c r="A47" s="11" t="s">
        <v>34</v>
      </c>
      <c r="B47" s="7" t="s">
        <v>40</v>
      </c>
      <c r="C47" s="7" t="s">
        <v>39</v>
      </c>
      <c r="D47" s="7" t="s">
        <v>12</v>
      </c>
      <c r="E47" s="22">
        <v>462</v>
      </c>
    </row>
    <row r="48" spans="1:5" x14ac:dyDescent="0.2">
      <c r="A48" s="11" t="s">
        <v>34</v>
      </c>
      <c r="B48" s="7" t="s">
        <v>42</v>
      </c>
      <c r="C48" s="7" t="s">
        <v>43</v>
      </c>
      <c r="D48" s="7" t="s">
        <v>12</v>
      </c>
      <c r="E48" s="22">
        <v>496</v>
      </c>
    </row>
    <row r="49" spans="1:5" x14ac:dyDescent="0.2">
      <c r="A49" s="11" t="s">
        <v>34</v>
      </c>
      <c r="B49" s="7" t="s">
        <v>42</v>
      </c>
      <c r="C49" s="7" t="s">
        <v>44</v>
      </c>
      <c r="D49" s="7" t="s">
        <v>12</v>
      </c>
      <c r="E49" s="22">
        <v>823</v>
      </c>
    </row>
    <row r="50" spans="1:5" x14ac:dyDescent="0.2">
      <c r="A50" s="11" t="s">
        <v>34</v>
      </c>
      <c r="B50" s="7" t="s">
        <v>45</v>
      </c>
      <c r="C50" s="7" t="s">
        <v>44</v>
      </c>
      <c r="D50" s="7" t="s">
        <v>12</v>
      </c>
      <c r="E50" s="22">
        <v>442</v>
      </c>
    </row>
    <row r="51" spans="1:5" x14ac:dyDescent="0.2">
      <c r="A51" s="11" t="s">
        <v>34</v>
      </c>
      <c r="B51" s="7" t="s">
        <v>46</v>
      </c>
      <c r="C51" s="7" t="s">
        <v>41</v>
      </c>
      <c r="D51" s="7" t="s">
        <v>12</v>
      </c>
      <c r="E51" s="22">
        <v>586</v>
      </c>
    </row>
    <row r="52" spans="1:5" x14ac:dyDescent="0.2">
      <c r="A52" s="11" t="s">
        <v>34</v>
      </c>
      <c r="B52" s="7" t="s">
        <v>46</v>
      </c>
      <c r="C52" s="7" t="s">
        <v>43</v>
      </c>
      <c r="D52" s="7" t="s">
        <v>12</v>
      </c>
      <c r="E52" s="22">
        <v>514</v>
      </c>
    </row>
    <row r="53" spans="1:5" x14ac:dyDescent="0.2">
      <c r="A53" s="11" t="s">
        <v>34</v>
      </c>
      <c r="B53" s="7" t="s">
        <v>46</v>
      </c>
      <c r="C53" s="7" t="s">
        <v>36</v>
      </c>
      <c r="D53" s="7" t="s">
        <v>12</v>
      </c>
      <c r="E53" s="22">
        <v>604</v>
      </c>
    </row>
    <row r="54" spans="1:5" x14ac:dyDescent="0.2">
      <c r="A54" s="11" t="s">
        <v>34</v>
      </c>
      <c r="B54" s="7" t="s">
        <v>47</v>
      </c>
      <c r="C54" s="7" t="s">
        <v>41</v>
      </c>
      <c r="D54" s="7" t="s">
        <v>12</v>
      </c>
      <c r="E54" s="22">
        <v>550</v>
      </c>
    </row>
    <row r="55" spans="1:5" x14ac:dyDescent="0.2">
      <c r="A55" s="11" t="s">
        <v>34</v>
      </c>
      <c r="B55" s="7" t="s">
        <v>47</v>
      </c>
      <c r="C55" s="7" t="s">
        <v>38</v>
      </c>
      <c r="D55" s="7" t="s">
        <v>12</v>
      </c>
      <c r="E55" s="22">
        <v>763</v>
      </c>
    </row>
    <row r="56" spans="1:5" x14ac:dyDescent="0.2">
      <c r="A56" s="11" t="s">
        <v>34</v>
      </c>
      <c r="B56" s="7" t="s">
        <v>47</v>
      </c>
      <c r="C56" s="7" t="s">
        <v>39</v>
      </c>
      <c r="D56" s="7" t="s">
        <v>12</v>
      </c>
      <c r="E56" s="22">
        <v>432</v>
      </c>
    </row>
    <row r="57" spans="1:5" x14ac:dyDescent="0.2">
      <c r="A57" s="11" t="s">
        <v>34</v>
      </c>
      <c r="B57" s="7" t="s">
        <v>48</v>
      </c>
      <c r="C57" s="7" t="s">
        <v>44</v>
      </c>
      <c r="D57" s="7" t="s">
        <v>12</v>
      </c>
      <c r="E57" s="22">
        <v>632</v>
      </c>
    </row>
    <row r="58" spans="1:5" x14ac:dyDescent="0.2">
      <c r="A58" s="11" t="s">
        <v>34</v>
      </c>
      <c r="B58" s="7" t="s">
        <v>49</v>
      </c>
      <c r="C58" s="7" t="s">
        <v>43</v>
      </c>
      <c r="D58" s="7" t="s">
        <v>12</v>
      </c>
      <c r="E58" s="22">
        <v>496</v>
      </c>
    </row>
    <row r="59" spans="1:5" x14ac:dyDescent="0.2">
      <c r="A59" s="11" t="s">
        <v>34</v>
      </c>
      <c r="B59" s="7" t="s">
        <v>49</v>
      </c>
      <c r="C59" s="7" t="s">
        <v>38</v>
      </c>
      <c r="D59" s="7" t="s">
        <v>12</v>
      </c>
      <c r="E59" s="22">
        <v>528</v>
      </c>
    </row>
    <row r="60" spans="1:5" ht="13.5" thickBot="1" x14ac:dyDescent="0.25">
      <c r="A60" s="12" t="s">
        <v>34</v>
      </c>
      <c r="B60" s="8" t="s">
        <v>49</v>
      </c>
      <c r="C60" s="8" t="s">
        <v>36</v>
      </c>
      <c r="D60" s="8" t="s">
        <v>12</v>
      </c>
      <c r="E60" s="25">
        <v>350</v>
      </c>
    </row>
  </sheetData>
  <phoneticPr fontId="2" type="noConversion"/>
  <pageMargins left="0.74803149606299202" right="0.74803149606299202" top="0.47244094488188998" bottom="0.47244094488188998" header="0.196850393700787" footer="0.196850393700787"/>
  <pageSetup paperSize="9" scale="90" orientation="portrait" r:id="rId1"/>
  <headerFooter alignWithMargins="0">
    <oddHeader>&amp;RAshish 
Student ID:V90220 
Page:&amp;P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153"/>
  <sheetViews>
    <sheetView tabSelected="1" workbookViewId="0">
      <selection activeCell="E2" sqref="E2:L2"/>
    </sheetView>
  </sheetViews>
  <sheetFormatPr defaultRowHeight="12.75" x14ac:dyDescent="0.2"/>
  <cols>
    <col min="1" max="1" width="11.7109375" customWidth="1"/>
    <col min="2" max="2" width="16.7109375" bestFit="1" customWidth="1"/>
    <col min="3" max="3" width="13.28515625" bestFit="1" customWidth="1"/>
    <col min="4" max="4" width="9.7109375" bestFit="1" customWidth="1"/>
    <col min="5" max="5" width="14" bestFit="1" customWidth="1"/>
    <col min="6" max="6" width="17.42578125" customWidth="1"/>
    <col min="7" max="8" width="14" bestFit="1" customWidth="1"/>
    <col min="9" max="11" width="12.28515625" bestFit="1" customWidth="1"/>
    <col min="12" max="12" width="12.28515625" style="2" bestFit="1" customWidth="1"/>
    <col min="13" max="13" width="17.140625" customWidth="1"/>
    <col min="14" max="14" width="12.85546875" bestFit="1" customWidth="1"/>
  </cols>
  <sheetData>
    <row r="1" spans="1:19" ht="25.5" customHeight="1" x14ac:dyDescent="0.25">
      <c r="A1" s="57" t="s">
        <v>64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</row>
    <row r="2" spans="1:19" x14ac:dyDescent="0.2">
      <c r="D2" s="31" t="s">
        <v>70</v>
      </c>
      <c r="E2" s="32" t="s">
        <v>66</v>
      </c>
      <c r="F2" s="32" t="s">
        <v>67</v>
      </c>
      <c r="G2" s="32" t="s">
        <v>65</v>
      </c>
      <c r="H2" s="32" t="s">
        <v>68</v>
      </c>
      <c r="I2" s="32" t="s">
        <v>66</v>
      </c>
      <c r="J2" s="32" t="s">
        <v>67</v>
      </c>
      <c r="K2" s="32" t="s">
        <v>68</v>
      </c>
      <c r="L2" s="33" t="s">
        <v>69</v>
      </c>
    </row>
    <row r="3" spans="1:19" s="1" customFormat="1" ht="16.5" thickBot="1" x14ac:dyDescent="0.3">
      <c r="A3" s="4" t="s">
        <v>50</v>
      </c>
      <c r="B3" s="4" t="s">
        <v>51</v>
      </c>
      <c r="C3" s="4" t="s">
        <v>0</v>
      </c>
      <c r="D3" s="4" t="s">
        <v>1</v>
      </c>
      <c r="E3" s="4" t="s">
        <v>53</v>
      </c>
      <c r="F3" s="4" t="s">
        <v>54</v>
      </c>
      <c r="G3" s="4" t="s">
        <v>75</v>
      </c>
      <c r="H3" s="4" t="s">
        <v>55</v>
      </c>
      <c r="I3" s="4" t="s">
        <v>57</v>
      </c>
      <c r="J3" s="4" t="s">
        <v>56</v>
      </c>
      <c r="K3" s="4" t="s">
        <v>76</v>
      </c>
      <c r="L3" s="4" t="s">
        <v>58</v>
      </c>
      <c r="M3" s="18" t="s">
        <v>62</v>
      </c>
      <c r="N3" s="18" t="s">
        <v>63</v>
      </c>
      <c r="S3" s="3" t="s">
        <v>65</v>
      </c>
    </row>
    <row r="4" spans="1:19" x14ac:dyDescent="0.2">
      <c r="A4" s="10" t="s">
        <v>52</v>
      </c>
      <c r="B4" s="10" t="s">
        <v>3</v>
      </c>
      <c r="C4" s="6" t="s">
        <v>4</v>
      </c>
      <c r="D4" s="6" t="s">
        <v>5</v>
      </c>
      <c r="E4" s="19">
        <v>7000</v>
      </c>
      <c r="F4" s="20">
        <v>17400</v>
      </c>
      <c r="G4" s="20">
        <v>17800</v>
      </c>
      <c r="H4" s="20">
        <v>36730.9</v>
      </c>
      <c r="I4" s="20">
        <v>16320</v>
      </c>
      <c r="J4" s="21">
        <v>25339.200000000001</v>
      </c>
      <c r="K4" s="20">
        <v>3753.6</v>
      </c>
      <c r="L4" s="20">
        <v>21667.200000000001</v>
      </c>
      <c r="M4" s="20">
        <f>SUM(E4:L4)</f>
        <v>146010.9</v>
      </c>
      <c r="N4" s="14">
        <f>M4/'Wholesale Price List '!E2</f>
        <v>3023</v>
      </c>
      <c r="S4" s="3" t="s">
        <v>66</v>
      </c>
    </row>
    <row r="5" spans="1:19" x14ac:dyDescent="0.2">
      <c r="A5" s="11" t="s">
        <v>52</v>
      </c>
      <c r="B5" s="11" t="s">
        <v>3</v>
      </c>
      <c r="C5" s="7" t="s">
        <v>6</v>
      </c>
      <c r="D5" s="7" t="s">
        <v>5</v>
      </c>
      <c r="E5" s="22">
        <v>23625</v>
      </c>
      <c r="F5" s="23">
        <v>15225</v>
      </c>
      <c r="G5" s="23">
        <v>23825</v>
      </c>
      <c r="H5" s="23">
        <v>32161.599999999999</v>
      </c>
      <c r="I5" s="23">
        <v>3530</v>
      </c>
      <c r="J5" s="24">
        <v>22171.8</v>
      </c>
      <c r="K5" s="23">
        <v>29534.400000000001</v>
      </c>
      <c r="L5" s="23">
        <v>8958.7999999999993</v>
      </c>
      <c r="M5" s="23">
        <f t="shared" ref="M5:M62" si="0">SUM(E5:L5)</f>
        <v>159031.6</v>
      </c>
      <c r="N5" s="15">
        <f>M5/'Wholesale Price List '!E3</f>
        <v>3598</v>
      </c>
      <c r="S5" s="3" t="s">
        <v>67</v>
      </c>
    </row>
    <row r="6" spans="1:19" x14ac:dyDescent="0.2">
      <c r="A6" s="11" t="s">
        <v>52</v>
      </c>
      <c r="B6" s="11" t="s">
        <v>3</v>
      </c>
      <c r="C6" s="7" t="s">
        <v>7</v>
      </c>
      <c r="D6" s="7" t="s">
        <v>5</v>
      </c>
      <c r="E6" s="22">
        <v>118562.5</v>
      </c>
      <c r="F6" s="23">
        <v>33229.199999999997</v>
      </c>
      <c r="G6" s="23">
        <v>301895.84999999998</v>
      </c>
      <c r="H6" s="23">
        <v>90125</v>
      </c>
      <c r="I6" s="23">
        <v>28458.3</v>
      </c>
      <c r="J6" s="24">
        <v>68415.600000000006</v>
      </c>
      <c r="K6" s="23">
        <v>64460</v>
      </c>
      <c r="L6" s="23">
        <v>41378.35</v>
      </c>
      <c r="M6" s="23">
        <f t="shared" si="0"/>
        <v>746524.8</v>
      </c>
      <c r="N6" s="15">
        <f>M6/'Wholesale Price List '!E4</f>
        <v>14812.000000000002</v>
      </c>
      <c r="S6" s="3" t="s">
        <v>68</v>
      </c>
    </row>
    <row r="7" spans="1:19" x14ac:dyDescent="0.2">
      <c r="A7" s="11" t="s">
        <v>52</v>
      </c>
      <c r="B7" s="11" t="s">
        <v>3</v>
      </c>
      <c r="C7" s="7" t="s">
        <v>8</v>
      </c>
      <c r="D7" s="7" t="s">
        <v>5</v>
      </c>
      <c r="E7" s="22">
        <v>5875</v>
      </c>
      <c r="F7" s="23">
        <v>16675</v>
      </c>
      <c r="G7" s="23">
        <v>17475</v>
      </c>
      <c r="H7" s="23">
        <v>35230</v>
      </c>
      <c r="I7" s="23">
        <v>14390</v>
      </c>
      <c r="J7" s="24">
        <v>24283.4</v>
      </c>
      <c r="K7" s="23">
        <v>32347.200000000001</v>
      </c>
      <c r="L7" s="23">
        <v>20764.400000000001</v>
      </c>
      <c r="M7" s="23">
        <f t="shared" si="0"/>
        <v>167040</v>
      </c>
      <c r="N7" s="15">
        <f>M7/'Wholesale Price List '!E5</f>
        <v>2784</v>
      </c>
      <c r="S7" s="3" t="s">
        <v>69</v>
      </c>
    </row>
    <row r="8" spans="1:19" x14ac:dyDescent="0.2">
      <c r="A8" s="11" t="s">
        <v>52</v>
      </c>
      <c r="B8" s="11" t="s">
        <v>3</v>
      </c>
      <c r="C8" s="7" t="s">
        <v>9</v>
      </c>
      <c r="D8" s="7" t="s">
        <v>5</v>
      </c>
      <c r="E8" s="22">
        <v>1125</v>
      </c>
      <c r="F8" s="23">
        <v>18125</v>
      </c>
      <c r="G8" s="23">
        <v>38125</v>
      </c>
      <c r="H8" s="23">
        <v>38250</v>
      </c>
      <c r="I8" s="23">
        <v>18250</v>
      </c>
      <c r="J8" s="24">
        <v>26395</v>
      </c>
      <c r="K8" s="23">
        <v>35160</v>
      </c>
      <c r="L8" s="23">
        <v>22598.799999999999</v>
      </c>
      <c r="M8" s="23">
        <f t="shared" si="0"/>
        <v>198028.79999999999</v>
      </c>
      <c r="N8" s="15">
        <f>M8/'Wholesale Price List '!E6</f>
        <v>4583.9999999999991</v>
      </c>
    </row>
    <row r="9" spans="1:19" x14ac:dyDescent="0.2">
      <c r="A9" s="11" t="s">
        <v>52</v>
      </c>
      <c r="B9" s="11" t="s">
        <v>3</v>
      </c>
      <c r="C9" s="7" t="s">
        <v>10</v>
      </c>
      <c r="D9" s="7" t="s">
        <v>5</v>
      </c>
      <c r="E9" s="22">
        <v>18375</v>
      </c>
      <c r="F9" s="23">
        <v>11841.75</v>
      </c>
      <c r="G9" s="23">
        <v>5308.35</v>
      </c>
      <c r="H9" s="23">
        <v>4990</v>
      </c>
      <c r="I9" s="23">
        <v>11523.4</v>
      </c>
      <c r="J9" s="24">
        <v>17244.75</v>
      </c>
      <c r="K9" s="23">
        <v>22971.200000000001</v>
      </c>
      <c r="L9" s="23">
        <v>14745.55</v>
      </c>
      <c r="M9" s="23">
        <f t="shared" si="0"/>
        <v>107000</v>
      </c>
      <c r="N9" s="15">
        <f>M9/'Wholesale Price List '!E7</f>
        <v>2675</v>
      </c>
    </row>
    <row r="10" spans="1:19" x14ac:dyDescent="0.2">
      <c r="A10" s="11" t="s">
        <v>52</v>
      </c>
      <c r="B10" s="11" t="s">
        <v>3</v>
      </c>
      <c r="C10" s="7" t="s">
        <v>11</v>
      </c>
      <c r="D10" s="7" t="s">
        <v>5</v>
      </c>
      <c r="E10" s="22">
        <v>30750</v>
      </c>
      <c r="F10" s="23">
        <v>39850.75</v>
      </c>
      <c r="G10" s="23">
        <v>1088883.3500000001</v>
      </c>
      <c r="H10" s="23">
        <v>41820</v>
      </c>
      <c r="I10" s="23">
        <v>12753.1</v>
      </c>
      <c r="J10" s="24">
        <v>28858.5</v>
      </c>
      <c r="K10" s="23">
        <v>68441.600000000006</v>
      </c>
      <c r="L10" s="23">
        <v>34676.800000000003</v>
      </c>
      <c r="M10" s="23">
        <f t="shared" si="0"/>
        <v>1346034.1000000003</v>
      </c>
      <c r="N10" s="15">
        <f>M10/'Wholesale Price List '!E8</f>
        <v>34558.000000000007</v>
      </c>
    </row>
    <row r="11" spans="1:19" x14ac:dyDescent="0.2">
      <c r="A11" s="11" t="s">
        <v>52</v>
      </c>
      <c r="B11" s="11" t="s">
        <v>3</v>
      </c>
      <c r="C11" s="7" t="s">
        <v>4</v>
      </c>
      <c r="D11" s="7" t="s">
        <v>12</v>
      </c>
      <c r="E11" s="22">
        <v>9187.5</v>
      </c>
      <c r="F11" s="23">
        <v>5920.8</v>
      </c>
      <c r="G11" s="23">
        <v>2654.1</v>
      </c>
      <c r="H11" s="23">
        <v>12511.5</v>
      </c>
      <c r="I11" s="23">
        <v>15761.7</v>
      </c>
      <c r="J11" s="24">
        <v>8622.4</v>
      </c>
      <c r="K11" s="23">
        <v>11485.6</v>
      </c>
      <c r="L11" s="23">
        <v>7372.9</v>
      </c>
      <c r="M11" s="23">
        <f t="shared" si="0"/>
        <v>73516.5</v>
      </c>
      <c r="N11" s="15">
        <f>M11/'Wholesale Price List '!E9</f>
        <v>1581</v>
      </c>
    </row>
    <row r="12" spans="1:19" x14ac:dyDescent="0.2">
      <c r="A12" s="11" t="s">
        <v>52</v>
      </c>
      <c r="B12" s="11" t="s">
        <v>3</v>
      </c>
      <c r="C12" s="7" t="s">
        <v>6</v>
      </c>
      <c r="D12" s="7" t="s">
        <v>12</v>
      </c>
      <c r="E12" s="22">
        <v>18375</v>
      </c>
      <c r="F12" s="23">
        <v>11841.4</v>
      </c>
      <c r="G12" s="23">
        <v>8308.25</v>
      </c>
      <c r="H12" s="23">
        <v>25010.6</v>
      </c>
      <c r="I12" s="23">
        <v>11523.25</v>
      </c>
      <c r="J12" s="24">
        <v>17244.75</v>
      </c>
      <c r="K12" s="23">
        <v>22971.200000000001</v>
      </c>
      <c r="L12" s="23">
        <v>14746.15</v>
      </c>
      <c r="M12" s="23">
        <f t="shared" si="0"/>
        <v>130020.59999999999</v>
      </c>
      <c r="N12" s="15">
        <f>M12/'Wholesale Price List '!E10</f>
        <v>3117.9999999999995</v>
      </c>
    </row>
    <row r="13" spans="1:19" x14ac:dyDescent="0.2">
      <c r="A13" s="11" t="s">
        <v>52</v>
      </c>
      <c r="B13" s="11" t="s">
        <v>3</v>
      </c>
      <c r="C13" s="7" t="s">
        <v>7</v>
      </c>
      <c r="D13" s="7" t="s">
        <v>12</v>
      </c>
      <c r="E13" s="22">
        <v>13875</v>
      </c>
      <c r="F13" s="23">
        <v>8941.65</v>
      </c>
      <c r="G13" s="23">
        <v>4008.35</v>
      </c>
      <c r="H13" s="23">
        <v>18896</v>
      </c>
      <c r="I13" s="23">
        <v>3803.35</v>
      </c>
      <c r="J13" s="24">
        <v>13021.5</v>
      </c>
      <c r="K13" s="23">
        <v>17345.599999999999</v>
      </c>
      <c r="L13" s="23">
        <v>11134.55</v>
      </c>
      <c r="M13" s="23">
        <f t="shared" si="0"/>
        <v>91026</v>
      </c>
      <c r="N13" s="15">
        <f>M13/'Wholesale Price List '!E11</f>
        <v>1945.0000000000002</v>
      </c>
    </row>
    <row r="14" spans="1:19" x14ac:dyDescent="0.2">
      <c r="A14" s="11" t="s">
        <v>52</v>
      </c>
      <c r="B14" s="11" t="s">
        <v>3</v>
      </c>
      <c r="C14" s="7" t="s">
        <v>8</v>
      </c>
      <c r="D14" s="7" t="s">
        <v>12</v>
      </c>
      <c r="E14" s="22">
        <v>15750</v>
      </c>
      <c r="F14" s="23">
        <v>10150</v>
      </c>
      <c r="G14" s="23">
        <v>24550</v>
      </c>
      <c r="H14" s="23">
        <v>21441.599999999999</v>
      </c>
      <c r="I14" s="23">
        <v>7020</v>
      </c>
      <c r="J14" s="24">
        <v>14781.2</v>
      </c>
      <c r="K14" s="23">
        <v>19689.599999999999</v>
      </c>
      <c r="L14" s="23">
        <v>12639.2</v>
      </c>
      <c r="M14" s="23">
        <f t="shared" si="0"/>
        <v>126021.59999999999</v>
      </c>
      <c r="N14" s="15">
        <f>M14/'Wholesale Price List '!E12</f>
        <v>2282.9999999999995</v>
      </c>
    </row>
    <row r="15" spans="1:19" x14ac:dyDescent="0.2">
      <c r="A15" s="11" t="s">
        <v>52</v>
      </c>
      <c r="B15" s="11" t="s">
        <v>3</v>
      </c>
      <c r="C15" s="7" t="s">
        <v>9</v>
      </c>
      <c r="D15" s="7" t="s">
        <v>12</v>
      </c>
      <c r="E15" s="22">
        <v>13125</v>
      </c>
      <c r="F15" s="23">
        <v>8458.25</v>
      </c>
      <c r="G15" s="23">
        <v>3791.65</v>
      </c>
      <c r="H15" s="23">
        <v>17850</v>
      </c>
      <c r="I15" s="23">
        <v>2516.65</v>
      </c>
      <c r="J15" s="24">
        <v>12344.9</v>
      </c>
      <c r="K15" s="23">
        <v>16408</v>
      </c>
      <c r="L15" s="23">
        <v>10532.75</v>
      </c>
      <c r="M15" s="23">
        <f t="shared" si="0"/>
        <v>85027.200000000012</v>
      </c>
      <c r="N15" s="15">
        <f>M15/'Wholesale Price List '!E13</f>
        <v>2084.0000000000005</v>
      </c>
    </row>
    <row r="16" spans="1:19" x14ac:dyDescent="0.2">
      <c r="A16" s="11" t="s">
        <v>52</v>
      </c>
      <c r="B16" s="11" t="s">
        <v>3</v>
      </c>
      <c r="C16" s="7" t="s">
        <v>10</v>
      </c>
      <c r="D16" s="7" t="s">
        <v>12</v>
      </c>
      <c r="E16" s="22">
        <v>10875</v>
      </c>
      <c r="F16" s="23">
        <v>7008.3</v>
      </c>
      <c r="G16" s="23">
        <v>3141.6</v>
      </c>
      <c r="H16" s="23">
        <v>14790</v>
      </c>
      <c r="I16" s="23">
        <v>18656.599999999999</v>
      </c>
      <c r="J16" s="24">
        <v>10238.549999999999</v>
      </c>
      <c r="K16" s="23">
        <v>13595.2</v>
      </c>
      <c r="L16" s="23">
        <v>8727.25</v>
      </c>
      <c r="M16" s="23">
        <f t="shared" si="0"/>
        <v>87032.499999999985</v>
      </c>
      <c r="N16" s="15">
        <f>M16/'Wholesale Price List '!E14</f>
        <v>2245.9999999999995</v>
      </c>
    </row>
    <row r="17" spans="1:14" ht="13.5" thickBot="1" x14ac:dyDescent="0.25">
      <c r="A17" s="12" t="s">
        <v>52</v>
      </c>
      <c r="B17" s="12" t="s">
        <v>3</v>
      </c>
      <c r="C17" s="8" t="s">
        <v>11</v>
      </c>
      <c r="D17" s="8" t="s">
        <v>12</v>
      </c>
      <c r="E17" s="25">
        <v>7125</v>
      </c>
      <c r="F17" s="26">
        <v>4591.8</v>
      </c>
      <c r="G17" s="26">
        <v>2058.3000000000002</v>
      </c>
      <c r="H17" s="26">
        <v>9690</v>
      </c>
      <c r="I17" s="26">
        <v>12223.4</v>
      </c>
      <c r="J17" s="27">
        <v>6686.7</v>
      </c>
      <c r="K17" s="26">
        <v>8925.2000000000007</v>
      </c>
      <c r="L17" s="26">
        <v>5717.6</v>
      </c>
      <c r="M17" s="26">
        <f t="shared" si="0"/>
        <v>57017.999999999993</v>
      </c>
      <c r="N17" s="16">
        <f>M17/'Wholesale Price List '!E15</f>
        <v>1560</v>
      </c>
    </row>
    <row r="18" spans="1:14" x14ac:dyDescent="0.2">
      <c r="A18" s="10" t="s">
        <v>52</v>
      </c>
      <c r="B18" s="10" t="s">
        <v>13</v>
      </c>
      <c r="C18" s="6" t="s">
        <v>4</v>
      </c>
      <c r="D18" s="6" t="s">
        <v>14</v>
      </c>
      <c r="E18" s="19">
        <v>7269.25</v>
      </c>
      <c r="F18" s="20">
        <v>7104.75</v>
      </c>
      <c r="G18" s="20">
        <v>4141.7</v>
      </c>
      <c r="H18" s="20"/>
      <c r="I18" s="20">
        <v>11533.5</v>
      </c>
      <c r="J18" s="21"/>
      <c r="K18" s="20"/>
      <c r="L18" s="20"/>
      <c r="M18" s="20">
        <f t="shared" si="0"/>
        <v>30049.200000000001</v>
      </c>
      <c r="N18" s="14">
        <f>M18/'Wholesale Price List '!E16</f>
        <v>136</v>
      </c>
    </row>
    <row r="19" spans="1:14" x14ac:dyDescent="0.2">
      <c r="A19" s="11" t="s">
        <v>52</v>
      </c>
      <c r="B19" s="11" t="s">
        <v>13</v>
      </c>
      <c r="C19" s="7" t="s">
        <v>6</v>
      </c>
      <c r="D19" s="7" t="s">
        <v>14</v>
      </c>
      <c r="E19" s="22">
        <v>36444.75</v>
      </c>
      <c r="F19" s="23">
        <v>16113.05</v>
      </c>
      <c r="G19" s="23">
        <v>22073.4</v>
      </c>
      <c r="H19" s="23"/>
      <c r="I19" s="23">
        <v>14023.3</v>
      </c>
      <c r="J19" s="24"/>
      <c r="K19" s="23"/>
      <c r="L19" s="23"/>
      <c r="M19" s="23">
        <f t="shared" si="0"/>
        <v>88654.500000000015</v>
      </c>
      <c r="N19" s="15">
        <f>M19/'Wholesale Price List '!E17</f>
        <v>405.00000000000006</v>
      </c>
    </row>
    <row r="20" spans="1:14" x14ac:dyDescent="0.2">
      <c r="A20" s="11" t="s">
        <v>52</v>
      </c>
      <c r="B20" s="11" t="s">
        <v>13</v>
      </c>
      <c r="C20" s="7" t="s">
        <v>7</v>
      </c>
      <c r="D20" s="7" t="s">
        <v>14</v>
      </c>
      <c r="E20" s="22">
        <v>26169.599999999999</v>
      </c>
      <c r="F20" s="23">
        <v>5576.8</v>
      </c>
      <c r="G20" s="23">
        <v>19924.599999999999</v>
      </c>
      <c r="H20" s="23"/>
      <c r="I20" s="23">
        <v>6520</v>
      </c>
      <c r="J20" s="24"/>
      <c r="K20" s="23"/>
      <c r="L20" s="23"/>
      <c r="M20" s="23">
        <f t="shared" si="0"/>
        <v>58191</v>
      </c>
      <c r="N20" s="15">
        <f>M20/'Wholesale Price List '!E18</f>
        <v>255</v>
      </c>
    </row>
    <row r="21" spans="1:14" x14ac:dyDescent="0.2">
      <c r="A21" s="11" t="s">
        <v>52</v>
      </c>
      <c r="B21" s="11" t="s">
        <v>13</v>
      </c>
      <c r="C21" s="7" t="s">
        <v>8</v>
      </c>
      <c r="D21" s="7" t="s">
        <v>14</v>
      </c>
      <c r="E21" s="22">
        <v>77977.600000000006</v>
      </c>
      <c r="F21" s="23">
        <v>16890.8</v>
      </c>
      <c r="G21" s="23">
        <v>77214</v>
      </c>
      <c r="H21" s="23"/>
      <c r="I21" s="23">
        <v>26120</v>
      </c>
      <c r="J21" s="24"/>
      <c r="K21" s="23"/>
      <c r="L21" s="23"/>
      <c r="M21" s="23">
        <f t="shared" si="0"/>
        <v>198202.40000000002</v>
      </c>
      <c r="N21" s="15">
        <f>M21/'Wholesale Price List '!E19</f>
        <v>808.00000000000011</v>
      </c>
    </row>
    <row r="22" spans="1:14" x14ac:dyDescent="0.2">
      <c r="A22" s="11" t="s">
        <v>52</v>
      </c>
      <c r="B22" s="11" t="s">
        <v>13</v>
      </c>
      <c r="C22" s="7" t="s">
        <v>9</v>
      </c>
      <c r="D22" s="7" t="s">
        <v>14</v>
      </c>
      <c r="E22" s="22">
        <v>29440.799999999999</v>
      </c>
      <c r="F22" s="23">
        <v>28871.1</v>
      </c>
      <c r="G22" s="23">
        <v>46575.3</v>
      </c>
      <c r="H22" s="23"/>
      <c r="I22" s="23">
        <v>16710</v>
      </c>
      <c r="J22" s="24"/>
      <c r="K22" s="23"/>
      <c r="L22" s="23"/>
      <c r="M22" s="23">
        <f t="shared" si="0"/>
        <v>121597.2</v>
      </c>
      <c r="N22" s="15">
        <f>M22/'Wholesale Price List '!E20</f>
        <v>556</v>
      </c>
    </row>
    <row r="23" spans="1:14" x14ac:dyDescent="0.2">
      <c r="A23" s="11" t="s">
        <v>52</v>
      </c>
      <c r="B23" s="11" t="s">
        <v>13</v>
      </c>
      <c r="C23" s="7" t="s">
        <v>10</v>
      </c>
      <c r="D23" s="7" t="s">
        <v>14</v>
      </c>
      <c r="E23" s="22">
        <v>18324.3</v>
      </c>
      <c r="F23" s="23">
        <v>7761.7</v>
      </c>
      <c r="G23" s="23">
        <v>20231.650000000001</v>
      </c>
      <c r="H23" s="23"/>
      <c r="I23" s="23">
        <v>8833.35</v>
      </c>
      <c r="J23" s="24"/>
      <c r="K23" s="23"/>
      <c r="L23" s="23"/>
      <c r="M23" s="23">
        <f t="shared" si="0"/>
        <v>55151</v>
      </c>
      <c r="N23" s="15">
        <f>M23/'Wholesale Price List '!E21</f>
        <v>262</v>
      </c>
    </row>
    <row r="24" spans="1:14" ht="13.5" thickBot="1" x14ac:dyDescent="0.25">
      <c r="A24" s="12" t="s">
        <v>52</v>
      </c>
      <c r="B24" s="12" t="s">
        <v>13</v>
      </c>
      <c r="C24" s="8" t="s">
        <v>11</v>
      </c>
      <c r="D24" s="8" t="s">
        <v>14</v>
      </c>
      <c r="E24" s="25">
        <v>7259.75</v>
      </c>
      <c r="F24" s="26">
        <v>7134.25</v>
      </c>
      <c r="G24" s="26">
        <v>4092.65</v>
      </c>
      <c r="H24" s="26"/>
      <c r="I24" s="26">
        <v>11543.35</v>
      </c>
      <c r="J24" s="27"/>
      <c r="K24" s="26"/>
      <c r="L24" s="26"/>
      <c r="M24" s="26">
        <f t="shared" si="0"/>
        <v>30030</v>
      </c>
      <c r="N24" s="16">
        <f>M24/'Wholesale Price List '!E22</f>
        <v>150</v>
      </c>
    </row>
    <row r="25" spans="1:14" x14ac:dyDescent="0.2">
      <c r="A25" s="10" t="s">
        <v>15</v>
      </c>
      <c r="B25" s="6" t="s">
        <v>16</v>
      </c>
      <c r="C25" s="6" t="s">
        <v>17</v>
      </c>
      <c r="D25" s="6" t="s">
        <v>18</v>
      </c>
      <c r="E25" s="19">
        <v>355625</v>
      </c>
      <c r="F25" s="20">
        <v>46256.5</v>
      </c>
      <c r="G25" s="20">
        <v>18750</v>
      </c>
      <c r="H25" s="20">
        <v>57500</v>
      </c>
      <c r="I25" s="20">
        <v>31250</v>
      </c>
      <c r="J25" s="21">
        <v>50000</v>
      </c>
      <c r="K25" s="20">
        <v>9375</v>
      </c>
      <c r="L25" s="20">
        <v>65250</v>
      </c>
      <c r="M25" s="20">
        <f t="shared" si="0"/>
        <v>634006.5</v>
      </c>
      <c r="N25" s="14">
        <f>M25/'Wholesale Price List '!E23</f>
        <v>18377</v>
      </c>
    </row>
    <row r="26" spans="1:14" x14ac:dyDescent="0.2">
      <c r="A26" s="11" t="s">
        <v>15</v>
      </c>
      <c r="B26" s="7" t="s">
        <v>19</v>
      </c>
      <c r="C26" s="7" t="s">
        <v>17</v>
      </c>
      <c r="D26" s="7" t="s">
        <v>18</v>
      </c>
      <c r="E26" s="22">
        <v>250</v>
      </c>
      <c r="F26" s="23">
        <v>625</v>
      </c>
      <c r="G26" s="23">
        <v>750</v>
      </c>
      <c r="H26" s="23">
        <v>17500</v>
      </c>
      <c r="I26" s="23">
        <v>1250</v>
      </c>
      <c r="J26" s="24">
        <v>375</v>
      </c>
      <c r="K26" s="23">
        <v>2000</v>
      </c>
      <c r="L26" s="23">
        <v>2250</v>
      </c>
      <c r="M26" s="23">
        <f t="shared" si="0"/>
        <v>25000</v>
      </c>
      <c r="N26" s="15">
        <f>M26/'Wholesale Price List '!E24</f>
        <v>800</v>
      </c>
    </row>
    <row r="27" spans="1:14" x14ac:dyDescent="0.2">
      <c r="A27" s="11" t="s">
        <v>15</v>
      </c>
      <c r="B27" s="7" t="s">
        <v>20</v>
      </c>
      <c r="C27" s="7" t="s">
        <v>21</v>
      </c>
      <c r="D27" s="7" t="s">
        <v>18</v>
      </c>
      <c r="E27" s="22">
        <v>77214.7</v>
      </c>
      <c r="F27" s="23">
        <v>32750</v>
      </c>
      <c r="G27" s="23">
        <v>107125</v>
      </c>
      <c r="H27" s="23">
        <v>133170</v>
      </c>
      <c r="I27" s="23">
        <v>23750</v>
      </c>
      <c r="J27" s="24">
        <v>42750</v>
      </c>
      <c r="K27" s="23">
        <v>30250</v>
      </c>
      <c r="L27" s="23">
        <v>38000</v>
      </c>
      <c r="M27" s="23">
        <f t="shared" si="0"/>
        <v>485009.7</v>
      </c>
      <c r="N27" s="15">
        <f>M27/'Wholesale Price List '!E25</f>
        <v>14286</v>
      </c>
    </row>
    <row r="28" spans="1:14" x14ac:dyDescent="0.2">
      <c r="A28" s="11" t="s">
        <v>15</v>
      </c>
      <c r="B28" s="7" t="s">
        <v>22</v>
      </c>
      <c r="C28" s="7" t="s">
        <v>21</v>
      </c>
      <c r="D28" s="7" t="s">
        <v>18</v>
      </c>
      <c r="E28" s="22">
        <v>750</v>
      </c>
      <c r="F28" s="23">
        <v>517.5</v>
      </c>
      <c r="G28" s="23">
        <v>1500</v>
      </c>
      <c r="H28" s="23">
        <v>35000</v>
      </c>
      <c r="I28" s="23">
        <v>2500</v>
      </c>
      <c r="J28" s="24">
        <v>4000</v>
      </c>
      <c r="K28" s="23">
        <v>1250</v>
      </c>
      <c r="L28" s="23">
        <v>4500</v>
      </c>
      <c r="M28" s="23">
        <f t="shared" si="0"/>
        <v>50017.5</v>
      </c>
      <c r="N28" s="15">
        <f>M28/'Wholesale Price List '!E26</f>
        <v>1539</v>
      </c>
    </row>
    <row r="29" spans="1:14" x14ac:dyDescent="0.2">
      <c r="A29" s="11" t="s">
        <v>15</v>
      </c>
      <c r="B29" s="7" t="s">
        <v>23</v>
      </c>
      <c r="C29" s="7" t="s">
        <v>24</v>
      </c>
      <c r="D29" s="7" t="s">
        <v>18</v>
      </c>
      <c r="E29" s="22">
        <v>10000</v>
      </c>
      <c r="F29" s="23">
        <v>4000</v>
      </c>
      <c r="G29" s="23">
        <v>20000</v>
      </c>
      <c r="H29" s="23">
        <v>360000</v>
      </c>
      <c r="I29" s="23">
        <v>12000</v>
      </c>
      <c r="J29" s="24">
        <v>6000</v>
      </c>
      <c r="K29" s="23">
        <v>31986.5</v>
      </c>
      <c r="L29" s="23">
        <v>36000</v>
      </c>
      <c r="M29" s="23">
        <f t="shared" si="0"/>
        <v>479986.5</v>
      </c>
      <c r="N29" s="15">
        <f>M29/'Wholesale Price List '!E27</f>
        <v>16134</v>
      </c>
    </row>
    <row r="30" spans="1:14" x14ac:dyDescent="0.2">
      <c r="A30" s="11" t="s">
        <v>15</v>
      </c>
      <c r="B30" s="7" t="s">
        <v>25</v>
      </c>
      <c r="C30" s="7" t="s">
        <v>24</v>
      </c>
      <c r="D30" s="7" t="s">
        <v>18</v>
      </c>
      <c r="E30" s="22">
        <v>8250</v>
      </c>
      <c r="F30" s="23">
        <v>4750</v>
      </c>
      <c r="G30" s="23">
        <v>6875</v>
      </c>
      <c r="H30" s="23">
        <v>190500</v>
      </c>
      <c r="I30" s="23">
        <v>24750</v>
      </c>
      <c r="J30" s="24">
        <v>22028.95</v>
      </c>
      <c r="K30" s="23">
        <v>4125</v>
      </c>
      <c r="L30" s="23">
        <v>13750</v>
      </c>
      <c r="M30" s="23">
        <f t="shared" si="0"/>
        <v>275028.95</v>
      </c>
      <c r="N30" s="15">
        <f>M30/'Wholesale Price List '!E28</f>
        <v>8101</v>
      </c>
    </row>
    <row r="31" spans="1:14" x14ac:dyDescent="0.2">
      <c r="A31" s="11" t="s">
        <v>15</v>
      </c>
      <c r="B31" s="7" t="s">
        <v>26</v>
      </c>
      <c r="C31" s="7" t="s">
        <v>24</v>
      </c>
      <c r="D31" s="7" t="s">
        <v>18</v>
      </c>
      <c r="E31" s="22">
        <v>5000</v>
      </c>
      <c r="F31" s="23">
        <v>2000</v>
      </c>
      <c r="G31" s="23">
        <v>6000</v>
      </c>
      <c r="H31" s="23">
        <v>60000</v>
      </c>
      <c r="I31" s="23">
        <v>10000</v>
      </c>
      <c r="J31" s="24">
        <v>16000</v>
      </c>
      <c r="K31" s="23">
        <v>3000</v>
      </c>
      <c r="L31" s="23">
        <v>18000</v>
      </c>
      <c r="M31" s="23">
        <f t="shared" si="0"/>
        <v>120000</v>
      </c>
      <c r="N31" s="15">
        <f>M31/'Wholesale Price List '!E29</f>
        <v>3750</v>
      </c>
    </row>
    <row r="32" spans="1:14" x14ac:dyDescent="0.2">
      <c r="A32" s="11" t="s">
        <v>15</v>
      </c>
      <c r="B32" s="7" t="s">
        <v>27</v>
      </c>
      <c r="C32" s="7" t="s">
        <v>17</v>
      </c>
      <c r="D32" s="7" t="s">
        <v>18</v>
      </c>
      <c r="E32" s="22">
        <v>5000</v>
      </c>
      <c r="F32" s="23">
        <v>6000</v>
      </c>
      <c r="G32" s="23">
        <v>20000</v>
      </c>
      <c r="H32" s="23">
        <v>122000</v>
      </c>
      <c r="I32" s="23">
        <v>16000</v>
      </c>
      <c r="J32" s="24">
        <v>10984</v>
      </c>
      <c r="K32" s="23">
        <v>3000</v>
      </c>
      <c r="L32" s="23">
        <v>9000</v>
      </c>
      <c r="M32" s="23">
        <f t="shared" si="0"/>
        <v>191984</v>
      </c>
      <c r="N32" s="15">
        <f>M32/'Wholesale Price List '!E30</f>
        <v>5408</v>
      </c>
    </row>
    <row r="33" spans="1:14" x14ac:dyDescent="0.2">
      <c r="A33" s="11" t="s">
        <v>15</v>
      </c>
      <c r="B33" s="7" t="s">
        <v>28</v>
      </c>
      <c r="C33" s="7" t="s">
        <v>17</v>
      </c>
      <c r="D33" s="7" t="s">
        <v>18</v>
      </c>
      <c r="E33" s="22">
        <v>23125</v>
      </c>
      <c r="F33" s="23">
        <v>31250</v>
      </c>
      <c r="G33" s="23">
        <v>3750</v>
      </c>
      <c r="H33" s="23">
        <v>37500</v>
      </c>
      <c r="I33" s="23">
        <v>6250</v>
      </c>
      <c r="J33" s="24">
        <v>10031</v>
      </c>
      <c r="K33" s="23">
        <v>1875</v>
      </c>
      <c r="L33" s="23">
        <v>11250</v>
      </c>
      <c r="M33" s="23">
        <f t="shared" si="0"/>
        <v>125031</v>
      </c>
      <c r="N33" s="15">
        <f>M33/'Wholesale Price List '!E31</f>
        <v>3522</v>
      </c>
    </row>
    <row r="34" spans="1:14" ht="13.5" thickBot="1" x14ac:dyDescent="0.25">
      <c r="A34" s="12" t="s">
        <v>15</v>
      </c>
      <c r="B34" s="8" t="s">
        <v>29</v>
      </c>
      <c r="C34" s="8" t="s">
        <v>17</v>
      </c>
      <c r="D34" s="8" t="s">
        <v>18</v>
      </c>
      <c r="E34" s="25">
        <v>3125</v>
      </c>
      <c r="F34" s="26">
        <v>1250</v>
      </c>
      <c r="G34" s="26">
        <v>3750</v>
      </c>
      <c r="H34" s="26">
        <v>87500</v>
      </c>
      <c r="I34" s="26">
        <v>6250</v>
      </c>
      <c r="J34" s="27">
        <v>10000</v>
      </c>
      <c r="K34" s="26">
        <v>1875</v>
      </c>
      <c r="L34" s="26">
        <v>11278</v>
      </c>
      <c r="M34" s="26">
        <f t="shared" si="0"/>
        <v>125028</v>
      </c>
      <c r="N34" s="16">
        <f>M34/'Wholesale Price List '!E32</f>
        <v>3624</v>
      </c>
    </row>
    <row r="35" spans="1:14" x14ac:dyDescent="0.2">
      <c r="A35" s="10" t="s">
        <v>30</v>
      </c>
      <c r="B35" s="6" t="s">
        <v>31</v>
      </c>
      <c r="C35" s="6" t="s">
        <v>17</v>
      </c>
      <c r="D35" s="6" t="s">
        <v>12</v>
      </c>
      <c r="E35" s="19">
        <v>71688.55</v>
      </c>
      <c r="F35" s="20">
        <v>13456</v>
      </c>
      <c r="G35" s="20">
        <v>10256.25</v>
      </c>
      <c r="H35" s="20">
        <v>0</v>
      </c>
      <c r="I35" s="20"/>
      <c r="J35" s="21">
        <v>13895.95</v>
      </c>
      <c r="K35" s="20">
        <v>10589.3</v>
      </c>
      <c r="L35" s="20">
        <v>45123.95</v>
      </c>
      <c r="M35" s="20">
        <f t="shared" si="0"/>
        <v>165010</v>
      </c>
      <c r="N35" s="14">
        <f>M35/'Wholesale Price List '!E33</f>
        <v>569</v>
      </c>
    </row>
    <row r="36" spans="1:14" x14ac:dyDescent="0.2">
      <c r="A36" s="11" t="s">
        <v>30</v>
      </c>
      <c r="B36" s="7" t="s">
        <v>31</v>
      </c>
      <c r="C36" s="7" t="s">
        <v>24</v>
      </c>
      <c r="D36" s="7" t="s">
        <v>12</v>
      </c>
      <c r="E36" s="22">
        <v>30125</v>
      </c>
      <c r="F36" s="23">
        <v>18436.3</v>
      </c>
      <c r="G36" s="23">
        <v>28587</v>
      </c>
      <c r="H36" s="23">
        <v>0</v>
      </c>
      <c r="I36" s="23"/>
      <c r="J36" s="24">
        <v>10651.25</v>
      </c>
      <c r="K36" s="23">
        <v>13980.5</v>
      </c>
      <c r="L36" s="23">
        <v>25875.95</v>
      </c>
      <c r="M36" s="23">
        <f t="shared" si="0"/>
        <v>127656</v>
      </c>
      <c r="N36" s="15">
        <f>M36/'Wholesale Price List '!E34</f>
        <v>394</v>
      </c>
    </row>
    <row r="37" spans="1:14" x14ac:dyDescent="0.2">
      <c r="A37" s="11" t="s">
        <v>30</v>
      </c>
      <c r="B37" s="7" t="s">
        <v>31</v>
      </c>
      <c r="C37" s="7" t="s">
        <v>21</v>
      </c>
      <c r="D37" s="7" t="s">
        <v>12</v>
      </c>
      <c r="E37" s="22">
        <v>11919.1</v>
      </c>
      <c r="F37" s="23">
        <v>23988.3</v>
      </c>
      <c r="G37" s="23">
        <v>4835</v>
      </c>
      <c r="H37" s="23">
        <v>0</v>
      </c>
      <c r="I37" s="23"/>
      <c r="J37" s="24">
        <v>17456.900000000001</v>
      </c>
      <c r="K37" s="23">
        <v>11680.35</v>
      </c>
      <c r="L37" s="23">
        <v>5378.35</v>
      </c>
      <c r="M37" s="23">
        <f t="shared" si="0"/>
        <v>75258.000000000015</v>
      </c>
      <c r="N37" s="15">
        <f>M37/'Wholesale Price List '!E35</f>
        <v>226.00000000000006</v>
      </c>
    </row>
    <row r="38" spans="1:14" x14ac:dyDescent="0.2">
      <c r="A38" s="11" t="s">
        <v>30</v>
      </c>
      <c r="B38" s="7" t="s">
        <v>32</v>
      </c>
      <c r="C38" s="7" t="s">
        <v>17</v>
      </c>
      <c r="D38" s="7" t="s">
        <v>12</v>
      </c>
      <c r="E38" s="22">
        <v>17100</v>
      </c>
      <c r="F38" s="23">
        <v>38123.5</v>
      </c>
      <c r="G38" s="23">
        <v>70591.199999999997</v>
      </c>
      <c r="H38" s="23">
        <v>0</v>
      </c>
      <c r="I38" s="23"/>
      <c r="J38" s="24">
        <v>11842.35</v>
      </c>
      <c r="K38" s="23">
        <v>3056.75</v>
      </c>
      <c r="L38" s="23">
        <v>9526.2000000000007</v>
      </c>
      <c r="M38" s="23">
        <f t="shared" si="0"/>
        <v>150240</v>
      </c>
      <c r="N38" s="15">
        <f>M38/'Wholesale Price List '!E36</f>
        <v>313</v>
      </c>
    </row>
    <row r="39" spans="1:14" x14ac:dyDescent="0.2">
      <c r="A39" s="11" t="s">
        <v>30</v>
      </c>
      <c r="B39" s="7" t="s">
        <v>32</v>
      </c>
      <c r="C39" s="7" t="s">
        <v>24</v>
      </c>
      <c r="D39" s="7" t="s">
        <v>12</v>
      </c>
      <c r="E39" s="22">
        <v>158231.5</v>
      </c>
      <c r="F39" s="23">
        <v>29426.5</v>
      </c>
      <c r="G39" s="23">
        <v>113705.5</v>
      </c>
      <c r="H39" s="23">
        <v>0</v>
      </c>
      <c r="I39" s="23"/>
      <c r="J39" s="24">
        <v>8356.9</v>
      </c>
      <c r="K39" s="23">
        <v>2659.7</v>
      </c>
      <c r="L39" s="23">
        <v>17559.900000000001</v>
      </c>
      <c r="M39" s="23">
        <f t="shared" si="0"/>
        <v>329940.00000000006</v>
      </c>
      <c r="N39" s="15">
        <f>M39/'Wholesale Price List '!E37</f>
        <v>611.00000000000011</v>
      </c>
    </row>
    <row r="40" spans="1:14" x14ac:dyDescent="0.2">
      <c r="A40" s="11" t="s">
        <v>30</v>
      </c>
      <c r="B40" s="7" t="s">
        <v>32</v>
      </c>
      <c r="C40" s="7" t="s">
        <v>21</v>
      </c>
      <c r="D40" s="7" t="s">
        <v>12</v>
      </c>
      <c r="E40" s="22">
        <v>23680</v>
      </c>
      <c r="F40" s="23">
        <v>35620.800000000003</v>
      </c>
      <c r="G40" s="23">
        <v>35833</v>
      </c>
      <c r="H40" s="23">
        <v>0</v>
      </c>
      <c r="I40" s="23"/>
      <c r="J40" s="24">
        <v>9125.7000000000007</v>
      </c>
      <c r="K40" s="23">
        <v>3280</v>
      </c>
      <c r="L40" s="23">
        <v>12685.5</v>
      </c>
      <c r="M40" s="23">
        <f t="shared" si="0"/>
        <v>120225</v>
      </c>
      <c r="N40" s="15">
        <f>M40/'Wholesale Price List '!E38</f>
        <v>229</v>
      </c>
    </row>
    <row r="41" spans="1:14" x14ac:dyDescent="0.2">
      <c r="A41" s="11" t="s">
        <v>30</v>
      </c>
      <c r="B41" s="7" t="s">
        <v>33</v>
      </c>
      <c r="C41" s="7" t="s">
        <v>17</v>
      </c>
      <c r="D41" s="7" t="s">
        <v>12</v>
      </c>
      <c r="E41" s="22">
        <v>6498</v>
      </c>
      <c r="F41" s="23">
        <v>9377.2000000000007</v>
      </c>
      <c r="G41" s="23">
        <v>6583.35</v>
      </c>
      <c r="H41" s="23">
        <v>0</v>
      </c>
      <c r="I41" s="23"/>
      <c r="J41" s="24">
        <v>9333.65</v>
      </c>
      <c r="K41" s="23">
        <v>16363.8</v>
      </c>
      <c r="L41" s="23">
        <v>8844</v>
      </c>
      <c r="M41" s="23">
        <f t="shared" si="0"/>
        <v>57000</v>
      </c>
      <c r="N41" s="15">
        <f>M41/'Wholesale Price List '!E39</f>
        <v>114</v>
      </c>
    </row>
    <row r="42" spans="1:14" x14ac:dyDescent="0.2">
      <c r="A42" s="11" t="s">
        <v>30</v>
      </c>
      <c r="B42" s="7" t="s">
        <v>33</v>
      </c>
      <c r="C42" s="7" t="s">
        <v>24</v>
      </c>
      <c r="D42" s="7" t="s">
        <v>12</v>
      </c>
      <c r="E42" s="22">
        <v>170736.5</v>
      </c>
      <c r="F42" s="23">
        <v>16282.1</v>
      </c>
      <c r="G42" s="23">
        <v>41642.949999999997</v>
      </c>
      <c r="H42" s="23">
        <v>0</v>
      </c>
      <c r="I42" s="23"/>
      <c r="J42" s="24">
        <v>59623.45</v>
      </c>
      <c r="K42" s="23">
        <v>47125.599999999999</v>
      </c>
      <c r="L42" s="23">
        <v>19789.400000000001</v>
      </c>
      <c r="M42" s="23">
        <f t="shared" si="0"/>
        <v>355200</v>
      </c>
      <c r="N42" s="15">
        <f>M42/'Wholesale Price List '!E40</f>
        <v>592</v>
      </c>
    </row>
    <row r="43" spans="1:14" ht="13.5" thickBot="1" x14ac:dyDescent="0.25">
      <c r="A43" s="12" t="s">
        <v>30</v>
      </c>
      <c r="B43" s="8" t="s">
        <v>33</v>
      </c>
      <c r="C43" s="8" t="s">
        <v>21</v>
      </c>
      <c r="D43" s="8" t="s">
        <v>12</v>
      </c>
      <c r="E43" s="25">
        <v>20525.95</v>
      </c>
      <c r="F43" s="26">
        <v>43125.1</v>
      </c>
      <c r="G43" s="26">
        <v>13895</v>
      </c>
      <c r="H43" s="26">
        <v>0</v>
      </c>
      <c r="I43" s="26"/>
      <c r="J43" s="27">
        <v>23785.1</v>
      </c>
      <c r="K43" s="26">
        <v>15983.6</v>
      </c>
      <c r="L43" s="26">
        <v>13210.25</v>
      </c>
      <c r="M43" s="26">
        <f t="shared" si="0"/>
        <v>130525</v>
      </c>
      <c r="N43" s="16">
        <f>M43/'Wholesale Price List '!E41</f>
        <v>227</v>
      </c>
    </row>
    <row r="44" spans="1:14" x14ac:dyDescent="0.2">
      <c r="A44" s="13" t="s">
        <v>34</v>
      </c>
      <c r="B44" s="9" t="s">
        <v>35</v>
      </c>
      <c r="C44" s="9" t="s">
        <v>36</v>
      </c>
      <c r="D44" s="9" t="s">
        <v>12</v>
      </c>
      <c r="E44" s="28">
        <v>4500</v>
      </c>
      <c r="F44" s="29">
        <v>8100</v>
      </c>
      <c r="G44" s="29">
        <v>9000</v>
      </c>
      <c r="H44" s="29">
        <v>0</v>
      </c>
      <c r="I44" s="29">
        <v>18000</v>
      </c>
      <c r="J44" s="30">
        <v>2250</v>
      </c>
      <c r="K44" s="29">
        <v>1845</v>
      </c>
      <c r="L44" s="29">
        <v>1350</v>
      </c>
      <c r="M44" s="29">
        <f t="shared" si="0"/>
        <v>45045</v>
      </c>
      <c r="N44" s="17">
        <f>M44/'Wholesale Price List '!E42</f>
        <v>105</v>
      </c>
    </row>
    <row r="45" spans="1:14" x14ac:dyDescent="0.2">
      <c r="A45" s="11" t="s">
        <v>34</v>
      </c>
      <c r="B45" s="7" t="s">
        <v>37</v>
      </c>
      <c r="C45" s="7" t="s">
        <v>38</v>
      </c>
      <c r="D45" s="7" t="s">
        <v>12</v>
      </c>
      <c r="E45" s="22">
        <v>8500</v>
      </c>
      <c r="F45" s="23">
        <v>21350</v>
      </c>
      <c r="G45" s="23">
        <v>13098</v>
      </c>
      <c r="H45" s="23">
        <v>0</v>
      </c>
      <c r="I45" s="23">
        <v>15750</v>
      </c>
      <c r="J45" s="24">
        <v>7875</v>
      </c>
      <c r="K45" s="23">
        <v>6300</v>
      </c>
      <c r="L45" s="23">
        <v>4725</v>
      </c>
      <c r="M45" s="23">
        <f t="shared" si="0"/>
        <v>77598</v>
      </c>
      <c r="N45" s="15">
        <f>M45/'Wholesale Price List '!E43</f>
        <v>81</v>
      </c>
    </row>
    <row r="46" spans="1:14" x14ac:dyDescent="0.2">
      <c r="A46" s="11" t="s">
        <v>34</v>
      </c>
      <c r="B46" s="7" t="s">
        <v>37</v>
      </c>
      <c r="C46" s="7" t="s">
        <v>39</v>
      </c>
      <c r="D46" s="7" t="s">
        <v>12</v>
      </c>
      <c r="E46" s="22">
        <v>21600</v>
      </c>
      <c r="F46" s="23">
        <v>10800</v>
      </c>
      <c r="G46" s="23">
        <v>39440</v>
      </c>
      <c r="H46" s="23">
        <v>0</v>
      </c>
      <c r="I46" s="23">
        <v>17200</v>
      </c>
      <c r="J46" s="24">
        <v>6072</v>
      </c>
      <c r="K46" s="23">
        <v>4320</v>
      </c>
      <c r="L46" s="23">
        <v>3240</v>
      </c>
      <c r="M46" s="23">
        <f t="shared" si="0"/>
        <v>102672</v>
      </c>
      <c r="N46" s="15">
        <f>M46/'Wholesale Price List '!E44</f>
        <v>138</v>
      </c>
    </row>
    <row r="47" spans="1:14" x14ac:dyDescent="0.2">
      <c r="A47" s="11" t="s">
        <v>34</v>
      </c>
      <c r="B47" s="7" t="s">
        <v>40</v>
      </c>
      <c r="C47" s="7" t="s">
        <v>41</v>
      </c>
      <c r="D47" s="7" t="s">
        <v>12</v>
      </c>
      <c r="E47" s="22">
        <v>89200</v>
      </c>
      <c r="F47" s="23">
        <v>44280</v>
      </c>
      <c r="G47" s="23">
        <v>224600</v>
      </c>
      <c r="H47" s="23">
        <v>0</v>
      </c>
      <c r="I47" s="23">
        <v>28400</v>
      </c>
      <c r="J47" s="24">
        <v>12300</v>
      </c>
      <c r="K47" s="23">
        <v>9864</v>
      </c>
      <c r="L47" s="23">
        <v>7380</v>
      </c>
      <c r="M47" s="23">
        <f t="shared" si="0"/>
        <v>416024</v>
      </c>
      <c r="N47" s="15">
        <f>M47/'Wholesale Price List '!E45</f>
        <v>782</v>
      </c>
    </row>
    <row r="48" spans="1:14" x14ac:dyDescent="0.2">
      <c r="A48" s="11" t="s">
        <v>34</v>
      </c>
      <c r="B48" s="7" t="s">
        <v>40</v>
      </c>
      <c r="C48" s="7" t="s">
        <v>38</v>
      </c>
      <c r="D48" s="7" t="s">
        <v>12</v>
      </c>
      <c r="E48" s="22">
        <v>1117300</v>
      </c>
      <c r="F48" s="23">
        <v>38430</v>
      </c>
      <c r="G48" s="23">
        <v>113400</v>
      </c>
      <c r="H48" s="23">
        <v>0</v>
      </c>
      <c r="I48" s="23">
        <v>28350</v>
      </c>
      <c r="J48" s="24">
        <v>29175</v>
      </c>
      <c r="K48" s="23">
        <v>11240</v>
      </c>
      <c r="L48" s="23">
        <v>8505</v>
      </c>
      <c r="M48" s="23">
        <f t="shared" si="0"/>
        <v>1346400</v>
      </c>
      <c r="N48" s="15">
        <f>M48/'Wholesale Price List '!E46</f>
        <v>850</v>
      </c>
    </row>
    <row r="49" spans="1:14" x14ac:dyDescent="0.2">
      <c r="A49" s="11" t="s">
        <v>34</v>
      </c>
      <c r="B49" s="7" t="s">
        <v>40</v>
      </c>
      <c r="C49" s="7" t="s">
        <v>39</v>
      </c>
      <c r="D49" s="7" t="s">
        <v>12</v>
      </c>
      <c r="E49" s="22">
        <v>137000</v>
      </c>
      <c r="F49" s="23">
        <v>21300</v>
      </c>
      <c r="G49" s="23">
        <v>237500</v>
      </c>
      <c r="H49" s="23">
        <v>0</v>
      </c>
      <c r="I49" s="23">
        <v>30000</v>
      </c>
      <c r="J49" s="24">
        <v>14402</v>
      </c>
      <c r="K49" s="23">
        <v>11400</v>
      </c>
      <c r="L49" s="23">
        <v>8550</v>
      </c>
      <c r="M49" s="23">
        <f t="shared" si="0"/>
        <v>460152</v>
      </c>
      <c r="N49" s="15">
        <f>M49/'Wholesale Price List '!E47</f>
        <v>996</v>
      </c>
    </row>
    <row r="50" spans="1:14" x14ac:dyDescent="0.2">
      <c r="A50" s="11" t="s">
        <v>34</v>
      </c>
      <c r="B50" s="7" t="s">
        <v>42</v>
      </c>
      <c r="C50" s="7" t="s">
        <v>43</v>
      </c>
      <c r="D50" s="7" t="s">
        <v>12</v>
      </c>
      <c r="E50" s="22">
        <v>30000</v>
      </c>
      <c r="F50" s="23">
        <v>27000</v>
      </c>
      <c r="G50" s="23">
        <v>25000</v>
      </c>
      <c r="H50" s="23">
        <v>0</v>
      </c>
      <c r="I50" s="23">
        <v>10112</v>
      </c>
      <c r="J50" s="24">
        <v>4500</v>
      </c>
      <c r="K50" s="23">
        <v>6000</v>
      </c>
      <c r="L50" s="23">
        <v>7500</v>
      </c>
      <c r="M50" s="23">
        <f t="shared" si="0"/>
        <v>110112</v>
      </c>
      <c r="N50" s="15">
        <f>M50/'Wholesale Price List '!E48</f>
        <v>222</v>
      </c>
    </row>
    <row r="51" spans="1:14" x14ac:dyDescent="0.2">
      <c r="A51" s="11" t="s">
        <v>34</v>
      </c>
      <c r="B51" s="7" t="s">
        <v>42</v>
      </c>
      <c r="C51" s="7" t="s">
        <v>44</v>
      </c>
      <c r="D51" s="7" t="s">
        <v>12</v>
      </c>
      <c r="E51" s="22">
        <v>17000</v>
      </c>
      <c r="F51" s="23">
        <v>4317</v>
      </c>
      <c r="G51" s="23">
        <v>23500</v>
      </c>
      <c r="H51" s="23">
        <v>0</v>
      </c>
      <c r="I51" s="23">
        <v>4000</v>
      </c>
      <c r="J51" s="24">
        <v>6750</v>
      </c>
      <c r="K51" s="23">
        <v>5400</v>
      </c>
      <c r="L51" s="23">
        <v>4050</v>
      </c>
      <c r="M51" s="23">
        <f t="shared" si="0"/>
        <v>65017</v>
      </c>
      <c r="N51" s="15">
        <f>M51/'Wholesale Price List '!E49</f>
        <v>79</v>
      </c>
    </row>
    <row r="52" spans="1:14" x14ac:dyDescent="0.2">
      <c r="A52" s="11" t="s">
        <v>34</v>
      </c>
      <c r="B52" s="7" t="s">
        <v>45</v>
      </c>
      <c r="C52" s="7" t="s">
        <v>44</v>
      </c>
      <c r="D52" s="7" t="s">
        <v>12</v>
      </c>
      <c r="E52" s="22">
        <v>6000</v>
      </c>
      <c r="F52" s="23">
        <v>2728</v>
      </c>
      <c r="G52" s="23">
        <v>1500</v>
      </c>
      <c r="H52" s="23">
        <v>0</v>
      </c>
      <c r="I52" s="23">
        <v>3000</v>
      </c>
      <c r="J52" s="24">
        <v>750</v>
      </c>
      <c r="K52" s="23">
        <v>450</v>
      </c>
      <c r="L52" s="23">
        <v>600</v>
      </c>
      <c r="M52" s="23">
        <f t="shared" si="0"/>
        <v>15028</v>
      </c>
      <c r="N52" s="15">
        <f>M52/'Wholesale Price List '!E50</f>
        <v>34</v>
      </c>
    </row>
    <row r="53" spans="1:14" x14ac:dyDescent="0.2">
      <c r="A53" s="11" t="s">
        <v>34</v>
      </c>
      <c r="B53" s="7" t="s">
        <v>46</v>
      </c>
      <c r="C53" s="7" t="s">
        <v>41</v>
      </c>
      <c r="D53" s="7" t="s">
        <v>12</v>
      </c>
      <c r="E53" s="22">
        <v>31810</v>
      </c>
      <c r="F53" s="23">
        <v>15610</v>
      </c>
      <c r="G53" s="23">
        <v>49368</v>
      </c>
      <c r="H53" s="23">
        <v>0</v>
      </c>
      <c r="I53" s="23">
        <v>23600</v>
      </c>
      <c r="J53" s="24">
        <v>4770</v>
      </c>
      <c r="K53" s="23">
        <v>7950</v>
      </c>
      <c r="L53" s="23">
        <v>6360</v>
      </c>
      <c r="M53" s="23">
        <f t="shared" si="0"/>
        <v>139468</v>
      </c>
      <c r="N53" s="15">
        <f>M53/'Wholesale Price List '!E51</f>
        <v>238</v>
      </c>
    </row>
    <row r="54" spans="1:14" x14ac:dyDescent="0.2">
      <c r="A54" s="11" t="s">
        <v>34</v>
      </c>
      <c r="B54" s="7" t="s">
        <v>46</v>
      </c>
      <c r="C54" s="7" t="s">
        <v>43</v>
      </c>
      <c r="D54" s="7" t="s">
        <v>12</v>
      </c>
      <c r="E54" s="22">
        <v>6300</v>
      </c>
      <c r="F54" s="23">
        <v>12968</v>
      </c>
      <c r="G54" s="23">
        <v>3150</v>
      </c>
      <c r="H54" s="23">
        <v>0</v>
      </c>
      <c r="I54" s="23">
        <v>5670</v>
      </c>
      <c r="J54" s="24">
        <v>945</v>
      </c>
      <c r="K54" s="23">
        <v>1260</v>
      </c>
      <c r="L54" s="23">
        <v>1575</v>
      </c>
      <c r="M54" s="23">
        <f t="shared" si="0"/>
        <v>31868</v>
      </c>
      <c r="N54" s="15">
        <f>M54/'Wholesale Price List '!E52</f>
        <v>62</v>
      </c>
    </row>
    <row r="55" spans="1:14" x14ac:dyDescent="0.2">
      <c r="A55" s="11" t="s">
        <v>34</v>
      </c>
      <c r="B55" s="7" t="s">
        <v>46</v>
      </c>
      <c r="C55" s="7" t="s">
        <v>36</v>
      </c>
      <c r="D55" s="7" t="s">
        <v>12</v>
      </c>
      <c r="E55" s="22">
        <v>250530.35</v>
      </c>
      <c r="F55" s="23">
        <v>91469.65</v>
      </c>
      <c r="G55" s="23">
        <v>162708</v>
      </c>
      <c r="H55" s="23">
        <v>0</v>
      </c>
      <c r="I55" s="23">
        <v>17000</v>
      </c>
      <c r="J55" s="24">
        <v>28500</v>
      </c>
      <c r="K55" s="23">
        <v>22800</v>
      </c>
      <c r="L55" s="23">
        <v>17100</v>
      </c>
      <c r="M55" s="23">
        <f t="shared" si="0"/>
        <v>590108</v>
      </c>
      <c r="N55" s="15">
        <f>M55/'Wholesale Price List '!E53</f>
        <v>977</v>
      </c>
    </row>
    <row r="56" spans="1:14" x14ac:dyDescent="0.2">
      <c r="A56" s="11" t="s">
        <v>34</v>
      </c>
      <c r="B56" s="7" t="s">
        <v>47</v>
      </c>
      <c r="C56" s="7" t="s">
        <v>41</v>
      </c>
      <c r="D56" s="7" t="s">
        <v>12</v>
      </c>
      <c r="E56" s="22">
        <v>27600</v>
      </c>
      <c r="F56" s="23">
        <v>24840</v>
      </c>
      <c r="G56" s="23">
        <v>53800</v>
      </c>
      <c r="H56" s="23">
        <v>0</v>
      </c>
      <c r="I56" s="23">
        <v>15200</v>
      </c>
      <c r="J56" s="24">
        <v>6900</v>
      </c>
      <c r="K56" s="23">
        <v>5520</v>
      </c>
      <c r="L56" s="23">
        <v>4190</v>
      </c>
      <c r="M56" s="23">
        <f t="shared" si="0"/>
        <v>138050</v>
      </c>
      <c r="N56" s="15">
        <f>M56/'Wholesale Price List '!E54</f>
        <v>251</v>
      </c>
    </row>
    <row r="57" spans="1:14" x14ac:dyDescent="0.2">
      <c r="A57" s="11" t="s">
        <v>34</v>
      </c>
      <c r="B57" s="7" t="s">
        <v>47</v>
      </c>
      <c r="C57" s="7" t="s">
        <v>38</v>
      </c>
      <c r="D57" s="7" t="s">
        <v>12</v>
      </c>
      <c r="E57" s="22">
        <v>3200</v>
      </c>
      <c r="F57" s="23">
        <v>58880</v>
      </c>
      <c r="G57" s="23">
        <v>2345425</v>
      </c>
      <c r="H57" s="23">
        <v>0</v>
      </c>
      <c r="I57" s="23">
        <v>15966.75</v>
      </c>
      <c r="J57" s="24">
        <v>11401.25</v>
      </c>
      <c r="K57" s="23">
        <v>8640</v>
      </c>
      <c r="L57" s="23">
        <v>6480</v>
      </c>
      <c r="M57" s="23">
        <f t="shared" si="0"/>
        <v>2449993</v>
      </c>
      <c r="N57" s="15">
        <f>M57/'Wholesale Price List '!E55</f>
        <v>3211</v>
      </c>
    </row>
    <row r="58" spans="1:14" x14ac:dyDescent="0.2">
      <c r="A58" s="11" t="s">
        <v>34</v>
      </c>
      <c r="B58" s="7" t="s">
        <v>47</v>
      </c>
      <c r="C58" s="7" t="s">
        <v>39</v>
      </c>
      <c r="D58" s="7" t="s">
        <v>12</v>
      </c>
      <c r="E58" s="22">
        <v>9800</v>
      </c>
      <c r="F58" s="23">
        <v>15640</v>
      </c>
      <c r="G58" s="23">
        <v>39664</v>
      </c>
      <c r="H58" s="23">
        <v>0</v>
      </c>
      <c r="I58" s="23">
        <v>9200</v>
      </c>
      <c r="J58" s="24">
        <v>9900</v>
      </c>
      <c r="K58" s="23">
        <v>5940</v>
      </c>
      <c r="L58" s="23">
        <v>7920</v>
      </c>
      <c r="M58" s="23">
        <f t="shared" si="0"/>
        <v>98064</v>
      </c>
      <c r="N58" s="15">
        <f>M58/'Wholesale Price List '!E56</f>
        <v>227</v>
      </c>
    </row>
    <row r="59" spans="1:14" x14ac:dyDescent="0.2">
      <c r="A59" s="11" t="s">
        <v>34</v>
      </c>
      <c r="B59" s="7" t="s">
        <v>48</v>
      </c>
      <c r="C59" s="7" t="s">
        <v>44</v>
      </c>
      <c r="D59" s="7" t="s">
        <v>12</v>
      </c>
      <c r="E59" s="22">
        <v>17400</v>
      </c>
      <c r="F59" s="23">
        <v>15660</v>
      </c>
      <c r="G59" s="23">
        <v>14800</v>
      </c>
      <c r="H59" s="23">
        <v>0</v>
      </c>
      <c r="I59" s="23">
        <v>8700</v>
      </c>
      <c r="J59" s="24">
        <v>4974</v>
      </c>
      <c r="K59" s="23">
        <v>3480</v>
      </c>
      <c r="L59" s="23">
        <v>2610</v>
      </c>
      <c r="M59" s="23">
        <f t="shared" si="0"/>
        <v>67624</v>
      </c>
      <c r="N59" s="15">
        <f>M59/'Wholesale Price List '!E57</f>
        <v>107</v>
      </c>
    </row>
    <row r="60" spans="1:14" x14ac:dyDescent="0.2">
      <c r="A60" s="11" t="s">
        <v>34</v>
      </c>
      <c r="B60" s="7" t="s">
        <v>49</v>
      </c>
      <c r="C60" s="7" t="s">
        <v>43</v>
      </c>
      <c r="D60" s="7" t="s">
        <v>12</v>
      </c>
      <c r="E60" s="22">
        <v>9000</v>
      </c>
      <c r="F60" s="23">
        <v>8100</v>
      </c>
      <c r="G60" s="23">
        <v>4500</v>
      </c>
      <c r="H60" s="23">
        <v>0</v>
      </c>
      <c r="I60" s="23">
        <v>18136</v>
      </c>
      <c r="J60" s="24">
        <v>2250</v>
      </c>
      <c r="K60" s="23">
        <v>1800</v>
      </c>
      <c r="L60" s="23">
        <v>1350</v>
      </c>
      <c r="M60" s="23">
        <f t="shared" si="0"/>
        <v>45136</v>
      </c>
      <c r="N60" s="15">
        <f>M60/'Wholesale Price List '!E58</f>
        <v>91</v>
      </c>
    </row>
    <row r="61" spans="1:14" x14ac:dyDescent="0.2">
      <c r="A61" s="11" t="s">
        <v>34</v>
      </c>
      <c r="B61" s="7" t="s">
        <v>49</v>
      </c>
      <c r="C61" s="7" t="s">
        <v>38</v>
      </c>
      <c r="D61" s="7" t="s">
        <v>12</v>
      </c>
      <c r="E61" s="22">
        <v>3100</v>
      </c>
      <c r="F61" s="23">
        <v>9990</v>
      </c>
      <c r="G61" s="23">
        <v>5550</v>
      </c>
      <c r="H61" s="23">
        <v>0</v>
      </c>
      <c r="I61" s="23">
        <v>22220</v>
      </c>
      <c r="J61" s="24">
        <v>2775</v>
      </c>
      <c r="K61" s="23">
        <v>2220</v>
      </c>
      <c r="L61" s="23">
        <v>1665</v>
      </c>
      <c r="M61" s="23">
        <f t="shared" si="0"/>
        <v>47520</v>
      </c>
      <c r="N61" s="15">
        <f>M61/'Wholesale Price List '!E59</f>
        <v>90</v>
      </c>
    </row>
    <row r="62" spans="1:14" ht="13.5" thickBot="1" x14ac:dyDescent="0.25">
      <c r="A62" s="12" t="s">
        <v>34</v>
      </c>
      <c r="B62" s="8" t="s">
        <v>49</v>
      </c>
      <c r="C62" s="8" t="s">
        <v>36</v>
      </c>
      <c r="D62" s="8" t="s">
        <v>12</v>
      </c>
      <c r="E62" s="25">
        <v>15000</v>
      </c>
      <c r="F62" s="26">
        <v>13500</v>
      </c>
      <c r="G62" s="26">
        <v>7500</v>
      </c>
      <c r="H62" s="26">
        <v>0</v>
      </c>
      <c r="I62" s="26">
        <v>3750</v>
      </c>
      <c r="J62" s="27">
        <v>15200</v>
      </c>
      <c r="K62" s="26">
        <v>3000</v>
      </c>
      <c r="L62" s="26">
        <v>2250</v>
      </c>
      <c r="M62" s="26">
        <f t="shared" si="0"/>
        <v>60200</v>
      </c>
      <c r="N62" s="16">
        <f>M62/'Wholesale Price List '!E60</f>
        <v>172</v>
      </c>
    </row>
    <row r="63" spans="1:14" x14ac:dyDescent="0.2">
      <c r="A63" s="10" t="s">
        <v>60</v>
      </c>
      <c r="B63" s="10"/>
      <c r="C63" s="6"/>
      <c r="D63" s="6"/>
      <c r="E63" s="19">
        <f>SUM(E4:E62)</f>
        <v>3300195.6999999997</v>
      </c>
      <c r="F63" s="20">
        <f t="shared" ref="F63:M63" si="1">SUM(F4:F62)</f>
        <v>1100908.7999999998</v>
      </c>
      <c r="G63" s="20">
        <f t="shared" si="1"/>
        <v>5624010.3499999996</v>
      </c>
      <c r="H63" s="20">
        <f t="shared" si="1"/>
        <v>1500167.2</v>
      </c>
      <c r="I63" s="20">
        <f t="shared" si="1"/>
        <v>700268</v>
      </c>
      <c r="J63" s="21">
        <f t="shared" si="1"/>
        <v>803577.7</v>
      </c>
      <c r="K63" s="20">
        <f t="shared" si="1"/>
        <v>699973.5</v>
      </c>
      <c r="L63" s="20">
        <f t="shared" si="1"/>
        <v>700331.8</v>
      </c>
      <c r="M63" s="20">
        <f t="shared" si="1"/>
        <v>14429433.050000001</v>
      </c>
      <c r="N63" s="14"/>
    </row>
    <row r="64" spans="1:14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2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 t="s">
        <v>61</v>
      </c>
    </row>
    <row r="66" spans="1:12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2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2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2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2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2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2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2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2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2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2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2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2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2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2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1:1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1:1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1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1:1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1:1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1:1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1:1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1:1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1:1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1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1:1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1:1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1:1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spans="1:1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1:1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spans="1:1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spans="1:1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spans="1:1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spans="1:1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spans="1:1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spans="1:1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spans="1:1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spans="1:1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spans="1:1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spans="1:1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spans="1:1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spans="1:1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 spans="1:1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spans="1:1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spans="1:1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 spans="1:1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 spans="1:1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 spans="1:1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 spans="1:1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</row>
  </sheetData>
  <mergeCells count="1">
    <mergeCell ref="A1:N1"/>
  </mergeCells>
  <phoneticPr fontId="2" type="noConversion"/>
  <dataValidations count="1">
    <dataValidation type="list" allowBlank="1" showInputMessage="1" showErrorMessage="1" sqref="E2:L2">
      <formula1>$S$3:$S$7</formula1>
    </dataValidation>
  </dataValidations>
  <pageMargins left="0.7" right="0.67" top="1.06" bottom="0.62992125984252001" header="0.511811023622047" footer="0.35433070866141703"/>
  <pageSetup paperSize="9" scale="70" fitToHeight="4" orientation="landscape" r:id="rId1"/>
  <headerFooter alignWithMargins="0">
    <oddHeader>&amp;RAshish
ID: V90220
Page:&amp;P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6"/>
  <sheetViews>
    <sheetView workbookViewId="0">
      <selection activeCell="B6" sqref="B6"/>
    </sheetView>
  </sheetViews>
  <sheetFormatPr defaultRowHeight="12.75" x14ac:dyDescent="0.2"/>
  <cols>
    <col min="1" max="1" width="21.140625" customWidth="1"/>
    <col min="2" max="2" width="13.85546875" bestFit="1" customWidth="1"/>
    <col min="3" max="4" width="14.28515625" bestFit="1" customWidth="1"/>
    <col min="5" max="5" width="13.42578125" bestFit="1" customWidth="1"/>
    <col min="6" max="8" width="14.28515625" bestFit="1" customWidth="1"/>
    <col min="9" max="9" width="12.7109375" bestFit="1" customWidth="1"/>
  </cols>
  <sheetData>
    <row r="1" spans="1:9" x14ac:dyDescent="0.2">
      <c r="A1" s="37" t="s">
        <v>71</v>
      </c>
      <c r="B1" s="37" t="str">
        <f>'Raw Sales'!E3</f>
        <v>Oliver, D</v>
      </c>
      <c r="C1" s="37" t="str">
        <f>'Raw Sales'!F3</f>
        <v>Zhang, D</v>
      </c>
      <c r="D1" s="37" t="str">
        <f>'Raw Sales'!G3</f>
        <v>Kewell, O</v>
      </c>
      <c r="E1" s="37" t="str">
        <f>'Raw Sales'!H3</f>
        <v>Gregson, G</v>
      </c>
      <c r="F1" s="37" t="str">
        <f>'Raw Sales'!I3</f>
        <v>Takalua, J</v>
      </c>
      <c r="G1" s="37" t="str">
        <f>'Raw Sales'!J3</f>
        <v>White, G</v>
      </c>
      <c r="H1" s="37" t="str">
        <f>'Raw Sales'!K3</f>
        <v>Cohen, S</v>
      </c>
      <c r="I1" s="37" t="str">
        <f>'Raw Sales'!L3</f>
        <v>Jedd, D</v>
      </c>
    </row>
    <row r="2" spans="1:9" x14ac:dyDescent="0.2">
      <c r="A2" s="39" t="s">
        <v>60</v>
      </c>
      <c r="B2" s="34">
        <f>SUMIF('Raw Sales'!$E3:$L3,B1,'Raw Sales'!$E63:$L63)</f>
        <v>3300195.6999999997</v>
      </c>
      <c r="C2" s="34">
        <f>SUMIF('Raw Sales'!$E3:$L3,C1,'Raw Sales'!$E63:$L63)</f>
        <v>1100908.7999999998</v>
      </c>
      <c r="D2" s="34">
        <f>SUMIF('Raw Sales'!$E3:$L3,D1,'Raw Sales'!$E63:$L63)</f>
        <v>5624010.3499999996</v>
      </c>
      <c r="E2" s="34">
        <f>SUMIF('Raw Sales'!$E3:$L3,E1,'Raw Sales'!$E63:$L63)</f>
        <v>1500167.2</v>
      </c>
      <c r="F2" s="34">
        <f>SUMIF('Raw Sales'!$E3:$L3,F1,'Raw Sales'!$E63:$L63)</f>
        <v>700268</v>
      </c>
      <c r="G2" s="34">
        <f>SUMIF('Raw Sales'!$E3:$L3,G1,'Raw Sales'!$E63:$L63)</f>
        <v>803577.7</v>
      </c>
      <c r="H2" s="34">
        <f>SUMIF('Raw Sales'!$E3:$L3,H1,'Raw Sales'!$E63:$L63)</f>
        <v>699973.5</v>
      </c>
      <c r="I2" s="34">
        <f>SUMIF('Raw Sales'!$E3:$L3,I1,'Raw Sales'!$E63:$L63)</f>
        <v>700331.8</v>
      </c>
    </row>
    <row r="3" spans="1:9" x14ac:dyDescent="0.2">
      <c r="A3" s="39" t="s">
        <v>77</v>
      </c>
      <c r="B3" s="34">
        <v>488000</v>
      </c>
      <c r="C3" s="34">
        <v>1830000</v>
      </c>
      <c r="D3" s="34">
        <v>4530000</v>
      </c>
      <c r="E3" s="34">
        <v>2600000</v>
      </c>
      <c r="F3" s="34">
        <v>550000</v>
      </c>
      <c r="G3" s="34">
        <v>732000</v>
      </c>
      <c r="H3" s="34">
        <v>650000</v>
      </c>
      <c r="I3" s="34">
        <v>1500000</v>
      </c>
    </row>
    <row r="4" spans="1:9" x14ac:dyDescent="0.2">
      <c r="A4" s="39" t="s">
        <v>78</v>
      </c>
      <c r="B4" s="34">
        <f>B2-B3</f>
        <v>2812195.6999999997</v>
      </c>
      <c r="C4" s="34">
        <f t="shared" ref="C4:I4" si="0">C2-C3</f>
        <v>-729091.20000000019</v>
      </c>
      <c r="D4" s="34">
        <f t="shared" si="0"/>
        <v>1094010.3499999996</v>
      </c>
      <c r="E4" s="34">
        <f t="shared" si="0"/>
        <v>-1099832.8</v>
      </c>
      <c r="F4" s="34">
        <f t="shared" si="0"/>
        <v>150268</v>
      </c>
      <c r="G4" s="34">
        <f t="shared" si="0"/>
        <v>71577.699999999953</v>
      </c>
      <c r="H4" s="34">
        <f t="shared" si="0"/>
        <v>49973.5</v>
      </c>
      <c r="I4" s="34">
        <f t="shared" si="0"/>
        <v>-799668.2</v>
      </c>
    </row>
    <row r="5" spans="1:9" x14ac:dyDescent="0.2">
      <c r="A5" s="39" t="s">
        <v>79</v>
      </c>
      <c r="B5" s="35">
        <f>B4/B3</f>
        <v>5.7626961065573763</v>
      </c>
      <c r="C5" s="35">
        <f t="shared" ref="C5:I5" si="1">C4/C3</f>
        <v>-0.39841049180327881</v>
      </c>
      <c r="D5" s="35">
        <f t="shared" si="1"/>
        <v>0.24150338852097122</v>
      </c>
      <c r="E5" s="35">
        <f t="shared" si="1"/>
        <v>-0.42301261538461538</v>
      </c>
      <c r="F5" s="35">
        <f t="shared" si="1"/>
        <v>0.27321454545454543</v>
      </c>
      <c r="G5" s="35">
        <f t="shared" si="1"/>
        <v>9.7783743169398848E-2</v>
      </c>
      <c r="H5" s="35">
        <f t="shared" si="1"/>
        <v>7.6882307692307694E-2</v>
      </c>
      <c r="I5" s="35">
        <f t="shared" si="1"/>
        <v>-0.53311213333333329</v>
      </c>
    </row>
    <row r="6" spans="1:9" x14ac:dyDescent="0.2">
      <c r="A6" s="39" t="s">
        <v>80</v>
      </c>
      <c r="B6" t="str">
        <f>IF(B2&gt;B3,"Achieved Target","Under Target")</f>
        <v>Achieved Target</v>
      </c>
      <c r="C6" t="str">
        <f t="shared" ref="C6:H6" si="2">IF(C2&gt;C3,"Achieved Target","Under Target")</f>
        <v>Under Target</v>
      </c>
      <c r="D6" t="str">
        <f t="shared" si="2"/>
        <v>Achieved Target</v>
      </c>
      <c r="E6" t="str">
        <f t="shared" si="2"/>
        <v>Under Target</v>
      </c>
      <c r="F6" t="str">
        <f t="shared" si="2"/>
        <v>Achieved Target</v>
      </c>
      <c r="G6" t="str">
        <f t="shared" si="2"/>
        <v>Achieved Target</v>
      </c>
      <c r="H6" t="str">
        <f t="shared" si="2"/>
        <v>Achieved Target</v>
      </c>
      <c r="I6" t="str">
        <f>IF(I2&gt;I3,"Achieved Target","Under Target")</f>
        <v>Under Target</v>
      </c>
    </row>
    <row r="7" spans="1:9" x14ac:dyDescent="0.2">
      <c r="A7" s="39" t="s">
        <v>81</v>
      </c>
      <c r="B7" s="35">
        <f t="shared" ref="B7:I7" si="3">B2/TSales</f>
        <v>0.22871277676429563</v>
      </c>
      <c r="C7" s="35">
        <f t="shared" si="3"/>
        <v>7.6296053780158732E-2</v>
      </c>
      <c r="D7" s="35">
        <f t="shared" si="3"/>
        <v>0.38975962052784874</v>
      </c>
      <c r="E7" s="35">
        <f t="shared" si="3"/>
        <v>0.10396577570315556</v>
      </c>
      <c r="F7" s="35">
        <f t="shared" si="3"/>
        <v>4.8530527677246471E-2</v>
      </c>
      <c r="G7" s="35">
        <f t="shared" si="3"/>
        <v>5.5690178346958677E-2</v>
      </c>
      <c r="H7" s="35">
        <f t="shared" si="3"/>
        <v>4.8510118004948227E-2</v>
      </c>
      <c r="I7" s="35">
        <f t="shared" si="3"/>
        <v>4.8534949195387825E-2</v>
      </c>
    </row>
    <row r="8" spans="1:9" x14ac:dyDescent="0.2">
      <c r="A8" s="39" t="s">
        <v>82</v>
      </c>
      <c r="B8" s="36">
        <f t="shared" ref="B8:I8" si="4">VLOOKUP(B5,Commission,2) * B4</f>
        <v>210914.67749999996</v>
      </c>
      <c r="C8" s="36">
        <f t="shared" si="4"/>
        <v>0</v>
      </c>
      <c r="D8" s="36">
        <f t="shared" si="4"/>
        <v>27350.258749999994</v>
      </c>
      <c r="E8" s="36">
        <f t="shared" si="4"/>
        <v>0</v>
      </c>
      <c r="F8" s="36">
        <f t="shared" si="4"/>
        <v>3756.7000000000003</v>
      </c>
      <c r="G8" s="36">
        <f t="shared" si="4"/>
        <v>357.88849999999979</v>
      </c>
      <c r="H8" s="36">
        <f t="shared" si="4"/>
        <v>249.86750000000001</v>
      </c>
      <c r="I8" s="36">
        <f t="shared" si="4"/>
        <v>0</v>
      </c>
    </row>
    <row r="10" spans="1:9" x14ac:dyDescent="0.2">
      <c r="A10" s="37" t="s">
        <v>72</v>
      </c>
      <c r="B10" s="37" t="s">
        <v>73</v>
      </c>
    </row>
    <row r="11" spans="1:9" x14ac:dyDescent="0.2">
      <c r="A11" s="38" t="s">
        <v>65</v>
      </c>
      <c r="B11" s="34">
        <f>SUMIF(Region,A11,RegionalSales)</f>
        <v>5624010.3499999996</v>
      </c>
    </row>
    <row r="12" spans="1:9" x14ac:dyDescent="0.2">
      <c r="A12" s="38" t="s">
        <v>69</v>
      </c>
      <c r="B12" s="34">
        <f>SUMIF(Region,A12,RegionalSales)</f>
        <v>700331.8</v>
      </c>
    </row>
    <row r="13" spans="1:9" x14ac:dyDescent="0.2">
      <c r="A13" s="38" t="s">
        <v>67</v>
      </c>
      <c r="B13" s="34">
        <f>SUMIF(Region,A13,RegionalSales)</f>
        <v>1904486.4999999998</v>
      </c>
    </row>
    <row r="14" spans="1:9" x14ac:dyDescent="0.2">
      <c r="A14" s="38" t="s">
        <v>66</v>
      </c>
      <c r="B14" s="34">
        <f>SUMIF(Region,A14,RegionalSales)</f>
        <v>4000463.6999999997</v>
      </c>
    </row>
    <row r="15" spans="1:9" x14ac:dyDescent="0.2">
      <c r="A15" s="38" t="s">
        <v>68</v>
      </c>
      <c r="B15" s="34">
        <f>SUMIF(Region,A15,RegionalSales)</f>
        <v>2200140.7000000002</v>
      </c>
    </row>
    <row r="16" spans="1:9" x14ac:dyDescent="0.2">
      <c r="B16" s="40">
        <f>SUM(B11:B15)</f>
        <v>14429433.050000001</v>
      </c>
    </row>
  </sheetData>
  <sortState ref="A11:B15">
    <sortCondition ref="B11:B15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8"/>
  <sheetViews>
    <sheetView workbookViewId="0">
      <selection sqref="A1:B7"/>
    </sheetView>
  </sheetViews>
  <sheetFormatPr defaultColWidth="9.140625" defaultRowHeight="20.25" x14ac:dyDescent="0.3"/>
  <cols>
    <col min="1" max="1" width="12" style="41" customWidth="1"/>
    <col min="2" max="2" width="16" style="41" customWidth="1"/>
    <col min="3" max="4" width="9.140625" style="41"/>
    <col min="5" max="5" width="12.85546875" style="41" bestFit="1" customWidth="1"/>
    <col min="6" max="6" width="11.42578125" style="41" customWidth="1"/>
    <col min="7" max="16384" width="9.140625" style="41"/>
  </cols>
  <sheetData>
    <row r="1" spans="1:6" ht="31.5" thickBot="1" x14ac:dyDescent="0.35">
      <c r="A1" s="46" t="s">
        <v>79</v>
      </c>
      <c r="B1" s="47" t="s">
        <v>84</v>
      </c>
      <c r="C1" s="42"/>
      <c r="D1" s="43"/>
      <c r="E1" s="44" t="s">
        <v>83</v>
      </c>
      <c r="F1" s="45" t="s">
        <v>74</v>
      </c>
    </row>
    <row r="2" spans="1:6" ht="21" thickBot="1" x14ac:dyDescent="0.35">
      <c r="A2" s="50">
        <v>-1</v>
      </c>
      <c r="B2" s="51">
        <v>0</v>
      </c>
      <c r="C2" s="42"/>
      <c r="D2" s="43"/>
      <c r="E2" s="48" t="s">
        <v>34</v>
      </c>
      <c r="F2" s="49">
        <v>0.21</v>
      </c>
    </row>
    <row r="3" spans="1:6" ht="21" thickBot="1" x14ac:dyDescent="0.35">
      <c r="A3" s="50">
        <v>0</v>
      </c>
      <c r="B3" s="51">
        <v>5.0000000000000001E-3</v>
      </c>
      <c r="C3" s="42"/>
      <c r="D3" s="43"/>
      <c r="E3" s="48" t="s">
        <v>30</v>
      </c>
      <c r="F3" s="49">
        <v>0.23</v>
      </c>
    </row>
    <row r="4" spans="1:6" ht="21" thickBot="1" x14ac:dyDescent="0.35">
      <c r="A4" s="50">
        <v>0.1</v>
      </c>
      <c r="B4" s="51">
        <v>0.01</v>
      </c>
      <c r="C4" s="42"/>
      <c r="D4" s="43"/>
      <c r="E4" s="48" t="s">
        <v>15</v>
      </c>
      <c r="F4" s="49">
        <v>0.28000000000000003</v>
      </c>
    </row>
    <row r="5" spans="1:6" ht="21" thickBot="1" x14ac:dyDescent="0.35">
      <c r="A5" s="50">
        <v>0.2</v>
      </c>
      <c r="B5" s="51">
        <v>2.5000000000000001E-2</v>
      </c>
      <c r="C5" s="42"/>
      <c r="D5" s="43"/>
      <c r="E5" s="48" t="s">
        <v>52</v>
      </c>
      <c r="F5" s="49">
        <v>0.35</v>
      </c>
    </row>
    <row r="6" spans="1:6" x14ac:dyDescent="0.3">
      <c r="A6" s="50">
        <v>0.5</v>
      </c>
      <c r="B6" s="51">
        <v>0.05</v>
      </c>
      <c r="C6" s="42"/>
      <c r="D6" s="43"/>
      <c r="E6" s="43"/>
      <c r="F6" s="43"/>
    </row>
    <row r="7" spans="1:6" ht="21" thickBot="1" x14ac:dyDescent="0.35">
      <c r="A7" s="52">
        <v>0.75</v>
      </c>
      <c r="B7" s="53">
        <v>7.4999999999999997E-2</v>
      </c>
      <c r="C7" s="42"/>
      <c r="D7" s="43"/>
      <c r="E7" s="43"/>
      <c r="F7" s="43"/>
    </row>
    <row r="8" spans="1:6" x14ac:dyDescent="0.3">
      <c r="C8" s="42"/>
      <c r="D8" s="42"/>
      <c r="E8" s="42"/>
      <c r="F8" s="4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9"/>
  <sheetViews>
    <sheetView workbookViewId="0">
      <selection activeCell="A2" sqref="A2"/>
    </sheetView>
  </sheetViews>
  <sheetFormatPr defaultRowHeight="12.75" x14ac:dyDescent="0.2"/>
  <cols>
    <col min="1" max="1" width="13.42578125" bestFit="1" customWidth="1"/>
    <col min="2" max="2" width="16.42578125" bestFit="1" customWidth="1"/>
  </cols>
  <sheetData>
    <row r="1" spans="1:2" ht="15" x14ac:dyDescent="0.25">
      <c r="A1" s="54" t="s">
        <v>85</v>
      </c>
      <c r="B1" s="54" t="s">
        <v>86</v>
      </c>
    </row>
    <row r="2" spans="1:2" ht="14.25" x14ac:dyDescent="0.2">
      <c r="A2" s="56" t="s">
        <v>53</v>
      </c>
      <c r="B2" s="55">
        <v>488000</v>
      </c>
    </row>
    <row r="3" spans="1:2" ht="14.25" x14ac:dyDescent="0.2">
      <c r="A3" s="56" t="s">
        <v>54</v>
      </c>
      <c r="B3" s="55">
        <v>1830000</v>
      </c>
    </row>
    <row r="4" spans="1:2" ht="14.25" x14ac:dyDescent="0.2">
      <c r="A4" s="56" t="s">
        <v>75</v>
      </c>
      <c r="B4" s="55">
        <v>4530000</v>
      </c>
    </row>
    <row r="5" spans="1:2" ht="14.25" x14ac:dyDescent="0.2">
      <c r="A5" s="56" t="s">
        <v>55</v>
      </c>
      <c r="B5" s="55">
        <v>2600000</v>
      </c>
    </row>
    <row r="6" spans="1:2" ht="14.25" x14ac:dyDescent="0.2">
      <c r="A6" s="56" t="s">
        <v>57</v>
      </c>
      <c r="B6" s="55">
        <v>550000</v>
      </c>
    </row>
    <row r="7" spans="1:2" ht="14.25" x14ac:dyDescent="0.2">
      <c r="A7" s="56" t="s">
        <v>56</v>
      </c>
      <c r="B7" s="55">
        <v>732000</v>
      </c>
    </row>
    <row r="8" spans="1:2" ht="14.25" x14ac:dyDescent="0.2">
      <c r="A8" s="56" t="s">
        <v>76</v>
      </c>
      <c r="B8" s="55">
        <v>650000</v>
      </c>
    </row>
    <row r="9" spans="1:2" ht="14.25" x14ac:dyDescent="0.2">
      <c r="A9" s="56" t="s">
        <v>58</v>
      </c>
      <c r="B9" s="55">
        <v>1500000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Wholesale Price List </vt:lpstr>
      <vt:lpstr>Raw Sales</vt:lpstr>
      <vt:lpstr>Sales Analysis</vt:lpstr>
      <vt:lpstr>Sales Commission</vt:lpstr>
      <vt:lpstr>Sales Target</vt:lpstr>
      <vt:lpstr>BBeerPrice</vt:lpstr>
      <vt:lpstr>Commission</vt:lpstr>
      <vt:lpstr>KegPrice</vt:lpstr>
      <vt:lpstr>PMargin</vt:lpstr>
      <vt:lpstr>'Raw Sales'!Print_Area</vt:lpstr>
      <vt:lpstr>Region</vt:lpstr>
      <vt:lpstr>RegionalSales</vt:lpstr>
      <vt:lpstr>RTDPrice</vt:lpstr>
      <vt:lpstr>SpiritPrice</vt:lpstr>
      <vt:lpstr>TSales</vt:lpstr>
      <vt:lpstr>WinePrice</vt:lpstr>
    </vt:vector>
  </TitlesOfParts>
  <Company>RMIT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Das;v90220</dc:creator>
  <cp:lastModifiedBy>Hiep, Pham Cong</cp:lastModifiedBy>
  <cp:lastPrinted>2009-11-04T08:09:24Z</cp:lastPrinted>
  <dcterms:created xsi:type="dcterms:W3CDTF">2007-11-13T02:44:19Z</dcterms:created>
  <dcterms:modified xsi:type="dcterms:W3CDTF">2018-10-31T01:47:23Z</dcterms:modified>
</cp:coreProperties>
</file>