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ellimages.xml" ContentType="application/vnd.wps-officedocument.cellimage+xml"/>
  <Override PartName="/xl/drawings/drawing1.xml" ContentType="application/vnd.openxmlformats-officedocument.drawing+xml"/>
  <Override PartName="/xl/metadata.xml" ContentType="application/vnd.openxmlformats-officedocument.spreadsheetml.sheetMetadata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18350" windowHeight="7000"/>
  </bookViews>
  <sheets>
    <sheet name="商品模板 (2)" sheetId="15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ellimages.xml><?xml version="1.0" encoding="utf-8"?>
<etc:cellImages xmlns:xdr="http://schemas.openxmlformats.org/drawingml/2006/spreadsheetDrawing" xmlns:r="http://schemas.openxmlformats.org/officeDocument/2006/relationships" xmlns:a="http://schemas.openxmlformats.org/drawingml/2006/main" xmlns:etc="http://www.wps.cn/officeDocument/2017/etCustomData">
  <etc:cellImage>
    <xdr:pic>
      <xdr:nvPicPr>
        <xdr:cNvPr id="4" name="ID_6402C1511F4440638438B985385FDA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372995" y="1143000"/>
          <a:ext cx="5080000" cy="5080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6" name="ID_9E0B744A0D134432A65AAA5CF06962D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372995" y="6007100"/>
          <a:ext cx="5080000" cy="5080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7" name="ID_DC2D7125C0A44BC0BD60425A6905CF2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72995" y="9169400"/>
          <a:ext cx="5480050" cy="42164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9" name="ID_27C1286566944AB7837A09310D8BC8E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72995" y="23545800"/>
          <a:ext cx="4121150" cy="3187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0" name="ID_B5AA7BB7E0774F13898DDB5D64F43B5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72995" y="18821400"/>
          <a:ext cx="10134600" cy="1071562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1" name="ID_438ECDE375D746DEBE92BB14D55A2BD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72995" y="25577800"/>
          <a:ext cx="2838450" cy="28067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2" name="ID_E91D0055D5D040B9A32FCF8519121A6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72995" y="12280900"/>
          <a:ext cx="7620000" cy="7620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4" name="ID_4FE9278EE3174CE6A66C224EC60EA4AF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72995" y="13296900"/>
          <a:ext cx="2628900" cy="26289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6" name="ID_68F26BD59A3248D1968277F8C5BAA49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372995" y="14744700"/>
          <a:ext cx="5080000" cy="50800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8" name="ID_FFC648D2BDE44694A801318D2EC2C78C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372995" y="2362200"/>
          <a:ext cx="2609850" cy="257810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" name="ID_A7FEDAEED73C4094B89E0E5D185A3F5B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2473960" y="31523305"/>
          <a:ext cx="4787900" cy="260985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13" name="ID_5772ECBB11D44299A535334762820AE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373995" y="4485640"/>
          <a:ext cx="1582420" cy="156972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" name="ID_D4C2A674618E48AAAE6A9FC7679AFBB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981690" y="18856960"/>
          <a:ext cx="1616710" cy="1687195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5" name="ID_578E595D11F1445FBFF37CA501FB77E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438130" y="20149185"/>
          <a:ext cx="1582420" cy="114173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29" name="ID_FF5C10B2266440A193D57D2E5B6259D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483215" y="23392130"/>
          <a:ext cx="1582420" cy="1558290"/>
        </a:xfrm>
        <a:prstGeom prst="rect">
          <a:avLst/>
        </a:prstGeom>
        <a:noFill/>
        <a:ln w="9525">
          <a:noFill/>
        </a:ln>
      </xdr:spPr>
    </xdr:pic>
  </etc:cellImage>
  <etc:cellImage>
    <xdr:pic>
      <xdr:nvPicPr>
        <xdr:cNvPr id="30" name="ID_8391D14A31744D71AAAC708D638DBE9A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299190" y="24781510"/>
          <a:ext cx="1445895" cy="1170305"/>
        </a:xfrm>
        <a:prstGeom prst="rect">
          <a:avLst/>
        </a:prstGeom>
        <a:noFill/>
        <a:ln w="9525">
          <a:noFill/>
        </a:ln>
      </xdr:spPr>
    </xdr:pic>
  </etc:cellImage>
</etc:cellImage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<sst xmlns="http://schemas.openxmlformats.org/spreadsheetml/2006/main" count="236" uniqueCount="77">
  <si>
    <t>500档套餐推荐</t>
  </si>
  <si>
    <t>编号</t>
  </si>
  <si>
    <t>商品id/名称</t>
  </si>
  <si>
    <t>商品详情</t>
  </si>
  <si>
    <t>数量</t>
  </si>
  <si>
    <t>市场价</t>
  </si>
  <si>
    <t>含税移动成本价</t>
  </si>
  <si>
    <t>温层</t>
  </si>
  <si>
    <t>毛利</t>
  </si>
  <si>
    <t>重量</t>
  </si>
  <si>
    <t>图片</t>
  </si>
  <si>
    <t>配送说明</t>
  </si>
  <si>
    <t>供应商</t>
  </si>
  <si>
    <t>第一次报价</t>
  </si>
  <si>
    <t>得尔乐/金龙鱼/裕道府/金沙河 米油面粉组合 7L+15kg</t>
  </si>
  <si>
    <t>得尔乐高山低温一级山茶油2L
金龙鱼御品炒香土榨风味花生油5L
裕道府黑土五常大米5kg
裕道府黑土五常大米5kg
金沙河公子家臻品雪花粉5kg</t>
  </si>
  <si>
    <t>常温</t>
  </si>
  <si>
    <t>/</t>
  </si>
  <si>
    <t>全国非偏远一件代发（新疆、西藏、内蒙、青海、甘肃、宁夏、贵州、云南、海南、广西、辽宁、吉林、黑龙江、重庆、四川、香港、台湾、澳门、海外除外）</t>
  </si>
  <si>
    <t>适决</t>
  </si>
  <si>
    <t>黄天鹅可生食鸡蛋20枚装1.06kg</t>
  </si>
  <si>
    <t>甜卿</t>
  </si>
  <si>
    <t>2个包裹</t>
  </si>
  <si>
    <t>商品种类</t>
  </si>
  <si>
    <t>商品数量</t>
  </si>
  <si>
    <t>商品总价</t>
  </si>
  <si>
    <t>商品总成本</t>
  </si>
  <si>
    <t>代发费率</t>
  </si>
  <si>
    <t>套餐总毛利</t>
  </si>
  <si>
    <t>套餐总重量</t>
  </si>
  <si>
    <t>【顺丰/京东发货】供应商直发</t>
  </si>
  <si>
    <t>总计：</t>
  </si>
  <si>
    <t>折扣</t>
  </si>
  <si>
    <t>折后供价</t>
  </si>
  <si>
    <t>折后毛利</t>
  </si>
  <si>
    <t>正大祥牛牛肉礼盒5760g</t>
  </si>
  <si>
    <t>1、正大祥牛祥牛冷冻牛腱1kg*1
2、正大祥牛牛腩粒500g*3
3、正大祥牛冷冻牛肋条500g*2
4、正大祥牛牛肉块500g*2
5、进口原切牛肉吊龙切片150g*2
6、进口原切牛肉雪花切片150g*2
7、进口原切牛肉匙柄切片150g*2
8、正大祥牛谷饲原切西冷牛排180g*1
9、正大祥牛谷饲原切眼肉牛排180g*1</t>
  </si>
  <si>
    <t>冷冻</t>
  </si>
  <si>
    <t>阿格乐</t>
  </si>
  <si>
    <t>1个包裹</t>
  </si>
  <si>
    <t>浓情四宝肉禽礼盒6950g</t>
  </si>
  <si>
    <t>胜泰咯崇明草鸡1kg*1
胜泰咯崇明麻鸭1.1kg*1
胜泰咯崇明童子鸡800g*1
胜泰咯崇明生态乳鸽300g*1
瀛乡土猪腿肉500g*2
瀛乡土猪大排400g*1
瀛乡土猪小排400g*1
瀛乡土猪汤骨450g*1
瀛乡土猪五花肉450g*1
瀛乡土猪梅花肉450g*1
瀛乡土猪去骨蹄膀500g*1</t>
  </si>
  <si>
    <t>唐饼家蛋黄酥礼盒（8颗装）640g</t>
  </si>
  <si>
    <t xml:space="preserve">
原味蛋黄酥80g*1，霓彩蛋黄酥80g*1，肉松蛋黄酥80g*1，冰沙蛋黄酥80g*1，绿豆酥80g*1，榴莲酥80g*1，红豆芝士酥80g*1,胡桃奶酥80g*1</t>
  </si>
  <si>
    <t>香奈</t>
  </si>
  <si>
    <t>水果礼盒</t>
  </si>
  <si>
    <t>山东莱阳顶级秋月梨礼盒8/9粒净果7斤顶级礼盒
四川会理突尼斯软籽石榴6枚精品礼盒装单果400-500g
新疆恐龙蛋净重3斤±150克单礼盒装约22-25枚
泰国翡翠蜜柚中果2枚(单果约800g-1kg)
云南高原红露苹果12枚大果礼盒装净重5-5.5斤</t>
  </si>
  <si>
    <t>千园千果</t>
  </si>
  <si>
    <t>良芯匠人工巧套餐168型组合</t>
  </si>
  <si>
    <t>良芯匠人手作老面土猪肉包（5只装）125g/袋 *2
良芯匠人手作老面梅干菜肉包（5只装）125g/袋 *2
良芯匠人手作香菇糯米烧麦 （6只装）300g/盒 *2
良芯匠人老上海葱油饼（5片装） 500g/袋 *2
良芯匠人鲜肉小馄饨423g/袋 *2
良芯匠人老上海风味柴爿馄饨125g/袋 *2</t>
  </si>
  <si>
    <t>谷雨</t>
  </si>
  <si>
    <t>拉面说儿礼盒C款258型1791.8g</t>
  </si>
  <si>
    <t>招牌豚骨叉烧拉面216.8g*1盒
台式半筋半肉红烧牛肉面266.5g*1盒
小炒黄牛肉拌面  210.5g*1盒
三颗半鲜番茄浓汤拉面235.4*1盒
酸辣豚骨叉烧拉面186.4g*1袋
番茄肉酱意大利面211.2g*1袋
葱油开洋拌面140g*1袋
番茄豚骨早餐面170g*1袋
豚骨全麦早餐面155g*1袋</t>
  </si>
  <si>
    <t>锋味派鸡翅慵懒周末 组合装1240g</t>
  </si>
  <si>
    <t>奥尔良味烤翅中270g
奥尔良味烤翅根350g
青花椒味烤翅中270g
青花椒味烤翅根350g</t>
  </si>
  <si>
    <t>3个包裹</t>
  </si>
  <si>
    <t>米技生活 微电脑多功能电饭煲（耐热玻璃内胆）EC-L3613</t>
  </si>
  <si>
    <t>容量:3.6L/内胆形状:球釜形
耐热玻璃内锅，无涂层，煮饭煮食美味健康。
耐热玻璃钢化处理，可承受即冷即热250℃左右
天幕彩屏数码显示面板，集多种功能于一体
微电脑触控，上下高效控温，煮饭煮食美味健康</t>
  </si>
  <si>
    <t>宜方</t>
  </si>
  <si>
    <t xml:space="preserve">罗莱 简粹60S全棉贡缎四件套 （颜色随机 ) </t>
  </si>
  <si>
    <t>面料：100%棉 ；
规格尺寸：枕套：48*74cm X2件
被套：200*230cm X1件
床单：230*240cm X1件； 
颜色：绿色、灰色、咖色（颜色随机 )
采用60S优质新疆棉，高支高密触感柔滑，感受丝般舒适，贡缎工艺，织物富有光泽，耐洗耐用不褪色，如丝如缎，赋予套件柔滑触感与璀璨光泽。</t>
  </si>
  <si>
    <t>罗莱</t>
  </si>
  <si>
    <t>罗莱  防螨安睡对枕</t>
  </si>
  <si>
    <t>面料材质：100%聚酯纤维（防螨抗菌）
填充材质：100%聚酯纤维
规格尺寸：47*73cm
填充重量：600g*2</t>
  </si>
  <si>
    <t>摩飞多功能锅电炖锅MR9082</t>
  </si>
  <si>
    <t>功率:1200W
容量:3L(有效容量)
特色功能:
1200W大功率，快沸精炖;
陶瓷油涂层，不粘耐用;
智能变频控温，持续加热;
3.5L黄金容量，慢煮一家食量;
高硼硅玻璃，安全方向;</t>
  </si>
  <si>
    <t>顺丰/京东 发货区域：江浙沪皖</t>
  </si>
  <si>
    <t>雅泽</t>
  </si>
  <si>
    <t>大宇暖菜板 WB09</t>
  </si>
  <si>
    <t>额定电压:220V~
产品型号:WB09
额定频率:50HZ
挡位选择:≈86°C、105°C
产品尺寸:展开尺寸-603*380*20(mm)
折叠尺寸-301*380*40(mm)</t>
  </si>
  <si>
    <t>外交官DFJ-115蝶形天幕（6-8人）</t>
  </si>
  <si>
    <t>产品尺寸：天幕：500x330x240cm          
天幕：聚酯纤维+铁杆 
产品特点：
八角蝶形涂银，侧面有效遮阳。
撑杆高240cm，搭建更稳固。
拼缝压防水胶，可应对短时小到中雨</t>
  </si>
  <si>
    <t>挪客Light Lithe 轻盈平折推车CNK2550JJ014</t>
  </si>
  <si>
    <t>推车：钢管，聚酯纤维
推车：展开尺寸95*69*45       
收纳尺寸48*16*68
240斤高承重
60L兜内容量</t>
  </si>
  <si>
    <t>芬浓洗护滋润套装</t>
  </si>
  <si>
    <t xml:space="preserve">1.芬浓透润美容液洗发露550ml*1   
2.芬浓透润美容液护发素550ml*1  
3.可悠然美肌沐浴露550ml*1  
4.欧舒丹樱花保湿身体乳250ml*1
5.狮王葡萄柚小苏打元气美白牙膏120g*1
6.日本樱之素牙刷4支装*1
7.日本花王（KAO）美舒律蒸汽眼罩5片装*1
8.狮王趣净泡沫洗手液250ml*1
9.花王持久留香衣物柔顺剂520ml*1 
10.凡士林特润护手霜50ml*1
11.宝洁4D洗衣凝珠粉色11粒*1
12.繁花系列精美彩盒*1 </t>
  </si>
  <si>
    <t>盛盈朗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</si>
</sst>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_-[$$-409]* #,##0.00_ ;_-[$$-409]* \-#,##0.00\ ;_-[$$-409]* &quot;-&quot;??_ ;_-@_ "/>
    <numFmt numFmtId="177" formatCode="0.0_ "/>
  </numFmts>
  <fonts count="37"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24"/>
      <color rgb="FF00B050"/>
      <name val="宋体"/>
      <charset val="134"/>
    </font>
    <font>
      <b/>
      <sz val="11"/>
      <color rgb="FFFFFFFF"/>
      <name val="宋体"/>
      <charset val="134"/>
    </font>
    <font>
      <b/>
      <sz val="11"/>
      <color rgb="FFFFFFFF"/>
      <name val="SimSun"/>
      <charset val="134"/>
    </font>
    <font>
      <b/>
      <sz val="10"/>
      <color theme="1"/>
      <name val="等线"/>
      <charset val="134"/>
      <scheme val="minor"/>
    </font>
    <font>
      <sz val="10"/>
      <color theme="1"/>
      <name val="微软雅黑"/>
      <charset val="134"/>
    </font>
    <font>
      <b/>
      <sz val="11"/>
      <color rgb="FFFF0000"/>
      <name val="等线"/>
      <charset val="134"/>
      <scheme val="minor"/>
    </font>
    <font>
      <sz val="11"/>
      <color rgb="FFFF0000"/>
      <name val="SimSun"/>
      <charset val="134"/>
    </font>
    <font>
      <b/>
      <sz val="10"/>
      <color rgb="FFFF0000"/>
      <name val="等线"/>
      <charset val="134"/>
      <scheme val="minor"/>
    </font>
    <font>
      <sz val="9"/>
      <color theme="1"/>
      <name val="微软雅黑"/>
      <charset val="134"/>
    </font>
    <font>
      <sz val="9"/>
      <color rgb="FF000000"/>
      <name val="等线"/>
      <charset val="134"/>
      <scheme val="minor"/>
    </font>
    <font>
      <sz val="10"/>
      <color rgb="FF000000"/>
      <name val="等线"/>
      <charset val="134"/>
      <scheme val="minor"/>
    </font>
    <font>
      <b/>
      <sz val="10"/>
      <color theme="1"/>
      <name val="微软雅黑"/>
      <charset val="134"/>
    </font>
    <font>
      <sz val="11"/>
      <color theme="1"/>
      <name val="微软雅黑"/>
      <charset val="134"/>
    </font>
    <font>
      <sz val="11"/>
      <color rgb="FFFF0000"/>
      <name val="宋体"/>
      <charset val="134"/>
    </font>
    <font>
      <sz val="10"/>
      <color theme="1"/>
      <name val="等线"/>
      <charset val="134"/>
      <scheme val="minor"/>
    </font>
    <font>
      <u/>
      <sz val="11"/>
      <color theme="10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0000FF"/>
      <name val="等线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E3F2D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center"/>
    </xf>
    <xf numFmtId="0" fontId="0" fillId="5" borderId="17" applyNumberFormat="0" applyFont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18" applyNumberFormat="0" applyFill="0" applyAlignment="0" applyProtection="0">
      <alignment vertical="center"/>
    </xf>
    <xf numFmtId="0" fontId="23" fillId="0" borderId="18" applyNumberFormat="0" applyFill="0" applyAlignment="0" applyProtection="0">
      <alignment vertical="center"/>
    </xf>
    <xf numFmtId="0" fontId="24" fillId="0" borderId="19" applyNumberFormat="0" applyFill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6" borderId="20" applyNumberFormat="0" applyAlignment="0" applyProtection="0">
      <alignment vertical="center"/>
    </xf>
    <xf numFmtId="0" fontId="26" fillId="7" borderId="21" applyNumberFormat="0" applyAlignment="0" applyProtection="0">
      <alignment vertical="center"/>
    </xf>
    <xf numFmtId="0" fontId="27" fillId="7" borderId="20" applyNumberFormat="0" applyAlignment="0" applyProtection="0">
      <alignment vertical="center"/>
    </xf>
    <xf numFmtId="0" fontId="28" fillId="8" borderId="22" applyNumberFormat="0" applyAlignment="0" applyProtection="0">
      <alignment vertical="center"/>
    </xf>
    <xf numFmtId="0" fontId="29" fillId="0" borderId="23" applyNumberFormat="0" applyFill="0" applyAlignment="0" applyProtection="0">
      <alignment vertical="center"/>
    </xf>
    <xf numFmtId="0" fontId="30" fillId="0" borderId="24" applyNumberFormat="0" applyFill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11" borderId="0" applyNumberFormat="0" applyBorder="0" applyAlignment="0" applyProtection="0">
      <alignment vertical="center"/>
    </xf>
    <xf numFmtId="0" fontId="34" fillId="12" borderId="0" applyNumberFormat="0" applyBorder="0" applyAlignment="0" applyProtection="0">
      <alignment vertical="center"/>
    </xf>
    <xf numFmtId="0" fontId="35" fillId="13" borderId="0" applyNumberFormat="0" applyBorder="0" applyAlignment="0" applyProtection="0">
      <alignment vertical="center"/>
    </xf>
    <xf numFmtId="0" fontId="35" fillId="14" borderId="0" applyNumberFormat="0" applyBorder="0" applyAlignment="0" applyProtection="0">
      <alignment vertical="center"/>
    </xf>
    <xf numFmtId="0" fontId="34" fillId="15" borderId="0" applyNumberFormat="0" applyBorder="0" applyAlignment="0" applyProtection="0">
      <alignment vertical="center"/>
    </xf>
    <xf numFmtId="0" fontId="34" fillId="16" borderId="0" applyNumberFormat="0" applyBorder="0" applyAlignment="0" applyProtection="0">
      <alignment vertical="center"/>
    </xf>
    <xf numFmtId="0" fontId="35" fillId="17" borderId="0" applyNumberFormat="0" applyBorder="0" applyAlignment="0" applyProtection="0">
      <alignment vertical="center"/>
    </xf>
    <xf numFmtId="0" fontId="35" fillId="18" borderId="0" applyNumberFormat="0" applyBorder="0" applyAlignment="0" applyProtection="0">
      <alignment vertical="center"/>
    </xf>
    <xf numFmtId="0" fontId="34" fillId="19" borderId="0" applyNumberFormat="0" applyBorder="0" applyAlignment="0" applyProtection="0">
      <alignment vertical="center"/>
    </xf>
    <xf numFmtId="0" fontId="34" fillId="20" borderId="0" applyNumberFormat="0" applyBorder="0" applyAlignment="0" applyProtection="0">
      <alignment vertical="center"/>
    </xf>
    <xf numFmtId="0" fontId="35" fillId="21" borderId="0" applyNumberFormat="0" applyBorder="0" applyAlignment="0" applyProtection="0">
      <alignment vertical="center"/>
    </xf>
    <xf numFmtId="0" fontId="35" fillId="22" borderId="0" applyNumberFormat="0" applyBorder="0" applyAlignment="0" applyProtection="0">
      <alignment vertical="center"/>
    </xf>
    <xf numFmtId="0" fontId="34" fillId="23" borderId="0" applyNumberFormat="0" applyBorder="0" applyAlignment="0" applyProtection="0">
      <alignment vertical="center"/>
    </xf>
    <xf numFmtId="0" fontId="34" fillId="24" borderId="0" applyNumberFormat="0" applyBorder="0" applyAlignment="0" applyProtection="0">
      <alignment vertical="center"/>
    </xf>
    <xf numFmtId="0" fontId="35" fillId="25" borderId="0" applyNumberFormat="0" applyBorder="0" applyAlignment="0" applyProtection="0">
      <alignment vertical="center"/>
    </xf>
    <xf numFmtId="0" fontId="35" fillId="26" borderId="0" applyNumberFormat="0" applyBorder="0" applyAlignment="0" applyProtection="0">
      <alignment vertical="center"/>
    </xf>
    <xf numFmtId="0" fontId="34" fillId="27" borderId="0" applyNumberFormat="0" applyBorder="0" applyAlignment="0" applyProtection="0">
      <alignment vertical="center"/>
    </xf>
    <xf numFmtId="0" fontId="34" fillId="28" borderId="0" applyNumberFormat="0" applyBorder="0" applyAlignment="0" applyProtection="0">
      <alignment vertical="center"/>
    </xf>
    <xf numFmtId="0" fontId="35" fillId="29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34" fillId="31" borderId="0" applyNumberFormat="0" applyBorder="0" applyAlignment="0" applyProtection="0">
      <alignment vertical="center"/>
    </xf>
    <xf numFmtId="0" fontId="34" fillId="32" borderId="0" applyNumberFormat="0" applyBorder="0" applyAlignment="0" applyProtection="0">
      <alignment vertical="center"/>
    </xf>
    <xf numFmtId="0" fontId="35" fillId="33" borderId="0" applyNumberFormat="0" applyBorder="0" applyAlignment="0" applyProtection="0">
      <alignment vertical="center"/>
    </xf>
    <xf numFmtId="0" fontId="35" fillId="34" borderId="0" applyNumberFormat="0" applyBorder="0" applyAlignment="0" applyProtection="0">
      <alignment vertical="center"/>
    </xf>
    <xf numFmtId="0" fontId="34" fillId="35" borderId="0" applyNumberFormat="0" applyBorder="0" applyAlignment="0" applyProtection="0">
      <alignment vertical="center"/>
    </xf>
    <xf numFmtId="0" fontId="0" fillId="0" borderId="0">
      <alignment vertical="center"/>
    </xf>
    <xf numFmtId="176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0" fontId="36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79">
    <xf numFmtId="0" fontId="0" fillId="0" borderId="0" xfId="0"/>
    <xf numFmtId="0" fontId="0" fillId="0" borderId="0" xfId="0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ill="1" applyBorder="1" applyAlignment="1" applyProtection="1">
      <alignment horizontal="center" vertical="center"/>
      <protection locked="0" hidden="1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9" fontId="0" fillId="0" borderId="2" xfId="3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9" fontId="7" fillId="3" borderId="4" xfId="3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9" fontId="5" fillId="3" borderId="2" xfId="0" applyNumberFormat="1" applyFont="1" applyFill="1" applyBorder="1" applyAlignment="1">
      <alignment horizontal="center" vertical="center"/>
    </xf>
    <xf numFmtId="9" fontId="5" fillId="3" borderId="2" xfId="3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9" fontId="1" fillId="3" borderId="2" xfId="3" applyFont="1" applyFill="1" applyBorder="1" applyAlignment="1">
      <alignment horizontal="center" vertical="center"/>
    </xf>
    <xf numFmtId="9" fontId="0" fillId="0" borderId="3" xfId="0" applyNumberForma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9" fontId="7" fillId="3" borderId="2" xfId="3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/>
    </xf>
    <xf numFmtId="9" fontId="5" fillId="3" borderId="5" xfId="3" applyFont="1" applyFill="1" applyBorder="1" applyAlignment="1">
      <alignment horizontal="center" vertical="center"/>
    </xf>
    <xf numFmtId="0" fontId="8" fillId="4" borderId="6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9" fontId="1" fillId="3" borderId="5" xfId="3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177" fontId="14" fillId="0" borderId="7" xfId="0" applyNumberFormat="1" applyFont="1" applyFill="1" applyBorder="1" applyAlignment="1">
      <alignment horizontal="center" vertical="center"/>
    </xf>
    <xf numFmtId="177" fontId="14" fillId="0" borderId="4" xfId="0" applyNumberFormat="1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 applyProtection="1">
      <alignment horizontal="center" vertical="center"/>
      <protection locked="0" hidden="1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 wrapText="1"/>
    </xf>
    <xf numFmtId="0" fontId="3" fillId="2" borderId="0" xfId="0" applyNumberFormat="1" applyFont="1" applyFill="1" applyBorder="1" applyAlignment="1" applyProtection="1">
      <alignment horizontal="center" vertical="center" wrapText="1"/>
      <protection locked="0" hidden="1"/>
    </xf>
    <xf numFmtId="0" fontId="0" fillId="0" borderId="3" xfId="0" applyFill="1" applyBorder="1" applyAlignment="1"/>
    <xf numFmtId="0" fontId="0" fillId="0" borderId="9" xfId="0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/>
    </xf>
    <xf numFmtId="0" fontId="0" fillId="0" borderId="2" xfId="0" applyFill="1" applyBorder="1" applyAlignment="1"/>
    <xf numFmtId="0" fontId="6" fillId="0" borderId="0" xfId="0" applyFont="1" applyFill="1" applyBorder="1" applyAlignment="1">
      <alignment horizontal="center" vertical="center"/>
    </xf>
    <xf numFmtId="0" fontId="15" fillId="4" borderId="10" xfId="0" applyFont="1" applyFill="1" applyBorder="1" applyAlignment="1">
      <alignment horizontal="center" vertical="center" wrapText="1"/>
    </xf>
    <xf numFmtId="0" fontId="15" fillId="4" borderId="8" xfId="0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 vertical="center"/>
      <protection locked="0" hidden="1"/>
    </xf>
    <xf numFmtId="0" fontId="1" fillId="0" borderId="0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 applyProtection="1">
      <alignment horizontal="center" vertical="center"/>
      <protection locked="0" hidden="1"/>
    </xf>
    <xf numFmtId="0" fontId="16" fillId="0" borderId="3" xfId="0" applyNumberFormat="1" applyFont="1" applyFill="1" applyBorder="1" applyAlignment="1" applyProtection="1">
      <alignment horizontal="center" vertical="center"/>
    </xf>
    <xf numFmtId="0" fontId="0" fillId="0" borderId="11" xfId="0" applyFill="1" applyBorder="1" applyAlignment="1">
      <alignment horizontal="center" vertical="center"/>
    </xf>
    <xf numFmtId="0" fontId="0" fillId="0" borderId="12" xfId="0" applyFill="1" applyBorder="1" applyAlignment="1">
      <alignment horizontal="center" vertical="center" wrapText="1"/>
    </xf>
    <xf numFmtId="0" fontId="15" fillId="4" borderId="13" xfId="0" applyFont="1" applyFill="1" applyBorder="1" applyAlignment="1">
      <alignment horizontal="center" vertical="center" wrapText="1"/>
    </xf>
    <xf numFmtId="0" fontId="1" fillId="0" borderId="0" xfId="0" applyNumberFormat="1" applyFont="1" applyFill="1" applyBorder="1" applyAlignment="1" applyProtection="1">
      <alignment horizontal="center" vertical="center"/>
      <protection locked="0" hidden="1"/>
    </xf>
    <xf numFmtId="0" fontId="6" fillId="0" borderId="0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center" vertical="center" wrapText="1"/>
    </xf>
    <xf numFmtId="0" fontId="15" fillId="4" borderId="14" xfId="0" applyFont="1" applyFill="1" applyBorder="1" applyAlignment="1">
      <alignment horizontal="center" vertical="center" wrapText="1"/>
    </xf>
    <xf numFmtId="0" fontId="0" fillId="0" borderId="2" xfId="0" applyNumberFormat="1" applyFill="1" applyBorder="1" applyAlignment="1">
      <alignment horizontal="center" vertical="center"/>
    </xf>
    <xf numFmtId="0" fontId="15" fillId="4" borderId="15" xfId="0" applyFont="1" applyFill="1" applyBorder="1" applyAlignment="1">
      <alignment horizontal="center" vertical="center" wrapText="1"/>
    </xf>
    <xf numFmtId="0" fontId="14" fillId="0" borderId="2" xfId="0" applyFont="1" applyFill="1" applyBorder="1" applyAlignment="1">
      <alignment vertical="center"/>
    </xf>
    <xf numFmtId="0" fontId="12" fillId="0" borderId="0" xfId="0" applyFont="1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 wrapText="1"/>
    </xf>
    <xf numFmtId="177" fontId="14" fillId="0" borderId="0" xfId="0" applyNumberFormat="1" applyFont="1" applyFill="1" applyBorder="1" applyAlignment="1">
      <alignment horizontal="center" vertical="center"/>
    </xf>
    <xf numFmtId="177" fontId="14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</cellXfs>
  <cellStyles count="56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10 2 2 2 2" xfId="49"/>
    <cellStyle name="常规 8" xfId="50"/>
    <cellStyle name="常规 2 2 3 5 2" xfId="51"/>
    <cellStyle name="常规 10" xfId="52"/>
    <cellStyle name="超链接 2 2" xfId="53"/>
    <cellStyle name="超链接 2" xfId="54"/>
    <cellStyle name="常规 7" xfId="55"/>
  </cellStyles>
  <tableStyles count="0" defaultTableStyle="TableStyleMedium2" defaultPivotStyle="PivotStyleLight16"/>
  <colors>
    <mruColors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cellimages.xml.rels><?xml version="1.0" encoding="UTF-8" standalone="yes"?>
<Relationships xmlns="http://schemas.openxmlformats.org/package/2006/relationships"><Relationship Id="rId9" Type="http://schemas.openxmlformats.org/officeDocument/2006/relationships/image" Target="media/image10.png"/><Relationship Id="rId8" Type="http://schemas.openxmlformats.org/officeDocument/2006/relationships/image" Target="media/image9.png"/><Relationship Id="rId7" Type="http://schemas.openxmlformats.org/officeDocument/2006/relationships/image" Target="media/image8.png"/><Relationship Id="rId6" Type="http://schemas.openxmlformats.org/officeDocument/2006/relationships/image" Target="media/image7.png"/><Relationship Id="rId5" Type="http://schemas.openxmlformats.org/officeDocument/2006/relationships/image" Target="media/image6.png"/><Relationship Id="rId4" Type="http://schemas.openxmlformats.org/officeDocument/2006/relationships/image" Target="media/image5.png"/><Relationship Id="rId3" Type="http://schemas.openxmlformats.org/officeDocument/2006/relationships/image" Target="media/image4.png"/><Relationship Id="rId2" Type="http://schemas.openxmlformats.org/officeDocument/2006/relationships/image" Target="media/image3.png"/><Relationship Id="rId16" Type="http://schemas.openxmlformats.org/officeDocument/2006/relationships/image" Target="media/image17.png"/><Relationship Id="rId15" Type="http://schemas.openxmlformats.org/officeDocument/2006/relationships/image" Target="media/image16.png"/><Relationship Id="rId14" Type="http://schemas.openxmlformats.org/officeDocument/2006/relationships/image" Target="media/image15.png"/><Relationship Id="rId13" Type="http://schemas.openxmlformats.org/officeDocument/2006/relationships/image" Target="media/image14.png"/><Relationship Id="rId12" Type="http://schemas.openxmlformats.org/officeDocument/2006/relationships/image" Target="media/image13.png"/><Relationship Id="rId11" Type="http://schemas.openxmlformats.org/officeDocument/2006/relationships/image" Target="media/image12.png"/><Relationship Id="rId10" Type="http://schemas.openxmlformats.org/officeDocument/2006/relationships/image" Target="media/image11.png"/><Relationship Id="rId1" Type="http://schemas.openxmlformats.org/officeDocument/2006/relationships/image" Target="media/image2.png"/></Relationships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tyles" Target="styles.xml"/><Relationship Id="rId5" Type="http://www.wps.cn/officeDocument/2020/cellImage" Target="cellimages.xml"/><Relationship Id="rId4" Type="http://schemas.openxmlformats.org/officeDocument/2006/relationships/sheetMetadata" Target="metadata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75565</xdr:colOff>
      <xdr:row>0</xdr:row>
      <xdr:rowOff>67945</xdr:rowOff>
    </xdr:from>
    <xdr:to>
      <xdr:col>1</xdr:col>
      <xdr:colOff>939165</xdr:colOff>
      <xdr:row>0</xdr:row>
      <xdr:rowOff>478155</xdr:rowOff>
    </xdr:to>
    <xdr:pic>
      <xdr:nvPicPr>
        <xdr:cNvPr id="2" name="图片 1"/>
        <xdr:cNvPicPr>
          <a:picLocks noChangeAspect="1"/>
        </xdr:cNvPicPr>
      </xdr:nvPicPr>
      <xdr:blipFill>
        <a:blip r:embed="rId1" r:link="rId2"/>
        <a:stretch>
          <a:fillRect/>
        </a:stretch>
      </xdr:blipFill>
      <xdr:spPr>
        <a:xfrm>
          <a:off x="75565" y="67945"/>
          <a:ext cx="1473200" cy="41021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9"/>
  <sheetViews>
    <sheetView tabSelected="1" zoomScale="55" zoomScaleNormal="55" workbookViewId="0">
      <selection activeCell="P4" sqref="P4"/>
    </sheetView>
  </sheetViews>
  <sheetFormatPr defaultColWidth="8" defaultRowHeight="18" customHeight="1"/>
  <cols>
    <col min="1" max="1" width="8" style="1"/>
    <col min="2" max="2" width="15.9166666666667" style="1" customWidth="1"/>
    <col min="3" max="3" width="44.25" style="1" customWidth="1"/>
    <col min="4" max="5" width="9.08333333333333" style="1" customWidth="1"/>
    <col min="6" max="6" width="14" style="1" customWidth="1"/>
    <col min="7" max="7" width="9.08333333333333" style="1" customWidth="1"/>
    <col min="8" max="9" width="11.25" style="1" customWidth="1"/>
    <col min="10" max="10" width="55.5833333333333" style="1"/>
    <col min="11" max="11" width="24.4166666666667" style="1" customWidth="1"/>
    <col min="12" max="12" width="8" style="4"/>
    <col min="13" max="13" width="15.7583333333333" style="5" customWidth="1"/>
    <col min="14" max="16384" width="8" style="1"/>
  </cols>
  <sheetData>
    <row r="1" s="1" customFormat="1" ht="46" customHeight="1" spans="1:26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44"/>
      <c r="M1" s="45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</row>
    <row r="2" s="1" customFormat="1" customHeight="1" spans="1:26">
      <c r="A2" s="7" t="s">
        <v>1</v>
      </c>
      <c r="B2" s="8" t="s">
        <v>2</v>
      </c>
      <c r="C2" s="8" t="s">
        <v>3</v>
      </c>
      <c r="D2" s="7" t="s">
        <v>4</v>
      </c>
      <c r="E2" s="7" t="s">
        <v>5</v>
      </c>
      <c r="F2" s="8" t="s">
        <v>6</v>
      </c>
      <c r="G2" s="7" t="s">
        <v>7</v>
      </c>
      <c r="H2" s="7" t="s">
        <v>8</v>
      </c>
      <c r="I2" s="7" t="s">
        <v>9</v>
      </c>
      <c r="J2" s="47" t="s">
        <v>10</v>
      </c>
      <c r="K2" s="48" t="s">
        <v>11</v>
      </c>
      <c r="L2" s="49" t="s">
        <v>12</v>
      </c>
      <c r="M2" s="49" t="s">
        <v>13</v>
      </c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</row>
    <row r="3" s="1" customFormat="1" ht="102" customHeight="1" spans="1:13">
      <c r="A3" s="9">
        <v>1</v>
      </c>
      <c r="B3" s="10" t="s">
        <v>14</v>
      </c>
      <c r="C3" s="10" t="s">
        <v>15</v>
      </c>
      <c r="D3" s="11">
        <v>1</v>
      </c>
      <c r="E3" s="10">
        <v>856</v>
      </c>
      <c r="F3" s="11">
        <v>400</v>
      </c>
      <c r="G3" s="12" t="s">
        <v>16</v>
      </c>
      <c r="H3" s="13">
        <f>1-F3/E3</f>
        <v>0.532710280373832</v>
      </c>
      <c r="I3" s="12" t="s">
        <v>17</v>
      </c>
      <c r="J3" s="50" t="str">
        <f>_xlfn.DISPIMG("ID_6402C1511F4440638438B985385FDA4D",1)</f>
        <v>=DISPIMG("ID_6402C1511F4440638438B985385FDA4D",1)</v>
      </c>
      <c r="K3" s="51" t="s">
        <v>18</v>
      </c>
      <c r="L3" s="4" t="s">
        <v>19</v>
      </c>
      <c r="M3" s="52">
        <v>400</v>
      </c>
    </row>
    <row r="4" s="1" customFormat="1" ht="90" customHeight="1" spans="1:13">
      <c r="A4" s="9"/>
      <c r="B4" s="14" t="s">
        <v>20</v>
      </c>
      <c r="C4" s="14" t="s">
        <v>20</v>
      </c>
      <c r="D4" s="15">
        <v>1</v>
      </c>
      <c r="E4" s="14">
        <v>53.8</v>
      </c>
      <c r="F4" s="15">
        <v>47</v>
      </c>
      <c r="G4" s="12" t="s">
        <v>16</v>
      </c>
      <c r="H4" s="13">
        <f>1-F4/E4</f>
        <v>0.12639405204461</v>
      </c>
      <c r="I4" s="12" t="s">
        <v>17</v>
      </c>
      <c r="J4" s="53" t="str">
        <f>_xlfn.DISPIMG("ID_FFC648D2BDE44694A801318D2EC2C78C",1)</f>
        <v>=DISPIMG("ID_FFC648D2BDE44694A801318D2EC2C78C",1)</v>
      </c>
      <c r="K4" s="51"/>
      <c r="L4" s="4" t="s">
        <v>21</v>
      </c>
      <c r="M4" s="54">
        <v>47</v>
      </c>
    </row>
    <row r="5" s="2" customFormat="1" ht="14" spans="1:13">
      <c r="A5" s="16"/>
      <c r="B5" s="17" t="s">
        <v>22</v>
      </c>
      <c r="C5" s="17" t="s">
        <v>23</v>
      </c>
      <c r="D5" s="17" t="s">
        <v>24</v>
      </c>
      <c r="E5" s="17" t="s">
        <v>25</v>
      </c>
      <c r="F5" s="17" t="s">
        <v>26</v>
      </c>
      <c r="G5" s="17" t="s">
        <v>27</v>
      </c>
      <c r="H5" s="18" t="s">
        <v>28</v>
      </c>
      <c r="I5" s="17" t="s">
        <v>29</v>
      </c>
      <c r="J5" s="55" t="s">
        <v>30</v>
      </c>
      <c r="K5" s="56"/>
      <c r="L5" s="57"/>
      <c r="M5" s="58"/>
    </row>
    <row r="6" s="3" customFormat="1" ht="14" spans="1:13">
      <c r="A6" s="16"/>
      <c r="B6" s="19" t="s">
        <v>31</v>
      </c>
      <c r="C6" s="19">
        <f>COUNTA(#REF!)</f>
        <v>1</v>
      </c>
      <c r="D6" s="19" t="e">
        <f>SUM(#REF!)</f>
        <v>#REF!</v>
      </c>
      <c r="E6" s="20" cm="1">
        <f t="array" ref="E6">SUMPRODUCT(E3:E4,D3:D4)</f>
        <v>909.8</v>
      </c>
      <c r="F6" s="20" cm="1">
        <f t="array" ref="F6">SUMPRODUCT(F3:F4,D3:D4)</f>
        <v>447</v>
      </c>
      <c r="G6" s="21">
        <v>0</v>
      </c>
      <c r="H6" s="22"/>
      <c r="I6" s="20" t="e" cm="1">
        <f t="array" ref="I6">SUMPRODUCT(#REF!,#REF!)</f>
        <v>#REF!</v>
      </c>
      <c r="J6" s="59"/>
      <c r="K6" s="56"/>
      <c r="L6" s="60"/>
      <c r="M6" s="5"/>
    </row>
    <row r="7" s="3" customFormat="1" ht="14" spans="1:13">
      <c r="A7" s="16"/>
      <c r="B7" s="19" t="s">
        <v>32</v>
      </c>
      <c r="C7" s="22">
        <f>E7/E6</f>
        <v>0.5495713343592</v>
      </c>
      <c r="D7" s="23" t="s">
        <v>33</v>
      </c>
      <c r="E7" s="24">
        <v>500</v>
      </c>
      <c r="F7" s="25">
        <f>F6+E7*G6</f>
        <v>447</v>
      </c>
      <c r="G7" s="24" t="s">
        <v>34</v>
      </c>
      <c r="H7" s="26">
        <f>1-F7/E7</f>
        <v>0.106</v>
      </c>
      <c r="I7" s="19"/>
      <c r="J7" s="59"/>
      <c r="K7" s="56"/>
      <c r="L7" s="60"/>
      <c r="M7" s="5"/>
    </row>
    <row r="8" ht="130.5" spans="1:13">
      <c r="A8" s="9">
        <v>2</v>
      </c>
      <c r="B8" s="14" t="s">
        <v>35</v>
      </c>
      <c r="C8" s="14" t="s">
        <v>36</v>
      </c>
      <c r="D8" s="14">
        <v>1</v>
      </c>
      <c r="E8" s="14">
        <v>799</v>
      </c>
      <c r="F8" s="3">
        <v>425</v>
      </c>
      <c r="G8" s="12" t="s">
        <v>37</v>
      </c>
      <c r="H8" s="27">
        <f>1-F8/E8</f>
        <v>0.468085106382979</v>
      </c>
      <c r="I8" s="61">
        <v>2300</v>
      </c>
      <c r="J8" s="62" t="str">
        <f>_xlfn.DISPIMG("ID_5772ECBB11D44299A535334762820AE3",1)</f>
        <v>=DISPIMG("ID_5772ECBB11D44299A535334762820AE3",1)</v>
      </c>
      <c r="K8" s="63" t="s">
        <v>18</v>
      </c>
      <c r="L8" s="4" t="s">
        <v>38</v>
      </c>
      <c r="M8" s="5">
        <v>425</v>
      </c>
    </row>
    <row r="9" s="2" customFormat="1" ht="14" spans="1:13">
      <c r="A9" s="16"/>
      <c r="B9" s="28" t="s">
        <v>39</v>
      </c>
      <c r="C9" s="28" t="s">
        <v>23</v>
      </c>
      <c r="D9" s="28" t="s">
        <v>24</v>
      </c>
      <c r="E9" s="28" t="s">
        <v>25</v>
      </c>
      <c r="F9" s="28" t="s">
        <v>26</v>
      </c>
      <c r="G9" s="28" t="s">
        <v>27</v>
      </c>
      <c r="H9" s="29" t="s">
        <v>28</v>
      </c>
      <c r="I9" s="28" t="s">
        <v>29</v>
      </c>
      <c r="J9" s="64" t="s">
        <v>30</v>
      </c>
      <c r="K9" s="56"/>
      <c r="L9" s="65"/>
      <c r="M9" s="58"/>
    </row>
    <row r="10" s="3" customFormat="1" ht="14" spans="1:13">
      <c r="A10" s="16"/>
      <c r="B10" s="19" t="s">
        <v>31</v>
      </c>
      <c r="C10" s="19">
        <f>COUNTA(D8:D8)</f>
        <v>1</v>
      </c>
      <c r="D10" s="19">
        <f>SUM(D8:D8)</f>
        <v>1</v>
      </c>
      <c r="E10" s="20" cm="1">
        <f t="array" ref="E10">SUMPRODUCT(E8:E8,D8:D8)</f>
        <v>799</v>
      </c>
      <c r="F10" s="20" cm="1">
        <f t="array" ref="F10">SUMPRODUCT(F8:F8,D8:D8)</f>
        <v>425</v>
      </c>
      <c r="G10" s="21">
        <v>0</v>
      </c>
      <c r="H10" s="22"/>
      <c r="I10" s="20" cm="1">
        <f t="array" ref="I10">SUMPRODUCT(D8:D8,I8:I8)</f>
        <v>2300</v>
      </c>
      <c r="J10" s="59"/>
      <c r="K10" s="56"/>
      <c r="L10" s="4"/>
      <c r="M10" s="5"/>
    </row>
    <row r="11" s="3" customFormat="1" ht="14" spans="1:13">
      <c r="A11" s="16"/>
      <c r="B11" s="19" t="s">
        <v>32</v>
      </c>
      <c r="C11" s="22">
        <f>E11/E10</f>
        <v>0.625782227784731</v>
      </c>
      <c r="D11" s="23" t="s">
        <v>33</v>
      </c>
      <c r="E11" s="24">
        <v>500</v>
      </c>
      <c r="F11" s="25">
        <f>F10+E11*G10</f>
        <v>425</v>
      </c>
      <c r="G11" s="24" t="s">
        <v>34</v>
      </c>
      <c r="H11" s="26">
        <f>1-F11/E11</f>
        <v>0.15</v>
      </c>
      <c r="I11" s="19"/>
      <c r="J11" s="59"/>
      <c r="K11" s="56"/>
      <c r="L11" s="4"/>
      <c r="M11" s="5"/>
    </row>
    <row r="12" s="1" customFormat="1" ht="180" customHeight="1" spans="1:13">
      <c r="A12" s="9">
        <v>3</v>
      </c>
      <c r="B12" s="14" t="s">
        <v>40</v>
      </c>
      <c r="C12" s="14" t="s">
        <v>41</v>
      </c>
      <c r="D12" s="15">
        <v>1</v>
      </c>
      <c r="E12" s="30">
        <v>776</v>
      </c>
      <c r="F12" s="31">
        <v>400</v>
      </c>
      <c r="G12" s="12" t="s">
        <v>37</v>
      </c>
      <c r="H12" s="27">
        <f>1-F12/E12</f>
        <v>0.484536082474227</v>
      </c>
      <c r="I12" s="61">
        <v>5750</v>
      </c>
      <c r="J12" s="15" t="str">
        <f>_xlfn.DISPIMG("ID_9E0B744A0D134432A65AAA5CF06962D6",1)</f>
        <v>=DISPIMG("ID_9E0B744A0D134432A65AAA5CF06962D6",1)</v>
      </c>
      <c r="K12" s="63" t="s">
        <v>18</v>
      </c>
      <c r="L12" s="4" t="s">
        <v>38</v>
      </c>
      <c r="M12" s="66">
        <v>400</v>
      </c>
    </row>
    <row r="13" s="2" customFormat="1" ht="14" spans="1:13">
      <c r="A13" s="16"/>
      <c r="B13" s="28" t="s">
        <v>39</v>
      </c>
      <c r="C13" s="28" t="s">
        <v>23</v>
      </c>
      <c r="D13" s="28" t="s">
        <v>24</v>
      </c>
      <c r="E13" s="28" t="s">
        <v>25</v>
      </c>
      <c r="F13" s="28" t="s">
        <v>26</v>
      </c>
      <c r="G13" s="28" t="s">
        <v>27</v>
      </c>
      <c r="H13" s="29" t="s">
        <v>28</v>
      </c>
      <c r="I13" s="28" t="s">
        <v>29</v>
      </c>
      <c r="J13" s="64" t="s">
        <v>30</v>
      </c>
      <c r="K13" s="56"/>
      <c r="L13" s="65"/>
      <c r="M13" s="58"/>
    </row>
    <row r="14" s="3" customFormat="1" ht="14" spans="1:13">
      <c r="A14" s="16"/>
      <c r="B14" s="19" t="s">
        <v>31</v>
      </c>
      <c r="C14" s="19">
        <f>COUNTA(D12:D12)</f>
        <v>1</v>
      </c>
      <c r="D14" s="19">
        <f>SUM(D12:D12)</f>
        <v>1</v>
      </c>
      <c r="E14" s="20" cm="1">
        <f t="array" ref="E14">SUMPRODUCT(E12:E12,D12:D12)</f>
        <v>776</v>
      </c>
      <c r="F14" s="20" cm="1">
        <f t="array" ref="F14">SUMPRODUCT(F12:F12,D12:D12)</f>
        <v>400</v>
      </c>
      <c r="G14" s="21">
        <v>0</v>
      </c>
      <c r="H14" s="22"/>
      <c r="I14" s="20" cm="1">
        <f t="array" ref="I14">SUMPRODUCT(D12:D12,I12:I12)</f>
        <v>5750</v>
      </c>
      <c r="J14" s="59"/>
      <c r="K14" s="56"/>
      <c r="L14" s="4"/>
      <c r="M14" s="5"/>
    </row>
    <row r="15" s="3" customFormat="1" ht="14" customHeight="1" spans="1:13">
      <c r="A15" s="16"/>
      <c r="B15" s="19" t="s">
        <v>32</v>
      </c>
      <c r="C15" s="22">
        <f>E15/E14</f>
        <v>0.644329896907217</v>
      </c>
      <c r="D15" s="23" t="s">
        <v>33</v>
      </c>
      <c r="E15" s="24">
        <v>500</v>
      </c>
      <c r="F15" s="25">
        <f>F14+E15*G14</f>
        <v>400</v>
      </c>
      <c r="G15" s="24" t="s">
        <v>34</v>
      </c>
      <c r="H15" s="26">
        <f>1-F15/E15</f>
        <v>0.2</v>
      </c>
      <c r="I15" s="19"/>
      <c r="J15" s="59"/>
      <c r="K15" s="56"/>
      <c r="L15" s="4"/>
      <c r="M15" s="5"/>
    </row>
    <row r="16" s="1" customFormat="1" ht="102" customHeight="1" spans="1:13">
      <c r="A16" s="9">
        <v>1</v>
      </c>
      <c r="B16" s="10" t="s">
        <v>42</v>
      </c>
      <c r="C16" s="14" t="s">
        <v>43</v>
      </c>
      <c r="D16" s="11">
        <v>1</v>
      </c>
      <c r="E16" s="14">
        <v>128</v>
      </c>
      <c r="F16" s="11">
        <v>83.2</v>
      </c>
      <c r="G16" s="12" t="s">
        <v>16</v>
      </c>
      <c r="H16" s="13">
        <f>1-F16/E16</f>
        <v>0.35</v>
      </c>
      <c r="I16" s="12" t="s">
        <v>17</v>
      </c>
      <c r="J16" s="67" t="str">
        <f>_xlfn.DISPIMG("ID_DC2D7125C0A44BC0BD60425A6905CF27",1)</f>
        <v>=DISPIMG("ID_DC2D7125C0A44BC0BD60425A6905CF27",1)</v>
      </c>
      <c r="K16" s="51" t="s">
        <v>18</v>
      </c>
      <c r="L16" s="4" t="s">
        <v>44</v>
      </c>
      <c r="M16" s="52">
        <v>83.2</v>
      </c>
    </row>
    <row r="17" s="1" customFormat="1" ht="90" customHeight="1" spans="1:13">
      <c r="A17" s="9"/>
      <c r="B17" s="14" t="s">
        <v>45</v>
      </c>
      <c r="C17" s="14" t="s">
        <v>46</v>
      </c>
      <c r="D17" s="15">
        <v>1</v>
      </c>
      <c r="E17" s="14">
        <v>485</v>
      </c>
      <c r="F17" s="15">
        <v>347</v>
      </c>
      <c r="G17" s="12" t="s">
        <v>16</v>
      </c>
      <c r="H17" s="13">
        <f>1-F17/E17</f>
        <v>0.284536082474227</v>
      </c>
      <c r="I17" s="12" t="s">
        <v>17</v>
      </c>
      <c r="J17" s="68"/>
      <c r="K17" s="51"/>
      <c r="L17" s="4" t="s">
        <v>47</v>
      </c>
      <c r="M17" s="54">
        <v>347</v>
      </c>
    </row>
    <row r="18" s="2" customFormat="1" ht="14" spans="1:13">
      <c r="A18" s="16"/>
      <c r="B18" s="17" t="s">
        <v>22</v>
      </c>
      <c r="C18" s="17" t="s">
        <v>23</v>
      </c>
      <c r="D18" s="17" t="s">
        <v>24</v>
      </c>
      <c r="E18" s="17" t="s">
        <v>25</v>
      </c>
      <c r="F18" s="17" t="s">
        <v>26</v>
      </c>
      <c r="G18" s="17" t="s">
        <v>27</v>
      </c>
      <c r="H18" s="18" t="s">
        <v>28</v>
      </c>
      <c r="I18" s="17" t="s">
        <v>29</v>
      </c>
      <c r="J18" s="55" t="s">
        <v>30</v>
      </c>
      <c r="K18" s="56"/>
      <c r="L18" s="57"/>
      <c r="M18" s="58"/>
    </row>
    <row r="19" s="3" customFormat="1" ht="14" spans="1:13">
      <c r="A19" s="16"/>
      <c r="B19" s="19" t="s">
        <v>31</v>
      </c>
      <c r="C19" s="19">
        <f>COUNTA(#REF!)</f>
        <v>1</v>
      </c>
      <c r="D19" s="19" t="e">
        <f>SUM(#REF!)</f>
        <v>#REF!</v>
      </c>
      <c r="E19" s="20" cm="1">
        <f t="array" ref="E19">SUMPRODUCT(E16:E17,D16:D17)</f>
        <v>613</v>
      </c>
      <c r="F19" s="20" cm="1">
        <f t="array" ref="F19">SUMPRODUCT(F16:F17,D16:D17)</f>
        <v>430.2</v>
      </c>
      <c r="G19" s="21">
        <v>0</v>
      </c>
      <c r="H19" s="22"/>
      <c r="I19" s="20" t="e" cm="1">
        <f t="array" ref="I19">SUMPRODUCT(#REF!,#REF!)</f>
        <v>#REF!</v>
      </c>
      <c r="J19" s="59"/>
      <c r="K19" s="56"/>
      <c r="L19" s="60"/>
      <c r="M19" s="5"/>
    </row>
    <row r="20" s="3" customFormat="1" ht="14" spans="1:13">
      <c r="A20" s="16"/>
      <c r="B20" s="19" t="s">
        <v>32</v>
      </c>
      <c r="C20" s="22">
        <f>E20/E19</f>
        <v>0.815660685154976</v>
      </c>
      <c r="D20" s="23" t="s">
        <v>33</v>
      </c>
      <c r="E20" s="24">
        <v>500</v>
      </c>
      <c r="F20" s="25">
        <f>F19+E20*G19</f>
        <v>430.2</v>
      </c>
      <c r="G20" s="24" t="s">
        <v>34</v>
      </c>
      <c r="H20" s="26">
        <f>1-F20/E20</f>
        <v>0.1396</v>
      </c>
      <c r="I20" s="19"/>
      <c r="J20" s="59"/>
      <c r="K20" s="56"/>
      <c r="L20" s="60"/>
      <c r="M20" s="5"/>
    </row>
    <row r="21" s="1" customFormat="1" ht="102" customHeight="1" spans="1:13">
      <c r="A21" s="9">
        <v>1</v>
      </c>
      <c r="B21" s="14" t="s">
        <v>48</v>
      </c>
      <c r="C21" s="14" t="s">
        <v>49</v>
      </c>
      <c r="D21" s="15">
        <v>1</v>
      </c>
      <c r="E21" s="14">
        <v>168</v>
      </c>
      <c r="F21" s="31">
        <v>123</v>
      </c>
      <c r="G21" s="12" t="s">
        <v>16</v>
      </c>
      <c r="H21" s="13">
        <f>1-F21/E21</f>
        <v>0.267857142857143</v>
      </c>
      <c r="I21" s="12" t="s">
        <v>17</v>
      </c>
      <c r="J21" s="15" t="str">
        <f>_xlfn.DISPIMG("ID_E91D0055D5D040B9A32FCF8519121A66",1)</f>
        <v>=DISPIMG("ID_E91D0055D5D040B9A32FCF8519121A66",1)</v>
      </c>
      <c r="K21" s="51" t="s">
        <v>18</v>
      </c>
      <c r="L21" s="4" t="s">
        <v>50</v>
      </c>
      <c r="M21" s="66">
        <v>123</v>
      </c>
    </row>
    <row r="22" s="1" customFormat="1" ht="102" customHeight="1" spans="1:13">
      <c r="A22" s="9"/>
      <c r="B22" s="32" t="s">
        <v>51</v>
      </c>
      <c r="C22" s="14" t="s">
        <v>52</v>
      </c>
      <c r="D22" s="15">
        <v>1</v>
      </c>
      <c r="E22" s="14">
        <v>258</v>
      </c>
      <c r="F22" s="31">
        <v>143</v>
      </c>
      <c r="G22" s="12" t="s">
        <v>16</v>
      </c>
      <c r="H22" s="13">
        <f>1-F22/E22</f>
        <v>0.445736434108527</v>
      </c>
      <c r="I22" s="12" t="s">
        <v>17</v>
      </c>
      <c r="J22" s="15" t="str">
        <f>_xlfn.DISPIMG("ID_4FE9278EE3174CE6A66C224EC60EA4AF",1)</f>
        <v>=DISPIMG("ID_4FE9278EE3174CE6A66C224EC60EA4AF",1)</v>
      </c>
      <c r="K22" s="51"/>
      <c r="L22" s="4" t="s">
        <v>21</v>
      </c>
      <c r="M22" s="66">
        <v>143</v>
      </c>
    </row>
    <row r="23" s="1" customFormat="1" ht="90" customHeight="1" spans="1:13">
      <c r="A23" s="9"/>
      <c r="B23" s="14" t="s">
        <v>53</v>
      </c>
      <c r="C23" s="14" t="s">
        <v>54</v>
      </c>
      <c r="D23" s="15">
        <v>1</v>
      </c>
      <c r="E23" s="14">
        <v>219</v>
      </c>
      <c r="F23" s="31">
        <v>140</v>
      </c>
      <c r="G23" s="12" t="s">
        <v>16</v>
      </c>
      <c r="H23" s="13">
        <f>1-F23/E23</f>
        <v>0.360730593607306</v>
      </c>
      <c r="I23" s="12" t="s">
        <v>17</v>
      </c>
      <c r="J23" s="15" t="str">
        <f>_xlfn.DISPIMG("ID_68F26BD59A3248D1968277F8C5BAA498",1)</f>
        <v>=DISPIMG("ID_68F26BD59A3248D1968277F8C5BAA498",1)</v>
      </c>
      <c r="K23" s="51"/>
      <c r="L23" s="4" t="s">
        <v>21</v>
      </c>
      <c r="M23" s="66">
        <v>140</v>
      </c>
    </row>
    <row r="24" s="2" customFormat="1" ht="14" spans="1:13">
      <c r="A24" s="16"/>
      <c r="B24" s="17" t="s">
        <v>55</v>
      </c>
      <c r="C24" s="17" t="s">
        <v>23</v>
      </c>
      <c r="D24" s="17" t="s">
        <v>24</v>
      </c>
      <c r="E24" s="17" t="s">
        <v>25</v>
      </c>
      <c r="F24" s="17" t="s">
        <v>26</v>
      </c>
      <c r="G24" s="17" t="s">
        <v>27</v>
      </c>
      <c r="H24" s="18" t="s">
        <v>28</v>
      </c>
      <c r="I24" s="17" t="s">
        <v>29</v>
      </c>
      <c r="J24" s="55" t="s">
        <v>30</v>
      </c>
      <c r="K24" s="56"/>
      <c r="L24" s="57"/>
      <c r="M24" s="58"/>
    </row>
    <row r="25" s="3" customFormat="1" ht="14" spans="1:13">
      <c r="A25" s="16"/>
      <c r="B25" s="19" t="s">
        <v>31</v>
      </c>
      <c r="C25" s="19">
        <f>COUNTA(#REF!)</f>
        <v>1</v>
      </c>
      <c r="D25" s="19" t="e">
        <f>SUM(#REF!)</f>
        <v>#REF!</v>
      </c>
      <c r="E25" s="20" cm="1">
        <f t="array" ref="E25">SUMPRODUCT(E21:E23,D21:D23)</f>
        <v>645</v>
      </c>
      <c r="F25" s="20" cm="1">
        <f t="array" ref="F25">SUMPRODUCT(F21:F23,D21:D23)</f>
        <v>406</v>
      </c>
      <c r="G25" s="21">
        <v>0</v>
      </c>
      <c r="H25" s="22"/>
      <c r="I25" s="20" t="e" cm="1">
        <f t="array" ref="I25">SUMPRODUCT(#REF!,#REF!)</f>
        <v>#REF!</v>
      </c>
      <c r="J25" s="59"/>
      <c r="K25" s="56"/>
      <c r="L25" s="60"/>
      <c r="M25" s="5"/>
    </row>
    <row r="26" s="3" customFormat="1" ht="14" spans="1:13">
      <c r="A26" s="16"/>
      <c r="B26" s="19" t="s">
        <v>32</v>
      </c>
      <c r="C26" s="22">
        <f>E26/E25</f>
        <v>0.775193798449612</v>
      </c>
      <c r="D26" s="23" t="s">
        <v>33</v>
      </c>
      <c r="E26" s="24">
        <v>500</v>
      </c>
      <c r="F26" s="25">
        <f>F25+E26*G25</f>
        <v>406</v>
      </c>
      <c r="G26" s="24" t="s">
        <v>34</v>
      </c>
      <c r="H26" s="26">
        <f>1-F26/E26</f>
        <v>0.188</v>
      </c>
      <c r="I26" s="19"/>
      <c r="J26" s="59"/>
      <c r="K26" s="56"/>
      <c r="L26" s="60"/>
      <c r="M26" s="5"/>
    </row>
    <row r="27" s="1" customFormat="1" ht="134" customHeight="1" spans="1:13">
      <c r="A27" s="9">
        <v>5</v>
      </c>
      <c r="B27" s="14" t="s">
        <v>56</v>
      </c>
      <c r="C27" s="14" t="s">
        <v>57</v>
      </c>
      <c r="D27" s="15">
        <v>1</v>
      </c>
      <c r="E27" s="30">
        <v>1199</v>
      </c>
      <c r="F27" s="31">
        <v>420</v>
      </c>
      <c r="G27" s="12" t="s">
        <v>16</v>
      </c>
      <c r="H27" s="13">
        <f>1-F27/E27</f>
        <v>0.649708090075062</v>
      </c>
      <c r="I27" s="12" t="s">
        <v>17</v>
      </c>
      <c r="J27" s="62" t="str">
        <f>_xlfn.DISPIMG("ID_D4C2A674618E48AAAE6A9FC7679AFBB2",1)</f>
        <v>=DISPIMG("ID_D4C2A674618E48AAAE6A9FC7679AFBB2",1)</v>
      </c>
      <c r="K27" s="63" t="s">
        <v>18</v>
      </c>
      <c r="L27" s="4" t="s">
        <v>58</v>
      </c>
      <c r="M27" s="66">
        <v>420</v>
      </c>
    </row>
    <row r="28" s="2" customFormat="1" ht="14" spans="1:13">
      <c r="A28" s="16"/>
      <c r="B28" s="28" t="s">
        <v>39</v>
      </c>
      <c r="C28" s="28" t="s">
        <v>23</v>
      </c>
      <c r="D28" s="28" t="s">
        <v>24</v>
      </c>
      <c r="E28" s="28" t="s">
        <v>25</v>
      </c>
      <c r="F28" s="28" t="s">
        <v>26</v>
      </c>
      <c r="G28" s="28" t="s">
        <v>27</v>
      </c>
      <c r="H28" s="29" t="s">
        <v>28</v>
      </c>
      <c r="I28" s="28" t="s">
        <v>29</v>
      </c>
      <c r="J28" s="64" t="s">
        <v>30</v>
      </c>
      <c r="K28" s="56"/>
      <c r="L28" s="65"/>
      <c r="M28" s="58"/>
    </row>
    <row r="29" s="3" customFormat="1" ht="14" spans="1:13">
      <c r="A29" s="16"/>
      <c r="B29" s="19" t="s">
        <v>31</v>
      </c>
      <c r="C29" s="19">
        <f>COUNTA(D27:D27)</f>
        <v>1</v>
      </c>
      <c r="D29" s="19">
        <f>SUM(D27:D27)</f>
        <v>1</v>
      </c>
      <c r="E29" s="20" cm="1">
        <f t="array" ref="E29">SUMPRODUCT(E27:E27,D27:D27)</f>
        <v>1199</v>
      </c>
      <c r="F29" s="20" cm="1">
        <f t="array" ref="F29">SUMPRODUCT(F27:F27,D27:D27)</f>
        <v>420</v>
      </c>
      <c r="G29" s="21">
        <v>0</v>
      </c>
      <c r="H29" s="22"/>
      <c r="I29" s="20" t="e" cm="1">
        <f t="array" ref="I29">SUMPRODUCT(D27:D27,I27:I27)</f>
        <v>#VALUE!</v>
      </c>
      <c r="J29" s="59"/>
      <c r="K29" s="56"/>
      <c r="L29" s="4"/>
      <c r="M29" s="5"/>
    </row>
    <row r="30" s="3" customFormat="1" ht="14" customHeight="1" spans="1:13">
      <c r="A30" s="16"/>
      <c r="B30" s="33" t="s">
        <v>32</v>
      </c>
      <c r="C30" s="34">
        <f>E30/E29</f>
        <v>0.417014178482068</v>
      </c>
      <c r="D30" s="35" t="s">
        <v>33</v>
      </c>
      <c r="E30" s="36">
        <v>500</v>
      </c>
      <c r="F30" s="37">
        <f>F29+E30*G29</f>
        <v>420</v>
      </c>
      <c r="G30" s="36" t="s">
        <v>34</v>
      </c>
      <c r="H30" s="38">
        <f>1-F30/E30</f>
        <v>0.16</v>
      </c>
      <c r="I30" s="33"/>
      <c r="J30" s="69"/>
      <c r="K30" s="70"/>
      <c r="L30" s="4"/>
      <c r="M30" s="5"/>
    </row>
    <row r="31" s="1" customFormat="1" ht="88" customHeight="1" spans="1:13">
      <c r="A31" s="9">
        <v>6</v>
      </c>
      <c r="B31" s="14" t="s">
        <v>59</v>
      </c>
      <c r="C31" s="14" t="s">
        <v>60</v>
      </c>
      <c r="D31" s="15">
        <v>1</v>
      </c>
      <c r="E31" s="30">
        <v>2680</v>
      </c>
      <c r="F31" s="15">
        <v>355</v>
      </c>
      <c r="G31" s="12" t="s">
        <v>16</v>
      </c>
      <c r="H31" s="13">
        <f>1-F31/E31</f>
        <v>0.867537313432836</v>
      </c>
      <c r="I31" s="12" t="s">
        <v>17</v>
      </c>
      <c r="J31" s="71" t="str">
        <f>_xlfn.DISPIMG("ID_578E595D11F1445FBFF37CA501FB77E4",1)</f>
        <v>=DISPIMG("ID_578E595D11F1445FBFF37CA501FB77E4",1)</v>
      </c>
      <c r="K31" s="51"/>
      <c r="L31" s="4" t="s">
        <v>61</v>
      </c>
      <c r="M31" s="54">
        <v>355</v>
      </c>
    </row>
    <row r="32" s="1" customFormat="1" ht="111" customHeight="1" spans="1:13">
      <c r="A32" s="9"/>
      <c r="B32" s="14" t="s">
        <v>62</v>
      </c>
      <c r="C32" s="14" t="s">
        <v>63</v>
      </c>
      <c r="D32" s="15">
        <v>1</v>
      </c>
      <c r="E32" s="30">
        <v>369</v>
      </c>
      <c r="F32" s="15">
        <v>50</v>
      </c>
      <c r="G32" s="12" t="s">
        <v>16</v>
      </c>
      <c r="H32" s="13">
        <f>1-F32/E32</f>
        <v>0.86449864498645</v>
      </c>
      <c r="I32" s="12" t="s">
        <v>17</v>
      </c>
      <c r="J32" s="15" t="str">
        <f>_xlfn.DISPIMG("ID_B5AA7BB7E0774F13898DDB5D64F43B51",1)</f>
        <v>=DISPIMG("ID_B5AA7BB7E0774F13898DDB5D64F43B51",1)</v>
      </c>
      <c r="K32" s="51"/>
      <c r="L32" s="4" t="s">
        <v>61</v>
      </c>
      <c r="M32" s="54">
        <v>50</v>
      </c>
    </row>
    <row r="33" s="2" customFormat="1" ht="14" spans="1:13">
      <c r="A33" s="16"/>
      <c r="B33" s="17" t="s">
        <v>39</v>
      </c>
      <c r="C33" s="17" t="s">
        <v>23</v>
      </c>
      <c r="D33" s="17" t="s">
        <v>24</v>
      </c>
      <c r="E33" s="17" t="s">
        <v>25</v>
      </c>
      <c r="F33" s="17" t="s">
        <v>26</v>
      </c>
      <c r="G33" s="17" t="s">
        <v>27</v>
      </c>
      <c r="H33" s="18" t="s">
        <v>28</v>
      </c>
      <c r="I33" s="17" t="s">
        <v>29</v>
      </c>
      <c r="J33" s="55" t="s">
        <v>30</v>
      </c>
      <c r="K33" s="72"/>
      <c r="L33" s="65"/>
      <c r="M33" s="58"/>
    </row>
    <row r="34" s="3" customFormat="1" ht="14" spans="1:13">
      <c r="A34" s="16"/>
      <c r="B34" s="19" t="s">
        <v>31</v>
      </c>
      <c r="C34" s="19">
        <f>COUNTA(D28:D32)</f>
        <v>5</v>
      </c>
      <c r="D34" s="19">
        <f>SUM(D28:D32)</f>
        <v>3</v>
      </c>
      <c r="E34" s="20" cm="1">
        <f t="array" ref="E34">SUMPRODUCT(E31:E32,D31:D32)</f>
        <v>3049</v>
      </c>
      <c r="F34" s="20" cm="1">
        <f t="array" ref="F34">SUMPRODUCT(F31:F32,D31:D32)</f>
        <v>405</v>
      </c>
      <c r="G34" s="21">
        <v>0</v>
      </c>
      <c r="H34" s="22"/>
      <c r="I34" s="20" t="e" cm="1">
        <f t="array" ref="I34">SUMPRODUCT(D28:D32,I28:I32)</f>
        <v>#VALUE!</v>
      </c>
      <c r="J34" s="59"/>
      <c r="K34" s="56"/>
      <c r="L34" s="4"/>
      <c r="M34" s="5"/>
    </row>
    <row r="35" s="3" customFormat="1" ht="14" spans="1:13">
      <c r="A35" s="16"/>
      <c r="B35" s="19" t="s">
        <v>32</v>
      </c>
      <c r="C35" s="22">
        <f>E35/E34</f>
        <v>0.163988192850115</v>
      </c>
      <c r="D35" s="23" t="s">
        <v>33</v>
      </c>
      <c r="E35" s="24">
        <v>500</v>
      </c>
      <c r="F35" s="25">
        <f>F34+E35*G34</f>
        <v>405</v>
      </c>
      <c r="G35" s="24" t="s">
        <v>34</v>
      </c>
      <c r="H35" s="26">
        <f>1-F35/E35</f>
        <v>0.19</v>
      </c>
      <c r="I35" s="19"/>
      <c r="J35" s="59"/>
      <c r="K35" s="56"/>
      <c r="L35" s="4"/>
      <c r="M35" s="5"/>
    </row>
    <row r="36" s="1" customFormat="1" ht="88" customHeight="1" spans="1:13">
      <c r="A36" s="9">
        <v>8</v>
      </c>
      <c r="B36" s="14" t="s">
        <v>64</v>
      </c>
      <c r="C36" s="14" t="s">
        <v>65</v>
      </c>
      <c r="D36" s="14">
        <v>1</v>
      </c>
      <c r="E36" s="39">
        <v>379</v>
      </c>
      <c r="F36" s="39">
        <v>295</v>
      </c>
      <c r="G36" s="12" t="s">
        <v>16</v>
      </c>
      <c r="H36" s="13">
        <f>1-F36/E36</f>
        <v>0.221635883905013</v>
      </c>
      <c r="I36" s="12" t="s">
        <v>17</v>
      </c>
      <c r="J36" s="73" t="str">
        <f>_xlfn.DISPIMG("ID_FF5C10B2266440A193D57D2E5B6259D0",1)</f>
        <v>=DISPIMG("ID_FF5C10B2266440A193D57D2E5B6259D0",1)</v>
      </c>
      <c r="K36" s="63" t="s">
        <v>66</v>
      </c>
      <c r="L36" s="4" t="s">
        <v>67</v>
      </c>
      <c r="M36" s="74">
        <v>295</v>
      </c>
    </row>
    <row r="37" s="1" customFormat="1" ht="111" customHeight="1" spans="1:13">
      <c r="A37" s="9"/>
      <c r="B37" s="14" t="s">
        <v>68</v>
      </c>
      <c r="C37" s="14" t="s">
        <v>69</v>
      </c>
      <c r="D37" s="40">
        <v>1</v>
      </c>
      <c r="E37" s="39">
        <v>239</v>
      </c>
      <c r="F37" s="39">
        <v>155</v>
      </c>
      <c r="G37" s="12" t="s">
        <v>16</v>
      </c>
      <c r="H37" s="13">
        <f>1-F37/E37</f>
        <v>0.351464435146444</v>
      </c>
      <c r="I37" s="12" t="s">
        <v>17</v>
      </c>
      <c r="J37" s="14" t="str">
        <f>_xlfn.DISPIMG("ID_8391D14A31744D71AAAC708D638DBE9A",1)</f>
        <v>=DISPIMG("ID_8391D14A31744D71AAAC708D638DBE9A",1)</v>
      </c>
      <c r="K37" s="75"/>
      <c r="L37" s="4" t="s">
        <v>67</v>
      </c>
      <c r="M37" s="74">
        <v>155</v>
      </c>
    </row>
    <row r="38" s="2" customFormat="1" ht="14" spans="1:13">
      <c r="A38" s="16"/>
      <c r="B38" s="28" t="s">
        <v>22</v>
      </c>
      <c r="C38" s="28" t="s">
        <v>23</v>
      </c>
      <c r="D38" s="28" t="s">
        <v>24</v>
      </c>
      <c r="E38" s="28" t="s">
        <v>25</v>
      </c>
      <c r="F38" s="28" t="s">
        <v>26</v>
      </c>
      <c r="G38" s="28" t="s">
        <v>27</v>
      </c>
      <c r="H38" s="29" t="s">
        <v>28</v>
      </c>
      <c r="I38" s="28" t="s">
        <v>29</v>
      </c>
      <c r="J38" s="64" t="s">
        <v>30</v>
      </c>
      <c r="K38" s="56"/>
      <c r="L38" s="65"/>
      <c r="M38" s="58"/>
    </row>
    <row r="39" s="3" customFormat="1" ht="14" spans="1:13">
      <c r="A39" s="16"/>
      <c r="B39" s="19" t="s">
        <v>31</v>
      </c>
      <c r="C39" s="19">
        <f>COUNTA(D34:D37)</f>
        <v>4</v>
      </c>
      <c r="D39" s="19">
        <f>SUM(D34:D37)</f>
        <v>5</v>
      </c>
      <c r="E39" s="20" cm="1">
        <f t="array" ref="E39">SUMPRODUCT(E36:E37,D36:D37)</f>
        <v>618</v>
      </c>
      <c r="F39" s="20" cm="1">
        <f t="array" ref="F39">SUMPRODUCT(F36:F37,D36:D37)</f>
        <v>450</v>
      </c>
      <c r="G39" s="21">
        <v>0</v>
      </c>
      <c r="H39" s="22"/>
      <c r="I39" s="20" t="e" cm="1">
        <f t="array" ref="I39">SUMPRODUCT(D34:D37,I34:I37)</f>
        <v>#VALUE!</v>
      </c>
      <c r="J39" s="59"/>
      <c r="K39" s="56"/>
      <c r="L39" s="4"/>
      <c r="M39" s="5"/>
    </row>
    <row r="40" s="3" customFormat="1" ht="14" spans="1:13">
      <c r="A40" s="16"/>
      <c r="B40" s="19" t="s">
        <v>32</v>
      </c>
      <c r="C40" s="22">
        <f>E40/E39</f>
        <v>0.809061488673139</v>
      </c>
      <c r="D40" s="23" t="s">
        <v>33</v>
      </c>
      <c r="E40" s="24">
        <v>500</v>
      </c>
      <c r="F40" s="25">
        <f>F39+E40*G39</f>
        <v>450</v>
      </c>
      <c r="G40" s="24" t="s">
        <v>34</v>
      </c>
      <c r="H40" s="26">
        <f>1-F40/E40</f>
        <v>0.1</v>
      </c>
      <c r="I40" s="19"/>
      <c r="J40" s="59"/>
      <c r="K40" s="56"/>
      <c r="L40" s="4"/>
      <c r="M40" s="5"/>
    </row>
    <row r="41" s="1" customFormat="1" ht="252.5" spans="1:13">
      <c r="A41" s="9">
        <v>9</v>
      </c>
      <c r="B41" s="14" t="s">
        <v>70</v>
      </c>
      <c r="C41" s="14" t="s">
        <v>71</v>
      </c>
      <c r="D41" s="14">
        <v>1</v>
      </c>
      <c r="E41" s="14">
        <v>580</v>
      </c>
      <c r="F41" s="41">
        <v>451</v>
      </c>
      <c r="G41" s="12" t="s">
        <v>16</v>
      </c>
      <c r="H41" s="13">
        <f>1-F41/E41</f>
        <v>0.222413793103448</v>
      </c>
      <c r="I41" s="12" t="s">
        <v>17</v>
      </c>
      <c r="J41" s="14" t="str">
        <f>_xlfn.DISPIMG("ID_27C1286566944AB7837A09310D8BC8E7",1)</f>
        <v>=DISPIMG("ID_27C1286566944AB7837A09310D8BC8E7",1)</v>
      </c>
      <c r="K41" s="63" t="s">
        <v>18</v>
      </c>
      <c r="L41" s="4" t="s">
        <v>58</v>
      </c>
      <c r="M41" s="76">
        <v>451</v>
      </c>
    </row>
    <row r="42" s="1" customFormat="1" ht="58" customHeight="1" spans="1:13">
      <c r="A42" s="9"/>
      <c r="B42" s="14" t="s">
        <v>72</v>
      </c>
      <c r="C42" s="14" t="s">
        <v>73</v>
      </c>
      <c r="D42" s="14">
        <v>1</v>
      </c>
      <c r="E42" s="14">
        <v>299</v>
      </c>
      <c r="F42" s="42"/>
      <c r="G42" s="12" t="s">
        <v>16</v>
      </c>
      <c r="H42" s="13">
        <f>1-F42/E42</f>
        <v>1</v>
      </c>
      <c r="I42" s="12" t="s">
        <v>17</v>
      </c>
      <c r="J42" s="14" t="str">
        <f>_xlfn.DISPIMG("ID_438ECDE375D746DEBE92BB14D55A2BD9",1)</f>
        <v>=DISPIMG("ID_438ECDE375D746DEBE92BB14D55A2BD9",1)</v>
      </c>
      <c r="K42" s="75"/>
      <c r="L42" s="4" t="s">
        <v>58</v>
      </c>
      <c r="M42" s="77"/>
    </row>
    <row r="43" s="2" customFormat="1" ht="14" spans="1:13">
      <c r="A43" s="16"/>
      <c r="B43" s="28" t="s">
        <v>22</v>
      </c>
      <c r="C43" s="28" t="s">
        <v>23</v>
      </c>
      <c r="D43" s="28" t="s">
        <v>24</v>
      </c>
      <c r="E43" s="28" t="s">
        <v>25</v>
      </c>
      <c r="F43" s="28" t="s">
        <v>26</v>
      </c>
      <c r="G43" s="28" t="s">
        <v>27</v>
      </c>
      <c r="H43" s="29" t="s">
        <v>28</v>
      </c>
      <c r="I43" s="28" t="s">
        <v>29</v>
      </c>
      <c r="J43" s="64" t="s">
        <v>30</v>
      </c>
      <c r="K43" s="56"/>
      <c r="L43" s="65"/>
      <c r="M43" s="58"/>
    </row>
    <row r="44" s="3" customFormat="1" ht="14" spans="1:13">
      <c r="A44" s="16"/>
      <c r="B44" s="19" t="s">
        <v>31</v>
      </c>
      <c r="C44" s="19">
        <f>COUNTA(D36:D42)</f>
        <v>7</v>
      </c>
      <c r="D44" s="19">
        <f>SUM(D36:D42)</f>
        <v>9</v>
      </c>
      <c r="E44" s="20" cm="1">
        <f t="array" ref="E44">SUMPRODUCT(E41:E42,D41:D42)</f>
        <v>879</v>
      </c>
      <c r="F44" s="20" cm="1">
        <f t="array" ref="F44">SUMPRODUCT(F41:F42,D41:D42)</f>
        <v>451</v>
      </c>
      <c r="G44" s="21">
        <v>0</v>
      </c>
      <c r="H44" s="22"/>
      <c r="I44" s="20" t="e" cm="1">
        <f t="array" ref="I44">SUMPRODUCT(D36:D42,I36:I42)</f>
        <v>#VALUE!</v>
      </c>
      <c r="J44" s="59"/>
      <c r="K44" s="56"/>
      <c r="L44" s="4"/>
      <c r="M44" s="5"/>
    </row>
    <row r="45" s="3" customFormat="1" ht="14" spans="1:13">
      <c r="A45" s="16"/>
      <c r="B45" s="19" t="s">
        <v>32</v>
      </c>
      <c r="C45" s="22">
        <f>E45/E44</f>
        <v>0.568828213879408</v>
      </c>
      <c r="D45" s="23" t="s">
        <v>33</v>
      </c>
      <c r="E45" s="24">
        <v>500</v>
      </c>
      <c r="F45" s="25">
        <f>F44+E45*G44</f>
        <v>451</v>
      </c>
      <c r="G45" s="24" t="s">
        <v>34</v>
      </c>
      <c r="H45" s="26">
        <f>1-F45/E45</f>
        <v>0.098</v>
      </c>
      <c r="I45" s="19"/>
      <c r="J45" s="59"/>
      <c r="K45" s="56"/>
      <c r="L45" s="4"/>
      <c r="M45" s="5"/>
    </row>
    <row r="46" s="1" customFormat="1" ht="192" customHeight="1" spans="1:13">
      <c r="A46" s="9">
        <v>11</v>
      </c>
      <c r="B46" s="14" t="s">
        <v>74</v>
      </c>
      <c r="C46" s="14" t="s">
        <v>75</v>
      </c>
      <c r="D46" s="14">
        <v>1</v>
      </c>
      <c r="E46" s="14">
        <v>698</v>
      </c>
      <c r="F46" s="43">
        <v>445</v>
      </c>
      <c r="G46" s="12" t="s">
        <v>16</v>
      </c>
      <c r="H46" s="13">
        <v>0.24031007751938</v>
      </c>
      <c r="I46" s="12" t="s">
        <v>17</v>
      </c>
      <c r="J46" s="14" t="str">
        <f>_xlfn.DISPIMG("ID_A7FEDAEED73C4094B89E0E5D185A3F5B",1)</f>
        <v>=DISPIMG("ID_A7FEDAEED73C4094B89E0E5D185A3F5B",1)</v>
      </c>
      <c r="K46" s="63" t="s">
        <v>18</v>
      </c>
      <c r="L46" s="4" t="s">
        <v>76</v>
      </c>
      <c r="M46" s="78">
        <v>445</v>
      </c>
    </row>
    <row r="47" s="2" customFormat="1" ht="14" spans="1:13">
      <c r="A47" s="16"/>
      <c r="B47" s="28" t="s">
        <v>39</v>
      </c>
      <c r="C47" s="28" t="s">
        <v>23</v>
      </c>
      <c r="D47" s="28" t="s">
        <v>24</v>
      </c>
      <c r="E47" s="28" t="s">
        <v>25</v>
      </c>
      <c r="F47" s="28" t="s">
        <v>26</v>
      </c>
      <c r="G47" s="28" t="s">
        <v>27</v>
      </c>
      <c r="H47" s="29" t="s">
        <v>28</v>
      </c>
      <c r="I47" s="28" t="s">
        <v>29</v>
      </c>
      <c r="J47" s="64" t="s">
        <v>30</v>
      </c>
      <c r="K47" s="56"/>
      <c r="L47" s="65"/>
      <c r="M47" s="58"/>
    </row>
    <row r="48" s="3" customFormat="1" ht="14" spans="1:13">
      <c r="A48" s="16"/>
      <c r="B48" s="19" t="s">
        <v>31</v>
      </c>
      <c r="C48" s="19">
        <f>COUNTA(D46:D46)</f>
        <v>1</v>
      </c>
      <c r="D48" s="19">
        <f>SUM(D46:D46)</f>
        <v>1</v>
      </c>
      <c r="E48" s="20" cm="1">
        <f t="array" ref="E48">SUMPRODUCT(E46:E46,D46:D46)</f>
        <v>698</v>
      </c>
      <c r="F48" s="20" cm="1">
        <f t="array" ref="F48">SUMPRODUCT(F46:F46,D46:D46)</f>
        <v>445</v>
      </c>
      <c r="G48" s="21">
        <v>0</v>
      </c>
      <c r="H48" s="22"/>
      <c r="I48" s="3" t="e" cm="1">
        <f t="array" ref="I48">SUMPRODUCT(D46:D46,I46:I46)</f>
        <v>#VALUE!</v>
      </c>
      <c r="J48" s="59"/>
      <c r="K48" s="56"/>
      <c r="L48" s="4"/>
      <c r="M48" s="5"/>
    </row>
    <row r="49" s="3" customFormat="1" ht="14" spans="1:13">
      <c r="A49" s="16"/>
      <c r="B49" s="19" t="s">
        <v>32</v>
      </c>
      <c r="C49" s="22">
        <f>E49/E48</f>
        <v>0.716332378223496</v>
      </c>
      <c r="D49" s="23" t="s">
        <v>33</v>
      </c>
      <c r="E49" s="24">
        <v>500</v>
      </c>
      <c r="F49" s="25">
        <f>F48+E49*G48</f>
        <v>445</v>
      </c>
      <c r="G49" s="24" t="s">
        <v>34</v>
      </c>
      <c r="H49" s="26">
        <f>1-F49/E49</f>
        <v>0.11</v>
      </c>
      <c r="I49" s="19"/>
      <c r="J49" s="59"/>
      <c r="K49" s="56"/>
      <c r="L49" s="4"/>
      <c r="M49" s="5"/>
    </row>
  </sheetData>
  <sheetProtection selectLockedCells="1"/>
  <mergeCells count="30">
    <mergeCell ref="A1:K1"/>
    <mergeCell ref="A3:A7"/>
    <mergeCell ref="A8:A11"/>
    <mergeCell ref="A12:A15"/>
    <mergeCell ref="A16:A20"/>
    <mergeCell ref="A21:A26"/>
    <mergeCell ref="A27:A30"/>
    <mergeCell ref="A31:A35"/>
    <mergeCell ref="A36:A40"/>
    <mergeCell ref="A41:A45"/>
    <mergeCell ref="A46:A49"/>
    <mergeCell ref="F41:F42"/>
    <mergeCell ref="J16:J17"/>
    <mergeCell ref="K3:K4"/>
    <mergeCell ref="K16:K17"/>
    <mergeCell ref="K21:K23"/>
    <mergeCell ref="K31:K32"/>
    <mergeCell ref="K36:K37"/>
    <mergeCell ref="K41:K42"/>
    <mergeCell ref="M41:M42"/>
    <mergeCell ref="J5:K7"/>
    <mergeCell ref="J9:K11"/>
    <mergeCell ref="J13:K15"/>
    <mergeCell ref="J18:K20"/>
    <mergeCell ref="J24:K26"/>
    <mergeCell ref="J28:K30"/>
    <mergeCell ref="J33:K35"/>
    <mergeCell ref="J38:K40"/>
    <mergeCell ref="J43:K45"/>
    <mergeCell ref="J47:K49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商品模板 (2)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张志敏</cp:lastModifiedBy>
  <dcterms:created xsi:type="dcterms:W3CDTF">2015-06-05T18:19:00Z</dcterms:created>
  <dcterms:modified xsi:type="dcterms:W3CDTF">2025-09-10T01:29:24Z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CF7AF045F768457895DDAED6F094963D_13</vt:lpwstr>
  </property>
  <property fmtid="{D5CDD505-2E9C-101B-9397-08002B2CF9AE}" pid="3" name="KSOProductBuildVer">
    <vt:lpwstr>2052-12.1.0.21915</vt:lpwstr>
  </property>
  <property fmtid="{D5CDD505-2E9C-101B-9397-08002B2CF9AE}" pid="4" name="KSOReadingLayout">
    <vt:bool>true</vt:bool>
  </property>
</Properties>
</file>