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7000"/>
  </bookViews>
  <sheets>
    <sheet name="商品模板" sheetId="1" r:id="rId1"/>
    <sheet name="大仓费率计算表" sheetId="2" r:id="rId2"/>
    <sheet name="Sheet1" sheetId="3" r:id="rId3"/>
  </sheets>
  <definedNames>
    <definedName name="_AS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11" name="ID_4EA976BFA2AA4E19AC437C0EDFFB5AD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770235" y="1209040"/>
          <a:ext cx="6134100" cy="25908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" name="ID_74E5703E34CF4464960CA6D0F125C135"/>
        <xdr:cNvPicPr>
          <a:picLocks noChangeAspect="1"/>
        </xdr:cNvPicPr>
      </xdr:nvPicPr>
      <xdr:blipFill>
        <a:blip r:embed="rId2" r:link="rId3"/>
        <a:stretch>
          <a:fillRect/>
        </a:stretch>
      </xdr:blipFill>
      <xdr:spPr>
        <a:xfrm>
          <a:off x="10755630" y="2160270"/>
          <a:ext cx="1753235" cy="151892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" name="ID_74624884DD4849F6929A1871455252A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572240" y="1522730"/>
          <a:ext cx="1099820" cy="77851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85" name="ID_16E2AC1CEEAE4B7A8A05650A57484185"/>
        <xdr:cNvPicPr>
          <a:picLocks noChangeAspect="1"/>
        </xdr:cNvPicPr>
      </xdr:nvPicPr>
      <xdr:blipFill>
        <a:blip r:embed="rId5">
          <a:clrChange>
            <a:clrFrom>
              <a:srgbClr val="FAFAFA">
                <a:alpha val="100000"/>
              </a:srgbClr>
            </a:clrFrom>
            <a:clrTo>
              <a:srgbClr val="FAFAFA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10487660" y="24490045"/>
          <a:ext cx="3166745" cy="2891790"/>
        </a:xfrm>
        <a:prstGeom prst="rect">
          <a:avLst/>
        </a:prstGeom>
      </xdr:spPr>
    </xdr:pic>
  </etc:cellImage>
  <etc:cellImage>
    <xdr:pic>
      <xdr:nvPicPr>
        <xdr:cNvPr id="22" name="ID_F1E16206509A4112B8CBF95954DF2C6E"/>
        <xdr:cNvPicPr>
          <a:picLocks noChangeAspect="1"/>
        </xdr:cNvPicPr>
      </xdr:nvPicPr>
      <xdr:blipFill>
        <a:blip r:embed="rId6" r:link="rId3"/>
        <a:stretch>
          <a:fillRect/>
        </a:stretch>
      </xdr:blipFill>
      <xdr:spPr>
        <a:xfrm>
          <a:off x="10419080" y="38024435"/>
          <a:ext cx="3047365" cy="296037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6D4B11B7C3F94E46857EEE73978B2F1D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254740" y="8312150"/>
          <a:ext cx="9525000" cy="95250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2" name="ID_44D99E7EE8214CD7B6400A40E086456E"/>
        <xdr:cNvPicPr>
          <a:picLocks noChangeAspect="1"/>
        </xdr:cNvPicPr>
      </xdr:nvPicPr>
      <xdr:blipFill>
        <a:blip r:embed="rId8" r:link="rId3"/>
        <a:stretch>
          <a:fillRect/>
        </a:stretch>
      </xdr:blipFill>
      <xdr:spPr>
        <a:xfrm>
          <a:off x="11265535" y="15376525"/>
          <a:ext cx="4629785" cy="462978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3" name="ID_218BADB3FE5B4CDBA9DC1888BCFB8327"/>
        <xdr:cNvPicPr>
          <a:picLocks noChangeAspect="1"/>
        </xdr:cNvPicPr>
      </xdr:nvPicPr>
      <xdr:blipFill>
        <a:blip r:embed="rId9" r:link="rId3"/>
        <a:stretch>
          <a:fillRect/>
        </a:stretch>
      </xdr:blipFill>
      <xdr:spPr>
        <a:xfrm>
          <a:off x="11360150" y="11337290"/>
          <a:ext cx="4629785" cy="462978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4" name="ID_8762986DA1F14EB7B5A884A9D0FEC1D2"/>
        <xdr:cNvPicPr>
          <a:picLocks noChangeAspect="1"/>
        </xdr:cNvPicPr>
      </xdr:nvPicPr>
      <xdr:blipFill>
        <a:blip r:embed="rId10" r:link="rId3"/>
        <a:stretch>
          <a:fillRect/>
        </a:stretch>
      </xdr:blipFill>
      <xdr:spPr>
        <a:xfrm>
          <a:off x="11244580" y="6550660"/>
          <a:ext cx="4629785" cy="4629785"/>
        </a:xfrm>
        <a:prstGeom prst="rect">
          <a:avLst/>
        </a:prstGeom>
        <a:noFill/>
        <a:ln>
          <a:noFill/>
        </a:ln>
      </xdr:spPr>
    </xdr:pic>
  </etc:cellImage>
</etc:cellImage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<sst xmlns="http://schemas.openxmlformats.org/spreadsheetml/2006/main" count="267" uniqueCount="141">
  <si>
    <t>5选1，人数差不多3500人，6家供应商分，预估所有实物套餐兑换不到100套，京东/顺丰代发</t>
  </si>
  <si>
    <t>编号</t>
  </si>
  <si>
    <t>商品id/名称</t>
  </si>
  <si>
    <t>商品详情</t>
  </si>
  <si>
    <t>数量</t>
  </si>
  <si>
    <t>市场价</t>
  </si>
  <si>
    <t>含税移动成本价</t>
  </si>
  <si>
    <t>温层</t>
  </si>
  <si>
    <t>图片</t>
  </si>
  <si>
    <t>供应商</t>
  </si>
  <si>
    <t>报价</t>
  </si>
  <si>
    <t>最终供应商</t>
  </si>
  <si>
    <t>最终报价</t>
  </si>
  <si>
    <t>2025来伊份常规年年有余礼盒D款398型</t>
  </si>
  <si>
    <t>原香开心果50g  夏威夷果100g
蜀香牛肉80g  温州风味鸭舌24g
盐焗味鸭翅根120g
甜辣鸭锁骨70g  风味鸭脖80g
高蛋白肉脯50g  鲍香鱿鱼48g
饥本要素手撕素肉(五香味)88g
QQ豆干125g  蒜香青豆148g
香辣脆藕150g  老婆梅138g
空心山楂108g  盐津葡萄118g
即食红枣150g  糙米卷卷180g
吸吸龟苓膏（秋梨蜂蜜味）253g
蜂蜜米露330ml
鲜炖桃胶银耳羹200g
碱水面包丁35g
玉米锅巴60g   元宝脆68g</t>
  </si>
  <si>
    <t>常温</t>
  </si>
  <si>
    <t>锦作</t>
  </si>
  <si>
    <t>鼎奕</t>
  </si>
  <si>
    <t>垚旌</t>
  </si>
  <si>
    <t>泸溪河新中式糕点组合1620g</t>
  </si>
  <si>
    <t>功夫桃酥原味120g*1
功夫桃酥原味120g*1
功夫桃酥海苔味120g*1
功夫桃酥巧克力味120g*1
青柠芝士嫩蛋糕160g*1
蟹香蛋黄味锅巴240g*1
沙琪玛蛋酥味320g*1
原味蛋卷360g*1
碱水面包丁海盐焦糖味35g*1
糯米小麻花25g*1</t>
  </si>
  <si>
    <t>椰子知道100%NFC椰子水330mL*8/盒</t>
  </si>
  <si>
    <t>甜卿</t>
  </si>
  <si>
    <t>佳农陕西红富士礼盒3.5kg（果径80mm+ 12-15粒）</t>
  </si>
  <si>
    <t>佳农</t>
  </si>
  <si>
    <t xml:space="preserve"> 秋月梨8/9粒净果7斤顶级礼盒</t>
  </si>
  <si>
    <t>秋月梨8/9粒净果7斤顶级礼盒</t>
  </si>
  <si>
    <t>千园千果</t>
  </si>
  <si>
    <t>1个包裹</t>
  </si>
  <si>
    <t>商品种类</t>
  </si>
  <si>
    <t>商品数量</t>
  </si>
  <si>
    <t>商品总价</t>
  </si>
  <si>
    <t>商品总成本</t>
  </si>
  <si>
    <t>代发费率</t>
  </si>
  <si>
    <t>【顺丰/京东发货】供应商直发</t>
  </si>
  <si>
    <t>总计：</t>
  </si>
  <si>
    <t>折扣</t>
  </si>
  <si>
    <t>折后供价</t>
  </si>
  <si>
    <t>折后毛利</t>
  </si>
  <si>
    <t>600档套餐方案二有肉有虾超满足组合</t>
  </si>
  <si>
    <t>春禾秋牧可溯源高品质畅销牛肉礼包2300g</t>
  </si>
  <si>
    <t>澳洲进口M3 安格斯谷饲上脑牛排200g
澳洲进口和牛M6-7雪花牛肉片200g
澳洲进口M3 安格斯谷饲板腱牛排200g
安格斯雪花牛腩粒300g
澳洲进口甄选原切牛腱子500g
澳洲进口谷饲牛蝎子 500g
澳洲进口和牛汉堡饼（2片装）200g
澳洲进口谷饲原切肥牛卷 200g</t>
  </si>
  <si>
    <t>冷冻</t>
  </si>
  <si>
    <t>【黑钻高原黑】叮咚买菜高端黑猪-无抗黑猪3120g</t>
  </si>
  <si>
    <t>【黑钻高原黑】无抗黑猪带骨大排片 约320g
【黑钻高原黑】无抗黑猪汤骨块 约450g
【黑钻高原黑】无抗黑猪去皮五花肉条 约400g
【黑钻高原黑】无抗黑猪小里脊约150g
【黑钻高原黑】无抗黑猪带皮腿肉 约450g
【黑钻高原黑】无抗黑猪夹心肉糜 约450g
【黑钻高原黑】无抗黑猪蹄膀 约600g
【黑钻高原黑】无抗黑猪梅花肉约300g</t>
  </si>
  <si>
    <t>黑钻</t>
  </si>
  <si>
    <t>600档套餐方案三粮油奶蛋禽类组合</t>
  </si>
  <si>
    <t>胡姬花/裕道府/得尔乐/蒙牛 粮油组合</t>
  </si>
  <si>
    <t>胡姬花金衣玉食古法花生油5L</t>
  </si>
  <si>
    <t>适决</t>
  </si>
  <si>
    <t>裕道府黑土大米5kg</t>
  </si>
  <si>
    <t>得尔乐有机山茶油礼盒500ml*2瓶礼盒装/低温压榨一级</t>
  </si>
  <si>
    <t>蒙牛特仑苏纯牛奶苗条装250mL*12盒整箱礼盒装</t>
  </si>
  <si>
    <t>黄天鹅 可生食鸡蛋30枚/盒</t>
  </si>
  <si>
    <t>光明集团-上海农场-甄选高端鸡鸭鸽生鲜礼包2250g</t>
  </si>
  <si>
    <r>
      <rPr>
        <sz val="10"/>
        <color rgb="FF000000"/>
        <rFont val="宋体"/>
        <charset val="134"/>
        <scheme val="minor"/>
      </rPr>
      <t>上海农场老母鸡1000g/只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上海农场麻鸭950g/只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上海农场谷饲乳鸽300g/只</t>
    </r>
  </si>
  <si>
    <t>600档套餐方案四厨房双灶神搭档组合</t>
  </si>
  <si>
    <t>摩飞MR8501多功能双拼电饭煲</t>
  </si>
  <si>
    <t xml:space="preserve">型号：MR8501
功率：1000W      容量：2L+2L
重量：4.3kg    装箱数：1台/箱
产品尺寸：405*285*205MM   
外箱尺寸：486*358*274MM
左汤右饭，美味双料理
精钢低糖甑，健康轻氧
12大菜单，满足不同口味
双胆双控，烹煮不干扰
聚热不粘内胆，受热均匀，微压快煮，减时更入味
24小时预约，一键智能保温
</t>
  </si>
  <si>
    <t>美领</t>
  </si>
  <si>
    <t>宜方</t>
  </si>
  <si>
    <t>雅泽</t>
  </si>
  <si>
    <t>日本倾厨珐琅锅铸铁锅海鲜锅</t>
  </si>
  <si>
    <t>产品尺寸：28cm
产品内壁：珐琅
产品净重：3.5KG
电磁炉、电陶炉、燃气灶都通用，掀开锅 盖还能进烤箱 ，操作方便
微压快炖 锁鲜凝汁，家常美味轻松炖</t>
  </si>
  <si>
    <t>奈欧</t>
  </si>
  <si>
    <t>2个包裹</t>
  </si>
  <si>
    <t>600档套餐方案五秋冬暖护组合</t>
  </si>
  <si>
    <t>蚕丝羊毛防螨子母被</t>
  </si>
  <si>
    <t>面料材质：100%聚酯纤维（防螨）
填充材质：子被：100%柞蚕丝（中长丝绵）
          母被：100%羊毛
规格尺寸：200*230cm
填充重量：子被：350g
          母被：1000g</t>
  </si>
  <si>
    <t>罗莱</t>
  </si>
  <si>
    <t>嵘玖</t>
  </si>
  <si>
    <t>资生堂水之密语洗护套装</t>
  </si>
  <si>
    <t xml:space="preserve">配置：（香型随机/新老包装随机）
1.资生堂水之密语净润臻养洗发露600ml*1
2.资生堂水之密语嘭润保湿沐浴露600ml*1   
3.狮王葡萄柚小苏打元气美白牙膏120g*1   
4.狮王(Lion)细齿洁弹力护龈单支装牙刷*1  
5.半亩花田植萃香氛倍润护手霜50g*1   
6.AXE斧头除菌除螨洗衣液2L*1   
7.蔬果园蓝盾除菌除螨洗衣凝珠8g*30颗
8.蔬果园橘彩星光果蔬餐具净808g*1   
9.蔬果园阳光橘子油污净500g*1  
10.美国进口DDOXOO防串色片40片*1   
11.美国进口DDOXOO彩漂粉（爆炸盐）50g*1    
12.繁花系列精美彩盒*1   
</t>
  </si>
  <si>
    <t>盛盈朗</t>
  </si>
  <si>
    <t>盛应朗</t>
  </si>
  <si>
    <t>大仓单笔费率</t>
  </si>
  <si>
    <t>计算明细如下：</t>
  </si>
  <si>
    <t>大仓操作费</t>
  </si>
  <si>
    <t>价格类目</t>
  </si>
  <si>
    <t>实施标准（元）</t>
  </si>
  <si>
    <t>费率/金额</t>
  </si>
  <si>
    <t>数据</t>
  </si>
  <si>
    <t>金额</t>
  </si>
  <si>
    <t>储存/作业场地费</t>
  </si>
  <si>
    <t>销售金额的2.02%</t>
  </si>
  <si>
    <t>入库操作费</t>
  </si>
  <si>
    <t>C端0，B端0.2元/箱</t>
  </si>
  <si>
    <t>订单操作费</t>
  </si>
  <si>
    <t>按箱计费：每箱0.6元</t>
  </si>
  <si>
    <t>按件计费：2+（N-5）*0.3</t>
  </si>
  <si>
    <t>装卸费</t>
  </si>
  <si>
    <t>入库：C端0，B端单独品入库20.5元/吨</t>
  </si>
  <si>
    <t>出库：若城配到客户20.5元/吨（需包卸货）</t>
  </si>
  <si>
    <t>耗材费</t>
  </si>
  <si>
    <t>自费（见常用耗材）</t>
  </si>
  <si>
    <t>配送费</t>
  </si>
  <si>
    <t>零担运输，0.55元/kg每件首重续重——城配4.2米，新能源390~533元/车次，油车550元/车次，点位</t>
  </si>
  <si>
    <t>快递费(默认顺丰全国*1.2）*85折</t>
  </si>
  <si>
    <t>快递费（默认顺丰一区费用）</t>
  </si>
  <si>
    <t>顺丰快递费（江浙沪*1.0，全国*1.3）</t>
  </si>
  <si>
    <t>区域</t>
  </si>
  <si>
    <r>
      <rPr>
        <sz val="7.5"/>
        <color rgb="FFFFFFFF"/>
        <rFont val="宋体"/>
        <charset val="134"/>
      </rPr>
      <t>首重(1kg)单</t>
    </r>
    <r>
      <rPr>
        <sz val="7.5"/>
        <color rgb="FFFFFFFF"/>
        <rFont val="宋体"/>
        <charset val="134"/>
      </rPr>
      <t xml:space="preserve"> </t>
    </r>
    <r>
      <rPr>
        <sz val="7.5"/>
        <color rgb="FFFFFFFF"/>
        <rFont val="宋体"/>
        <charset val="134"/>
      </rPr>
      <t>价</t>
    </r>
  </si>
  <si>
    <r>
      <rPr>
        <sz val="7.5"/>
        <color rgb="FFFFFFFF"/>
        <rFont val="宋体"/>
        <charset val="134"/>
      </rPr>
      <t>续重单价</t>
    </r>
  </si>
  <si>
    <t>重量（g）</t>
  </si>
  <si>
    <t>运费</t>
  </si>
  <si>
    <t>一区</t>
  </si>
  <si>
    <t>二区</t>
  </si>
  <si>
    <t>三区</t>
  </si>
  <si>
    <t>四区</t>
  </si>
  <si>
    <t>中通快递费（江浙沪*1.0，全国*1.3）</t>
  </si>
  <si>
    <t>耗材费（默认双层纸箱）</t>
  </si>
  <si>
    <t>预估费用</t>
  </si>
  <si>
    <t>SPU名称</t>
  </si>
  <si>
    <t>总价</t>
  </si>
  <si>
    <t>双层纸箱|415*298*254mml大客户</t>
  </si>
  <si>
    <t>双层纸箱|605*490*375mm|大客户</t>
  </si>
  <si>
    <t>中号纸箱600*350*300mm</t>
  </si>
  <si>
    <t>木耳泡沫箱外径:520*380*265，内径:480*340*225</t>
  </si>
  <si>
    <t>邮政3号（395*280*230）泡沫箱</t>
  </si>
  <si>
    <t>达能泡沫箱-3（385*255*215）</t>
  </si>
  <si>
    <t>达能泡沫箱-1（385*255*225）</t>
  </si>
  <si>
    <t>冰袋</t>
  </si>
  <si>
    <t>干冰</t>
  </si>
  <si>
    <t>106元/卷</t>
  </si>
  <si>
    <t>气泡膜|大客户专用</t>
  </si>
  <si>
    <t>90元/卷</t>
  </si>
  <si>
    <t>葫芦膜 36*28 |大客户专用</t>
  </si>
  <si>
    <t>免费</t>
  </si>
  <si>
    <t>大客户手提礼盒|415*298*254mm新年款(虎年)</t>
  </si>
  <si>
    <t>大客户手提礼盒|415*298*254mm新年款(兔年)</t>
  </si>
  <si>
    <t>大客户手提礼盒|415*298*254mm(绿色常规款)</t>
  </si>
  <si>
    <t>绿色手提礼盒(中号 350mm*180mm*150mm</t>
  </si>
  <si>
    <t>绿色手提礼盒(大号 400mm*210mm*200mm)</t>
  </si>
  <si>
    <t>鲜记</t>
  </si>
  <si>
    <t>鲜记 事事如意坚果礼1240g</t>
  </si>
  <si>
    <r>
      <rPr>
        <sz val="10"/>
        <color rgb="FF000000"/>
        <rFont val="宋体"/>
        <charset val="134"/>
        <scheme val="minor"/>
      </rPr>
      <t>夏威夷果 108g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小白杏核 108g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纸皮核桃 158g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牛肉味兰花豆 138g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多味花生 128g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蟹黄味瓜子仁 200g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龙眼干 200g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新疆灰枣 200g</t>
    </r>
  </si>
  <si>
    <t>1240g</t>
  </si>
  <si>
    <t>8个月</t>
  </si>
  <si>
    <t>鲜记 鸿运连连坚果礼1524g</t>
  </si>
  <si>
    <r>
      <rPr>
        <sz val="10"/>
        <color rgb="FF000000"/>
        <rFont val="宋体"/>
        <charset val="134"/>
        <scheme val="minor"/>
      </rPr>
      <t>开心果 100g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夏威夷果 108g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开口榛子 100g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纸皮核桃 158g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小白杏核 108g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蒜香豌豆 200g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蟹香豆瓣 200g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蟹黄味瓜子仁 200g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核桃味小花生 150g</t>
    </r>
    <r>
      <rPr>
        <sz val="10"/>
        <color rgb="FF000000"/>
        <rFont val="宋体"/>
        <charset val="134"/>
        <scheme val="minor"/>
      </rPr>
      <t xml:space="preserve">
</t>
    </r>
    <r>
      <rPr>
        <sz val="10"/>
        <color rgb="FF000000"/>
        <rFont val="宋体"/>
        <charset val="134"/>
        <scheme val="minor"/>
      </rPr>
      <t>新疆灰枣 200g</t>
    </r>
  </si>
  <si>
    <t>1524g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</si>
</sst>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8" formatCode="&quot;￥&quot;#,##0.00;[Red]&quot;￥&quot;\-#,##0.00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  <numFmt numFmtId="177" formatCode=";;;"/>
    <numFmt numFmtId="178" formatCode="0.0_ "/>
  </numFmts>
  <fonts count="49">
    <font>
      <sz val="11"/>
      <color theme="1"/>
      <name val="宋体"/>
      <charset val="134"/>
      <scheme val="minor"/>
    </font>
    <font>
      <sz val="10"/>
      <color rgb="FF000000"/>
      <name val="宋体"/>
      <charset val="134"/>
      <scheme val="minor"/>
    </font>
    <font>
      <sz val="10"/>
      <color rgb="FF000000"/>
      <name val="宋体"/>
      <charset val="134"/>
    </font>
    <font>
      <b/>
      <sz val="24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7.5"/>
      <color rgb="FFFFFFFF"/>
      <name val="宋体"/>
      <charset val="134"/>
    </font>
    <font>
      <sz val="9"/>
      <color rgb="FF000000"/>
      <name val="宋体"/>
      <charset val="134"/>
    </font>
    <font>
      <sz val="8"/>
      <color rgb="FF000000"/>
      <name val="微软雅黑"/>
      <charset val="134"/>
    </font>
    <font>
      <sz val="11"/>
      <color rgb="FFFF0000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134"/>
    </font>
    <font>
      <b/>
      <sz val="24"/>
      <color rgb="FF00B050"/>
      <name val="宋体"/>
      <charset val="134"/>
    </font>
    <font>
      <b/>
      <sz val="11"/>
      <color rgb="FFFFFFFF"/>
      <name val="宋体"/>
      <charset val="134"/>
    </font>
    <font>
      <b/>
      <sz val="11"/>
      <color rgb="FFFFFFFF"/>
      <name val="SimSun"/>
      <charset val="134"/>
    </font>
    <font>
      <b/>
      <sz val="10"/>
      <color theme="1"/>
      <name val="宋体"/>
      <charset val="134"/>
      <scheme val="minor"/>
    </font>
    <font>
      <sz val="11"/>
      <name val="微软雅黑"/>
      <charset val="134"/>
    </font>
    <font>
      <sz val="11"/>
      <color rgb="FFFF0000"/>
      <name val="宋体"/>
      <charset val="134"/>
    </font>
    <font>
      <sz val="11"/>
      <color rgb="FFFF0000"/>
      <name val="SimSun"/>
      <charset val="134"/>
    </font>
    <font>
      <b/>
      <sz val="10"/>
      <color rgb="FFFF0000"/>
      <name val="宋体"/>
      <charset val="134"/>
      <scheme val="minor"/>
    </font>
    <font>
      <sz val="11"/>
      <color rgb="FF000000"/>
      <name val="宋体"/>
      <charset val="134"/>
    </font>
    <font>
      <sz val="10"/>
      <color rgb="FF000000"/>
      <name val="SimSun"/>
      <charset val="134"/>
    </font>
    <font>
      <sz val="10"/>
      <color rgb="FF000000"/>
      <name val="微软雅黑"/>
      <charset val="134"/>
    </font>
    <font>
      <sz val="11"/>
      <color theme="1"/>
      <name val="微软雅黑"/>
      <charset val="134"/>
    </font>
    <font>
      <sz val="10"/>
      <color theme="1"/>
      <name val="微软雅黑"/>
      <charset val="134"/>
    </font>
    <font>
      <b/>
      <sz val="12"/>
      <color theme="1"/>
      <name val="宋体"/>
      <charset val="134"/>
      <scheme val="minor"/>
    </font>
    <font>
      <sz val="12"/>
      <color rgb="FF000000"/>
      <name val="宋体"/>
      <charset val="134"/>
      <scheme val="minor"/>
    </font>
    <font>
      <sz val="12"/>
      <color theme="1"/>
      <name val="宋体"/>
      <charset val="134"/>
    </font>
    <font>
      <sz val="11"/>
      <color rgb="FF000000"/>
      <name val="华文细黑"/>
      <charset val="134"/>
    </font>
    <font>
      <sz val="11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D80C2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E3F2D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rgb="FF000000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10" borderId="10" applyNumberFormat="0" applyFont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36" fillId="0" borderId="11" applyNumberFormat="0" applyFill="0" applyAlignment="0" applyProtection="0">
      <alignment vertical="center"/>
    </xf>
    <xf numFmtId="0" fontId="37" fillId="0" borderId="12" applyNumberFormat="0" applyFill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11" borderId="13" applyNumberFormat="0" applyAlignment="0" applyProtection="0">
      <alignment vertical="center"/>
    </xf>
    <xf numFmtId="0" fontId="39" fillId="12" borderId="14" applyNumberFormat="0" applyAlignment="0" applyProtection="0">
      <alignment vertical="center"/>
    </xf>
    <xf numFmtId="0" fontId="40" fillId="12" borderId="13" applyNumberFormat="0" applyAlignment="0" applyProtection="0">
      <alignment vertical="center"/>
    </xf>
    <xf numFmtId="0" fontId="41" fillId="13" borderId="15" applyNumberFormat="0" applyAlignment="0" applyProtection="0">
      <alignment vertical="center"/>
    </xf>
    <xf numFmtId="0" fontId="42" fillId="0" borderId="16" applyNumberFormat="0" applyFill="0" applyAlignment="0" applyProtection="0">
      <alignment vertical="center"/>
    </xf>
    <xf numFmtId="0" fontId="43" fillId="0" borderId="17" applyNumberFormat="0" applyFill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8" fillId="26" borderId="0" applyNumberFormat="0" applyBorder="0" applyAlignment="0" applyProtection="0">
      <alignment vertical="center"/>
    </xf>
    <xf numFmtId="0" fontId="48" fillId="27" borderId="0" applyNumberFormat="0" applyBorder="0" applyAlignment="0" applyProtection="0">
      <alignment vertical="center"/>
    </xf>
    <xf numFmtId="0" fontId="47" fillId="28" borderId="0" applyNumberFormat="0" applyBorder="0" applyAlignment="0" applyProtection="0">
      <alignment vertical="center"/>
    </xf>
    <xf numFmtId="0" fontId="47" fillId="29" borderId="0" applyNumberFormat="0" applyBorder="0" applyAlignment="0" applyProtection="0">
      <alignment vertical="center"/>
    </xf>
    <xf numFmtId="0" fontId="48" fillId="30" borderId="0" applyNumberFormat="0" applyBorder="0" applyAlignment="0" applyProtection="0">
      <alignment vertical="center"/>
    </xf>
    <xf numFmtId="0" fontId="48" fillId="31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33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5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7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7" fillId="40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122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176" fontId="1" fillId="0" borderId="2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9" fontId="4" fillId="0" borderId="4" xfId="3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0" fontId="0" fillId="3" borderId="4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9" fontId="4" fillId="0" borderId="0" xfId="3" applyFont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/>
    </xf>
    <xf numFmtId="8" fontId="8" fillId="0" borderId="4" xfId="0" applyNumberFormat="1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10" fillId="0" borderId="0" xfId="0" applyFont="1">
      <alignment vertical="center"/>
    </xf>
    <xf numFmtId="0" fontId="0" fillId="0" borderId="0" xfId="0" applyAlignment="1">
      <alignment horizontal="left" vertical="center"/>
    </xf>
    <xf numFmtId="177" fontId="11" fillId="0" borderId="0" xfId="0" applyNumberFormat="1" applyFont="1" applyBorder="1" applyProtection="1">
      <alignment vertical="center"/>
      <protection locked="0" hidden="1"/>
    </xf>
    <xf numFmtId="0" fontId="11" fillId="0" borderId="0" xfId="0" applyFont="1" applyBorder="1">
      <alignment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/>
    </xf>
    <xf numFmtId="0" fontId="12" fillId="0" borderId="4" xfId="0" applyFont="1" applyBorder="1" applyAlignment="1">
      <alignment horizontal="left" vertical="center"/>
    </xf>
    <xf numFmtId="0" fontId="12" fillId="0" borderId="6" xfId="0" applyFont="1" applyBorder="1" applyAlignment="1">
      <alignment horizontal="center" vertical="center"/>
    </xf>
    <xf numFmtId="0" fontId="13" fillId="2" borderId="4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left" vertical="center" wrapText="1"/>
    </xf>
    <xf numFmtId="0" fontId="13" fillId="2" borderId="6" xfId="0" applyFont="1" applyFill="1" applyBorder="1" applyAlignment="1">
      <alignment horizontal="center" vertical="center"/>
    </xf>
    <xf numFmtId="0" fontId="15" fillId="0" borderId="4" xfId="0" applyFont="1" applyFill="1" applyBorder="1" applyAlignment="1">
      <alignment horizontal="center" vertical="center" wrapText="1"/>
    </xf>
    <xf numFmtId="0" fontId="16" fillId="0" borderId="4" xfId="0" applyFont="1" applyFill="1" applyBorder="1" applyAlignment="1">
      <alignment horizontal="center" vertical="center" wrapText="1"/>
    </xf>
    <xf numFmtId="0" fontId="16" fillId="0" borderId="4" xfId="0" applyFont="1" applyFill="1" applyBorder="1" applyAlignment="1">
      <alignment horizontal="left" vertical="center" wrapText="1"/>
    </xf>
    <xf numFmtId="0" fontId="11" fillId="0" borderId="4" xfId="0" applyFont="1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3" xfId="0" applyBorder="1">
      <alignment vertical="center"/>
    </xf>
    <xf numFmtId="0" fontId="0" fillId="0" borderId="9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178" fontId="0" fillId="0" borderId="4" xfId="0" applyNumberForma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15" fillId="0" borderId="4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left" vertical="center"/>
    </xf>
    <xf numFmtId="0" fontId="17" fillId="9" borderId="6" xfId="0" applyFont="1" applyFill="1" applyBorder="1" applyAlignment="1">
      <alignment horizontal="center" vertical="center" wrapText="1"/>
    </xf>
    <xf numFmtId="0" fontId="15" fillId="8" borderId="4" xfId="0" applyFont="1" applyFill="1" applyBorder="1" applyAlignment="1">
      <alignment horizontal="center" vertical="center"/>
    </xf>
    <xf numFmtId="0" fontId="15" fillId="8" borderId="4" xfId="0" applyFont="1" applyFill="1" applyBorder="1" applyAlignment="1">
      <alignment horizontal="left" vertical="center"/>
    </xf>
    <xf numFmtId="0" fontId="0" fillId="8" borderId="4" xfId="0" applyFill="1" applyBorder="1" applyAlignment="1">
      <alignment horizontal="center" vertical="center"/>
    </xf>
    <xf numFmtId="9" fontId="15" fillId="8" borderId="4" xfId="0" applyNumberFormat="1" applyFont="1" applyFill="1" applyBorder="1" applyAlignment="1">
      <alignment horizontal="center" vertical="center"/>
    </xf>
    <xf numFmtId="9" fontId="15" fillId="8" borderId="4" xfId="3" applyFont="1" applyFill="1" applyBorder="1" applyAlignment="1">
      <alignment horizontal="left" vertical="center"/>
    </xf>
    <xf numFmtId="0" fontId="18" fillId="9" borderId="4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19" fillId="8" borderId="4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left" vertical="center" wrapText="1"/>
    </xf>
    <xf numFmtId="0" fontId="20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20" fillId="0" borderId="6" xfId="0" applyFont="1" applyBorder="1">
      <alignment vertical="center"/>
    </xf>
    <xf numFmtId="0" fontId="0" fillId="0" borderId="4" xfId="0" applyFill="1" applyBorder="1" applyAlignment="1">
      <alignment horizontal="left" vertical="center" wrapText="1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4" xfId="0" applyBorder="1" applyAlignment="1">
      <alignment horizontal="left" vertical="center" wrapText="1"/>
    </xf>
    <xf numFmtId="2" fontId="21" fillId="0" borderId="4" xfId="0" applyNumberFormat="1" applyFont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 wrapText="1"/>
    </xf>
    <xf numFmtId="0" fontId="22" fillId="0" borderId="4" xfId="0" applyFont="1" applyBorder="1" applyAlignment="1">
      <alignment horizontal="left" vertical="center" wrapText="1"/>
    </xf>
    <xf numFmtId="0" fontId="22" fillId="0" borderId="4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25" fillId="0" borderId="4" xfId="0" applyFont="1" applyFill="1" applyBorder="1" applyAlignment="1">
      <alignment horizontal="center" vertical="center" wrapText="1"/>
    </xf>
    <xf numFmtId="0" fontId="26" fillId="0" borderId="4" xfId="0" applyFont="1" applyBorder="1" applyAlignment="1">
      <alignment horizontal="center" vertical="center" wrapText="1"/>
    </xf>
    <xf numFmtId="0" fontId="26" fillId="0" borderId="4" xfId="0" applyFont="1" applyBorder="1" applyAlignment="1">
      <alignment horizontal="left" vertical="center" wrapText="1"/>
    </xf>
    <xf numFmtId="0" fontId="10" fillId="0" borderId="4" xfId="0" applyFont="1" applyFill="1" applyBorder="1" applyAlignment="1">
      <alignment horizontal="center" vertical="center"/>
    </xf>
    <xf numFmtId="0" fontId="27" fillId="0" borderId="4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28" fillId="0" borderId="4" xfId="0" applyFont="1" applyFill="1" applyBorder="1" applyAlignment="1">
      <alignment horizontal="center" vertical="center" wrapText="1"/>
    </xf>
    <xf numFmtId="0" fontId="28" fillId="0" borderId="4" xfId="0" applyFont="1" applyFill="1" applyBorder="1" applyAlignment="1">
      <alignment horizontal="left" vertical="center" wrapText="1"/>
    </xf>
    <xf numFmtId="0" fontId="16" fillId="0" borderId="6" xfId="0" applyFont="1" applyFill="1" applyBorder="1" applyAlignment="1">
      <alignment horizontal="center" vertical="center" wrapText="1"/>
    </xf>
    <xf numFmtId="177" fontId="20" fillId="0" borderId="0" xfId="0" applyNumberFormat="1" applyFont="1" applyBorder="1" applyProtection="1">
      <alignment vertical="center"/>
      <protection locked="0" hidden="1"/>
    </xf>
    <xf numFmtId="0" fontId="20" fillId="0" borderId="0" xfId="0" applyFont="1" applyBorder="1">
      <alignment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13" fillId="2" borderId="0" xfId="0" applyFont="1" applyFill="1" applyBorder="1" applyAlignment="1">
      <alignment horizontal="center" vertical="center" wrapText="1"/>
    </xf>
    <xf numFmtId="0" fontId="20" fillId="0" borderId="0" xfId="0" applyFont="1" applyBorder="1">
      <alignment vertical="center"/>
    </xf>
    <xf numFmtId="0" fontId="17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178" fontId="11" fillId="0" borderId="0" xfId="0" applyNumberFormat="1" applyFont="1" applyFill="1" applyBorder="1" applyAlignment="1">
      <alignment horizontal="center" vertical="center"/>
    </xf>
    <xf numFmtId="178" fontId="17" fillId="0" borderId="0" xfId="0" applyNumberFormat="1" applyFont="1" applyFill="1" applyBorder="1" applyAlignment="1">
      <alignment horizontal="center" vertical="center"/>
    </xf>
    <xf numFmtId="177" fontId="17" fillId="0" borderId="0" xfId="0" applyNumberFormat="1" applyFont="1" applyBorder="1" applyAlignment="1" applyProtection="1">
      <alignment horizontal="center" vertical="center"/>
      <protection locked="0" hidden="1"/>
    </xf>
    <xf numFmtId="177" fontId="11" fillId="0" borderId="0" xfId="0" applyNumberFormat="1" applyFont="1" applyBorder="1" applyAlignment="1" applyProtection="1">
      <alignment horizontal="center" vertical="center"/>
      <protection locked="0" hidden="1"/>
    </xf>
    <xf numFmtId="177" fontId="13" fillId="2" borderId="0" xfId="0" applyNumberFormat="1" applyFont="1" applyFill="1" applyBorder="1" applyAlignment="1" applyProtection="1">
      <alignment horizontal="center" vertical="center" wrapText="1"/>
      <protection locked="0" hidden="1"/>
    </xf>
    <xf numFmtId="0" fontId="20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center" wrapText="1"/>
    </xf>
    <xf numFmtId="2" fontId="20" fillId="0" borderId="0" xfId="0" applyNumberFormat="1" applyFont="1" applyBorder="1" applyAlignment="1">
      <alignment horizontal="center" vertical="center" wrapText="1"/>
    </xf>
    <xf numFmtId="0" fontId="29" fillId="0" borderId="0" xfId="0" applyFont="1" applyFill="1" applyBorder="1" applyAlignment="1">
      <alignment horizontal="center" vertical="center" wrapText="1"/>
    </xf>
    <xf numFmtId="0" fontId="1" fillId="0" borderId="0" xfId="0" applyFont="1">
      <alignment vertical="center"/>
    </xf>
    <xf numFmtId="0" fontId="11" fillId="0" borderId="0" xfId="0" applyFont="1" applyBorder="1">
      <alignment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dxfs count="18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9" Type="http://schemas.openxmlformats.org/officeDocument/2006/relationships/image" Target="media/image16.jpeg"/><Relationship Id="rId8" Type="http://schemas.openxmlformats.org/officeDocument/2006/relationships/image" Target="media/image15.jpeg"/><Relationship Id="rId7" Type="http://schemas.openxmlformats.org/officeDocument/2006/relationships/image" Target="media/image14.png"/><Relationship Id="rId6" Type="http://schemas.openxmlformats.org/officeDocument/2006/relationships/image" Target="media/image13.png"/><Relationship Id="rId5" Type="http://schemas.openxmlformats.org/officeDocument/2006/relationships/image" Target="media/image12.png"/><Relationship Id="rId4" Type="http://schemas.openxmlformats.org/officeDocument/2006/relationships/image" Target="media/image11.png"/><Relationship Id="rId3" Type="http://schemas.openxmlformats.org/officeDocument/2006/relationships/image" Target="NULL" TargetMode="External"/><Relationship Id="rId2" Type="http://schemas.openxmlformats.org/officeDocument/2006/relationships/image" Target="media/image10.png"/><Relationship Id="rId10" Type="http://schemas.openxmlformats.org/officeDocument/2006/relationships/image" Target="media/image17.jpeg"/><Relationship Id="rId1" Type="http://schemas.openxmlformats.org/officeDocument/2006/relationships/image" Target="media/image9.png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www.wps.cn/officeDocument/2020/cellImage" Target="cellimages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6.jpe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3" Type="http://schemas.openxmlformats.org/officeDocument/2006/relationships/image" Target="../media/image2.png"/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NULL" TargetMode="External"/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75565</xdr:colOff>
      <xdr:row>17</xdr:row>
      <xdr:rowOff>67945</xdr:rowOff>
    </xdr:from>
    <xdr:to>
      <xdr:col>1</xdr:col>
      <xdr:colOff>939165</xdr:colOff>
      <xdr:row>17</xdr:row>
      <xdr:rowOff>478155</xdr:rowOff>
    </xdr:to>
    <xdr:pic>
      <xdr:nvPicPr>
        <xdr:cNvPr id="3" name="图片 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565" y="21584285"/>
          <a:ext cx="1473200" cy="4102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288290</xdr:colOff>
      <xdr:row>35</xdr:row>
      <xdr:rowOff>303530</xdr:rowOff>
    </xdr:from>
    <xdr:to>
      <xdr:col>7</xdr:col>
      <xdr:colOff>1620520</xdr:colOff>
      <xdr:row>35</xdr:row>
      <xdr:rowOff>1583690</xdr:rowOff>
    </xdr:to>
    <xdr:pic>
      <xdr:nvPicPr>
        <xdr:cNvPr id="21" name="ID_02DFBC23135F439DBB5FC29D8875675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957945" y="33491170"/>
          <a:ext cx="1332230" cy="128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60960</xdr:colOff>
      <xdr:row>36</xdr:row>
      <xdr:rowOff>789305</xdr:rowOff>
    </xdr:from>
    <xdr:to>
      <xdr:col>7</xdr:col>
      <xdr:colOff>2190115</xdr:colOff>
      <xdr:row>36</xdr:row>
      <xdr:rowOff>2200910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730615" y="35932745"/>
          <a:ext cx="2129155" cy="141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200025</xdr:colOff>
      <xdr:row>29</xdr:row>
      <xdr:rowOff>744220</xdr:rowOff>
    </xdr:from>
    <xdr:to>
      <xdr:col>7</xdr:col>
      <xdr:colOff>1992630</xdr:colOff>
      <xdr:row>29</xdr:row>
      <xdr:rowOff>1711960</xdr:rowOff>
    </xdr:to>
    <xdr:pic>
      <xdr:nvPicPr>
        <xdr:cNvPr id="7" name="ID_6E7F37312BBA4ACFA208B39D72031ACD" descr="2023-7-27 摩飞双胆电饭煲白底拍摄6915 拷贝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8869680" y="28661360"/>
          <a:ext cx="1792605" cy="967740"/>
        </a:xfrm>
        <a:prstGeom prst="rect">
          <a:avLst/>
        </a:prstGeom>
        <a:solidFill>
          <a:schemeClr val="lt1"/>
        </a:solidFill>
      </xdr:spPr>
    </xdr:pic>
    <xdr:clientData/>
  </xdr:twoCellAnchor>
  <xdr:twoCellAnchor editAs="oneCell">
    <xdr:from>
      <xdr:col>0</xdr:col>
      <xdr:colOff>75565</xdr:colOff>
      <xdr:row>10</xdr:row>
      <xdr:rowOff>67945</xdr:rowOff>
    </xdr:from>
    <xdr:to>
      <xdr:col>1</xdr:col>
      <xdr:colOff>939165</xdr:colOff>
      <xdr:row>10</xdr:row>
      <xdr:rowOff>478155</xdr:rowOff>
    </xdr:to>
    <xdr:pic>
      <xdr:nvPicPr>
        <xdr:cNvPr id="4" name="图片 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565" y="16682085"/>
          <a:ext cx="1473200" cy="4102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75565</xdr:colOff>
      <xdr:row>34</xdr:row>
      <xdr:rowOff>0</xdr:rowOff>
    </xdr:from>
    <xdr:to>
      <xdr:col>1</xdr:col>
      <xdr:colOff>939165</xdr:colOff>
      <xdr:row>34</xdr:row>
      <xdr:rowOff>410210</xdr:rowOff>
    </xdr:to>
    <xdr:pic>
      <xdr:nvPicPr>
        <xdr:cNvPr id="5" name="图片 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565" y="32603440"/>
          <a:ext cx="1473200" cy="4102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75565</xdr:colOff>
      <xdr:row>34</xdr:row>
      <xdr:rowOff>67945</xdr:rowOff>
    </xdr:from>
    <xdr:to>
      <xdr:col>1</xdr:col>
      <xdr:colOff>939165</xdr:colOff>
      <xdr:row>34</xdr:row>
      <xdr:rowOff>478155</xdr:rowOff>
    </xdr:to>
    <xdr:pic>
      <xdr:nvPicPr>
        <xdr:cNvPr id="6" name="图片 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565" y="32671385"/>
          <a:ext cx="1473200" cy="4102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75565</xdr:colOff>
      <xdr:row>28</xdr:row>
      <xdr:rowOff>67945</xdr:rowOff>
    </xdr:from>
    <xdr:to>
      <xdr:col>1</xdr:col>
      <xdr:colOff>939165</xdr:colOff>
      <xdr:row>28</xdr:row>
      <xdr:rowOff>478155</xdr:rowOff>
    </xdr:to>
    <xdr:pic>
      <xdr:nvPicPr>
        <xdr:cNvPr id="8" name="图片 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565" y="27400885"/>
          <a:ext cx="1473200" cy="4102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238760</xdr:colOff>
      <xdr:row>5</xdr:row>
      <xdr:rowOff>408940</xdr:rowOff>
    </xdr:from>
    <xdr:to>
      <xdr:col>7</xdr:col>
      <xdr:colOff>2245995</xdr:colOff>
      <xdr:row>5</xdr:row>
      <xdr:rowOff>1662430</xdr:rowOff>
    </xdr:to>
    <xdr:pic>
      <xdr:nvPicPr>
        <xdr:cNvPr id="9" name="ID_E79CB16736AB44B09F1528610A0632A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908415" y="12082780"/>
          <a:ext cx="2007235" cy="125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270510</xdr:colOff>
      <xdr:row>6</xdr:row>
      <xdr:rowOff>187960</xdr:rowOff>
    </xdr:from>
    <xdr:to>
      <xdr:col>7</xdr:col>
      <xdr:colOff>1932940</xdr:colOff>
      <xdr:row>6</xdr:row>
      <xdr:rowOff>1850390</xdr:rowOff>
    </xdr:to>
    <xdr:pic>
      <xdr:nvPicPr>
        <xdr:cNvPr id="10" name="ID_4C81D09B5EA24250A427F3B04F4B67CE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940165" y="13855700"/>
          <a:ext cx="1662430" cy="16624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75565</xdr:colOff>
      <xdr:row>0</xdr:row>
      <xdr:rowOff>67945</xdr:rowOff>
    </xdr:from>
    <xdr:to>
      <xdr:col>1</xdr:col>
      <xdr:colOff>939165</xdr:colOff>
      <xdr:row>0</xdr:row>
      <xdr:rowOff>478155</xdr:rowOff>
    </xdr:to>
    <xdr:pic>
      <xdr:nvPicPr>
        <xdr:cNvPr id="22" name="图片 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565" y="67945"/>
          <a:ext cx="1473200" cy="41021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0</xdr:colOff>
      <xdr:row>0</xdr:row>
      <xdr:rowOff>0</xdr:rowOff>
    </xdr:from>
    <xdr:to>
      <xdr:col>12</xdr:col>
      <xdr:colOff>269240</xdr:colOff>
      <xdr:row>0</xdr:row>
      <xdr:rowOff>868680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1210925" y="0"/>
          <a:ext cx="874395" cy="868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12</xdr:col>
      <xdr:colOff>269240</xdr:colOff>
      <xdr:row>1</xdr:row>
      <xdr:rowOff>868680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11210925" y="1320800"/>
          <a:ext cx="874395" cy="8686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0"/>
  <sheetViews>
    <sheetView tabSelected="1" zoomScale="55" zoomScaleNormal="55" topLeftCell="A36" workbookViewId="0">
      <selection activeCell="A1" sqref="A1:P40"/>
    </sheetView>
  </sheetViews>
  <sheetFormatPr defaultColWidth="8.72727272727273" defaultRowHeight="18" customHeight="1"/>
  <cols>
    <col min="2" max="2" width="33.7545454545455" customWidth="1"/>
    <col min="3" max="3" width="34.8636363636364" style="35" customWidth="1"/>
    <col min="4" max="5" width="9.90909090909091" customWidth="1"/>
    <col min="6" max="6" width="17.0454545454545" customWidth="1"/>
    <col min="7" max="7" width="9.90909090909091" customWidth="1"/>
    <col min="8" max="8" width="33.0545454545455" customWidth="1"/>
    <col min="9" max="9" width="8.72727272727273" style="36"/>
    <col min="10" max="10" width="8.72727272727273" style="37"/>
    <col min="11" max="14" width="8.72727272727273" style="38"/>
    <col min="15" max="16" width="11.0636363636364" style="39" customWidth="1"/>
    <col min="17" max="17" width="15.1818181818182" style="37" customWidth="1"/>
  </cols>
  <sheetData>
    <row r="1" customFormat="1" ht="134" customHeight="1" spans="1:23">
      <c r="A1" s="40" t="s">
        <v>0</v>
      </c>
      <c r="B1" s="41"/>
      <c r="C1" s="42"/>
      <c r="D1" s="41"/>
      <c r="E1" s="41"/>
      <c r="F1" s="41"/>
      <c r="G1" s="41"/>
      <c r="H1" s="43"/>
      <c r="I1" s="95"/>
      <c r="J1" s="96"/>
      <c r="K1" s="97"/>
      <c r="L1" s="97"/>
      <c r="M1" s="97"/>
      <c r="N1" s="97"/>
      <c r="O1" s="98"/>
      <c r="P1" s="98"/>
      <c r="Q1" s="37"/>
      <c r="S1" s="120"/>
      <c r="T1" s="120"/>
      <c r="U1" s="120"/>
      <c r="V1" s="120"/>
      <c r="W1" s="120"/>
    </row>
    <row r="2" customFormat="1" customHeight="1" spans="1:23">
      <c r="A2" s="44" t="s">
        <v>1</v>
      </c>
      <c r="B2" s="45" t="s">
        <v>2</v>
      </c>
      <c r="C2" s="46" t="s">
        <v>3</v>
      </c>
      <c r="D2" s="44" t="s">
        <v>4</v>
      </c>
      <c r="E2" s="44" t="s">
        <v>5</v>
      </c>
      <c r="F2" s="45" t="s">
        <v>6</v>
      </c>
      <c r="G2" s="44" t="s">
        <v>7</v>
      </c>
      <c r="H2" s="47" t="s">
        <v>8</v>
      </c>
      <c r="I2" s="99" t="s">
        <v>9</v>
      </c>
      <c r="J2" s="100" t="s">
        <v>10</v>
      </c>
      <c r="K2" s="97" t="s">
        <v>9</v>
      </c>
      <c r="L2" s="97" t="s">
        <v>10</v>
      </c>
      <c r="M2" s="97" t="s">
        <v>9</v>
      </c>
      <c r="N2" s="97" t="s">
        <v>10</v>
      </c>
      <c r="O2" s="101" t="s">
        <v>11</v>
      </c>
      <c r="P2" s="101" t="s">
        <v>12</v>
      </c>
      <c r="Q2" s="37"/>
      <c r="S2" s="120"/>
      <c r="T2" s="120"/>
      <c r="U2" s="120"/>
      <c r="V2" s="120"/>
      <c r="W2" s="120"/>
    </row>
    <row r="3" customFormat="1" ht="332" customHeight="1" spans="1:17">
      <c r="A3" s="48">
        <v>1</v>
      </c>
      <c r="B3" s="49" t="s">
        <v>13</v>
      </c>
      <c r="C3" s="50" t="s">
        <v>14</v>
      </c>
      <c r="D3" s="15">
        <v>1</v>
      </c>
      <c r="E3" s="15">
        <v>398</v>
      </c>
      <c r="F3" s="15">
        <v>172</v>
      </c>
      <c r="G3" s="51" t="s">
        <v>15</v>
      </c>
      <c r="H3" s="52" t="str">
        <f>_xlfn.DISPIMG("ID_218BADB3FE5B4CDBA9DC1888BCFB8327",1)</f>
        <v>=DISPIMG("ID_218BADB3FE5B4CDBA9DC1888BCFB8327",1)</v>
      </c>
      <c r="I3" s="102" t="s">
        <v>16</v>
      </c>
      <c r="J3" s="103">
        <v>172</v>
      </c>
      <c r="K3" s="104" t="s">
        <v>17</v>
      </c>
      <c r="L3" s="38">
        <v>240</v>
      </c>
      <c r="M3" s="104" t="s">
        <v>18</v>
      </c>
      <c r="N3" s="38">
        <v>203</v>
      </c>
      <c r="O3" s="101" t="s">
        <v>16</v>
      </c>
      <c r="P3" s="105">
        <v>172</v>
      </c>
      <c r="Q3" s="37"/>
    </row>
    <row r="4" customFormat="1" ht="210.1" customHeight="1" spans="1:17">
      <c r="A4" s="48"/>
      <c r="B4" s="49" t="s">
        <v>19</v>
      </c>
      <c r="C4" s="50" t="s">
        <v>20</v>
      </c>
      <c r="D4" s="15">
        <v>1</v>
      </c>
      <c r="E4" s="15">
        <v>188</v>
      </c>
      <c r="F4" s="15">
        <v>103.4</v>
      </c>
      <c r="G4" s="51" t="s">
        <v>15</v>
      </c>
      <c r="H4" t="str">
        <f>_xlfn.DISPIMG("ID_44D99E7EE8214CD7B6400A40E086456E",1)</f>
        <v>=DISPIMG("ID_44D99E7EE8214CD7B6400A40E086456E",1)</v>
      </c>
      <c r="I4" s="102" t="s">
        <v>16</v>
      </c>
      <c r="J4" s="103">
        <v>103.4</v>
      </c>
      <c r="K4" s="104" t="s">
        <v>16</v>
      </c>
      <c r="L4" s="38">
        <v>103.4</v>
      </c>
      <c r="M4" s="38"/>
      <c r="N4" s="38"/>
      <c r="O4" s="106" t="s">
        <v>16</v>
      </c>
      <c r="P4" s="107">
        <v>103.4</v>
      </c>
      <c r="Q4" s="37"/>
    </row>
    <row r="5" customFormat="1" ht="225.1" customHeight="1" spans="1:17">
      <c r="A5" s="48"/>
      <c r="B5" s="49" t="s">
        <v>21</v>
      </c>
      <c r="C5" s="50" t="s">
        <v>21</v>
      </c>
      <c r="D5" s="15">
        <v>1</v>
      </c>
      <c r="E5" s="15"/>
      <c r="F5" s="15">
        <v>65</v>
      </c>
      <c r="G5" s="51" t="s">
        <v>15</v>
      </c>
      <c r="H5" s="53" t="str">
        <f>_xlfn.DISPIMG("ID_F1E16206509A4112B8CBF95954DF2C6E",1)</f>
        <v>=DISPIMG("ID_F1E16206509A4112B8CBF95954DF2C6E",1)</v>
      </c>
      <c r="I5" s="102" t="s">
        <v>22</v>
      </c>
      <c r="J5" s="103">
        <v>65</v>
      </c>
      <c r="K5" s="104" t="s">
        <v>17</v>
      </c>
      <c r="L5" s="38">
        <v>75</v>
      </c>
      <c r="M5" s="104" t="s">
        <v>18</v>
      </c>
      <c r="N5" s="38">
        <v>85</v>
      </c>
      <c r="O5" s="106" t="s">
        <v>22</v>
      </c>
      <c r="P5" s="108">
        <v>65</v>
      </c>
      <c r="Q5" s="37"/>
    </row>
    <row r="6" customFormat="1" ht="157" customHeight="1" spans="1:17">
      <c r="A6" s="48"/>
      <c r="B6" s="49" t="s">
        <v>23</v>
      </c>
      <c r="C6" s="50" t="s">
        <v>23</v>
      </c>
      <c r="D6" s="15">
        <v>1</v>
      </c>
      <c r="E6" s="15">
        <v>99.99</v>
      </c>
      <c r="F6" s="15">
        <v>80.79</v>
      </c>
      <c r="G6" s="51" t="s">
        <v>15</v>
      </c>
      <c r="H6" s="54"/>
      <c r="I6" s="102" t="s">
        <v>24</v>
      </c>
      <c r="J6" s="103">
        <v>80.79</v>
      </c>
      <c r="K6" s="38"/>
      <c r="L6" s="38"/>
      <c r="M6" s="38"/>
      <c r="N6" s="38"/>
      <c r="O6" s="101" t="s">
        <v>24</v>
      </c>
      <c r="P6" s="108">
        <v>80.79</v>
      </c>
      <c r="Q6" s="37"/>
    </row>
    <row r="7" customFormat="1" ht="190" customHeight="1" spans="1:17">
      <c r="A7" s="48"/>
      <c r="B7" s="49" t="s">
        <v>25</v>
      </c>
      <c r="C7" s="50" t="s">
        <v>26</v>
      </c>
      <c r="D7" s="55">
        <v>1</v>
      </c>
      <c r="E7" s="55">
        <v>129</v>
      </c>
      <c r="F7" s="56">
        <v>77</v>
      </c>
      <c r="G7" s="57" t="s">
        <v>15</v>
      </c>
      <c r="H7" s="52"/>
      <c r="I7" s="102" t="s">
        <v>27</v>
      </c>
      <c r="J7" s="109">
        <v>77</v>
      </c>
      <c r="K7" s="38"/>
      <c r="L7" s="38"/>
      <c r="M7" s="38"/>
      <c r="N7" s="38"/>
      <c r="O7" s="101" t="s">
        <v>27</v>
      </c>
      <c r="P7" s="110">
        <v>77</v>
      </c>
      <c r="Q7" s="37"/>
    </row>
    <row r="8" s="33" customFormat="1" ht="14" spans="1:17">
      <c r="A8" s="58"/>
      <c r="B8" s="59" t="s">
        <v>28</v>
      </c>
      <c r="C8" s="60" t="s">
        <v>29</v>
      </c>
      <c r="D8" s="59" t="s">
        <v>30</v>
      </c>
      <c r="E8" s="59" t="s">
        <v>31</v>
      </c>
      <c r="F8" s="59" t="s">
        <v>32</v>
      </c>
      <c r="G8" s="59" t="s">
        <v>33</v>
      </c>
      <c r="H8" s="61" t="s">
        <v>34</v>
      </c>
      <c r="I8" s="111"/>
      <c r="J8" s="101"/>
      <c r="K8" s="101"/>
      <c r="L8" s="101"/>
      <c r="M8" s="101"/>
      <c r="N8" s="101"/>
      <c r="O8" s="101"/>
      <c r="P8" s="101"/>
      <c r="Q8" s="101"/>
    </row>
    <row r="9" s="8" customFormat="1" ht="14" spans="1:17">
      <c r="A9" s="58"/>
      <c r="B9" s="62" t="s">
        <v>35</v>
      </c>
      <c r="C9" s="63">
        <f>COUNTA(D3:D7)</f>
        <v>5</v>
      </c>
      <c r="D9" s="62">
        <f>SUM(D3:D7)</f>
        <v>5</v>
      </c>
      <c r="E9" s="64" cm="1">
        <f t="array" ref="E9">SUMPRODUCT(E3:E7,D3:D7)</f>
        <v>814.99</v>
      </c>
      <c r="F9" s="64" cm="1">
        <f t="array" ref="F9">SUMPRODUCT(F3:F7,D3:D7)</f>
        <v>498.19</v>
      </c>
      <c r="G9" s="65">
        <v>0</v>
      </c>
      <c r="H9" s="61"/>
      <c r="I9" s="112"/>
      <c r="J9" s="39"/>
      <c r="K9" s="39"/>
      <c r="L9" s="39"/>
      <c r="M9" s="39"/>
      <c r="N9" s="39"/>
      <c r="O9" s="105"/>
      <c r="P9" s="105"/>
      <c r="Q9" s="39"/>
    </row>
    <row r="10" s="8" customFormat="1" ht="14" spans="1:17">
      <c r="A10" s="58"/>
      <c r="B10" s="62" t="s">
        <v>36</v>
      </c>
      <c r="C10" s="66">
        <f>E10/E9</f>
        <v>0.736205352212911</v>
      </c>
      <c r="D10" s="67" t="s">
        <v>37</v>
      </c>
      <c r="E10" s="68">
        <v>600</v>
      </c>
      <c r="F10" s="69">
        <f>F9+E10*G9</f>
        <v>498.19</v>
      </c>
      <c r="G10" s="68" t="s">
        <v>38</v>
      </c>
      <c r="H10" s="61"/>
      <c r="I10" s="112"/>
      <c r="J10" s="39"/>
      <c r="K10" s="39"/>
      <c r="L10" s="39"/>
      <c r="M10" s="39"/>
      <c r="N10" s="39"/>
      <c r="O10" s="105"/>
      <c r="P10" s="105"/>
      <c r="Q10" s="39"/>
    </row>
    <row r="11" customFormat="1" ht="46" customHeight="1" spans="1:23">
      <c r="A11" s="41" t="s">
        <v>39</v>
      </c>
      <c r="B11" s="41"/>
      <c r="C11" s="42"/>
      <c r="D11" s="41"/>
      <c r="E11" s="41"/>
      <c r="F11" s="41"/>
      <c r="G11" s="41"/>
      <c r="H11" s="43"/>
      <c r="I11" s="95"/>
      <c r="J11" s="96"/>
      <c r="K11" s="97"/>
      <c r="L11" s="97"/>
      <c r="M11" s="97"/>
      <c r="N11" s="97"/>
      <c r="O11" s="101"/>
      <c r="P11" s="101"/>
      <c r="Q11" s="37"/>
      <c r="S11" s="120"/>
      <c r="T11" s="120"/>
      <c r="U11" s="120"/>
      <c r="V11" s="120"/>
      <c r="W11" s="120"/>
    </row>
    <row r="12" customFormat="1" customHeight="1" spans="1:23">
      <c r="A12" s="44" t="s">
        <v>1</v>
      </c>
      <c r="B12" s="45" t="s">
        <v>2</v>
      </c>
      <c r="C12" s="46" t="s">
        <v>3</v>
      </c>
      <c r="D12" s="44" t="s">
        <v>4</v>
      </c>
      <c r="E12" s="44" t="s">
        <v>5</v>
      </c>
      <c r="F12" s="45" t="s">
        <v>6</v>
      </c>
      <c r="G12" s="44" t="s">
        <v>7</v>
      </c>
      <c r="H12" s="47" t="s">
        <v>8</v>
      </c>
      <c r="I12" s="113" t="s">
        <v>9</v>
      </c>
      <c r="J12" s="96"/>
      <c r="K12" s="97"/>
      <c r="L12" s="97"/>
      <c r="M12" s="97"/>
      <c r="N12" s="97"/>
      <c r="O12" s="101"/>
      <c r="P12" s="101"/>
      <c r="Q12" s="37"/>
      <c r="S12" s="120"/>
      <c r="T12" s="120"/>
      <c r="U12" s="120"/>
      <c r="V12" s="120"/>
      <c r="W12" s="120"/>
    </row>
    <row r="13" customFormat="1" ht="140" customHeight="1" spans="1:17">
      <c r="A13" s="48">
        <v>2</v>
      </c>
      <c r="B13" s="70" t="s">
        <v>40</v>
      </c>
      <c r="C13" s="71" t="s">
        <v>41</v>
      </c>
      <c r="D13" s="72">
        <v>1</v>
      </c>
      <c r="E13" s="73">
        <v>658</v>
      </c>
      <c r="F13" s="73">
        <v>329</v>
      </c>
      <c r="G13" s="51" t="s">
        <v>42</v>
      </c>
      <c r="H13" t="str">
        <f>_xlfn.DISPIMG("ID_8762986DA1F14EB7B5A884A9D0FEC1D2",1)</f>
        <v>=DISPIMG("ID_8762986DA1F14EB7B5A884A9D0FEC1D2",1)</v>
      </c>
      <c r="I13" s="104" t="s">
        <v>16</v>
      </c>
      <c r="J13" s="114">
        <v>329</v>
      </c>
      <c r="K13" s="104" t="s">
        <v>16</v>
      </c>
      <c r="L13" s="38">
        <v>320</v>
      </c>
      <c r="M13" s="38"/>
      <c r="N13" s="38"/>
      <c r="O13" s="101" t="s">
        <v>16</v>
      </c>
      <c r="P13" s="105">
        <v>320</v>
      </c>
      <c r="Q13" s="37"/>
    </row>
    <row r="14" ht="140" customHeight="1" spans="1:16">
      <c r="A14" s="48"/>
      <c r="B14" s="18" t="s">
        <v>43</v>
      </c>
      <c r="C14" s="71" t="s">
        <v>44</v>
      </c>
      <c r="D14" s="72">
        <v>1</v>
      </c>
      <c r="E14" s="73">
        <v>498</v>
      </c>
      <c r="F14" s="73">
        <v>208.99</v>
      </c>
      <c r="G14" s="51" t="s">
        <v>42</v>
      </c>
      <c r="H14" s="74" t="str">
        <f>_xlfn.DISPIMG("ID_6D4B11B7C3F94E46857EEE73978B2F1D",1)</f>
        <v>=DISPIMG("ID_6D4B11B7C3F94E46857EEE73978B2F1D",1)</v>
      </c>
      <c r="I14" s="104" t="s">
        <v>45</v>
      </c>
      <c r="J14" s="114">
        <v>208.99</v>
      </c>
      <c r="O14" s="101" t="s">
        <v>45</v>
      </c>
      <c r="P14" s="115">
        <v>208.99</v>
      </c>
    </row>
    <row r="15" s="33" customFormat="1" ht="14" spans="1:17">
      <c r="A15" s="58"/>
      <c r="B15" s="59" t="s">
        <v>28</v>
      </c>
      <c r="C15" s="60" t="s">
        <v>29</v>
      </c>
      <c r="D15" s="59" t="s">
        <v>30</v>
      </c>
      <c r="E15" s="59" t="s">
        <v>31</v>
      </c>
      <c r="F15" s="59" t="s">
        <v>32</v>
      </c>
      <c r="G15" s="59" t="s">
        <v>33</v>
      </c>
      <c r="H15" s="61" t="s">
        <v>34</v>
      </c>
      <c r="I15" s="111"/>
      <c r="J15" s="101"/>
      <c r="K15" s="101"/>
      <c r="L15" s="101"/>
      <c r="M15" s="101"/>
      <c r="N15" s="101"/>
      <c r="O15" s="101"/>
      <c r="P15" s="101"/>
      <c r="Q15" s="101"/>
    </row>
    <row r="16" s="8" customFormat="1" ht="14" spans="1:17">
      <c r="A16" s="58"/>
      <c r="B16" s="62" t="s">
        <v>35</v>
      </c>
      <c r="C16" s="63">
        <f>COUNTA(D13:D14)</f>
        <v>2</v>
      </c>
      <c r="D16" s="62">
        <f>SUM(D13:D14)</f>
        <v>2</v>
      </c>
      <c r="E16" s="64" cm="1">
        <f t="array" ref="E16">SUMPRODUCT(E13:E14,D13:D14)</f>
        <v>1156</v>
      </c>
      <c r="F16" s="64" cm="1">
        <f t="array" ref="F16">SUMPRODUCT(F13:F14,D13:D14)</f>
        <v>537.99</v>
      </c>
      <c r="G16" s="65">
        <v>0</v>
      </c>
      <c r="H16" s="61"/>
      <c r="I16" s="112"/>
      <c r="J16" s="39"/>
      <c r="K16" s="39"/>
      <c r="L16" s="39"/>
      <c r="M16" s="39"/>
      <c r="N16" s="39"/>
      <c r="O16" s="105"/>
      <c r="P16" s="105"/>
      <c r="Q16" s="39"/>
    </row>
    <row r="17" s="8" customFormat="1" ht="14" spans="1:17">
      <c r="A17" s="58"/>
      <c r="B17" s="62" t="s">
        <v>36</v>
      </c>
      <c r="C17" s="66">
        <f>E17/E16</f>
        <v>0.519031141868512</v>
      </c>
      <c r="D17" s="67" t="s">
        <v>37</v>
      </c>
      <c r="E17" s="68">
        <v>600</v>
      </c>
      <c r="F17" s="69">
        <f>F16+E17*G16</f>
        <v>537.99</v>
      </c>
      <c r="G17" s="68" t="s">
        <v>38</v>
      </c>
      <c r="H17" s="61"/>
      <c r="I17" s="112"/>
      <c r="J17" s="39"/>
      <c r="K17" s="39"/>
      <c r="L17" s="39"/>
      <c r="M17" s="39"/>
      <c r="N17" s="39"/>
      <c r="O17" s="105"/>
      <c r="P17" s="105"/>
      <c r="Q17" s="39"/>
    </row>
    <row r="18" customFormat="1" ht="46" customHeight="1" spans="1:23">
      <c r="A18" s="41" t="s">
        <v>46</v>
      </c>
      <c r="B18" s="41"/>
      <c r="C18" s="42"/>
      <c r="D18" s="41"/>
      <c r="E18" s="41"/>
      <c r="F18" s="41"/>
      <c r="G18" s="41"/>
      <c r="H18" s="43"/>
      <c r="I18" s="95"/>
      <c r="J18" s="96"/>
      <c r="K18" s="97"/>
      <c r="L18" s="97"/>
      <c r="M18" s="97"/>
      <c r="N18" s="97"/>
      <c r="O18" s="101"/>
      <c r="P18" s="101"/>
      <c r="Q18" s="37"/>
      <c r="S18" s="120"/>
      <c r="T18" s="120"/>
      <c r="U18" s="120"/>
      <c r="V18" s="120"/>
      <c r="W18" s="120"/>
    </row>
    <row r="19" customFormat="1" customHeight="1" spans="1:23">
      <c r="A19" s="44" t="s">
        <v>1</v>
      </c>
      <c r="B19" s="45" t="s">
        <v>2</v>
      </c>
      <c r="C19" s="46" t="s">
        <v>3</v>
      </c>
      <c r="D19" s="44" t="s">
        <v>4</v>
      </c>
      <c r="E19" s="44" t="s">
        <v>5</v>
      </c>
      <c r="F19" s="45" t="s">
        <v>6</v>
      </c>
      <c r="G19" s="44" t="s">
        <v>7</v>
      </c>
      <c r="H19" s="47" t="s">
        <v>8</v>
      </c>
      <c r="I19" s="113" t="s">
        <v>9</v>
      </c>
      <c r="J19" s="96"/>
      <c r="K19" s="97"/>
      <c r="L19" s="97"/>
      <c r="M19" s="97"/>
      <c r="N19" s="97"/>
      <c r="O19" s="101"/>
      <c r="P19" s="101"/>
      <c r="Q19" s="37"/>
      <c r="S19" s="120"/>
      <c r="T19" s="120"/>
      <c r="U19" s="120"/>
      <c r="V19" s="120"/>
      <c r="W19" s="120"/>
    </row>
    <row r="20" customFormat="1" ht="33" customHeight="1" spans="1:17">
      <c r="A20" s="48">
        <v>3</v>
      </c>
      <c r="B20" s="18" t="s">
        <v>47</v>
      </c>
      <c r="C20" s="75" t="s">
        <v>48</v>
      </c>
      <c r="D20" s="55">
        <v>1</v>
      </c>
      <c r="E20" s="55">
        <v>500.8</v>
      </c>
      <c r="F20" s="56">
        <v>312.5</v>
      </c>
      <c r="G20" s="51" t="s">
        <v>15</v>
      </c>
      <c r="H20" s="76" t="str">
        <f>_xlfn.DISPIMG("ID_4EA976BFA2AA4E19AC437C0EDFFB5AD2",1)</f>
        <v>=DISPIMG("ID_4EA976BFA2AA4E19AC437C0EDFFB5AD2",1)</v>
      </c>
      <c r="I20" s="104" t="s">
        <v>49</v>
      </c>
      <c r="J20" s="109">
        <v>312.5</v>
      </c>
      <c r="K20" s="38"/>
      <c r="L20" s="38"/>
      <c r="M20" s="38"/>
      <c r="N20" s="38"/>
      <c r="O20" s="101" t="s">
        <v>49</v>
      </c>
      <c r="P20" s="110">
        <v>312.5</v>
      </c>
      <c r="Q20" s="37"/>
    </row>
    <row r="21" customFormat="1" ht="29" customHeight="1" spans="1:17">
      <c r="A21" s="48"/>
      <c r="B21" s="18"/>
      <c r="C21" s="75" t="s">
        <v>50</v>
      </c>
      <c r="D21" s="55">
        <v>1</v>
      </c>
      <c r="E21" s="55"/>
      <c r="F21" s="56"/>
      <c r="G21" s="51" t="s">
        <v>15</v>
      </c>
      <c r="H21" s="76"/>
      <c r="I21" s="38"/>
      <c r="J21" s="109"/>
      <c r="K21" s="38"/>
      <c r="L21" s="38"/>
      <c r="M21" s="38"/>
      <c r="N21" s="38"/>
      <c r="O21" s="105"/>
      <c r="P21" s="110"/>
      <c r="Q21" s="37"/>
    </row>
    <row r="22" customFormat="1" ht="34" customHeight="1" spans="1:17">
      <c r="A22" s="48"/>
      <c r="B22" s="18"/>
      <c r="C22" s="75" t="s">
        <v>51</v>
      </c>
      <c r="D22" s="55">
        <v>1</v>
      </c>
      <c r="E22" s="55"/>
      <c r="F22" s="56"/>
      <c r="G22" s="51" t="s">
        <v>15</v>
      </c>
      <c r="H22" s="76"/>
      <c r="I22" s="38"/>
      <c r="J22" s="109"/>
      <c r="K22" s="38"/>
      <c r="L22" s="38"/>
      <c r="M22" s="38"/>
      <c r="N22" s="38"/>
      <c r="O22" s="105"/>
      <c r="P22" s="110"/>
      <c r="Q22" s="37"/>
    </row>
    <row r="23" customFormat="1" ht="58" customHeight="1" spans="1:17">
      <c r="A23" s="48"/>
      <c r="B23" s="18"/>
      <c r="C23" s="75" t="s">
        <v>52</v>
      </c>
      <c r="D23" s="55">
        <v>1</v>
      </c>
      <c r="E23" s="55"/>
      <c r="F23" s="56"/>
      <c r="G23" s="51" t="s">
        <v>15</v>
      </c>
      <c r="H23" s="76"/>
      <c r="I23" s="38"/>
      <c r="J23" s="109"/>
      <c r="K23" s="38"/>
      <c r="L23" s="38"/>
      <c r="M23" s="38"/>
      <c r="N23" s="38"/>
      <c r="O23" s="105"/>
      <c r="P23" s="110"/>
      <c r="Q23" s="37"/>
    </row>
    <row r="24" customFormat="1" ht="97" customHeight="1" spans="1:17">
      <c r="A24" s="48"/>
      <c r="B24" s="15" t="s">
        <v>53</v>
      </c>
      <c r="C24" s="77" t="s">
        <v>53</v>
      </c>
      <c r="D24" s="15">
        <v>1</v>
      </c>
      <c r="E24" s="70">
        <v>75.9</v>
      </c>
      <c r="F24" s="70">
        <v>58.9</v>
      </c>
      <c r="G24" s="51" t="s">
        <v>15</v>
      </c>
      <c r="H24" s="76" t="str">
        <f>_xlfn.DISPIMG("ID_74624884DD4849F6929A1871455252A1",1)</f>
        <v>=DISPIMG("ID_74624884DD4849F6929A1871455252A1",1)</v>
      </c>
      <c r="I24" s="104" t="s">
        <v>49</v>
      </c>
      <c r="J24" s="116">
        <v>58.9</v>
      </c>
      <c r="K24" s="104" t="s">
        <v>17</v>
      </c>
      <c r="L24" s="38">
        <v>65</v>
      </c>
      <c r="M24" s="104" t="s">
        <v>18</v>
      </c>
      <c r="N24" s="38">
        <v>62</v>
      </c>
      <c r="O24" s="101" t="s">
        <v>22</v>
      </c>
      <c r="P24" s="117">
        <v>58.9</v>
      </c>
      <c r="Q24" s="37"/>
    </row>
    <row r="25" customFormat="1" ht="101" customHeight="1" spans="1:17">
      <c r="A25" s="48"/>
      <c r="B25" s="18" t="s">
        <v>54</v>
      </c>
      <c r="C25" s="78" t="s">
        <v>55</v>
      </c>
      <c r="D25" s="15">
        <v>1</v>
      </c>
      <c r="E25" s="70">
        <v>328</v>
      </c>
      <c r="F25" s="70">
        <v>164</v>
      </c>
      <c r="G25" s="51" t="s">
        <v>42</v>
      </c>
      <c r="H25" s="52" t="str">
        <f>_xlfn.DISPIMG("ID_74E5703E34CF4464960CA6D0F125C135",1)</f>
        <v>=DISPIMG("ID_74E5703E34CF4464960CA6D0F125C135",1)</v>
      </c>
      <c r="I25" s="104" t="s">
        <v>16</v>
      </c>
      <c r="J25" s="116">
        <v>164</v>
      </c>
      <c r="K25" s="104" t="s">
        <v>16</v>
      </c>
      <c r="L25" s="38">
        <v>160</v>
      </c>
      <c r="M25" s="104" t="s">
        <v>18</v>
      </c>
      <c r="N25" s="38">
        <v>169</v>
      </c>
      <c r="O25" s="101" t="s">
        <v>16</v>
      </c>
      <c r="P25" s="117">
        <v>160</v>
      </c>
      <c r="Q25" s="37"/>
    </row>
    <row r="26" s="33" customFormat="1" ht="14" spans="1:17">
      <c r="A26" s="58"/>
      <c r="B26" s="59" t="s">
        <v>28</v>
      </c>
      <c r="C26" s="60" t="s">
        <v>29</v>
      </c>
      <c r="D26" s="59" t="s">
        <v>30</v>
      </c>
      <c r="E26" s="59" t="s">
        <v>31</v>
      </c>
      <c r="F26" s="59" t="s">
        <v>32</v>
      </c>
      <c r="G26" s="59" t="s">
        <v>33</v>
      </c>
      <c r="H26" s="61" t="s">
        <v>34</v>
      </c>
      <c r="I26" s="111"/>
      <c r="J26" s="101"/>
      <c r="K26" s="101"/>
      <c r="L26" s="101"/>
      <c r="M26" s="101"/>
      <c r="N26" s="101"/>
      <c r="O26" s="101"/>
      <c r="P26" s="101"/>
      <c r="Q26" s="101"/>
    </row>
    <row r="27" s="8" customFormat="1" ht="14" spans="1:17">
      <c r="A27" s="58"/>
      <c r="B27" s="62" t="s">
        <v>35</v>
      </c>
      <c r="C27" s="63">
        <v>6</v>
      </c>
      <c r="D27" s="62">
        <v>6</v>
      </c>
      <c r="E27" s="64">
        <v>904.7</v>
      </c>
      <c r="F27" s="64">
        <v>535.4</v>
      </c>
      <c r="G27" s="65">
        <v>0</v>
      </c>
      <c r="H27" s="61"/>
      <c r="I27" s="112"/>
      <c r="J27" s="39"/>
      <c r="K27" s="39"/>
      <c r="L27" s="39"/>
      <c r="M27" s="39"/>
      <c r="N27" s="39"/>
      <c r="O27" s="105"/>
      <c r="P27" s="105"/>
      <c r="Q27" s="39"/>
    </row>
    <row r="28" s="8" customFormat="1" ht="14" spans="1:17">
      <c r="A28" s="58"/>
      <c r="B28" s="62" t="s">
        <v>36</v>
      </c>
      <c r="C28" s="66">
        <v>0.663203271802808</v>
      </c>
      <c r="D28" s="67" t="s">
        <v>37</v>
      </c>
      <c r="E28" s="68">
        <v>600</v>
      </c>
      <c r="F28" s="69">
        <v>535.4</v>
      </c>
      <c r="G28" s="68" t="s">
        <v>38</v>
      </c>
      <c r="H28" s="61"/>
      <c r="I28" s="112"/>
      <c r="J28" s="39"/>
      <c r="K28" s="39"/>
      <c r="L28" s="39"/>
      <c r="M28" s="39"/>
      <c r="N28" s="39"/>
      <c r="O28" s="105"/>
      <c r="P28" s="105"/>
      <c r="Q28" s="39"/>
    </row>
    <row r="29" customFormat="1" ht="46" customHeight="1" spans="1:23">
      <c r="A29" s="41" t="s">
        <v>56</v>
      </c>
      <c r="B29" s="41"/>
      <c r="C29" s="42"/>
      <c r="D29" s="41"/>
      <c r="E29" s="41"/>
      <c r="F29" s="41"/>
      <c r="G29" s="41"/>
      <c r="H29" s="43"/>
      <c r="I29" s="95"/>
      <c r="J29" s="96"/>
      <c r="K29" s="97"/>
      <c r="L29" s="97"/>
      <c r="M29" s="97"/>
      <c r="N29" s="97"/>
      <c r="O29" s="101"/>
      <c r="P29" s="101"/>
      <c r="Q29" s="37"/>
      <c r="S29" s="120"/>
      <c r="T29" s="120"/>
      <c r="U29" s="120"/>
      <c r="V29" s="120"/>
      <c r="W29" s="120"/>
    </row>
    <row r="30" customFormat="1" ht="177" customHeight="1" spans="1:17">
      <c r="A30" s="48">
        <v>4</v>
      </c>
      <c r="B30" s="18" t="s">
        <v>57</v>
      </c>
      <c r="C30" s="75" t="s">
        <v>58</v>
      </c>
      <c r="D30" s="15">
        <v>1</v>
      </c>
      <c r="E30" s="15">
        <v>699</v>
      </c>
      <c r="F30" s="79">
        <f>395+5</f>
        <v>400</v>
      </c>
      <c r="G30" s="80" t="s">
        <v>15</v>
      </c>
      <c r="H30" s="76"/>
      <c r="I30" s="104" t="s">
        <v>59</v>
      </c>
      <c r="J30" s="118">
        <f>395+5</f>
        <v>400</v>
      </c>
      <c r="K30" s="104" t="s">
        <v>60</v>
      </c>
      <c r="L30" s="103">
        <v>420</v>
      </c>
      <c r="M30" s="38"/>
      <c r="N30" s="38"/>
      <c r="O30" s="101" t="s">
        <v>61</v>
      </c>
      <c r="P30" s="105">
        <v>400</v>
      </c>
      <c r="Q30" s="121"/>
    </row>
    <row r="31" customFormat="1" ht="150" customHeight="1" spans="1:17">
      <c r="A31" s="48"/>
      <c r="B31" s="81" t="s">
        <v>62</v>
      </c>
      <c r="C31" s="82" t="s">
        <v>63</v>
      </c>
      <c r="D31" s="83">
        <v>1</v>
      </c>
      <c r="E31" s="83">
        <v>359</v>
      </c>
      <c r="F31" s="83">
        <v>140</v>
      </c>
      <c r="G31" s="84" t="s">
        <v>15</v>
      </c>
      <c r="H31" s="85" t="str">
        <f>_xlfn.DISPIMG("ID_16E2AC1CEEAE4B7A8A05650A57484185",1)</f>
        <v>=DISPIMG("ID_16E2AC1CEEAE4B7A8A05650A57484185",1)</v>
      </c>
      <c r="I31" s="104" t="s">
        <v>64</v>
      </c>
      <c r="J31" s="114">
        <v>140</v>
      </c>
      <c r="K31" s="104" t="s">
        <v>60</v>
      </c>
      <c r="L31" s="103">
        <v>158</v>
      </c>
      <c r="M31" s="38"/>
      <c r="N31" s="38"/>
      <c r="O31" s="101" t="s">
        <v>64</v>
      </c>
      <c r="P31" s="105">
        <v>140</v>
      </c>
      <c r="Q31" s="121"/>
    </row>
    <row r="32" s="33" customFormat="1" ht="14" spans="1:17">
      <c r="A32" s="58"/>
      <c r="B32" s="59" t="s">
        <v>65</v>
      </c>
      <c r="C32" s="60" t="s">
        <v>29</v>
      </c>
      <c r="D32" s="59" t="s">
        <v>30</v>
      </c>
      <c r="E32" s="59" t="s">
        <v>31</v>
      </c>
      <c r="F32" s="59" t="s">
        <v>32</v>
      </c>
      <c r="G32" s="59" t="s">
        <v>33</v>
      </c>
      <c r="H32" s="61" t="s">
        <v>34</v>
      </c>
      <c r="I32" s="111"/>
      <c r="J32" s="101"/>
      <c r="K32" s="101"/>
      <c r="L32" s="101"/>
      <c r="M32" s="101"/>
      <c r="N32" s="101"/>
      <c r="O32" s="101"/>
      <c r="P32" s="101"/>
      <c r="Q32" s="101"/>
    </row>
    <row r="33" s="8" customFormat="1" ht="14" spans="1:17">
      <c r="A33" s="58"/>
      <c r="B33" s="62" t="s">
        <v>35</v>
      </c>
      <c r="C33" s="63">
        <f>COUNTA(D31:D31)</f>
        <v>1</v>
      </c>
      <c r="D33" s="62">
        <f>SUM(D31:D31)</f>
        <v>1</v>
      </c>
      <c r="E33" s="64" cm="1">
        <f t="array" ref="E33">SUMPRODUCT(E30:E31,D30:D31)</f>
        <v>1058</v>
      </c>
      <c r="F33" s="64" cm="1">
        <f t="array" ref="F33">SUMPRODUCT(F30:F31,D30:D31)</f>
        <v>540</v>
      </c>
      <c r="G33" s="65">
        <v>0</v>
      </c>
      <c r="H33" s="61"/>
      <c r="I33" s="112"/>
      <c r="J33" s="39"/>
      <c r="K33" s="39"/>
      <c r="L33" s="39"/>
      <c r="M33" s="39"/>
      <c r="N33" s="39"/>
      <c r="O33" s="105"/>
      <c r="P33" s="105"/>
      <c r="Q33" s="39"/>
    </row>
    <row r="34" s="8" customFormat="1" ht="14" spans="1:17">
      <c r="A34" s="58"/>
      <c r="B34" s="62" t="s">
        <v>36</v>
      </c>
      <c r="C34" s="66">
        <f>E34/E33</f>
        <v>0.56710775047259</v>
      </c>
      <c r="D34" s="67" t="s">
        <v>37</v>
      </c>
      <c r="E34" s="68">
        <v>600</v>
      </c>
      <c r="F34" s="69">
        <f>F33+E34*G33</f>
        <v>540</v>
      </c>
      <c r="G34" s="68" t="s">
        <v>38</v>
      </c>
      <c r="H34" s="61"/>
      <c r="I34" s="112"/>
      <c r="J34" s="39"/>
      <c r="K34" s="39"/>
      <c r="L34" s="39"/>
      <c r="M34" s="39"/>
      <c r="N34" s="39"/>
      <c r="O34" s="105"/>
      <c r="P34" s="105"/>
      <c r="Q34" s="39"/>
    </row>
    <row r="35" customFormat="1" ht="46" customHeight="1" spans="1:23">
      <c r="A35" s="41" t="s">
        <v>66</v>
      </c>
      <c r="B35" s="41"/>
      <c r="C35" s="42"/>
      <c r="D35" s="41"/>
      <c r="E35" s="41"/>
      <c r="F35" s="41"/>
      <c r="G35" s="41"/>
      <c r="H35" s="43"/>
      <c r="I35" s="95"/>
      <c r="J35" s="96"/>
      <c r="K35" s="97"/>
      <c r="L35" s="97"/>
      <c r="M35" s="97"/>
      <c r="N35" s="97"/>
      <c r="O35" s="101"/>
      <c r="P35" s="101"/>
      <c r="Q35" s="37"/>
      <c r="S35" s="120"/>
      <c r="T35" s="120"/>
      <c r="U35" s="120"/>
      <c r="V35" s="120"/>
      <c r="W35" s="120"/>
    </row>
    <row r="36" s="34" customFormat="1" ht="154" customHeight="1" spans="1:17">
      <c r="A36" s="86">
        <v>5</v>
      </c>
      <c r="B36" s="87" t="s">
        <v>67</v>
      </c>
      <c r="C36" s="88" t="s">
        <v>68</v>
      </c>
      <c r="D36" s="89">
        <v>1</v>
      </c>
      <c r="E36" s="89">
        <v>2999</v>
      </c>
      <c r="F36" s="87">
        <v>365</v>
      </c>
      <c r="G36" s="90" t="s">
        <v>15</v>
      </c>
      <c r="H36" s="91"/>
      <c r="I36" s="104" t="s">
        <v>69</v>
      </c>
      <c r="J36" s="116">
        <v>365</v>
      </c>
      <c r="K36" s="104" t="s">
        <v>60</v>
      </c>
      <c r="L36" s="103">
        <v>412</v>
      </c>
      <c r="M36" s="104" t="s">
        <v>70</v>
      </c>
      <c r="N36" s="104">
        <v>379</v>
      </c>
      <c r="O36" s="101" t="s">
        <v>69</v>
      </c>
      <c r="P36" s="101">
        <v>365</v>
      </c>
      <c r="Q36" s="121"/>
    </row>
    <row r="37" ht="280" spans="1:16">
      <c r="A37" s="48"/>
      <c r="B37" s="92" t="s">
        <v>71</v>
      </c>
      <c r="C37" s="93" t="s">
        <v>72</v>
      </c>
      <c r="D37" s="51">
        <v>1</v>
      </c>
      <c r="E37" s="49">
        <v>318</v>
      </c>
      <c r="F37" s="49">
        <v>178</v>
      </c>
      <c r="G37" s="51" t="s">
        <v>15</v>
      </c>
      <c r="H37" s="94"/>
      <c r="I37" s="104" t="s">
        <v>73</v>
      </c>
      <c r="J37" s="119">
        <v>178</v>
      </c>
      <c r="K37" s="104" t="s">
        <v>73</v>
      </c>
      <c r="L37" s="38">
        <v>178</v>
      </c>
      <c r="O37" s="101" t="s">
        <v>74</v>
      </c>
      <c r="P37" s="105">
        <v>175</v>
      </c>
    </row>
    <row r="38" s="33" customFormat="1" ht="14" spans="1:17">
      <c r="A38" s="58"/>
      <c r="B38" s="59" t="s">
        <v>28</v>
      </c>
      <c r="C38" s="60" t="s">
        <v>29</v>
      </c>
      <c r="D38" s="59" t="s">
        <v>30</v>
      </c>
      <c r="E38" s="59" t="s">
        <v>31</v>
      </c>
      <c r="F38" s="59" t="s">
        <v>32</v>
      </c>
      <c r="G38" s="59" t="s">
        <v>33</v>
      </c>
      <c r="H38" s="61" t="s">
        <v>34</v>
      </c>
      <c r="I38" s="111"/>
      <c r="J38" s="101"/>
      <c r="K38" s="101"/>
      <c r="L38" s="101"/>
      <c r="M38" s="101"/>
      <c r="N38" s="101"/>
      <c r="O38" s="101"/>
      <c r="P38" s="101"/>
      <c r="Q38" s="101"/>
    </row>
    <row r="39" s="8" customFormat="1" ht="14" spans="1:17">
      <c r="A39" s="58"/>
      <c r="B39" s="62" t="s">
        <v>35</v>
      </c>
      <c r="C39" s="63">
        <f>COUNTA(D36:D37)</f>
        <v>2</v>
      </c>
      <c r="D39" s="62">
        <f>SUM(D36:D37)</f>
        <v>2</v>
      </c>
      <c r="E39" s="64" cm="1">
        <f t="array" ref="E39">SUMPRODUCT(E36:E37,D36:D37)</f>
        <v>3317</v>
      </c>
      <c r="F39" s="64" cm="1">
        <f t="array" ref="F39">SUMPRODUCT(F36:F37,D36:D37)</f>
        <v>543</v>
      </c>
      <c r="G39" s="65">
        <v>0</v>
      </c>
      <c r="H39" s="61"/>
      <c r="I39" s="112"/>
      <c r="J39" s="39"/>
      <c r="K39" s="39"/>
      <c r="L39" s="39"/>
      <c r="M39" s="39"/>
      <c r="N39" s="39"/>
      <c r="O39" s="39"/>
      <c r="P39" s="39"/>
      <c r="Q39" s="39"/>
    </row>
    <row r="40" s="8" customFormat="1" ht="14" spans="1:17">
      <c r="A40" s="58"/>
      <c r="B40" s="62" t="s">
        <v>36</v>
      </c>
      <c r="C40" s="66">
        <f>E40/E39</f>
        <v>0.180886343081097</v>
      </c>
      <c r="D40" s="67" t="s">
        <v>37</v>
      </c>
      <c r="E40" s="68">
        <v>600</v>
      </c>
      <c r="F40" s="69">
        <f>F39+E40*G39</f>
        <v>543</v>
      </c>
      <c r="G40" s="68" t="s">
        <v>38</v>
      </c>
      <c r="H40" s="61"/>
      <c r="I40" s="112"/>
      <c r="J40" s="39"/>
      <c r="K40" s="39"/>
      <c r="L40" s="39"/>
      <c r="M40" s="39"/>
      <c r="N40" s="39"/>
      <c r="O40" s="39"/>
      <c r="P40" s="39"/>
      <c r="Q40" s="39"/>
    </row>
  </sheetData>
  <sheetProtection selectLockedCells="1"/>
  <mergeCells count="23">
    <mergeCell ref="A1:H1"/>
    <mergeCell ref="A11:H11"/>
    <mergeCell ref="A18:H18"/>
    <mergeCell ref="A29:H29"/>
    <mergeCell ref="A35:H35"/>
    <mergeCell ref="A3:A10"/>
    <mergeCell ref="A13:A17"/>
    <mergeCell ref="A20:A28"/>
    <mergeCell ref="A30:A34"/>
    <mergeCell ref="A36:A40"/>
    <mergeCell ref="B20:B23"/>
    <mergeCell ref="E20:E23"/>
    <mergeCell ref="F20:F23"/>
    <mergeCell ref="H8:H10"/>
    <mergeCell ref="H15:H17"/>
    <mergeCell ref="H20:H23"/>
    <mergeCell ref="H26:H28"/>
    <mergeCell ref="H32:H34"/>
    <mergeCell ref="H38:H40"/>
    <mergeCell ref="I20:I23"/>
    <mergeCell ref="J20:J23"/>
    <mergeCell ref="O20:O23"/>
    <mergeCell ref="P20:P23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6"/>
  <sheetViews>
    <sheetView topLeftCell="A28" workbookViewId="0">
      <selection activeCell="F32" sqref="F32"/>
    </sheetView>
  </sheetViews>
  <sheetFormatPr defaultColWidth="8.72727272727273" defaultRowHeight="14" outlineLevelCol="4"/>
  <cols>
    <col min="1" max="1" width="17.3636363636364" customWidth="1"/>
    <col min="2" max="2" width="42.1818181818182" customWidth="1"/>
    <col min="3" max="3" width="9.81818181818182" customWidth="1"/>
    <col min="5" max="5" width="6.54545454545455" style="8" customWidth="1"/>
  </cols>
  <sheetData>
    <row r="1" ht="64" customHeight="1" spans="1:5">
      <c r="A1" s="9" t="s">
        <v>75</v>
      </c>
      <c r="B1" s="9"/>
      <c r="C1" s="9"/>
      <c r="D1" s="9"/>
      <c r="E1" s="10">
        <f>E3/D5</f>
        <v>0.165906</v>
      </c>
    </row>
    <row r="2" ht="17" customHeight="1" spans="1:5">
      <c r="A2" s="11" t="s">
        <v>76</v>
      </c>
      <c r="B2" s="11"/>
      <c r="C2" s="11"/>
      <c r="D2" s="11"/>
      <c r="E2" s="11"/>
    </row>
    <row r="3" spans="1:5">
      <c r="A3" s="12" t="s">
        <v>77</v>
      </c>
      <c r="B3" s="12"/>
      <c r="C3" s="12"/>
      <c r="D3" s="12"/>
      <c r="E3" s="13">
        <f>SUM(E5:E13)</f>
        <v>33.1812</v>
      </c>
    </row>
    <row r="4" spans="1:5">
      <c r="A4" s="14" t="s">
        <v>78</v>
      </c>
      <c r="B4" s="14" t="s">
        <v>79</v>
      </c>
      <c r="C4" s="14" t="s">
        <v>80</v>
      </c>
      <c r="D4" s="14" t="s">
        <v>81</v>
      </c>
      <c r="E4" s="14" t="s">
        <v>82</v>
      </c>
    </row>
    <row r="5" spans="1:5">
      <c r="A5" s="15" t="s">
        <v>83</v>
      </c>
      <c r="B5" s="15" t="s">
        <v>84</v>
      </c>
      <c r="C5" s="16">
        <v>0.0202</v>
      </c>
      <c r="D5" s="17">
        <v>200</v>
      </c>
      <c r="E5" s="15">
        <f t="shared" ref="E5:E14" si="0">C5*D5</f>
        <v>4.04</v>
      </c>
    </row>
    <row r="6" spans="1:5">
      <c r="A6" s="15" t="s">
        <v>85</v>
      </c>
      <c r="B6" s="15" t="s">
        <v>86</v>
      </c>
      <c r="C6" s="15">
        <v>0.2</v>
      </c>
      <c r="D6" s="17">
        <v>0</v>
      </c>
      <c r="E6" s="15">
        <f t="shared" si="0"/>
        <v>0</v>
      </c>
    </row>
    <row r="7" spans="1:5">
      <c r="A7" s="15" t="s">
        <v>87</v>
      </c>
      <c r="B7" s="15" t="s">
        <v>88</v>
      </c>
      <c r="C7" s="15">
        <v>0.6</v>
      </c>
      <c r="D7" s="17">
        <v>0</v>
      </c>
      <c r="E7" s="15">
        <f t="shared" si="0"/>
        <v>0</v>
      </c>
    </row>
    <row r="8" spans="1:5">
      <c r="A8" s="15"/>
      <c r="B8" s="15" t="s">
        <v>89</v>
      </c>
      <c r="C8" s="15"/>
      <c r="D8" s="17">
        <v>1</v>
      </c>
      <c r="E8" s="15">
        <f>2+(D8-5)*0.3</f>
        <v>0.8</v>
      </c>
    </row>
    <row r="9" spans="1:5">
      <c r="A9" s="15" t="s">
        <v>90</v>
      </c>
      <c r="B9" s="15" t="s">
        <v>91</v>
      </c>
      <c r="C9" s="15">
        <v>20.5</v>
      </c>
      <c r="D9" s="17">
        <v>0</v>
      </c>
      <c r="E9" s="15">
        <f t="shared" si="0"/>
        <v>0</v>
      </c>
    </row>
    <row r="10" spans="1:5">
      <c r="A10" s="15"/>
      <c r="B10" s="15" t="s">
        <v>92</v>
      </c>
      <c r="C10" s="15">
        <v>20.5</v>
      </c>
      <c r="D10" s="17">
        <v>0</v>
      </c>
      <c r="E10" s="15">
        <f t="shared" si="0"/>
        <v>0</v>
      </c>
    </row>
    <row r="11" spans="1:5">
      <c r="A11" s="15" t="s">
        <v>93</v>
      </c>
      <c r="B11" s="15" t="s">
        <v>94</v>
      </c>
      <c r="C11" s="15">
        <f>E29</f>
        <v>3.8</v>
      </c>
      <c r="D11" s="17">
        <v>1</v>
      </c>
      <c r="E11" s="15">
        <f t="shared" si="0"/>
        <v>3.8</v>
      </c>
    </row>
    <row r="12" ht="42" spans="1:5">
      <c r="A12" s="15" t="s">
        <v>95</v>
      </c>
      <c r="B12" s="18" t="s">
        <v>96</v>
      </c>
      <c r="C12" s="15">
        <v>0.55</v>
      </c>
      <c r="D12" s="17">
        <v>0</v>
      </c>
      <c r="E12" s="15">
        <f t="shared" si="0"/>
        <v>0</v>
      </c>
    </row>
    <row r="13" spans="1:5">
      <c r="A13" s="15"/>
      <c r="B13" s="18" t="s">
        <v>97</v>
      </c>
      <c r="C13" s="15">
        <f>E15*1.2*0.85</f>
        <v>24.5412</v>
      </c>
      <c r="D13" s="17">
        <v>1</v>
      </c>
      <c r="E13" s="15">
        <f>C13</f>
        <v>24.5412</v>
      </c>
    </row>
    <row r="14" spans="1:5">
      <c r="A14" s="19"/>
      <c r="B14" s="19"/>
      <c r="C14" s="19"/>
      <c r="D14" s="19"/>
      <c r="E14" s="20"/>
    </row>
    <row r="15" spans="1:5">
      <c r="A15" s="12" t="s">
        <v>98</v>
      </c>
      <c r="B15" s="12"/>
      <c r="C15" s="12"/>
      <c r="D15" s="12"/>
      <c r="E15" s="12">
        <f>E18</f>
        <v>24.06</v>
      </c>
    </row>
    <row r="16" spans="1:5">
      <c r="A16" s="21" t="s">
        <v>99</v>
      </c>
      <c r="B16" s="21"/>
      <c r="C16" s="21"/>
      <c r="D16" s="21"/>
      <c r="E16" s="21"/>
    </row>
    <row r="17" spans="1:5">
      <c r="A17" s="22" t="s">
        <v>100</v>
      </c>
      <c r="B17" s="22" t="s">
        <v>101</v>
      </c>
      <c r="C17" s="22" t="s">
        <v>102</v>
      </c>
      <c r="D17" s="23" t="s">
        <v>103</v>
      </c>
      <c r="E17" s="23" t="s">
        <v>104</v>
      </c>
    </row>
    <row r="18" spans="1:5">
      <c r="A18" s="15" t="s">
        <v>105</v>
      </c>
      <c r="B18" s="24">
        <v>12</v>
      </c>
      <c r="C18" s="24">
        <v>2</v>
      </c>
      <c r="D18" s="17">
        <v>7030</v>
      </c>
      <c r="E18" s="15">
        <f>B18+(D18/1000-1)*C18</f>
        <v>24.06</v>
      </c>
    </row>
    <row r="19" spans="1:5">
      <c r="A19" s="15" t="s">
        <v>106</v>
      </c>
      <c r="B19" s="24">
        <v>18</v>
      </c>
      <c r="C19" s="24">
        <v>5</v>
      </c>
      <c r="D19" s="17">
        <f>D18</f>
        <v>7030</v>
      </c>
      <c r="E19" s="15">
        <f t="shared" ref="E19:E27" si="1">B19+(D19/1000-1)*C19</f>
        <v>48.15</v>
      </c>
    </row>
    <row r="20" spans="1:5">
      <c r="A20" s="15" t="s">
        <v>107</v>
      </c>
      <c r="B20" s="24">
        <v>18</v>
      </c>
      <c r="C20" s="24">
        <v>6</v>
      </c>
      <c r="D20" s="17">
        <f t="shared" ref="D20:D27" si="2">D19</f>
        <v>7030</v>
      </c>
      <c r="E20" s="15">
        <f t="shared" si="1"/>
        <v>54.18</v>
      </c>
    </row>
    <row r="21" spans="1:5">
      <c r="A21" s="15" t="s">
        <v>108</v>
      </c>
      <c r="B21" s="24">
        <v>18</v>
      </c>
      <c r="C21" s="24">
        <v>6</v>
      </c>
      <c r="D21" s="17">
        <f t="shared" si="2"/>
        <v>7030</v>
      </c>
      <c r="E21" s="15">
        <f t="shared" si="1"/>
        <v>54.18</v>
      </c>
    </row>
    <row r="22" spans="1:5">
      <c r="A22" s="25" t="s">
        <v>109</v>
      </c>
      <c r="B22" s="25"/>
      <c r="C22" s="25"/>
      <c r="D22" s="25"/>
      <c r="E22" s="25"/>
    </row>
    <row r="23" spans="1:5">
      <c r="A23" s="22" t="s">
        <v>100</v>
      </c>
      <c r="B23" s="22" t="s">
        <v>101</v>
      </c>
      <c r="C23" s="22" t="s">
        <v>102</v>
      </c>
      <c r="D23" s="23" t="s">
        <v>103</v>
      </c>
      <c r="E23" s="23" t="s">
        <v>104</v>
      </c>
    </row>
    <row r="24" spans="1:5">
      <c r="A24" s="15" t="s">
        <v>105</v>
      </c>
      <c r="B24" s="18">
        <v>7.3</v>
      </c>
      <c r="C24" s="18">
        <v>1.5</v>
      </c>
      <c r="D24" s="17">
        <f>D18</f>
        <v>7030</v>
      </c>
      <c r="E24" s="15">
        <f t="shared" si="1"/>
        <v>16.345</v>
      </c>
    </row>
    <row r="25" spans="1:5">
      <c r="A25" s="15" t="s">
        <v>106</v>
      </c>
      <c r="B25" s="18">
        <v>9.3</v>
      </c>
      <c r="C25" s="18">
        <v>4.5</v>
      </c>
      <c r="D25" s="17">
        <f t="shared" si="2"/>
        <v>7030</v>
      </c>
      <c r="E25" s="15">
        <f t="shared" si="1"/>
        <v>36.435</v>
      </c>
    </row>
    <row r="26" spans="1:5">
      <c r="A26" s="15" t="s">
        <v>107</v>
      </c>
      <c r="B26" s="18">
        <v>11.3</v>
      </c>
      <c r="C26" s="18">
        <v>5.5</v>
      </c>
      <c r="D26" s="17">
        <f t="shared" si="2"/>
        <v>7030</v>
      </c>
      <c r="E26" s="15">
        <f t="shared" si="1"/>
        <v>44.465</v>
      </c>
    </row>
    <row r="27" spans="1:5">
      <c r="A27" s="15" t="s">
        <v>108</v>
      </c>
      <c r="B27" s="18">
        <v>16.3</v>
      </c>
      <c r="C27" s="18">
        <v>6.5</v>
      </c>
      <c r="D27" s="17">
        <f t="shared" si="2"/>
        <v>7030</v>
      </c>
      <c r="E27" s="15">
        <f t="shared" si="1"/>
        <v>55.495</v>
      </c>
    </row>
    <row r="29" spans="1:5">
      <c r="A29" s="26" t="s">
        <v>110</v>
      </c>
      <c r="B29" s="27"/>
      <c r="C29" s="27"/>
      <c r="D29" s="28"/>
      <c r="E29" s="12">
        <f>SUM(E31:E46)</f>
        <v>3.8</v>
      </c>
    </row>
    <row r="30" spans="1:5">
      <c r="A30" s="29" t="s">
        <v>111</v>
      </c>
      <c r="B30" s="29" t="s">
        <v>112</v>
      </c>
      <c r="C30" s="29" t="s">
        <v>111</v>
      </c>
      <c r="D30" s="30" t="s">
        <v>4</v>
      </c>
      <c r="E30" s="30" t="s">
        <v>113</v>
      </c>
    </row>
    <row r="31" spans="1:5">
      <c r="A31" s="31">
        <v>3.8</v>
      </c>
      <c r="B31" s="32" t="s">
        <v>114</v>
      </c>
      <c r="C31" s="31">
        <v>3.8</v>
      </c>
      <c r="D31" s="15">
        <v>1</v>
      </c>
      <c r="E31" s="15">
        <f t="shared" ref="E31:E33" si="3">C31*D31</f>
        <v>3.8</v>
      </c>
    </row>
    <row r="32" spans="1:5">
      <c r="A32" s="31">
        <v>7.8</v>
      </c>
      <c r="B32" s="32" t="s">
        <v>115</v>
      </c>
      <c r="C32" s="31">
        <v>7.8</v>
      </c>
      <c r="D32" s="15">
        <v>0</v>
      </c>
      <c r="E32" s="15">
        <f t="shared" si="3"/>
        <v>0</v>
      </c>
    </row>
    <row r="33" spans="1:5">
      <c r="A33" s="31">
        <v>5.08</v>
      </c>
      <c r="B33" s="32" t="s">
        <v>116</v>
      </c>
      <c r="C33" s="31">
        <v>5.08</v>
      </c>
      <c r="D33" s="15">
        <v>0</v>
      </c>
      <c r="E33" s="15">
        <f t="shared" si="3"/>
        <v>0</v>
      </c>
    </row>
    <row r="34" spans="1:5">
      <c r="A34" s="31">
        <v>6.4</v>
      </c>
      <c r="B34" s="32" t="s">
        <v>117</v>
      </c>
      <c r="C34" s="31">
        <v>6.4</v>
      </c>
      <c r="D34" s="15">
        <v>0</v>
      </c>
      <c r="E34" s="15">
        <f t="shared" ref="E34:E39" si="4">C34*D34</f>
        <v>0</v>
      </c>
    </row>
    <row r="35" spans="1:5">
      <c r="A35" s="31">
        <v>3.1</v>
      </c>
      <c r="B35" s="32" t="s">
        <v>118</v>
      </c>
      <c r="C35" s="31">
        <v>3.1</v>
      </c>
      <c r="D35" s="15">
        <v>0</v>
      </c>
      <c r="E35" s="15">
        <f t="shared" si="4"/>
        <v>0</v>
      </c>
    </row>
    <row r="36" spans="1:5">
      <c r="A36" s="31">
        <v>4</v>
      </c>
      <c r="B36" s="32" t="s">
        <v>119</v>
      </c>
      <c r="C36" s="31">
        <v>4</v>
      </c>
      <c r="D36" s="15">
        <v>0</v>
      </c>
      <c r="E36" s="15">
        <f t="shared" si="4"/>
        <v>0</v>
      </c>
    </row>
    <row r="37" spans="1:5">
      <c r="A37" s="31">
        <v>4</v>
      </c>
      <c r="B37" s="32" t="s">
        <v>120</v>
      </c>
      <c r="C37" s="31">
        <v>4</v>
      </c>
      <c r="D37" s="15">
        <v>0</v>
      </c>
      <c r="E37" s="15">
        <f t="shared" si="4"/>
        <v>0</v>
      </c>
    </row>
    <row r="38" spans="1:5">
      <c r="A38" s="31">
        <v>0.23</v>
      </c>
      <c r="B38" s="32" t="s">
        <v>121</v>
      </c>
      <c r="C38" s="31">
        <v>0.23</v>
      </c>
      <c r="D38" s="15">
        <v>0</v>
      </c>
      <c r="E38" s="15">
        <f t="shared" si="4"/>
        <v>0</v>
      </c>
    </row>
    <row r="39" spans="1:5">
      <c r="A39" s="31">
        <v>2</v>
      </c>
      <c r="B39" s="32" t="s">
        <v>122</v>
      </c>
      <c r="C39" s="31">
        <v>2</v>
      </c>
      <c r="D39" s="15">
        <v>0</v>
      </c>
      <c r="E39" s="15">
        <f t="shared" si="4"/>
        <v>0</v>
      </c>
    </row>
    <row r="40" spans="1:5">
      <c r="A40" s="32" t="s">
        <v>123</v>
      </c>
      <c r="B40" s="32" t="s">
        <v>124</v>
      </c>
      <c r="C40" s="32" t="s">
        <v>123</v>
      </c>
      <c r="D40" s="15">
        <v>0</v>
      </c>
      <c r="E40" s="15"/>
    </row>
    <row r="41" spans="1:5">
      <c r="A41" s="32" t="s">
        <v>125</v>
      </c>
      <c r="B41" s="32" t="s">
        <v>126</v>
      </c>
      <c r="C41" s="32" t="s">
        <v>125</v>
      </c>
      <c r="D41" s="15">
        <v>0</v>
      </c>
      <c r="E41" s="15"/>
    </row>
    <row r="42" spans="1:5">
      <c r="A42" s="32" t="s">
        <v>127</v>
      </c>
      <c r="B42" s="32" t="s">
        <v>128</v>
      </c>
      <c r="C42" s="32" t="s">
        <v>127</v>
      </c>
      <c r="D42" s="15">
        <v>0</v>
      </c>
      <c r="E42" s="15"/>
    </row>
    <row r="43" spans="1:5">
      <c r="A43" s="31">
        <v>3.46</v>
      </c>
      <c r="B43" s="32" t="s">
        <v>129</v>
      </c>
      <c r="C43" s="31">
        <v>3.46</v>
      </c>
      <c r="D43" s="15">
        <v>0</v>
      </c>
      <c r="E43" s="15">
        <f t="shared" ref="E43:E46" si="5">C43*D43</f>
        <v>0</v>
      </c>
    </row>
    <row r="44" spans="1:5">
      <c r="A44" s="31">
        <v>3.46</v>
      </c>
      <c r="B44" s="32" t="s">
        <v>130</v>
      </c>
      <c r="C44" s="31">
        <v>3.46</v>
      </c>
      <c r="D44" s="15">
        <v>0</v>
      </c>
      <c r="E44" s="15">
        <f t="shared" si="5"/>
        <v>0</v>
      </c>
    </row>
    <row r="45" spans="1:5">
      <c r="A45" s="31">
        <v>1.85</v>
      </c>
      <c r="B45" s="32" t="s">
        <v>131</v>
      </c>
      <c r="C45" s="31">
        <v>1.85</v>
      </c>
      <c r="D45" s="15">
        <v>0</v>
      </c>
      <c r="E45" s="15">
        <f t="shared" si="5"/>
        <v>0</v>
      </c>
    </row>
    <row r="46" spans="1:5">
      <c r="A46" s="31">
        <v>2.5</v>
      </c>
      <c r="B46" s="32" t="s">
        <v>132</v>
      </c>
      <c r="C46" s="31">
        <v>2.5</v>
      </c>
      <c r="D46" s="15">
        <v>0</v>
      </c>
      <c r="E46" s="15">
        <f t="shared" si="5"/>
        <v>0</v>
      </c>
    </row>
  </sheetData>
  <mergeCells count="11">
    <mergeCell ref="A1:D1"/>
    <mergeCell ref="A2:E2"/>
    <mergeCell ref="A3:D3"/>
    <mergeCell ref="A14:D14"/>
    <mergeCell ref="A15:D15"/>
    <mergeCell ref="A16:E16"/>
    <mergeCell ref="A22:E22"/>
    <mergeCell ref="A29:D29"/>
    <mergeCell ref="A7:A8"/>
    <mergeCell ref="A9:A10"/>
    <mergeCell ref="A12:A13"/>
  </mergeCells>
  <conditionalFormatting sqref="A17">
    <cfRule type="duplicateValues" dxfId="0" priority="2"/>
  </conditionalFormatting>
  <conditionalFormatting sqref="A23">
    <cfRule type="duplicateValues" dxfId="0" priority="1"/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"/>
  <sheetViews>
    <sheetView topLeftCell="A2" workbookViewId="0">
      <selection activeCell="A1" sqref="A1:L2"/>
    </sheetView>
  </sheetViews>
  <sheetFormatPr defaultColWidth="8.66363636363636" defaultRowHeight="14" outlineLevelRow="1"/>
  <cols>
    <col min="2" max="2" width="30.8545454545455" customWidth="1"/>
    <col min="3" max="3" width="51.6727272727273" customWidth="1"/>
  </cols>
  <sheetData>
    <row r="1" ht="104" spans="1:12">
      <c r="A1" s="1" t="s">
        <v>133</v>
      </c>
      <c r="B1" s="2" t="s">
        <v>134</v>
      </c>
      <c r="C1" s="3" t="s">
        <v>135</v>
      </c>
      <c r="D1" s="2" t="s">
        <v>136</v>
      </c>
      <c r="E1" s="4">
        <v>6958280209894</v>
      </c>
      <c r="F1" s="3">
        <v>6</v>
      </c>
      <c r="G1" s="2" t="s">
        <v>137</v>
      </c>
      <c r="H1" s="5">
        <v>50</v>
      </c>
      <c r="I1" s="5">
        <v>60</v>
      </c>
      <c r="J1" s="6">
        <v>75</v>
      </c>
      <c r="K1" s="5">
        <v>128</v>
      </c>
      <c r="L1" s="7"/>
    </row>
    <row r="2" ht="130" spans="1:12">
      <c r="A2" s="1" t="s">
        <v>133</v>
      </c>
      <c r="B2" s="2" t="s">
        <v>138</v>
      </c>
      <c r="C2" s="3" t="s">
        <v>139</v>
      </c>
      <c r="D2" s="2" t="s">
        <v>140</v>
      </c>
      <c r="E2" s="4">
        <v>6958280209900</v>
      </c>
      <c r="F2" s="3">
        <v>6</v>
      </c>
      <c r="G2" s="2" t="s">
        <v>137</v>
      </c>
      <c r="H2" s="5">
        <v>75</v>
      </c>
      <c r="I2" s="5">
        <v>85</v>
      </c>
      <c r="J2" s="6">
        <v>100</v>
      </c>
      <c r="K2" s="5">
        <v>188</v>
      </c>
      <c r="L2" s="7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商品模板</vt:lpstr>
      <vt:lpstr>大仓费率计算表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DDMC</dc:creator>
  <cp:lastModifiedBy>张志敏</cp:lastModifiedBy>
  <dcterms:created xsi:type="dcterms:W3CDTF">2025-03-24T10:17:00Z</dcterms:created>
  <dcterms:modified xsi:type="dcterms:W3CDTF">2025-09-09T09:00:23Z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202F539F86F941C3BF4A8ADBA8FCDFCB_13</vt:lpwstr>
  </property>
  <property fmtid="{D5CDD505-2E9C-101B-9397-08002B2CF9AE}" pid="3" name="KSOProductBuildVer">
    <vt:lpwstr>2052-12.1.0.21915</vt:lpwstr>
  </property>
  <property fmtid="{D5CDD505-2E9C-101B-9397-08002B2CF9AE}" pid="4" name="KSOReadingLayout">
    <vt:bool>true</vt:bool>
  </property>
</Properties>
</file>