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olimi365-my.sharepoint.com/personal/10051462_polimi_it/Documents/Teaching/Chemical Reaction Engineering/PracticalSessions/CRE2017-2018/Practicals02/"/>
    </mc:Choice>
  </mc:AlternateContent>
  <bookViews>
    <workbookView xWindow="0" yWindow="0" windowWidth="24000" windowHeight="952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6" i="1"/>
  <c r="J5" i="1"/>
  <c r="O4" i="1"/>
  <c r="M4" i="1"/>
  <c r="L5" i="1"/>
  <c r="N5" i="1" s="1"/>
  <c r="P5" i="1" s="1"/>
  <c r="L4" i="1"/>
  <c r="N4" i="1" s="1"/>
  <c r="P4" i="1" s="1"/>
  <c r="G13" i="1"/>
  <c r="G14" i="1" s="1"/>
  <c r="G12" i="1"/>
  <c r="K4" i="1"/>
  <c r="K5" i="1"/>
  <c r="O5" i="1"/>
  <c r="G11" i="1"/>
  <c r="G15" i="1" s="1"/>
  <c r="G5" i="1"/>
  <c r="G4" i="1"/>
  <c r="G3" i="1"/>
  <c r="C4" i="1"/>
  <c r="K7" i="1" l="1"/>
  <c r="O7" i="1"/>
  <c r="L6" i="1"/>
  <c r="M5" i="1"/>
  <c r="K6" i="1"/>
  <c r="L7" i="1"/>
  <c r="O6" i="1"/>
  <c r="G16" i="1"/>
  <c r="L8" i="1" l="1"/>
  <c r="K8" i="1"/>
  <c r="O8" i="1"/>
  <c r="M6" i="1"/>
  <c r="N6" i="1"/>
  <c r="P6" i="1" s="1"/>
  <c r="M7" i="1"/>
  <c r="N7" i="1"/>
  <c r="P7" i="1" s="1"/>
  <c r="O9" i="1" l="1"/>
  <c r="L9" i="1"/>
  <c r="K9" i="1"/>
  <c r="N8" i="1"/>
  <c r="P8" i="1" s="1"/>
  <c r="M8" i="1"/>
  <c r="N9" i="1" l="1"/>
  <c r="P9" i="1" s="1"/>
  <c r="M9" i="1"/>
  <c r="O10" i="1"/>
  <c r="K10" i="1"/>
  <c r="L10" i="1"/>
  <c r="M10" i="1" l="1"/>
  <c r="N10" i="1"/>
  <c r="P10" i="1" s="1"/>
  <c r="K11" i="1"/>
  <c r="L11" i="1"/>
  <c r="O11" i="1"/>
  <c r="M11" i="1" l="1"/>
  <c r="N11" i="1"/>
  <c r="P11" i="1" s="1"/>
  <c r="L12" i="1"/>
  <c r="K12" i="1"/>
  <c r="O12" i="1"/>
  <c r="N12" i="1" l="1"/>
  <c r="P12" i="1" s="1"/>
  <c r="M12" i="1"/>
  <c r="O13" i="1"/>
  <c r="K13" i="1"/>
  <c r="L13" i="1"/>
  <c r="O14" i="1" l="1"/>
  <c r="K14" i="1"/>
  <c r="L14" i="1"/>
  <c r="N13" i="1"/>
  <c r="P13" i="1" s="1"/>
  <c r="M13" i="1"/>
  <c r="K15" i="1" l="1"/>
  <c r="L15" i="1"/>
  <c r="O15" i="1"/>
  <c r="N14" i="1"/>
  <c r="P14" i="1" s="1"/>
  <c r="M14" i="1"/>
  <c r="L16" i="1" l="1"/>
  <c r="O16" i="1"/>
  <c r="K16" i="1"/>
  <c r="M15" i="1"/>
  <c r="N15" i="1"/>
  <c r="P15" i="1" s="1"/>
  <c r="O17" i="1" l="1"/>
  <c r="L17" i="1"/>
  <c r="K17" i="1"/>
  <c r="N16" i="1"/>
  <c r="P16" i="1" s="1"/>
  <c r="M16" i="1"/>
  <c r="O18" i="1" l="1"/>
  <c r="K18" i="1"/>
  <c r="L18" i="1"/>
  <c r="N17" i="1"/>
  <c r="P17" i="1" s="1"/>
  <c r="M17" i="1"/>
  <c r="M18" i="1" l="1"/>
  <c r="N18" i="1"/>
  <c r="P18" i="1" s="1"/>
  <c r="K19" i="1"/>
  <c r="L19" i="1"/>
  <c r="O19" i="1"/>
  <c r="M19" i="1" l="1"/>
  <c r="N19" i="1"/>
  <c r="P19" i="1" s="1"/>
  <c r="L20" i="1"/>
  <c r="K20" i="1"/>
  <c r="O20" i="1"/>
  <c r="N20" i="1" l="1"/>
  <c r="P20" i="1" s="1"/>
  <c r="M20" i="1"/>
  <c r="O21" i="1"/>
  <c r="K21" i="1"/>
  <c r="L21" i="1"/>
  <c r="N21" i="1" l="1"/>
  <c r="P21" i="1" s="1"/>
  <c r="M21" i="1"/>
  <c r="O22" i="1"/>
  <c r="K22" i="1"/>
  <c r="L22" i="1"/>
  <c r="K23" i="1" l="1"/>
  <c r="L23" i="1"/>
  <c r="O23" i="1"/>
  <c r="M22" i="1"/>
  <c r="N22" i="1"/>
  <c r="P22" i="1" s="1"/>
  <c r="L24" i="1" l="1"/>
  <c r="O24" i="1"/>
  <c r="K24" i="1"/>
  <c r="M23" i="1"/>
  <c r="N23" i="1"/>
  <c r="P23" i="1" s="1"/>
  <c r="L25" i="1" l="1"/>
  <c r="N25" i="1" s="1"/>
  <c r="O25" i="1"/>
  <c r="K25" i="1"/>
  <c r="M24" i="1"/>
  <c r="N24" i="1"/>
  <c r="P24" i="1" s="1"/>
  <c r="O26" i="1" l="1"/>
  <c r="K26" i="1"/>
  <c r="L26" i="1"/>
  <c r="M25" i="1"/>
  <c r="P25" i="1"/>
  <c r="M26" i="1" l="1"/>
  <c r="N26" i="1"/>
  <c r="P26" i="1" s="1"/>
  <c r="O27" i="1"/>
  <c r="K27" i="1"/>
  <c r="L27" i="1"/>
  <c r="O28" i="1" l="1"/>
  <c r="L28" i="1"/>
  <c r="K28" i="1"/>
  <c r="M27" i="1"/>
  <c r="N27" i="1"/>
  <c r="P27" i="1" s="1"/>
  <c r="O29" i="1" l="1"/>
  <c r="K29" i="1"/>
  <c r="L29" i="1"/>
  <c r="N28" i="1"/>
  <c r="P28" i="1" s="1"/>
  <c r="M28" i="1"/>
  <c r="M29" i="1" l="1"/>
  <c r="N29" i="1"/>
  <c r="P29" i="1" s="1"/>
  <c r="O30" i="1"/>
  <c r="L30" i="1"/>
  <c r="K30" i="1"/>
  <c r="N30" i="1" l="1"/>
  <c r="P30" i="1" s="1"/>
  <c r="M30" i="1"/>
  <c r="O31" i="1"/>
  <c r="L31" i="1"/>
  <c r="K31" i="1"/>
  <c r="N31" i="1" l="1"/>
  <c r="P31" i="1" s="1"/>
  <c r="M31" i="1"/>
  <c r="O32" i="1"/>
  <c r="L32" i="1"/>
  <c r="K32" i="1"/>
  <c r="M32" i="1" l="1"/>
  <c r="N32" i="1"/>
  <c r="P32" i="1" s="1"/>
  <c r="O33" i="1"/>
  <c r="K33" i="1"/>
  <c r="L33" i="1"/>
  <c r="L34" i="1" l="1"/>
  <c r="N34" i="1" s="1"/>
  <c r="P34" i="1" s="1"/>
  <c r="O34" i="1"/>
  <c r="K34" i="1"/>
  <c r="N33" i="1"/>
  <c r="P33" i="1" s="1"/>
  <c r="M33" i="1"/>
  <c r="M34" i="1" l="1"/>
</calcChain>
</file>

<file path=xl/sharedStrings.xml><?xml version="1.0" encoding="utf-8"?>
<sst xmlns="http://schemas.openxmlformats.org/spreadsheetml/2006/main" count="55" uniqueCount="42">
  <si>
    <t>Density</t>
  </si>
  <si>
    <t>kg/m3</t>
  </si>
  <si>
    <t>T</t>
  </si>
  <si>
    <t>K</t>
  </si>
  <si>
    <t>V</t>
  </si>
  <si>
    <t>m3</t>
  </si>
  <si>
    <t>TauD</t>
  </si>
  <si>
    <t>h</t>
  </si>
  <si>
    <t>A1</t>
  </si>
  <si>
    <t>E1</t>
  </si>
  <si>
    <t>A2</t>
  </si>
  <si>
    <t>E2</t>
  </si>
  <si>
    <t>cal/mol</t>
  </si>
  <si>
    <t>1/h</t>
  </si>
  <si>
    <t>C1</t>
  </si>
  <si>
    <t>$/h</t>
  </si>
  <si>
    <t>C2</t>
  </si>
  <si>
    <t>C3</t>
  </si>
  <si>
    <t>$</t>
  </si>
  <si>
    <t>PriceB</t>
  </si>
  <si>
    <t>$/kg</t>
  </si>
  <si>
    <t>MW</t>
  </si>
  <si>
    <t>kg/kmol</t>
  </si>
  <si>
    <t>Data</t>
  </si>
  <si>
    <t>Calculations</t>
  </si>
  <si>
    <t>k1</t>
  </si>
  <si>
    <t>k2</t>
  </si>
  <si>
    <t>Max Yield</t>
  </si>
  <si>
    <t>X</t>
  </si>
  <si>
    <t>Tau</t>
  </si>
  <si>
    <t>CA0</t>
  </si>
  <si>
    <t>kmol/m3</t>
  </si>
  <si>
    <t>CA</t>
  </si>
  <si>
    <t>CB</t>
  </si>
  <si>
    <t>CC</t>
  </si>
  <si>
    <t>PB</t>
  </si>
  <si>
    <t>n</t>
  </si>
  <si>
    <t>kmol/day</t>
  </si>
  <si>
    <t>Max Margin</t>
  </si>
  <si>
    <t>I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</si>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</sst>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62029746281715"/>
          <c:y val="5.2824074074074072E-2"/>
          <c:w val="0.74936592300962379"/>
          <c:h val="0.76631124234470693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Foglio1!$J$4:$J$34</c:f>
              <c:numCache>
                <c:formatCode>General</c:formatCode>
                <c:ptCount val="3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  <c:pt idx="21">
                  <c:v>1.5500000000000009</c:v>
                </c:pt>
                <c:pt idx="22">
                  <c:v>1.600000000000001</c:v>
                </c:pt>
                <c:pt idx="23">
                  <c:v>1.650000000000001</c:v>
                </c:pt>
                <c:pt idx="24">
                  <c:v>1.7000000000000011</c:v>
                </c:pt>
                <c:pt idx="25">
                  <c:v>1.7500000000000011</c:v>
                </c:pt>
                <c:pt idx="26">
                  <c:v>1.8000000000000012</c:v>
                </c:pt>
                <c:pt idx="27">
                  <c:v>1.8500000000000012</c:v>
                </c:pt>
                <c:pt idx="28">
                  <c:v>1.9000000000000012</c:v>
                </c:pt>
                <c:pt idx="29">
                  <c:v>1.9500000000000013</c:v>
                </c:pt>
                <c:pt idx="30">
                  <c:v>2.0000000000000013</c:v>
                </c:pt>
              </c:numCache>
            </c:numRef>
          </c:xVal>
          <c:yVal>
            <c:numRef>
              <c:f>Foglio1!$N$4:$N$34</c:f>
              <c:numCache>
                <c:formatCode>General</c:formatCode>
                <c:ptCount val="31"/>
                <c:pt idx="0">
                  <c:v>104645.76557677692</c:v>
                </c:pt>
                <c:pt idx="1">
                  <c:v>107264.52893397346</c:v>
                </c:pt>
                <c:pt idx="2">
                  <c:v>109223.05774069925</c:v>
                </c:pt>
                <c:pt idx="3">
                  <c:v>110622.54730277258</c:v>
                </c:pt>
                <c:pt idx="4">
                  <c:v>111548.87038799</c:v>
                </c:pt>
                <c:pt idx="5">
                  <c:v>112075.05001462606</c:v>
                </c:pt>
                <c:pt idx="6">
                  <c:v>112263.29651053657</c:v>
                </c:pt>
                <c:pt idx="7">
                  <c:v>112166.69324146828</c:v>
                </c:pt>
                <c:pt idx="8">
                  <c:v>111830.59747558557</c:v>
                </c:pt>
                <c:pt idx="9">
                  <c:v>111293.80907131599</c:v>
                </c:pt>
                <c:pt idx="10">
                  <c:v>110589.54900832535</c:v>
                </c:pt>
                <c:pt idx="11">
                  <c:v>109746.2814665808</c:v>
                </c:pt>
                <c:pt idx="12">
                  <c:v>108788.40663503086</c:v>
                </c:pt>
                <c:pt idx="13">
                  <c:v>107736.84628201232</c:v>
                </c:pt>
                <c:pt idx="14">
                  <c:v>106609.54003108387</c:v>
                </c:pt>
                <c:pt idx="15">
                  <c:v>105421.86702216335</c:v>
                </c:pt>
                <c:pt idx="16">
                  <c:v>104187.00501877224</c:v>
                </c:pt>
                <c:pt idx="17">
                  <c:v>102916.23691016989</c:v>
                </c:pt>
                <c:pt idx="18">
                  <c:v>101619.21284609339</c:v>
                </c:pt>
                <c:pt idx="19">
                  <c:v>100304.1748494637</c:v>
                </c:pt>
                <c:pt idx="20">
                  <c:v>98978.149614660724</c:v>
                </c:pt>
                <c:pt idx="21">
                  <c:v>97647.114265557131</c:v>
                </c:pt>
                <c:pt idx="22">
                  <c:v>96316.13907883405</c:v>
                </c:pt>
                <c:pt idx="23">
                  <c:v>94989.510542832126</c:v>
                </c:pt>
                <c:pt idx="24">
                  <c:v>93670.837595371326</c:v>
                </c:pt>
                <c:pt idx="25">
                  <c:v>92363.143445673384</c:v>
                </c:pt>
                <c:pt idx="26">
                  <c:v>91068.945019734179</c:v>
                </c:pt>
                <c:pt idx="27">
                  <c:v>89790.321762330088</c:v>
                </c:pt>
                <c:pt idx="28">
                  <c:v>88528.975271859905</c:v>
                </c:pt>
                <c:pt idx="29">
                  <c:v>87286.281027952034</c:v>
                </c:pt>
                <c:pt idx="30">
                  <c:v>86063.333289286893</c:v>
                </c:pt>
              </c:numCache>
            </c:numRef>
          </c:yVal>
          <c:smooth val="0"/>
        </c:ser>
        <c:ser>
          <c:idx val="1"/>
          <c:order val="1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Foglio1!$J$4:$J$34</c:f>
              <c:numCache>
                <c:formatCode>General</c:formatCode>
                <c:ptCount val="3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  <c:pt idx="21">
                  <c:v>1.5500000000000009</c:v>
                </c:pt>
                <c:pt idx="22">
                  <c:v>1.600000000000001</c:v>
                </c:pt>
                <c:pt idx="23">
                  <c:v>1.650000000000001</c:v>
                </c:pt>
                <c:pt idx="24">
                  <c:v>1.7000000000000011</c:v>
                </c:pt>
                <c:pt idx="25">
                  <c:v>1.7500000000000011</c:v>
                </c:pt>
                <c:pt idx="26">
                  <c:v>1.8000000000000012</c:v>
                </c:pt>
                <c:pt idx="27">
                  <c:v>1.8500000000000012</c:v>
                </c:pt>
                <c:pt idx="28">
                  <c:v>1.9000000000000012</c:v>
                </c:pt>
                <c:pt idx="29">
                  <c:v>1.9500000000000013</c:v>
                </c:pt>
                <c:pt idx="30">
                  <c:v>2.0000000000000013</c:v>
                </c:pt>
              </c:numCache>
            </c:numRef>
          </c:xVal>
          <c:yVal>
            <c:numRef>
              <c:f>Foglio1!$O$4:$O$34</c:f>
              <c:numCache>
                <c:formatCode>General</c:formatCode>
                <c:ptCount val="31"/>
                <c:pt idx="0">
                  <c:v>129800</c:v>
                </c:pt>
                <c:pt idx="1">
                  <c:v>125632.25806451612</c:v>
                </c:pt>
                <c:pt idx="2">
                  <c:v>121725</c:v>
                </c:pt>
                <c:pt idx="3">
                  <c:v>118054.54545454546</c:v>
                </c:pt>
                <c:pt idx="4">
                  <c:v>114599.99999999999</c:v>
                </c:pt>
                <c:pt idx="5">
                  <c:v>111342.85714285712</c:v>
                </c:pt>
                <c:pt idx="6">
                  <c:v>108266.66666666666</c:v>
                </c:pt>
                <c:pt idx="7">
                  <c:v>105356.75675675673</c:v>
                </c:pt>
                <c:pt idx="8">
                  <c:v>102599.99999999999</c:v>
                </c:pt>
                <c:pt idx="9">
                  <c:v>99984.615384615361</c:v>
                </c:pt>
                <c:pt idx="10">
                  <c:v>97499.999999999985</c:v>
                </c:pt>
                <c:pt idx="11">
                  <c:v>95136.585365853622</c:v>
                </c:pt>
                <c:pt idx="12">
                  <c:v>92885.714285714261</c:v>
                </c:pt>
                <c:pt idx="13">
                  <c:v>90739.534883720917</c:v>
                </c:pt>
                <c:pt idx="14">
                  <c:v>88690.909090909074</c:v>
                </c:pt>
                <c:pt idx="15">
                  <c:v>86733.333333333299</c:v>
                </c:pt>
                <c:pt idx="16">
                  <c:v>84860.869565217363</c:v>
                </c:pt>
                <c:pt idx="17">
                  <c:v>83068.085106382961</c:v>
                </c:pt>
                <c:pt idx="18">
                  <c:v>81349.999999999971</c:v>
                </c:pt>
                <c:pt idx="19">
                  <c:v>79702.040816326495</c:v>
                </c:pt>
                <c:pt idx="20">
                  <c:v>78119.999999999971</c:v>
                </c:pt>
                <c:pt idx="21">
                  <c:v>76599.999999999971</c:v>
                </c:pt>
                <c:pt idx="22">
                  <c:v>75138.461538461517</c:v>
                </c:pt>
                <c:pt idx="23">
                  <c:v>73732.075471698088</c:v>
                </c:pt>
                <c:pt idx="24">
                  <c:v>72377.777777777752</c:v>
                </c:pt>
                <c:pt idx="25">
                  <c:v>71072.72727272725</c:v>
                </c:pt>
                <c:pt idx="26">
                  <c:v>69814.285714285681</c:v>
                </c:pt>
                <c:pt idx="27">
                  <c:v>68599.999999999971</c:v>
                </c:pt>
                <c:pt idx="28">
                  <c:v>67427.586206896522</c:v>
                </c:pt>
                <c:pt idx="29">
                  <c:v>66294.915254237276</c:v>
                </c:pt>
                <c:pt idx="30">
                  <c:v>65199.999999999971</c:v>
                </c:pt>
              </c:numCache>
            </c:numRef>
          </c:yVal>
          <c:smooth val="0"/>
        </c:ser>
        <c:ser>
          <c:idx val="2"/>
          <c:order val="2"/>
          <c:tx>
            <c:v>M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Foglio1!$J$4:$J$34</c:f>
              <c:numCache>
                <c:formatCode>General</c:formatCode>
                <c:ptCount val="3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  <c:pt idx="21">
                  <c:v>1.5500000000000009</c:v>
                </c:pt>
                <c:pt idx="22">
                  <c:v>1.600000000000001</c:v>
                </c:pt>
                <c:pt idx="23">
                  <c:v>1.650000000000001</c:v>
                </c:pt>
                <c:pt idx="24">
                  <c:v>1.7000000000000011</c:v>
                </c:pt>
                <c:pt idx="25">
                  <c:v>1.7500000000000011</c:v>
                </c:pt>
                <c:pt idx="26">
                  <c:v>1.8000000000000012</c:v>
                </c:pt>
                <c:pt idx="27">
                  <c:v>1.8500000000000012</c:v>
                </c:pt>
                <c:pt idx="28">
                  <c:v>1.9000000000000012</c:v>
                </c:pt>
                <c:pt idx="29">
                  <c:v>1.9500000000000013</c:v>
                </c:pt>
                <c:pt idx="30">
                  <c:v>2.0000000000000013</c:v>
                </c:pt>
              </c:numCache>
            </c:numRef>
          </c:xVal>
          <c:yVal>
            <c:numRef>
              <c:f>Foglio1!$P$4:$P$34</c:f>
              <c:numCache>
                <c:formatCode>General</c:formatCode>
                <c:ptCount val="31"/>
                <c:pt idx="0">
                  <c:v>-25154.234423223083</c:v>
                </c:pt>
                <c:pt idx="1">
                  <c:v>-18367.729130542662</c:v>
                </c:pt>
                <c:pt idx="2">
                  <c:v>-12501.942259300748</c:v>
                </c:pt>
                <c:pt idx="3">
                  <c:v>-7431.9981517728738</c:v>
                </c:pt>
                <c:pt idx="4">
                  <c:v>-3051.1296120099869</c:v>
                </c:pt>
                <c:pt idx="5">
                  <c:v>732.19287176894431</c:v>
                </c:pt>
                <c:pt idx="6">
                  <c:v>3996.6298438699159</c:v>
                </c:pt>
                <c:pt idx="7">
                  <c:v>6809.9364847115503</c:v>
                </c:pt>
                <c:pt idx="8">
                  <c:v>9230.5974755855859</c:v>
                </c:pt>
                <c:pt idx="9">
                  <c:v>11309.19368670063</c:v>
                </c:pt>
                <c:pt idx="10">
                  <c:v>13089.549008325368</c:v>
                </c:pt>
                <c:pt idx="11">
                  <c:v>14609.696100727175</c:v>
                </c:pt>
                <c:pt idx="12">
                  <c:v>15902.692349316596</c:v>
                </c:pt>
                <c:pt idx="13">
                  <c:v>16997.311398291407</c:v>
                </c:pt>
                <c:pt idx="14">
                  <c:v>17918.6309401748</c:v>
                </c:pt>
                <c:pt idx="15">
                  <c:v>18688.533688830052</c:v>
                </c:pt>
                <c:pt idx="16">
                  <c:v>19326.135453554874</c:v>
                </c:pt>
                <c:pt idx="17">
                  <c:v>19848.151803786925</c:v>
                </c:pt>
                <c:pt idx="18">
                  <c:v>20269.212846093418</c:v>
                </c:pt>
                <c:pt idx="19">
                  <c:v>20602.134033137205</c:v>
                </c:pt>
                <c:pt idx="20">
                  <c:v>20858.149614660753</c:v>
                </c:pt>
                <c:pt idx="21">
                  <c:v>21047.11426555716</c:v>
                </c:pt>
                <c:pt idx="22">
                  <c:v>21177.677540372533</c:v>
                </c:pt>
                <c:pt idx="23">
                  <c:v>21257.435071134038</c:v>
                </c:pt>
                <c:pt idx="24">
                  <c:v>21293.059817593574</c:v>
                </c:pt>
                <c:pt idx="25">
                  <c:v>21290.416172946134</c:v>
                </c:pt>
                <c:pt idx="26">
                  <c:v>21254.659305448498</c:v>
                </c:pt>
                <c:pt idx="27">
                  <c:v>21190.321762330117</c:v>
                </c:pt>
                <c:pt idx="28">
                  <c:v>21101.389064963383</c:v>
                </c:pt>
                <c:pt idx="29">
                  <c:v>20991.365773714759</c:v>
                </c:pt>
                <c:pt idx="30">
                  <c:v>20863.333289286922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77712"/>
        <c:axId val="495971736"/>
      </c:scatterChart>
      <c:valAx>
        <c:axId val="773977712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residence 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971736"/>
        <c:crossesAt val="-1000000"/>
        <c:crossBetween val="midCat"/>
      </c:valAx>
      <c:valAx>
        <c:axId val="4959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872484689413833"/>
          <c:y val="8.3911490230387839E-2"/>
          <c:w val="0.289216754155730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</xdr:colOff>
      <xdr:row>18</xdr:row>
      <xdr:rowOff>64293</xdr:rowOff>
    </xdr:from>
    <xdr:to>
      <xdr:col>8</xdr:col>
      <xdr:colOff>69056</xdr:colOff>
      <xdr:row>33</xdr:row>
      <xdr:rowOff>92868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tabSelected="1" topLeftCell="B1" workbookViewId="0">
      <selection activeCell="B1" sqref="B1:P1"/>
    </sheetView>
  </sheetViews>
  <sheetFormatPr defaultRowHeight="14.25" x14ac:dyDescent="0.45"/>
  <sheetData>
    <row r="1" spans="2:16" ht="18" x14ac:dyDescent="0.55000000000000004">
      <c r="B1" s="7" t="s">
        <v>23</v>
      </c>
      <c r="C1" s="7"/>
      <c r="D1" s="7"/>
      <c r="E1" s="8"/>
      <c r="F1" s="9" t="s">
        <v>24</v>
      </c>
      <c r="G1" s="9"/>
      <c r="H1" s="9"/>
      <c r="I1" s="8"/>
      <c r="J1" s="10" t="s">
        <v>38</v>
      </c>
      <c r="K1" s="10"/>
      <c r="L1" s="10"/>
      <c r="M1" s="10"/>
      <c r="N1" s="10"/>
      <c r="O1" s="10"/>
      <c r="P1" s="10"/>
    </row>
    <row r="2" spans="2:16" x14ac:dyDescent="0.45">
      <c r="B2" s="1"/>
      <c r="C2" s="1"/>
      <c r="D2" s="1"/>
      <c r="F2" s="4"/>
      <c r="G2" s="4"/>
      <c r="H2" s="4"/>
      <c r="J2" s="3"/>
      <c r="K2" s="3"/>
      <c r="L2" s="3"/>
      <c r="M2" s="3"/>
      <c r="N2" s="3"/>
      <c r="O2" s="3"/>
      <c r="P2" s="3"/>
    </row>
    <row r="3" spans="2:16" x14ac:dyDescent="0.45">
      <c r="B3" s="1" t="s">
        <v>0</v>
      </c>
      <c r="C3" s="1">
        <v>800</v>
      </c>
      <c r="D3" s="1" t="s">
        <v>1</v>
      </c>
      <c r="F3" s="4" t="s">
        <v>25</v>
      </c>
      <c r="G3" s="4">
        <f>C9*EXP(-C10/1.987/$C$4)</f>
        <v>1.6488848271628593</v>
      </c>
      <c r="H3" s="4" t="s">
        <v>13</v>
      </c>
      <c r="J3" s="3" t="s">
        <v>29</v>
      </c>
      <c r="K3" s="3" t="s">
        <v>32</v>
      </c>
      <c r="L3" s="3" t="s">
        <v>33</v>
      </c>
      <c r="M3" s="3" t="s">
        <v>34</v>
      </c>
      <c r="N3" s="3" t="s">
        <v>39</v>
      </c>
      <c r="O3" s="3" t="s">
        <v>40</v>
      </c>
      <c r="P3" s="3" t="s">
        <v>41</v>
      </c>
    </row>
    <row r="4" spans="2:16" x14ac:dyDescent="0.45">
      <c r="B4" s="1" t="s">
        <v>2</v>
      </c>
      <c r="C4" s="1">
        <f>100+273.15</f>
        <v>373.15</v>
      </c>
      <c r="D4" s="1" t="s">
        <v>3</v>
      </c>
      <c r="F4" s="4" t="s">
        <v>26</v>
      </c>
      <c r="G4" s="4">
        <f>C11*EXP(-C12/1.987/$C$4)</f>
        <v>0.13887543055258822</v>
      </c>
      <c r="H4" s="4" t="s">
        <v>13</v>
      </c>
      <c r="J4" s="3">
        <v>0.5</v>
      </c>
      <c r="K4" s="3">
        <f>$G$5*EXP(-($G$3+$G$4)*J4)</f>
        <v>9.3500672643307663</v>
      </c>
      <c r="L4" s="3">
        <f>$G$3/($G$3+$G$4)*$G$5*(1-EXP(-($G$3+$G$4)*J4))</f>
        <v>12.457829235330584</v>
      </c>
      <c r="M4" s="3">
        <f>$G$5-L4-K4</f>
        <v>1.0492463574815076</v>
      </c>
      <c r="N4" s="3">
        <f>$C$17*$C$7*24*$C$5*L4/(J4+$C$6)</f>
        <v>104645.76557677692</v>
      </c>
      <c r="O4" s="3">
        <f>24/(J4+$C$6)*($C$14*$C$6+$C$15*J4+$C$16)</f>
        <v>129800</v>
      </c>
      <c r="P4" s="3">
        <f>N4-O4</f>
        <v>-25154.234423223083</v>
      </c>
    </row>
    <row r="5" spans="2:16" x14ac:dyDescent="0.45">
      <c r="B5" s="1" t="s">
        <v>4</v>
      </c>
      <c r="C5" s="1">
        <v>1</v>
      </c>
      <c r="D5" s="1" t="s">
        <v>5</v>
      </c>
      <c r="F5" s="4" t="s">
        <v>30</v>
      </c>
      <c r="G5" s="4">
        <f>C3/C7</f>
        <v>22.857142857142858</v>
      </c>
      <c r="H5" s="4" t="s">
        <v>31</v>
      </c>
      <c r="J5" s="3">
        <f>J4+0.05</f>
        <v>0.55000000000000004</v>
      </c>
      <c r="K5" s="3">
        <f>$G$5*EXP(-($G$3+$G$4)*J5)</f>
        <v>8.5505492823514473</v>
      </c>
      <c r="L5" s="3">
        <f t="shared" ref="L5:L24" si="0">$G$3/($G$3+$G$4)*$G$5*(1-EXP(-($G$3+$G$4)*J5))</f>
        <v>13.195239670449116</v>
      </c>
      <c r="M5" s="3">
        <f t="shared" ref="M5:M24" si="1">$G$5-L5-K5</f>
        <v>1.1113539043422946</v>
      </c>
      <c r="N5" s="3">
        <f t="shared" ref="N5:N34" si="2">$C$17*$C$7*24*$C$5*L5/(J5+$C$6)</f>
        <v>107264.52893397346</v>
      </c>
      <c r="O5" s="3">
        <f t="shared" ref="O5:O34" si="3">24/(J5+$C$6)*($C$14*$C$6+$C$15*J5+$C$16)</f>
        <v>125632.25806451612</v>
      </c>
      <c r="P5" s="3">
        <f t="shared" ref="P5:P34" si="4">N5-O5</f>
        <v>-18367.729130542662</v>
      </c>
    </row>
    <row r="6" spans="2:16" x14ac:dyDescent="0.45">
      <c r="B6" s="1" t="s">
        <v>6</v>
      </c>
      <c r="C6" s="1">
        <v>1</v>
      </c>
      <c r="D6" s="1" t="s">
        <v>7</v>
      </c>
      <c r="F6" s="4"/>
      <c r="G6" s="4"/>
      <c r="H6" s="4"/>
      <c r="J6" s="3">
        <f t="shared" ref="J6:J34" si="5">J5+0.05</f>
        <v>0.60000000000000009</v>
      </c>
      <c r="K6" s="3">
        <f t="shared" ref="K6:K34" si="6">$G$5*EXP(-($G$3+$G$4)*J6)</f>
        <v>7.8193975468853356</v>
      </c>
      <c r="L6" s="3">
        <f t="shared" si="0"/>
        <v>13.869594633739588</v>
      </c>
      <c r="M6" s="3">
        <f t="shared" si="1"/>
        <v>1.1681506765179339</v>
      </c>
      <c r="N6" s="3">
        <f t="shared" si="2"/>
        <v>109223.05774069925</v>
      </c>
      <c r="O6" s="3">
        <f t="shared" si="3"/>
        <v>121725</v>
      </c>
      <c r="P6" s="3">
        <f t="shared" si="4"/>
        <v>-12501.942259300748</v>
      </c>
    </row>
    <row r="7" spans="2:16" x14ac:dyDescent="0.45">
      <c r="B7" s="1" t="s">
        <v>21</v>
      </c>
      <c r="C7" s="1">
        <v>35</v>
      </c>
      <c r="D7" s="1" t="s">
        <v>22</v>
      </c>
      <c r="F7" s="4"/>
      <c r="G7" s="4"/>
      <c r="H7" s="4"/>
      <c r="J7" s="3">
        <f t="shared" si="5"/>
        <v>0.65000000000000013</v>
      </c>
      <c r="K7" s="3">
        <f t="shared" si="6"/>
        <v>7.1507661060368441</v>
      </c>
      <c r="L7" s="3">
        <f t="shared" si="0"/>
        <v>14.486285956315459</v>
      </c>
      <c r="M7" s="3">
        <f t="shared" si="1"/>
        <v>1.2200907947905542</v>
      </c>
      <c r="N7" s="3">
        <f t="shared" si="2"/>
        <v>110622.54730277258</v>
      </c>
      <c r="O7" s="3">
        <f t="shared" si="3"/>
        <v>118054.54545454546</v>
      </c>
      <c r="P7" s="3">
        <f t="shared" si="4"/>
        <v>-7431.9981517728738</v>
      </c>
    </row>
    <row r="8" spans="2:16" x14ac:dyDescent="0.45">
      <c r="B8" s="1"/>
      <c r="C8" s="1"/>
      <c r="D8" s="1"/>
      <c r="F8" s="4"/>
      <c r="G8" s="4"/>
      <c r="H8" s="4"/>
      <c r="J8" s="3">
        <f t="shared" si="5"/>
        <v>0.70000000000000018</v>
      </c>
      <c r="K8" s="3">
        <f t="shared" si="6"/>
        <v>6.5393088913369137</v>
      </c>
      <c r="L8" s="3">
        <f t="shared" si="0"/>
        <v>15.050244417427225</v>
      </c>
      <c r="M8" s="3">
        <f t="shared" si="1"/>
        <v>1.2675895483787194</v>
      </c>
      <c r="N8" s="3">
        <f t="shared" si="2"/>
        <v>111548.87038799</v>
      </c>
      <c r="O8" s="3">
        <f t="shared" si="3"/>
        <v>114599.99999999999</v>
      </c>
      <c r="P8" s="3">
        <f t="shared" si="4"/>
        <v>-3051.1296120099869</v>
      </c>
    </row>
    <row r="9" spans="2:16" x14ac:dyDescent="0.45">
      <c r="B9" s="1" t="s">
        <v>8</v>
      </c>
      <c r="C9" s="2">
        <v>80000</v>
      </c>
      <c r="D9" s="1" t="s">
        <v>13</v>
      </c>
      <c r="F9" s="6" t="s">
        <v>27</v>
      </c>
      <c r="G9" s="4"/>
      <c r="H9" s="4"/>
      <c r="J9" s="3">
        <f t="shared" si="5"/>
        <v>0.75000000000000022</v>
      </c>
      <c r="K9" s="3">
        <f t="shared" si="6"/>
        <v>5.9801369730464078</v>
      </c>
      <c r="L9" s="3">
        <f t="shared" si="0"/>
        <v>15.565979168698064</v>
      </c>
      <c r="M9" s="3">
        <f t="shared" si="1"/>
        <v>1.3110267153983859</v>
      </c>
      <c r="N9" s="3">
        <f t="shared" si="2"/>
        <v>112075.05001462606</v>
      </c>
      <c r="O9" s="3">
        <f t="shared" si="3"/>
        <v>111342.85714285712</v>
      </c>
      <c r="P9" s="3">
        <f t="shared" si="4"/>
        <v>732.19287176894431</v>
      </c>
    </row>
    <row r="10" spans="2:16" x14ac:dyDescent="0.45">
      <c r="B10" s="1" t="s">
        <v>9</v>
      </c>
      <c r="C10" s="1">
        <v>8000</v>
      </c>
      <c r="D10" s="1" t="s">
        <v>12</v>
      </c>
      <c r="F10" s="4" t="s">
        <v>28</v>
      </c>
      <c r="G10" s="4">
        <v>0.98</v>
      </c>
      <c r="H10" s="4"/>
      <c r="J10" s="3">
        <f t="shared" si="5"/>
        <v>0.80000000000000027</v>
      </c>
      <c r="K10" s="3">
        <f t="shared" si="6"/>
        <v>5.4687794705298538</v>
      </c>
      <c r="L10" s="3">
        <f t="shared" si="0"/>
        <v>16.037613787219513</v>
      </c>
      <c r="M10" s="3">
        <f t="shared" si="1"/>
        <v>1.3507495993934908</v>
      </c>
      <c r="N10" s="3">
        <f t="shared" si="2"/>
        <v>112263.29651053657</v>
      </c>
      <c r="O10" s="3">
        <f t="shared" si="3"/>
        <v>108266.66666666666</v>
      </c>
      <c r="P10" s="3">
        <f t="shared" si="4"/>
        <v>3996.6298438699159</v>
      </c>
    </row>
    <row r="11" spans="2:16" x14ac:dyDescent="0.45">
      <c r="B11" s="1" t="s">
        <v>10</v>
      </c>
      <c r="C11" s="2">
        <v>100000</v>
      </c>
      <c r="D11" s="1" t="s">
        <v>13</v>
      </c>
      <c r="F11" s="4" t="s">
        <v>29</v>
      </c>
      <c r="G11" s="4">
        <f>-1/(G3+G4)*LN(1-G10)</f>
        <v>2.1882257358306316</v>
      </c>
      <c r="H11" s="4" t="s">
        <v>7</v>
      </c>
      <c r="J11" s="3">
        <f t="shared" si="5"/>
        <v>0.85000000000000031</v>
      </c>
      <c r="K11" s="3">
        <f t="shared" si="6"/>
        <v>5.0011478051569194</v>
      </c>
      <c r="L11" s="3">
        <f t="shared" si="0"/>
        <v>16.46891924577114</v>
      </c>
      <c r="M11" s="3">
        <f t="shared" si="1"/>
        <v>1.3870758062147983</v>
      </c>
      <c r="N11" s="3">
        <f t="shared" si="2"/>
        <v>112166.69324146828</v>
      </c>
      <c r="O11" s="3">
        <f t="shared" si="3"/>
        <v>105356.75675675673</v>
      </c>
      <c r="P11" s="3">
        <f t="shared" si="4"/>
        <v>6809.9364847115503</v>
      </c>
    </row>
    <row r="12" spans="2:16" x14ac:dyDescent="0.45">
      <c r="B12" s="1" t="s">
        <v>11</v>
      </c>
      <c r="C12" s="1">
        <v>10000</v>
      </c>
      <c r="D12" s="1" t="s">
        <v>12</v>
      </c>
      <c r="F12" s="4" t="s">
        <v>32</v>
      </c>
      <c r="G12" s="4">
        <f>$G$5*EXP(-($G$3+$G$4)*G11)</f>
        <v>0.45714285714285763</v>
      </c>
      <c r="H12" s="4" t="s">
        <v>31</v>
      </c>
      <c r="J12" s="3">
        <f t="shared" si="5"/>
        <v>0.90000000000000036</v>
      </c>
      <c r="K12" s="3">
        <f t="shared" si="6"/>
        <v>4.5735030099143099</v>
      </c>
      <c r="L12" s="3">
        <f t="shared" si="0"/>
        <v>16.863344063778779</v>
      </c>
      <c r="M12" s="3">
        <f t="shared" si="1"/>
        <v>1.4202957834497685</v>
      </c>
      <c r="N12" s="3">
        <f t="shared" si="2"/>
        <v>111830.59747558557</v>
      </c>
      <c r="O12" s="3">
        <f t="shared" si="3"/>
        <v>102599.99999999999</v>
      </c>
      <c r="P12" s="3">
        <f t="shared" si="4"/>
        <v>9230.5974755855859</v>
      </c>
    </row>
    <row r="13" spans="2:16" x14ac:dyDescent="0.45">
      <c r="B13" s="1"/>
      <c r="C13" s="1"/>
      <c r="D13" s="1"/>
      <c r="F13" s="4" t="s">
        <v>33</v>
      </c>
      <c r="G13" s="4">
        <f>$G$3/($G$3+$G$4)*$G$5*(1-EXP(-($G$3+$G$4)*G11))</f>
        <v>20.659940262709927</v>
      </c>
      <c r="H13" s="4" t="s">
        <v>31</v>
      </c>
      <c r="J13" s="3">
        <f t="shared" si="5"/>
        <v>0.9500000000000004</v>
      </c>
      <c r="K13" s="3">
        <f t="shared" si="6"/>
        <v>4.1824258343508305</v>
      </c>
      <c r="L13" s="3">
        <f t="shared" si="0"/>
        <v>17.22404188008462</v>
      </c>
      <c r="M13" s="3">
        <f t="shared" si="1"/>
        <v>1.4506751427074072</v>
      </c>
      <c r="N13" s="3">
        <f t="shared" si="2"/>
        <v>111293.80907131599</v>
      </c>
      <c r="O13" s="3">
        <f t="shared" si="3"/>
        <v>99984.615384615361</v>
      </c>
      <c r="P13" s="3">
        <f t="shared" si="4"/>
        <v>11309.19368670063</v>
      </c>
    </row>
    <row r="14" spans="2:16" x14ac:dyDescent="0.45">
      <c r="B14" s="1" t="s">
        <v>14</v>
      </c>
      <c r="C14" s="1">
        <v>100</v>
      </c>
      <c r="D14" s="1" t="s">
        <v>15</v>
      </c>
      <c r="F14" s="4" t="s">
        <v>34</v>
      </c>
      <c r="G14" s="4">
        <f>G5-G13-G12</f>
        <v>1.7400597372900726</v>
      </c>
      <c r="H14" s="4" t="s">
        <v>31</v>
      </c>
      <c r="J14" s="3">
        <f t="shared" si="5"/>
        <v>1.0000000000000004</v>
      </c>
      <c r="K14" s="3">
        <f t="shared" si="6"/>
        <v>3.8247894058285503</v>
      </c>
      <c r="L14" s="3">
        <f t="shared" si="0"/>
        <v>17.553896667988155</v>
      </c>
      <c r="M14" s="3">
        <f t="shared" si="1"/>
        <v>1.4784567833261519</v>
      </c>
      <c r="N14" s="3">
        <f t="shared" si="2"/>
        <v>110589.54900832535</v>
      </c>
      <c r="O14" s="3">
        <f t="shared" si="3"/>
        <v>97499.999999999985</v>
      </c>
      <c r="P14" s="3">
        <f t="shared" si="4"/>
        <v>13089.549008325368</v>
      </c>
    </row>
    <row r="15" spans="2:16" x14ac:dyDescent="0.45">
      <c r="B15" s="1" t="s">
        <v>16</v>
      </c>
      <c r="C15" s="1">
        <v>25</v>
      </c>
      <c r="D15" s="1" t="s">
        <v>15</v>
      </c>
      <c r="F15" s="4" t="s">
        <v>36</v>
      </c>
      <c r="G15" s="4">
        <f>24/(G11+C6)</f>
        <v>7.5276978446908043</v>
      </c>
      <c r="H15" s="4"/>
      <c r="J15" s="3">
        <f t="shared" si="5"/>
        <v>1.0500000000000005</v>
      </c>
      <c r="K15" s="3">
        <f t="shared" si="6"/>
        <v>3.4977342284920487</v>
      </c>
      <c r="L15" s="3">
        <f t="shared" si="0"/>
        <v>17.855545794165931</v>
      </c>
      <c r="M15" s="3">
        <f t="shared" si="1"/>
        <v>1.5038628344848783</v>
      </c>
      <c r="N15" s="3">
        <f t="shared" si="2"/>
        <v>109746.2814665808</v>
      </c>
      <c r="O15" s="3">
        <f t="shared" si="3"/>
        <v>95136.585365853622</v>
      </c>
      <c r="P15" s="3">
        <f t="shared" si="4"/>
        <v>14609.696100727175</v>
      </c>
    </row>
    <row r="16" spans="2:16" x14ac:dyDescent="0.45">
      <c r="B16" s="1" t="s">
        <v>17</v>
      </c>
      <c r="C16" s="1">
        <v>8000</v>
      </c>
      <c r="D16" s="1" t="s">
        <v>18</v>
      </c>
      <c r="F16" s="4" t="s">
        <v>35</v>
      </c>
      <c r="G16" s="4">
        <f>G15*C5*G13</f>
        <v>155.52178778704229</v>
      </c>
      <c r="H16" s="4" t="s">
        <v>37</v>
      </c>
      <c r="J16" s="3">
        <f t="shared" si="5"/>
        <v>1.1000000000000005</v>
      </c>
      <c r="K16" s="3">
        <f t="shared" si="6"/>
        <v>3.1986453200590357</v>
      </c>
      <c r="L16" s="3">
        <f t="shared" si="0"/>
        <v>18.131401105838481</v>
      </c>
      <c r="M16" s="3">
        <f t="shared" si="1"/>
        <v>1.5270964312453406</v>
      </c>
      <c r="N16" s="3">
        <f t="shared" si="2"/>
        <v>108788.40663503086</v>
      </c>
      <c r="O16" s="3">
        <f t="shared" si="3"/>
        <v>92885.714285714261</v>
      </c>
      <c r="P16" s="3">
        <f t="shared" si="4"/>
        <v>15902.692349316596</v>
      </c>
    </row>
    <row r="17" spans="2:16" x14ac:dyDescent="0.45">
      <c r="B17" s="1" t="s">
        <v>19</v>
      </c>
      <c r="C17" s="1">
        <v>15</v>
      </c>
      <c r="D17" s="1" t="s">
        <v>20</v>
      </c>
      <c r="F17" s="4"/>
      <c r="G17" s="4"/>
      <c r="H17" s="4"/>
      <c r="J17" s="3">
        <f t="shared" si="5"/>
        <v>1.1500000000000006</v>
      </c>
      <c r="K17" s="3">
        <f t="shared" si="6"/>
        <v>2.9251313036286692</v>
      </c>
      <c r="L17" s="3">
        <f t="shared" si="0"/>
        <v>18.383668214787821</v>
      </c>
      <c r="M17" s="3">
        <f t="shared" si="1"/>
        <v>1.548343338726367</v>
      </c>
      <c r="N17" s="3">
        <f t="shared" si="2"/>
        <v>107736.84628201232</v>
      </c>
      <c r="O17" s="3">
        <f t="shared" si="3"/>
        <v>90739.534883720917</v>
      </c>
      <c r="P17" s="3">
        <f t="shared" si="4"/>
        <v>16997.311398291407</v>
      </c>
    </row>
    <row r="18" spans="2:16" x14ac:dyDescent="0.45">
      <c r="J18" s="3">
        <f t="shared" si="5"/>
        <v>1.2000000000000006</v>
      </c>
      <c r="K18" s="3">
        <f t="shared" si="6"/>
        <v>2.6750052873353396</v>
      </c>
      <c r="L18" s="3">
        <f t="shared" si="0"/>
        <v>18.614364132411474</v>
      </c>
      <c r="M18" s="3">
        <f t="shared" si="1"/>
        <v>1.5677734373960441</v>
      </c>
      <c r="N18" s="3">
        <f t="shared" si="2"/>
        <v>106609.54003108387</v>
      </c>
      <c r="O18" s="3">
        <f t="shared" si="3"/>
        <v>88690.909090909074</v>
      </c>
      <c r="P18" s="3">
        <f t="shared" si="4"/>
        <v>17918.6309401748</v>
      </c>
    </row>
    <row r="19" spans="2:16" x14ac:dyDescent="0.45">
      <c r="J19" s="3">
        <f t="shared" si="5"/>
        <v>1.2500000000000007</v>
      </c>
      <c r="K19" s="3">
        <f t="shared" si="6"/>
        <v>2.4462673789704166</v>
      </c>
      <c r="L19" s="3">
        <f t="shared" si="0"/>
        <v>18.825333396814891</v>
      </c>
      <c r="M19" s="3">
        <f t="shared" si="1"/>
        <v>1.5855420813575503</v>
      </c>
      <c r="N19" s="3">
        <f t="shared" si="2"/>
        <v>105421.86702216335</v>
      </c>
      <c r="O19" s="3">
        <f t="shared" si="3"/>
        <v>86733.333333333299</v>
      </c>
      <c r="P19" s="3">
        <f t="shared" si="4"/>
        <v>18688.533688830052</v>
      </c>
    </row>
    <row r="20" spans="2:16" x14ac:dyDescent="0.45">
      <c r="J20" s="3">
        <f t="shared" si="5"/>
        <v>1.3000000000000007</v>
      </c>
      <c r="K20" s="3">
        <f t="shared" si="6"/>
        <v>2.2370886957669809</v>
      </c>
      <c r="L20" s="3">
        <f t="shared" si="0"/>
        <v>19.018262820887003</v>
      </c>
      <c r="M20" s="3">
        <f t="shared" si="1"/>
        <v>1.6017913404888739</v>
      </c>
      <c r="N20" s="3">
        <f t="shared" si="2"/>
        <v>104187.00501877224</v>
      </c>
      <c r="O20" s="3">
        <f t="shared" si="3"/>
        <v>84860.869565217363</v>
      </c>
      <c r="P20" s="3">
        <f t="shared" si="4"/>
        <v>19326.135453554874</v>
      </c>
    </row>
    <row r="21" spans="2:16" x14ac:dyDescent="0.45">
      <c r="J21" s="3">
        <f t="shared" si="5"/>
        <v>1.3500000000000008</v>
      </c>
      <c r="K21" s="3">
        <f t="shared" si="6"/>
        <v>2.0457967414971332</v>
      </c>
      <c r="L21" s="3">
        <f t="shared" si="0"/>
        <v>19.19469497927772</v>
      </c>
      <c r="M21" s="3">
        <f t="shared" si="1"/>
        <v>1.6166511363680041</v>
      </c>
      <c r="N21" s="3">
        <f t="shared" si="2"/>
        <v>102916.23691016989</v>
      </c>
      <c r="O21" s="3">
        <f t="shared" si="3"/>
        <v>83068.085106382961</v>
      </c>
      <c r="P21" s="3">
        <f t="shared" si="4"/>
        <v>19848.151803786925</v>
      </c>
    </row>
    <row r="22" spans="2:16" x14ac:dyDescent="0.45">
      <c r="J22" s="3">
        <f t="shared" si="5"/>
        <v>1.4000000000000008</v>
      </c>
      <c r="K22" s="3">
        <f t="shared" si="6"/>
        <v>1.8708620339639115</v>
      </c>
      <c r="L22" s="3">
        <f t="shared" si="0"/>
        <v>19.356040542113032</v>
      </c>
      <c r="M22" s="3">
        <f t="shared" si="1"/>
        <v>1.6302402810659142</v>
      </c>
      <c r="N22" s="3">
        <f t="shared" si="2"/>
        <v>101619.21284609339</v>
      </c>
      <c r="O22" s="3">
        <f t="shared" si="3"/>
        <v>81349.999999999971</v>
      </c>
      <c r="P22" s="3">
        <f t="shared" si="4"/>
        <v>20269.212846093418</v>
      </c>
    </row>
    <row r="23" spans="2:16" x14ac:dyDescent="0.45">
      <c r="J23" s="3">
        <f t="shared" si="5"/>
        <v>1.4500000000000008</v>
      </c>
      <c r="K23" s="3">
        <f t="shared" si="6"/>
        <v>1.7108858759674044</v>
      </c>
      <c r="L23" s="3">
        <f t="shared" si="0"/>
        <v>19.503589554062394</v>
      </c>
      <c r="M23" s="3">
        <f t="shared" si="1"/>
        <v>1.6426674271130592</v>
      </c>
      <c r="N23" s="3">
        <f t="shared" si="2"/>
        <v>100304.1748494637</v>
      </c>
      <c r="O23" s="3">
        <f t="shared" si="3"/>
        <v>79702.040816326495</v>
      </c>
      <c r="P23" s="3">
        <f t="shared" si="4"/>
        <v>20602.134033137205</v>
      </c>
    </row>
    <row r="24" spans="2:16" x14ac:dyDescent="0.45">
      <c r="J24" s="3">
        <f t="shared" si="5"/>
        <v>1.5000000000000009</v>
      </c>
      <c r="K24" s="3">
        <f t="shared" si="6"/>
        <v>1.5645891719673521</v>
      </c>
      <c r="L24" s="3">
        <f t="shared" si="0"/>
        <v>19.638521748940626</v>
      </c>
      <c r="M24" s="3">
        <f t="shared" si="1"/>
        <v>1.6540319362348797</v>
      </c>
      <c r="N24" s="3">
        <f t="shared" si="2"/>
        <v>98978.149614660724</v>
      </c>
      <c r="O24" s="3">
        <f t="shared" si="3"/>
        <v>78119.999999999971</v>
      </c>
      <c r="P24" s="3">
        <f t="shared" si="4"/>
        <v>20858.149614660753</v>
      </c>
    </row>
    <row r="25" spans="2:16" x14ac:dyDescent="0.45">
      <c r="J25" s="3">
        <f t="shared" si="5"/>
        <v>1.5500000000000009</v>
      </c>
      <c r="K25" s="3">
        <f t="shared" si="6"/>
        <v>1.4308022010254309</v>
      </c>
      <c r="L25" s="3">
        <f t="shared" ref="L25:L33" si="7">$G$3/($G$3+$G$4)*$G$5*(1-EXP(-($G$3+$G$4)*J25))</f>
        <v>19.761915982315138</v>
      </c>
      <c r="M25" s="3">
        <f t="shared" ref="M25:M33" si="8">$G$5-L25-K25</f>
        <v>1.664424673802289</v>
      </c>
      <c r="N25" s="3">
        <f t="shared" si="2"/>
        <v>97647.114265557131</v>
      </c>
      <c r="O25" s="3">
        <f t="shared" si="3"/>
        <v>76599.999999999971</v>
      </c>
      <c r="P25" s="3">
        <f t="shared" si="4"/>
        <v>21047.11426555716</v>
      </c>
    </row>
    <row r="26" spans="2:16" x14ac:dyDescent="0.45">
      <c r="J26" s="3">
        <f t="shared" si="5"/>
        <v>1.600000000000001</v>
      </c>
      <c r="K26" s="3">
        <f t="shared" si="6"/>
        <v>1.3084552642563834</v>
      </c>
      <c r="L26" s="3">
        <f t="shared" si="7"/>
        <v>19.874758857537191</v>
      </c>
      <c r="M26" s="3">
        <f t="shared" si="8"/>
        <v>1.6739287353492829</v>
      </c>
      <c r="N26" s="3">
        <f t="shared" si="2"/>
        <v>96316.13907883405</v>
      </c>
      <c r="O26" s="3">
        <f t="shared" si="3"/>
        <v>75138.461538461517</v>
      </c>
      <c r="P26" s="3">
        <f t="shared" si="4"/>
        <v>21177.677540372533</v>
      </c>
    </row>
    <row r="27" spans="2:16" x14ac:dyDescent="0.45">
      <c r="J27" s="3">
        <f t="shared" si="5"/>
        <v>1.650000000000001</v>
      </c>
      <c r="K27" s="3">
        <f t="shared" si="6"/>
        <v>1.1965701320093312</v>
      </c>
      <c r="L27" s="3">
        <f t="shared" si="7"/>
        <v>19.977952614167084</v>
      </c>
      <c r="M27" s="3">
        <f t="shared" si="8"/>
        <v>1.6826201109664429</v>
      </c>
      <c r="N27" s="3">
        <f t="shared" si="2"/>
        <v>94989.510542832126</v>
      </c>
      <c r="O27" s="3">
        <f t="shared" si="3"/>
        <v>73732.075471698088</v>
      </c>
      <c r="P27" s="3">
        <f t="shared" si="4"/>
        <v>21257.435071134038</v>
      </c>
    </row>
    <row r="28" spans="2:16" x14ac:dyDescent="0.45">
      <c r="J28" s="5">
        <f t="shared" si="5"/>
        <v>1.7000000000000011</v>
      </c>
      <c r="K28" s="5">
        <f t="shared" si="6"/>
        <v>1.0942522223948814</v>
      </c>
      <c r="L28" s="5">
        <f t="shared" si="7"/>
        <v>20.072322341865291</v>
      </c>
      <c r="M28" s="5">
        <f t="shared" si="8"/>
        <v>1.6905682928826848</v>
      </c>
      <c r="N28" s="5">
        <f t="shared" si="2"/>
        <v>93670.837595371326</v>
      </c>
      <c r="O28" s="5">
        <f t="shared" si="3"/>
        <v>72377.777777777752</v>
      </c>
      <c r="P28" s="5">
        <f t="shared" si="4"/>
        <v>21293.059817593574</v>
      </c>
    </row>
    <row r="29" spans="2:16" x14ac:dyDescent="0.45">
      <c r="J29" s="3">
        <f t="shared" si="5"/>
        <v>1.7500000000000011</v>
      </c>
      <c r="K29" s="3">
        <f t="shared" si="6"/>
        <v>1.0006834486211285</v>
      </c>
      <c r="L29" s="3">
        <f t="shared" si="7"/>
        <v>20.158622577428719</v>
      </c>
      <c r="M29" s="3">
        <f t="shared" si="8"/>
        <v>1.6978368310930099</v>
      </c>
      <c r="N29" s="3">
        <f t="shared" si="2"/>
        <v>92363.143445673384</v>
      </c>
      <c r="O29" s="3">
        <f t="shared" si="3"/>
        <v>71072.72727272725</v>
      </c>
      <c r="P29" s="3">
        <f t="shared" si="4"/>
        <v>21290.416172946134</v>
      </c>
    </row>
    <row r="30" spans="2:16" x14ac:dyDescent="0.45">
      <c r="J30" s="3">
        <f t="shared" si="5"/>
        <v>1.8000000000000012</v>
      </c>
      <c r="K30" s="3">
        <f t="shared" si="6"/>
        <v>0.91511567794916693</v>
      </c>
      <c r="L30" s="3">
        <f t="shared" si="7"/>
        <v>20.237543337718716</v>
      </c>
      <c r="M30" s="3">
        <f t="shared" si="8"/>
        <v>1.704483841474975</v>
      </c>
      <c r="N30" s="3">
        <f t="shared" si="2"/>
        <v>91068.945019734179</v>
      </c>
      <c r="O30" s="3">
        <f t="shared" si="3"/>
        <v>69814.285714285681</v>
      </c>
      <c r="P30" s="3">
        <f t="shared" si="4"/>
        <v>21254.659305448498</v>
      </c>
    </row>
    <row r="31" spans="2:16" x14ac:dyDescent="0.45">
      <c r="J31" s="3">
        <f t="shared" si="5"/>
        <v>1.8500000000000012</v>
      </c>
      <c r="K31" s="3">
        <f t="shared" si="6"/>
        <v>0.83686474996892624</v>
      </c>
      <c r="L31" s="3">
        <f t="shared" si="7"/>
        <v>20.309715636717531</v>
      </c>
      <c r="M31" s="3">
        <f t="shared" si="8"/>
        <v>1.7105624704564004</v>
      </c>
      <c r="N31" s="3">
        <f t="shared" si="2"/>
        <v>89790.321762330088</v>
      </c>
      <c r="O31" s="3">
        <f t="shared" si="3"/>
        <v>68599.999999999971</v>
      </c>
      <c r="P31" s="3">
        <f t="shared" si="4"/>
        <v>21190.321762330117</v>
      </c>
    </row>
    <row r="32" spans="2:16" x14ac:dyDescent="0.45">
      <c r="J32" s="3">
        <f t="shared" si="5"/>
        <v>1.9000000000000012</v>
      </c>
      <c r="K32" s="3">
        <f t="shared" si="6"/>
        <v>0.76530500636822907</v>
      </c>
      <c r="L32" s="3">
        <f t="shared" si="7"/>
        <v>20.375716530824906</v>
      </c>
      <c r="M32" s="3">
        <f t="shared" si="8"/>
        <v>1.7161213199497221</v>
      </c>
      <c r="N32" s="3">
        <f t="shared" si="2"/>
        <v>88528.975271859905</v>
      </c>
      <c r="O32" s="3">
        <f t="shared" si="3"/>
        <v>67427.586206896522</v>
      </c>
      <c r="P32" s="3">
        <f t="shared" si="4"/>
        <v>21101.389064963383</v>
      </c>
    </row>
    <row r="33" spans="10:16" x14ac:dyDescent="0.45">
      <c r="J33" s="3">
        <f t="shared" si="5"/>
        <v>1.9500000000000013</v>
      </c>
      <c r="K33" s="3">
        <f t="shared" si="6"/>
        <v>0.69986428845763005</v>
      </c>
      <c r="L33" s="3">
        <f t="shared" si="7"/>
        <v>20.436073732734808</v>
      </c>
      <c r="M33" s="3">
        <f t="shared" si="8"/>
        <v>1.7212048359504193</v>
      </c>
      <c r="N33" s="3">
        <f t="shared" si="2"/>
        <v>87286.281027952034</v>
      </c>
      <c r="O33" s="3">
        <f t="shared" si="3"/>
        <v>66294.915254237276</v>
      </c>
      <c r="P33" s="3">
        <f t="shared" si="4"/>
        <v>20991.365773714759</v>
      </c>
    </row>
    <row r="34" spans="10:16" x14ac:dyDescent="0.45">
      <c r="J34" s="3">
        <f t="shared" si="5"/>
        <v>2.0000000000000013</v>
      </c>
      <c r="K34" s="3">
        <f t="shared" si="6"/>
        <v>0.64001936245355107</v>
      </c>
      <c r="L34" s="3">
        <f t="shared" ref="L34" si="9">$G$3/($G$3+$G$4)*$G$5*(1-EXP(-($G$3+$G$4)*J34))</f>
        <v>20.491269830782603</v>
      </c>
      <c r="M34" s="3">
        <f t="shared" ref="M34" si="10">$G$5-L34-K34</f>
        <v>1.7258536639067039</v>
      </c>
      <c r="N34" s="3">
        <f t="shared" si="2"/>
        <v>86063.333289286893</v>
      </c>
      <c r="O34" s="3">
        <f t="shared" si="3"/>
        <v>65199.999999999971</v>
      </c>
      <c r="P34" s="3">
        <f t="shared" si="4"/>
        <v>20863.333289286922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Cuoci</dc:creator>
  <cp:lastModifiedBy>Alberto Cuoci</cp:lastModifiedBy>
  <dcterms:created xsi:type="dcterms:W3CDTF">2017-10-22T21:21:11Z</dcterms:created>
  <dcterms:modified xsi:type="dcterms:W3CDTF">2017-10-22T22:08:43Z</dcterms:modified>
</cp:coreProperties>
</file>