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oci\OneDrive for Business\Teaching\Chemical Reaction Engineering\PracticalSessions\CRE2018-2019\Practicals01\"/>
    </mc:Choice>
  </mc:AlternateContent>
  <bookViews>
    <workbookView xWindow="0" yWindow="0" windowWidth="10060" windowHeight="6587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J57" i="1" s="1"/>
  <c r="J33" i="1"/>
  <c r="J34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5" i="1"/>
  <c r="J4" i="1"/>
  <c r="G15" i="1"/>
  <c r="G14" i="1"/>
  <c r="G7" i="1"/>
  <c r="G8" i="1" s="1"/>
  <c r="C19" i="1"/>
  <c r="G3" i="1" s="1"/>
  <c r="C9" i="1"/>
  <c r="C6" i="1"/>
  <c r="J58" i="1" l="1"/>
  <c r="J35" i="1"/>
  <c r="G4" i="1"/>
  <c r="G13" i="1"/>
  <c r="G9" i="1"/>
  <c r="G5" i="1"/>
  <c r="G6" i="1" s="1"/>
  <c r="K57" i="1" s="1"/>
  <c r="K56" i="1" l="1"/>
  <c r="K33" i="1"/>
  <c r="K34" i="1"/>
  <c r="L34" i="1" s="1"/>
  <c r="M57" i="1"/>
  <c r="N57" i="1" s="1"/>
  <c r="L57" i="1"/>
  <c r="L56" i="1"/>
  <c r="M56" i="1"/>
  <c r="N56" i="1" s="1"/>
  <c r="J59" i="1"/>
  <c r="K58" i="1"/>
  <c r="J36" i="1"/>
  <c r="K35" i="1"/>
  <c r="M34" i="1"/>
  <c r="N34" i="1" s="1"/>
  <c r="K27" i="1"/>
  <c r="K5" i="1"/>
  <c r="K19" i="1"/>
  <c r="K8" i="1"/>
  <c r="K18" i="1"/>
  <c r="K25" i="1"/>
  <c r="K9" i="1"/>
  <c r="K14" i="1"/>
  <c r="K21" i="1"/>
  <c r="K23" i="1"/>
  <c r="K16" i="1"/>
  <c r="K6" i="1"/>
  <c r="K15" i="1"/>
  <c r="K20" i="1"/>
  <c r="K7" i="1"/>
  <c r="K22" i="1"/>
  <c r="K4" i="1"/>
  <c r="K11" i="1"/>
  <c r="K24" i="1"/>
  <c r="K26" i="1"/>
  <c r="K10" i="1"/>
  <c r="K12" i="1"/>
  <c r="K17" i="1"/>
  <c r="K13" i="1"/>
  <c r="K29" i="1"/>
  <c r="K28" i="1"/>
  <c r="M33" i="1" l="1"/>
  <c r="N33" i="1" s="1"/>
  <c r="L33" i="1"/>
  <c r="O33" i="1" s="1"/>
  <c r="P33" i="1" s="1"/>
  <c r="O57" i="1"/>
  <c r="P57" i="1" s="1"/>
  <c r="O56" i="1"/>
  <c r="P56" i="1" s="1"/>
  <c r="M58" i="1"/>
  <c r="N58" i="1" s="1"/>
  <c r="L58" i="1"/>
  <c r="O58" i="1" s="1"/>
  <c r="P58" i="1" s="1"/>
  <c r="K59" i="1"/>
  <c r="J60" i="1"/>
  <c r="O34" i="1"/>
  <c r="P34" i="1" s="1"/>
  <c r="L35" i="1"/>
  <c r="M35" i="1"/>
  <c r="N35" i="1" s="1"/>
  <c r="J37" i="1"/>
  <c r="K36" i="1"/>
  <c r="L13" i="1"/>
  <c r="M13" i="1"/>
  <c r="N13" i="1" s="1"/>
  <c r="L9" i="1"/>
  <c r="M9" i="1"/>
  <c r="N9" i="1" s="1"/>
  <c r="L22" i="1"/>
  <c r="M22" i="1"/>
  <c r="N22" i="1" s="1"/>
  <c r="L14" i="1"/>
  <c r="M14" i="1"/>
  <c r="N14" i="1" s="1"/>
  <c r="L8" i="1"/>
  <c r="M8" i="1"/>
  <c r="N8" i="1" s="1"/>
  <c r="M17" i="1"/>
  <c r="N17" i="1" s="1"/>
  <c r="L17" i="1"/>
  <c r="M7" i="1"/>
  <c r="N7" i="1" s="1"/>
  <c r="L7" i="1"/>
  <c r="O7" i="1" s="1"/>
  <c r="P7" i="1" s="1"/>
  <c r="M19" i="1"/>
  <c r="N19" i="1" s="1"/>
  <c r="L19" i="1"/>
  <c r="M12" i="1"/>
  <c r="N12" i="1" s="1"/>
  <c r="L12" i="1"/>
  <c r="O12" i="1" s="1"/>
  <c r="P12" i="1" s="1"/>
  <c r="M11" i="1"/>
  <c r="N11" i="1" s="1"/>
  <c r="L11" i="1"/>
  <c r="M20" i="1"/>
  <c r="N20" i="1" s="1"/>
  <c r="L20" i="1"/>
  <c r="O20" i="1" s="1"/>
  <c r="P20" i="1" s="1"/>
  <c r="M23" i="1"/>
  <c r="N23" i="1" s="1"/>
  <c r="L23" i="1"/>
  <c r="M25" i="1"/>
  <c r="N25" i="1" s="1"/>
  <c r="L25" i="1"/>
  <c r="O25" i="1" s="1"/>
  <c r="P25" i="1" s="1"/>
  <c r="L5" i="1"/>
  <c r="M5" i="1"/>
  <c r="N5" i="1" s="1"/>
  <c r="L26" i="1"/>
  <c r="M26" i="1"/>
  <c r="N26" i="1" s="1"/>
  <c r="L6" i="1"/>
  <c r="M6" i="1"/>
  <c r="N6" i="1" s="1"/>
  <c r="L24" i="1"/>
  <c r="M24" i="1"/>
  <c r="N24" i="1" s="1"/>
  <c r="M16" i="1"/>
  <c r="N16" i="1" s="1"/>
  <c r="L16" i="1"/>
  <c r="L10" i="1"/>
  <c r="M10" i="1"/>
  <c r="N10" i="1" s="1"/>
  <c r="L4" i="1"/>
  <c r="M4" i="1"/>
  <c r="N4" i="1" s="1"/>
  <c r="M15" i="1"/>
  <c r="N15" i="1" s="1"/>
  <c r="L15" i="1"/>
  <c r="O15" i="1" s="1"/>
  <c r="P15" i="1" s="1"/>
  <c r="L21" i="1"/>
  <c r="M21" i="1"/>
  <c r="N21" i="1" s="1"/>
  <c r="L18" i="1"/>
  <c r="M18" i="1"/>
  <c r="N18" i="1" s="1"/>
  <c r="M27" i="1"/>
  <c r="N27" i="1" s="1"/>
  <c r="L27" i="1"/>
  <c r="M28" i="1"/>
  <c r="N28" i="1" s="1"/>
  <c r="L28" i="1"/>
  <c r="O28" i="1" s="1"/>
  <c r="P28" i="1" s="1"/>
  <c r="K30" i="1"/>
  <c r="M29" i="1"/>
  <c r="N29" i="1" s="1"/>
  <c r="L29" i="1"/>
  <c r="R33" i="1" l="1"/>
  <c r="R57" i="1"/>
  <c r="O11" i="1"/>
  <c r="P11" i="1" s="1"/>
  <c r="R11" i="1" s="1"/>
  <c r="O19" i="1"/>
  <c r="P19" i="1" s="1"/>
  <c r="R19" i="1" s="1"/>
  <c r="O17" i="1"/>
  <c r="P17" i="1" s="1"/>
  <c r="R56" i="1"/>
  <c r="O27" i="1"/>
  <c r="P27" i="1" s="1"/>
  <c r="R27" i="1" s="1"/>
  <c r="O16" i="1"/>
  <c r="P16" i="1" s="1"/>
  <c r="R16" i="1" s="1"/>
  <c r="O23" i="1"/>
  <c r="P23" i="1" s="1"/>
  <c r="L59" i="1"/>
  <c r="M59" i="1"/>
  <c r="N59" i="1" s="1"/>
  <c r="J61" i="1"/>
  <c r="K60" i="1"/>
  <c r="O35" i="1"/>
  <c r="P35" i="1" s="1"/>
  <c r="K37" i="1"/>
  <c r="J38" i="1"/>
  <c r="M36" i="1"/>
  <c r="N36" i="1" s="1"/>
  <c r="L36" i="1"/>
  <c r="O29" i="1"/>
  <c r="P29" i="1" s="1"/>
  <c r="R28" i="1" s="1"/>
  <c r="O21" i="1"/>
  <c r="P21" i="1" s="1"/>
  <c r="O4" i="1"/>
  <c r="P4" i="1" s="1"/>
  <c r="O6" i="1"/>
  <c r="P6" i="1" s="1"/>
  <c r="R6" i="1" s="1"/>
  <c r="O5" i="1"/>
  <c r="P5" i="1" s="1"/>
  <c r="O14" i="1"/>
  <c r="P14" i="1" s="1"/>
  <c r="R14" i="1" s="1"/>
  <c r="O9" i="1"/>
  <c r="P9" i="1" s="1"/>
  <c r="O18" i="1"/>
  <c r="P18" i="1" s="1"/>
  <c r="R18" i="1" s="1"/>
  <c r="O10" i="1"/>
  <c r="P10" i="1" s="1"/>
  <c r="R10" i="1" s="1"/>
  <c r="O24" i="1"/>
  <c r="P24" i="1" s="1"/>
  <c r="R24" i="1" s="1"/>
  <c r="O26" i="1"/>
  <c r="P26" i="1" s="1"/>
  <c r="R25" i="1" s="1"/>
  <c r="O8" i="1"/>
  <c r="P8" i="1" s="1"/>
  <c r="R8" i="1" s="1"/>
  <c r="O22" i="1"/>
  <c r="P22" i="1" s="1"/>
  <c r="O13" i="1"/>
  <c r="P13" i="1" s="1"/>
  <c r="R13" i="1" s="1"/>
  <c r="L30" i="1"/>
  <c r="M30" i="1"/>
  <c r="N30" i="1" s="1"/>
  <c r="K31" i="1"/>
  <c r="K32" i="1"/>
  <c r="R21" i="1" l="1"/>
  <c r="R17" i="1"/>
  <c r="R22" i="1"/>
  <c r="R5" i="1"/>
  <c r="R12" i="1"/>
  <c r="R20" i="1"/>
  <c r="R26" i="1"/>
  <c r="R9" i="1"/>
  <c r="R4" i="1"/>
  <c r="R34" i="1"/>
  <c r="R23" i="1"/>
  <c r="R7" i="1"/>
  <c r="R15" i="1"/>
  <c r="L60" i="1"/>
  <c r="M60" i="1"/>
  <c r="N60" i="1" s="1"/>
  <c r="J62" i="1"/>
  <c r="K61" i="1"/>
  <c r="O59" i="1"/>
  <c r="P59" i="1" s="1"/>
  <c r="K38" i="1"/>
  <c r="J39" i="1"/>
  <c r="M37" i="1"/>
  <c r="N37" i="1" s="1"/>
  <c r="L37" i="1"/>
  <c r="O36" i="1"/>
  <c r="P36" i="1" s="1"/>
  <c r="L32" i="1"/>
  <c r="M32" i="1"/>
  <c r="N32" i="1" s="1"/>
  <c r="M31" i="1"/>
  <c r="N31" i="1" s="1"/>
  <c r="L31" i="1"/>
  <c r="O30" i="1"/>
  <c r="P30" i="1" s="1"/>
  <c r="O37" i="1" l="1"/>
  <c r="P37" i="1" s="1"/>
  <c r="R36" i="1" s="1"/>
  <c r="R29" i="1"/>
  <c r="R58" i="1"/>
  <c r="R35" i="1"/>
  <c r="M61" i="1"/>
  <c r="N61" i="1" s="1"/>
  <c r="L61" i="1"/>
  <c r="J63" i="1"/>
  <c r="K62" i="1"/>
  <c r="O60" i="1"/>
  <c r="P60" i="1" s="1"/>
  <c r="K39" i="1"/>
  <c r="J40" i="1"/>
  <c r="M38" i="1"/>
  <c r="N38" i="1" s="1"/>
  <c r="L38" i="1"/>
  <c r="O31" i="1"/>
  <c r="P31" i="1" s="1"/>
  <c r="O32" i="1"/>
  <c r="P32" i="1" s="1"/>
  <c r="R32" i="1" s="1"/>
  <c r="O38" i="1" l="1"/>
  <c r="P38" i="1" s="1"/>
  <c r="R59" i="1"/>
  <c r="R37" i="1"/>
  <c r="R31" i="1"/>
  <c r="O61" i="1"/>
  <c r="P61" i="1" s="1"/>
  <c r="R30" i="1"/>
  <c r="M62" i="1"/>
  <c r="N62" i="1" s="1"/>
  <c r="L62" i="1"/>
  <c r="O62" i="1" s="1"/>
  <c r="P62" i="1" s="1"/>
  <c r="K63" i="1"/>
  <c r="J64" i="1"/>
  <c r="K64" i="1" s="1"/>
  <c r="J41" i="1"/>
  <c r="K40" i="1"/>
  <c r="L39" i="1"/>
  <c r="M39" i="1"/>
  <c r="N39" i="1" s="1"/>
  <c r="R61" i="1" l="1"/>
  <c r="R60" i="1"/>
  <c r="L64" i="1"/>
  <c r="M64" i="1"/>
  <c r="N64" i="1" s="1"/>
  <c r="L63" i="1"/>
  <c r="M63" i="1"/>
  <c r="N63" i="1" s="1"/>
  <c r="O39" i="1"/>
  <c r="P39" i="1" s="1"/>
  <c r="M40" i="1"/>
  <c r="N40" i="1" s="1"/>
  <c r="L40" i="1"/>
  <c r="K41" i="1"/>
  <c r="J42" i="1"/>
  <c r="O40" i="1" l="1"/>
  <c r="P40" i="1" s="1"/>
  <c r="R39" i="1"/>
  <c r="R38" i="1"/>
  <c r="O63" i="1"/>
  <c r="P63" i="1" s="1"/>
  <c r="O64" i="1"/>
  <c r="P64" i="1" s="1"/>
  <c r="X4" i="1" s="1"/>
  <c r="L41" i="1"/>
  <c r="M41" i="1"/>
  <c r="N41" i="1" s="1"/>
  <c r="K42" i="1"/>
  <c r="J43" i="1"/>
  <c r="R63" i="1" l="1"/>
  <c r="R62" i="1"/>
  <c r="K43" i="1"/>
  <c r="J44" i="1"/>
  <c r="M42" i="1"/>
  <c r="N42" i="1" s="1"/>
  <c r="L42" i="1"/>
  <c r="O41" i="1"/>
  <c r="P41" i="1" s="1"/>
  <c r="R40" i="1" l="1"/>
  <c r="O42" i="1"/>
  <c r="P42" i="1" s="1"/>
  <c r="J45" i="1"/>
  <c r="K44" i="1"/>
  <c r="L43" i="1"/>
  <c r="M43" i="1"/>
  <c r="N43" i="1" s="1"/>
  <c r="O43" i="1" l="1"/>
  <c r="P43" i="1" s="1"/>
  <c r="R41" i="1"/>
  <c r="M44" i="1"/>
  <c r="N44" i="1" s="1"/>
  <c r="L44" i="1"/>
  <c r="J46" i="1"/>
  <c r="K45" i="1"/>
  <c r="O44" i="1" l="1"/>
  <c r="P44" i="1" s="1"/>
  <c r="R43" i="1" s="1"/>
  <c r="R42" i="1"/>
  <c r="M45" i="1"/>
  <c r="N45" i="1" s="1"/>
  <c r="L45" i="1"/>
  <c r="K46" i="1"/>
  <c r="J47" i="1"/>
  <c r="O45" i="1" l="1"/>
  <c r="P45" i="1" s="1"/>
  <c r="K47" i="1"/>
  <c r="J48" i="1"/>
  <c r="M46" i="1"/>
  <c r="N46" i="1" s="1"/>
  <c r="L46" i="1"/>
  <c r="O46" i="1" l="1"/>
  <c r="P46" i="1" s="1"/>
  <c r="R45" i="1"/>
  <c r="R44" i="1"/>
  <c r="J49" i="1"/>
  <c r="K48" i="1"/>
  <c r="L47" i="1"/>
  <c r="M47" i="1"/>
  <c r="N47" i="1" s="1"/>
  <c r="O47" i="1" l="1"/>
  <c r="P47" i="1" s="1"/>
  <c r="M48" i="1"/>
  <c r="N48" i="1" s="1"/>
  <c r="L48" i="1"/>
  <c r="K49" i="1"/>
  <c r="J50" i="1"/>
  <c r="O48" i="1" l="1"/>
  <c r="P48" i="1" s="1"/>
  <c r="R47" i="1" s="1"/>
  <c r="R46" i="1"/>
  <c r="L49" i="1"/>
  <c r="M49" i="1"/>
  <c r="N49" i="1" s="1"/>
  <c r="K50" i="1"/>
  <c r="J51" i="1"/>
  <c r="K51" i="1" l="1"/>
  <c r="J52" i="1"/>
  <c r="M50" i="1"/>
  <c r="N50" i="1" s="1"/>
  <c r="L50" i="1"/>
  <c r="O49" i="1"/>
  <c r="P49" i="1" s="1"/>
  <c r="O50" i="1" l="1"/>
  <c r="P50" i="1" s="1"/>
  <c r="R49" i="1"/>
  <c r="R48" i="1"/>
  <c r="J53" i="1"/>
  <c r="K52" i="1"/>
  <c r="L51" i="1"/>
  <c r="M51" i="1"/>
  <c r="N51" i="1" s="1"/>
  <c r="O51" i="1" l="1"/>
  <c r="P51" i="1" s="1"/>
  <c r="M52" i="1"/>
  <c r="N52" i="1" s="1"/>
  <c r="L52" i="1"/>
  <c r="J54" i="1"/>
  <c r="K53" i="1"/>
  <c r="O52" i="1" l="1"/>
  <c r="P52" i="1" s="1"/>
  <c r="R51" i="1"/>
  <c r="R50" i="1"/>
  <c r="K54" i="1"/>
  <c r="J55" i="1"/>
  <c r="K55" i="1" s="1"/>
  <c r="M53" i="1"/>
  <c r="N53" i="1" s="1"/>
  <c r="L53" i="1"/>
  <c r="O53" i="1" s="1"/>
  <c r="P53" i="1" s="1"/>
  <c r="R52" i="1" l="1"/>
  <c r="L55" i="1"/>
  <c r="M55" i="1"/>
  <c r="N55" i="1" s="1"/>
  <c r="M54" i="1"/>
  <c r="N54" i="1" s="1"/>
  <c r="L54" i="1"/>
  <c r="O54" i="1" l="1"/>
  <c r="P54" i="1" s="1"/>
  <c r="O55" i="1"/>
  <c r="P55" i="1" s="1"/>
  <c r="R55" i="1" s="1"/>
  <c r="R54" i="1" l="1"/>
  <c r="R53" i="1"/>
  <c r="T3" i="1" s="1"/>
  <c r="T4" i="1" s="1"/>
</calcChain>
</file>

<file path=xl/sharedStrings.xml><?xml version="1.0" encoding="utf-8"?>
<sst xmlns="http://schemas.openxmlformats.org/spreadsheetml/2006/main" count="72" uniqueCount="52">
  <si>
    <t>Data</t>
  </si>
  <si>
    <t>kfRef</t>
  </si>
  <si>
    <t>1/h</t>
  </si>
  <si>
    <t>Tfref</t>
  </si>
  <si>
    <t>K</t>
  </si>
  <si>
    <t>E</t>
  </si>
  <si>
    <t>J/mol</t>
  </si>
  <si>
    <t>KeqRef</t>
  </si>
  <si>
    <t>TeqRef</t>
  </si>
  <si>
    <t>DH0</t>
  </si>
  <si>
    <t>T0</t>
  </si>
  <si>
    <t>CpA</t>
  </si>
  <si>
    <t>J/mol/K</t>
  </si>
  <si>
    <t>CpB</t>
  </si>
  <si>
    <t>CpI</t>
  </si>
  <si>
    <t>Cain</t>
  </si>
  <si>
    <t>kmol/m3</t>
  </si>
  <si>
    <t>FtotIn</t>
  </si>
  <si>
    <t>kmol/h</t>
  </si>
  <si>
    <t>xAin</t>
  </si>
  <si>
    <t>xBin</t>
  </si>
  <si>
    <t>xIin</t>
  </si>
  <si>
    <t>Tin</t>
  </si>
  <si>
    <t>Thermodynamics</t>
  </si>
  <si>
    <t>tetaA</t>
  </si>
  <si>
    <t>tetaB</t>
  </si>
  <si>
    <t>tetaC</t>
  </si>
  <si>
    <t>Cpin</t>
  </si>
  <si>
    <t>dCp</t>
  </si>
  <si>
    <t>Inlet</t>
  </si>
  <si>
    <t>Fain</t>
  </si>
  <si>
    <t>Fbin</t>
  </si>
  <si>
    <t>Fiin</t>
  </si>
  <si>
    <t>X</t>
  </si>
  <si>
    <t>T</t>
  </si>
  <si>
    <t>Xeq</t>
  </si>
  <si>
    <t>Keq</t>
  </si>
  <si>
    <t>DH*</t>
  </si>
  <si>
    <t>Dhin</t>
  </si>
  <si>
    <t>kf</t>
  </si>
  <si>
    <t>"-RA"</t>
  </si>
  <si>
    <t>"1/-RA"</t>
  </si>
  <si>
    <t>[kmol/m3/h]</t>
  </si>
  <si>
    <t>m3h/kmol</t>
  </si>
  <si>
    <t>-</t>
  </si>
  <si>
    <t>PFR</t>
  </si>
  <si>
    <t>Area</t>
  </si>
  <si>
    <t>TotArea</t>
  </si>
  <si>
    <t>V</t>
  </si>
  <si>
    <t>m3</t>
  </si>
  <si>
    <t>CSTR</t>
  </si>
  <si>
    <t>Xtg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</si>
</sst>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3" borderId="0" xfId="0" applyFont="1" applyFill="1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Foglio1!$J$4:$J$80</c:f>
              <c:numCache>
                <c:formatCode>General</c:formatCode>
                <c:ptCount val="7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</c:numCache>
            </c:numRef>
          </c:xVal>
          <c:yVal>
            <c:numRef>
              <c:f>Foglio1!$P$4:$P$80</c:f>
              <c:numCache>
                <c:formatCode>General</c:formatCode>
                <c:ptCount val="77"/>
                <c:pt idx="0">
                  <c:v>2.5433616937008081E-2</c:v>
                </c:pt>
                <c:pt idx="1">
                  <c:v>2.5071552416567291E-2</c:v>
                </c:pt>
                <c:pt idx="2">
                  <c:v>2.4724712674965132E-2</c:v>
                </c:pt>
                <c:pt idx="3">
                  <c:v>2.4392679458945982E-2</c:v>
                </c:pt>
                <c:pt idx="4">
                  <c:v>2.407506183659322E-2</c:v>
                </c:pt>
                <c:pt idx="5">
                  <c:v>2.3771495424895636E-2</c:v>
                </c:pt>
                <c:pt idx="6">
                  <c:v>2.3481641713276404E-2</c:v>
                </c:pt>
                <c:pt idx="7">
                  <c:v>2.3205187482566374E-2</c:v>
                </c:pt>
                <c:pt idx="8">
                  <c:v>2.2941844319591002E-2</c:v>
                </c:pt>
                <c:pt idx="9">
                  <c:v>2.2691348228258284E-2</c:v>
                </c:pt>
                <c:pt idx="10">
                  <c:v>2.2453459338807304E-2</c:v>
                </c:pt>
                <c:pt idx="11">
                  <c:v>2.2227961717716772E-2</c:v>
                </c:pt>
                <c:pt idx="12">
                  <c:v>2.2014663281681144E-2</c:v>
                </c:pt>
                <c:pt idx="13">
                  <c:v>2.1813395820072808E-2</c:v>
                </c:pt>
                <c:pt idx="14">
                  <c:v>2.1624015131424777E-2</c:v>
                </c:pt>
                <c:pt idx="15">
                  <c:v>2.1446401280726606E-2</c:v>
                </c:pt>
                <c:pt idx="16">
                  <c:v>2.1280458985739967E-2</c:v>
                </c:pt>
                <c:pt idx="17">
                  <c:v>2.1126118142155786E-2</c:v>
                </c:pt>
                <c:pt idx="18">
                  <c:v>2.0983334499252226E-2</c:v>
                </c:pt>
                <c:pt idx="19">
                  <c:v>2.0852090499834632E-2</c:v>
                </c:pt>
                <c:pt idx="20">
                  <c:v>2.0732396300690042E-2</c:v>
                </c:pt>
                <c:pt idx="21">
                  <c:v>2.062429099263002E-2</c:v>
                </c:pt>
                <c:pt idx="22">
                  <c:v>2.0527844042525469E-2</c:v>
                </c:pt>
                <c:pt idx="23">
                  <c:v>2.0443156983627375E-2</c:v>
                </c:pt>
                <c:pt idx="24">
                  <c:v>2.0370365385057723E-2</c:v>
                </c:pt>
                <c:pt idx="25">
                  <c:v>2.0309641136778869E-2</c:v>
                </c:pt>
                <c:pt idx="26">
                  <c:v>2.0261195092789702E-2</c:v>
                </c:pt>
                <c:pt idx="27">
                  <c:v>2.0225280122975673E-2</c:v>
                </c:pt>
                <c:pt idx="28">
                  <c:v>2.0202194633232608E-2</c:v>
                </c:pt>
                <c:pt idx="29">
                  <c:v>2.0192286624533061E-2</c:v>
                </c:pt>
                <c:pt idx="30">
                  <c:v>2.0195958374946144E-2</c:v>
                </c:pt>
                <c:pt idx="31">
                  <c:v>2.0213671844798217E-2</c:v>
                </c:pt>
                <c:pt idx="32">
                  <c:v>2.0245954924859689E-2</c:v>
                </c:pt>
                <c:pt idx="33">
                  <c:v>2.0293408671558592E-2</c:v>
                </c:pt>
                <c:pt idx="34">
                  <c:v>2.0356715702854696E-2</c:v>
                </c:pt>
                <c:pt idx="35">
                  <c:v>2.0436649965040989E-2</c:v>
                </c:pt>
                <c:pt idx="36">
                  <c:v>2.0534088126233915E-2</c:v>
                </c:pt>
                <c:pt idx="37">
                  <c:v>2.0650022909133241E-2</c:v>
                </c:pt>
                <c:pt idx="38">
                  <c:v>2.0785578747010428E-2</c:v>
                </c:pt>
                <c:pt idx="39">
                  <c:v>2.0942030237068868E-2</c:v>
                </c:pt>
                <c:pt idx="40">
                  <c:v>2.1120823980014202E-2</c:v>
                </c:pt>
                <c:pt idx="41">
                  <c:v>2.1323604541490633E-2</c:v>
                </c:pt>
                <c:pt idx="42">
                  <c:v>2.1552245460314059E-2</c:v>
                </c:pt>
                <c:pt idx="43">
                  <c:v>2.1808886474257674E-2</c:v>
                </c:pt>
                <c:pt idx="44">
                  <c:v>2.209597845595122E-2</c:v>
                </c:pt>
                <c:pt idx="45">
                  <c:v>2.2416337976249919E-2</c:v>
                </c:pt>
                <c:pt idx="46">
                  <c:v>2.277321397820934E-2</c:v>
                </c:pt>
                <c:pt idx="47">
                  <c:v>2.3170369805539069E-2</c:v>
                </c:pt>
                <c:pt idx="48">
                  <c:v>2.3612184862725944E-2</c:v>
                </c:pt>
                <c:pt idx="49">
                  <c:v>2.4103781602939828E-2</c:v>
                </c:pt>
                <c:pt idx="50">
                  <c:v>2.4651185511165647E-2</c:v>
                </c:pt>
                <c:pt idx="51">
                  <c:v>2.526152852350904E-2</c:v>
                </c:pt>
                <c:pt idx="52">
                  <c:v>2.5943310279172387E-2</c:v>
                </c:pt>
                <c:pt idx="53">
                  <c:v>2.6706737326768138E-2</c:v>
                </c:pt>
                <c:pt idx="54">
                  <c:v>2.7564168827102508E-2</c:v>
                </c:pt>
                <c:pt idx="55">
                  <c:v>2.8530709898028958E-2</c:v>
                </c:pt>
                <c:pt idx="56">
                  <c:v>2.9625012977181762E-2</c:v>
                </c:pt>
                <c:pt idx="57">
                  <c:v>3.0870377546967708E-2</c:v>
                </c:pt>
                <c:pt idx="58">
                  <c:v>3.2296286376530613E-2</c:v>
                </c:pt>
                <c:pt idx="59">
                  <c:v>3.3940594725883497E-2</c:v>
                </c:pt>
                <c:pt idx="60">
                  <c:v>3.5852720964840691E-2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488"/>
        <c:axId val="548641000"/>
      </c:scatterChart>
      <c:scatterChart>
        <c:scatterStyle val="line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Foglio1!$J$4:$J$80</c:f>
              <c:numCache>
                <c:formatCode>General</c:formatCode>
                <c:ptCount val="7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</c:numCache>
            </c:numRef>
          </c:xVal>
          <c:yVal>
            <c:numRef>
              <c:f>Foglio1!$K$4:$K$80</c:f>
              <c:numCache>
                <c:formatCode>General</c:formatCode>
                <c:ptCount val="77"/>
                <c:pt idx="0">
                  <c:v>330</c:v>
                </c:pt>
                <c:pt idx="1">
                  <c:v>330.38181006251858</c:v>
                </c:pt>
                <c:pt idx="2">
                  <c:v>330.76157957244658</c:v>
                </c:pt>
                <c:pt idx="3">
                  <c:v>331.13932484453659</c:v>
                </c:pt>
                <c:pt idx="4">
                  <c:v>331.51506202008267</c:v>
                </c:pt>
                <c:pt idx="5">
                  <c:v>331.88880706921947</c:v>
                </c:pt>
                <c:pt idx="6">
                  <c:v>332.2605757931845</c:v>
                </c:pt>
                <c:pt idx="7">
                  <c:v>332.63038382654554</c:v>
                </c:pt>
                <c:pt idx="8">
                  <c:v>332.99824663939216</c:v>
                </c:pt>
                <c:pt idx="9">
                  <c:v>333.36417953949285</c:v>
                </c:pt>
                <c:pt idx="10">
                  <c:v>333.7281976744186</c:v>
                </c:pt>
                <c:pt idx="11">
                  <c:v>334.09031603363292</c:v>
                </c:pt>
                <c:pt idx="12">
                  <c:v>334.45054945054943</c:v>
                </c:pt>
                <c:pt idx="13">
                  <c:v>334.80891260455724</c:v>
                </c:pt>
                <c:pt idx="14">
                  <c:v>335.16542002301497</c:v>
                </c:pt>
                <c:pt idx="15">
                  <c:v>335.52008608321376</c:v>
                </c:pt>
                <c:pt idx="16">
                  <c:v>335.87292501431023</c:v>
                </c:pt>
                <c:pt idx="17">
                  <c:v>336.22395089922924</c:v>
                </c:pt>
                <c:pt idx="18">
                  <c:v>336.57317767653757</c:v>
                </c:pt>
                <c:pt idx="19">
                  <c:v>336.92061914228913</c:v>
                </c:pt>
                <c:pt idx="20">
                  <c:v>337.26628895184137</c:v>
                </c:pt>
                <c:pt idx="21">
                  <c:v>337.61020062164454</c:v>
                </c:pt>
                <c:pt idx="22">
                  <c:v>337.9523675310034</c:v>
                </c:pt>
                <c:pt idx="23">
                  <c:v>338.29280292381219</c:v>
                </c:pt>
                <c:pt idx="24">
                  <c:v>338.63151991026359</c:v>
                </c:pt>
                <c:pt idx="25">
                  <c:v>338.96853146853147</c:v>
                </c:pt>
                <c:pt idx="26">
                  <c:v>339.30385044642856</c:v>
                </c:pt>
                <c:pt idx="27">
                  <c:v>339.63748956303925</c:v>
                </c:pt>
                <c:pt idx="28">
                  <c:v>339.9694614103276</c:v>
                </c:pt>
                <c:pt idx="29">
                  <c:v>340.29977845472166</c:v>
                </c:pt>
                <c:pt idx="30">
                  <c:v>340.62845303867402</c:v>
                </c:pt>
                <c:pt idx="31">
                  <c:v>340.95549738219893</c:v>
                </c:pt>
                <c:pt idx="32">
                  <c:v>341.28092358438704</c:v>
                </c:pt>
                <c:pt idx="33">
                  <c:v>341.6047436248972</c:v>
                </c:pt>
                <c:pt idx="34">
                  <c:v>341.92696936542671</c:v>
                </c:pt>
                <c:pt idx="35">
                  <c:v>342.24761255115965</c:v>
                </c:pt>
                <c:pt idx="36">
                  <c:v>342.56668481219378</c:v>
                </c:pt>
                <c:pt idx="37">
                  <c:v>342.88419766494707</c:v>
                </c:pt>
                <c:pt idx="38">
                  <c:v>343.20016251354281</c:v>
                </c:pt>
                <c:pt idx="39">
                  <c:v>343.51459065117535</c:v>
                </c:pt>
                <c:pt idx="40">
                  <c:v>343.82749326145552</c:v>
                </c:pt>
                <c:pt idx="41">
                  <c:v>344.13888141973649</c:v>
                </c:pt>
                <c:pt idx="42">
                  <c:v>344.44876609442059</c:v>
                </c:pt>
                <c:pt idx="43">
                  <c:v>344.75715814824724</c:v>
                </c:pt>
                <c:pt idx="44">
                  <c:v>345.0640683395622</c:v>
                </c:pt>
                <c:pt idx="45">
                  <c:v>345.3695073235686</c:v>
                </c:pt>
                <c:pt idx="46">
                  <c:v>345.67348565356008</c:v>
                </c:pt>
                <c:pt idx="47">
                  <c:v>345.97601378213625</c:v>
                </c:pt>
                <c:pt idx="48">
                  <c:v>346.27710206240084</c:v>
                </c:pt>
                <c:pt idx="49">
                  <c:v>346.57676074914269</c:v>
                </c:pt>
                <c:pt idx="50">
                  <c:v>346.875</c:v>
                </c:pt>
                <c:pt idx="51">
                  <c:v>347.17182987660806</c:v>
                </c:pt>
                <c:pt idx="52">
                  <c:v>347.46726034573078</c:v>
                </c:pt>
                <c:pt idx="53">
                  <c:v>347.7613012803763</c:v>
                </c:pt>
                <c:pt idx="54">
                  <c:v>348.0539624608968</c:v>
                </c:pt>
                <c:pt idx="55">
                  <c:v>348.34525357607282</c:v>
                </c:pt>
                <c:pt idx="56">
                  <c:v>348.63518422418269</c:v>
                </c:pt>
                <c:pt idx="57">
                  <c:v>348.92376391405645</c:v>
                </c:pt>
                <c:pt idx="58">
                  <c:v>349.21100206611573</c:v>
                </c:pt>
                <c:pt idx="59">
                  <c:v>349.49690801339864</c:v>
                </c:pt>
                <c:pt idx="60">
                  <c:v>349.7814910025707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1784"/>
        <c:axId val="548641392"/>
      </c:scatterChart>
      <c:valAx>
        <c:axId val="54864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1000"/>
        <c:crosses val="autoZero"/>
        <c:crossBetween val="midCat"/>
      </c:valAx>
      <c:valAx>
        <c:axId val="5486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-1/RA [m3h/kmol]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1155475357247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488"/>
        <c:crosses val="autoZero"/>
        <c:crossBetween val="midCat"/>
      </c:valAx>
      <c:valAx>
        <c:axId val="548641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1784"/>
        <c:crosses val="max"/>
        <c:crossBetween val="midCat"/>
      </c:valAx>
      <c:valAx>
        <c:axId val="548641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6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84667</xdr:colOff>
      <xdr:row>5</xdr:row>
      <xdr:rowOff>97367</xdr:rowOff>
    </xdr:from>
    <xdr:to>
      <xdr:col>25</xdr:col>
      <xdr:colOff>152400</xdr:colOff>
      <xdr:row>20</xdr:row>
      <xdr:rowOff>110067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8"/>
  <sheetViews>
    <sheetView tabSelected="1" workbookViewId="0">
      <selection activeCell="J68" sqref="J68:R78"/>
    </sheetView>
  </sheetViews>
  <sheetFormatPr defaultRowHeight="14.35" x14ac:dyDescent="0.5"/>
  <cols>
    <col min="15" max="15" width="11.64453125" customWidth="1"/>
  </cols>
  <sheetData>
    <row r="2" spans="2:25" x14ac:dyDescent="0.5">
      <c r="B2" s="4" t="s">
        <v>0</v>
      </c>
      <c r="C2" s="4"/>
      <c r="D2" s="4"/>
      <c r="F2" s="5" t="s">
        <v>23</v>
      </c>
      <c r="G2" s="1"/>
      <c r="H2" s="1"/>
      <c r="J2" s="2" t="s">
        <v>44</v>
      </c>
      <c r="K2" s="2" t="s">
        <v>4</v>
      </c>
      <c r="L2" s="2" t="s">
        <v>2</v>
      </c>
      <c r="M2" s="2" t="s">
        <v>44</v>
      </c>
      <c r="N2" s="2" t="s">
        <v>44</v>
      </c>
      <c r="O2" s="2" t="s">
        <v>42</v>
      </c>
      <c r="P2" s="2" t="s">
        <v>43</v>
      </c>
      <c r="R2" s="2" t="s">
        <v>45</v>
      </c>
      <c r="W2" s="2" t="s">
        <v>50</v>
      </c>
    </row>
    <row r="3" spans="2:25" x14ac:dyDescent="0.5">
      <c r="B3" s="4"/>
      <c r="C3" s="4"/>
      <c r="D3" s="4"/>
      <c r="F3" s="1" t="s">
        <v>24</v>
      </c>
      <c r="G3" s="1">
        <f>C19/$C$19</f>
        <v>1</v>
      </c>
      <c r="H3" s="1"/>
      <c r="J3" s="2" t="s">
        <v>33</v>
      </c>
      <c r="K3" s="2" t="s">
        <v>34</v>
      </c>
      <c r="L3" s="2" t="s">
        <v>39</v>
      </c>
      <c r="M3" s="2" t="s">
        <v>36</v>
      </c>
      <c r="N3" s="2" t="s">
        <v>35</v>
      </c>
      <c r="O3" s="2" t="s">
        <v>40</v>
      </c>
      <c r="P3" s="2" t="s">
        <v>41</v>
      </c>
      <c r="R3" t="s">
        <v>46</v>
      </c>
      <c r="S3" t="s">
        <v>47</v>
      </c>
      <c r="T3">
        <f>SUM(R4:R75)</f>
        <v>1.3787306611523435E-2</v>
      </c>
      <c r="U3" t="s">
        <v>43</v>
      </c>
    </row>
    <row r="4" spans="2:25" x14ac:dyDescent="0.5">
      <c r="B4" s="4" t="s">
        <v>1</v>
      </c>
      <c r="C4" s="4">
        <v>31.1</v>
      </c>
      <c r="D4" s="4" t="s">
        <v>2</v>
      </c>
      <c r="F4" s="1" t="s">
        <v>25</v>
      </c>
      <c r="G4" s="1">
        <f>C20/$C$19</f>
        <v>0</v>
      </c>
      <c r="H4" s="1"/>
      <c r="J4">
        <f>0</f>
        <v>0</v>
      </c>
      <c r="K4">
        <f>$C$22-$G$9*J4/($G$6+$G$7*J4)</f>
        <v>330</v>
      </c>
      <c r="L4">
        <f>$C$4*EXP(-$C$6/8.314*(1/K4-1/$C$5))</f>
        <v>4.2277463715343337</v>
      </c>
      <c r="M4">
        <f>$C$8*EXP(-($G$8/8.314-$G$7*$C$9/8.314)*(1/K4-1/$C$9)+$G$7/8.314*LN(K4/$C$9))</f>
        <v>3.0866391271132989</v>
      </c>
      <c r="N4">
        <f>M4/(1+M4)</f>
        <v>0.75530014545072499</v>
      </c>
      <c r="O4">
        <f>L4*$C$17*(1-(1+1/M4)*J4)</f>
        <v>39.318041255269307</v>
      </c>
      <c r="P4">
        <f>1/O4</f>
        <v>2.5433616937008081E-2</v>
      </c>
      <c r="R4">
        <f>(J5-J4)*(P4+P5)/2</f>
        <v>2.5252584676787687E-4</v>
      </c>
      <c r="S4" s="1" t="s">
        <v>48</v>
      </c>
      <c r="T4" s="1">
        <f>T3*G13</f>
        <v>2.0225978799104882</v>
      </c>
      <c r="U4" s="1" t="s">
        <v>49</v>
      </c>
      <c r="W4" s="1" t="s">
        <v>48</v>
      </c>
      <c r="X4" s="1">
        <f>P64*J64*G13</f>
        <v>3.15575649932528</v>
      </c>
      <c r="Y4" s="1" t="s">
        <v>49</v>
      </c>
    </row>
    <row r="5" spans="2:25" x14ac:dyDescent="0.5">
      <c r="B5" s="4" t="s">
        <v>3</v>
      </c>
      <c r="C5" s="4">
        <v>360</v>
      </c>
      <c r="D5" s="4" t="s">
        <v>4</v>
      </c>
      <c r="F5" s="1" t="s">
        <v>26</v>
      </c>
      <c r="G5" s="1">
        <f>C21/$C$19</f>
        <v>0.11111111111111112</v>
      </c>
      <c r="H5" s="1"/>
      <c r="J5">
        <f>J4+0.01</f>
        <v>0.01</v>
      </c>
      <c r="K5">
        <f t="shared" ref="K5:K68" si="0">$C$22-$G$9*J5/($G$6+$G$7*J5)</f>
        <v>330.38181006251858</v>
      </c>
      <c r="L5">
        <f t="shared" ref="L5:L68" si="1">$C$4*EXP(-$C$6/8.314*(1/K5-1/$C$5))</f>
        <v>4.3463791707108017</v>
      </c>
      <c r="M5">
        <f t="shared" ref="M5:M32" si="2">$C$8*EXP(-($G$8/8.314-$G$7*$C$9/8.314)*(1/K5-1/$C$9)+$G$7/8.314*LN(K5/$C$9))</f>
        <v>3.0792470675930015</v>
      </c>
      <c r="N5">
        <f t="shared" ref="N5:N68" si="3">M5/(1+M5)</f>
        <v>0.75485672149050298</v>
      </c>
      <c r="O5">
        <f t="shared" ref="O5:O32" si="4">L5*$C$17*(1-(1+1/M5)*J5)</f>
        <v>39.885842862255295</v>
      </c>
      <c r="P5">
        <f t="shared" ref="P5:P68" si="5">1/O5</f>
        <v>2.5071552416567291E-2</v>
      </c>
      <c r="R5">
        <f t="shared" ref="R5:R68" si="6">(J6-J5)*(P5+P6)/2</f>
        <v>2.4898132545766213E-4</v>
      </c>
    </row>
    <row r="6" spans="2:25" x14ac:dyDescent="0.5">
      <c r="B6" s="4" t="s">
        <v>5</v>
      </c>
      <c r="C6" s="4">
        <f>65700</f>
        <v>65700</v>
      </c>
      <c r="D6" s="4" t="s">
        <v>6</v>
      </c>
      <c r="F6" s="1" t="s">
        <v>27</v>
      </c>
      <c r="G6" s="1">
        <f>G3*C13+G4*C14+G5*C15</f>
        <v>148.88888888888889</v>
      </c>
      <c r="H6" s="1" t="s">
        <v>12</v>
      </c>
      <c r="J6">
        <f t="shared" ref="J6:J32" si="7">J5+0.01</f>
        <v>0.02</v>
      </c>
      <c r="K6">
        <f t="shared" si="0"/>
        <v>330.76157957244658</v>
      </c>
      <c r="L6">
        <f t="shared" si="1"/>
        <v>4.4673968945095597</v>
      </c>
      <c r="M6">
        <f t="shared" si="2"/>
        <v>3.0719485030195295</v>
      </c>
      <c r="N6">
        <f t="shared" si="3"/>
        <v>0.75441732643267578</v>
      </c>
      <c r="O6">
        <f t="shared" si="4"/>
        <v>40.445363840872631</v>
      </c>
      <c r="P6">
        <f t="shared" si="5"/>
        <v>2.4724712674965132E-2</v>
      </c>
      <c r="R6">
        <f t="shared" si="6"/>
        <v>2.4558696066955552E-4</v>
      </c>
    </row>
    <row r="7" spans="2:25" x14ac:dyDescent="0.5">
      <c r="B7" s="4"/>
      <c r="C7" s="4"/>
      <c r="D7" s="4"/>
      <c r="F7" s="1" t="s">
        <v>28</v>
      </c>
      <c r="G7" s="1">
        <f>C14-C13</f>
        <v>40</v>
      </c>
      <c r="H7" s="1" t="s">
        <v>12</v>
      </c>
      <c r="J7">
        <f t="shared" si="7"/>
        <v>0.03</v>
      </c>
      <c r="K7">
        <f t="shared" si="0"/>
        <v>331.13932484453659</v>
      </c>
      <c r="L7">
        <f t="shared" si="1"/>
        <v>4.5908251689139403</v>
      </c>
      <c r="M7">
        <f t="shared" si="2"/>
        <v>3.0647418118571128</v>
      </c>
      <c r="N7">
        <f t="shared" si="3"/>
        <v>0.75398191415677729</v>
      </c>
      <c r="O7">
        <f t="shared" si="4"/>
        <v>40.995906238305906</v>
      </c>
      <c r="P7">
        <f t="shared" si="5"/>
        <v>2.4392679458945982E-2</v>
      </c>
      <c r="R7">
        <f t="shared" si="6"/>
        <v>2.4233870647769604E-4</v>
      </c>
    </row>
    <row r="8" spans="2:25" x14ac:dyDescent="0.5">
      <c r="B8" s="4" t="s">
        <v>7</v>
      </c>
      <c r="C8" s="4">
        <v>3.03</v>
      </c>
      <c r="D8" s="4"/>
      <c r="F8" s="1" t="s">
        <v>37</v>
      </c>
      <c r="G8" s="1">
        <f>C11+G7*(C9-C12)</f>
        <v>-5580</v>
      </c>
      <c r="H8" s="1" t="s">
        <v>12</v>
      </c>
      <c r="J8">
        <f t="shared" si="7"/>
        <v>0.04</v>
      </c>
      <c r="K8">
        <f t="shared" si="0"/>
        <v>331.51506202008267</v>
      </c>
      <c r="L8">
        <f t="shared" si="1"/>
        <v>4.7166895230911861</v>
      </c>
      <c r="M8">
        <f t="shared" si="2"/>
        <v>3.057625408354848</v>
      </c>
      <c r="N8">
        <f t="shared" si="3"/>
        <v>0.75355043914577435</v>
      </c>
      <c r="O8">
        <f t="shared" si="4"/>
        <v>41.53675727968583</v>
      </c>
      <c r="P8">
        <f t="shared" si="5"/>
        <v>2.407506183659322E-2</v>
      </c>
      <c r="R8">
        <f t="shared" si="6"/>
        <v>2.3923278630744432E-4</v>
      </c>
    </row>
    <row r="9" spans="2:25" x14ac:dyDescent="0.5">
      <c r="B9" s="4" t="s">
        <v>8</v>
      </c>
      <c r="C9" s="4">
        <f>60+273</f>
        <v>333</v>
      </c>
      <c r="D9" s="4" t="s">
        <v>4</v>
      </c>
      <c r="F9" s="1" t="s">
        <v>38</v>
      </c>
      <c r="G9" s="1">
        <f>C11+G7*(C22-C12)</f>
        <v>-5700</v>
      </c>
      <c r="H9" s="1" t="s">
        <v>12</v>
      </c>
      <c r="J9">
        <f t="shared" si="7"/>
        <v>0.05</v>
      </c>
      <c r="K9">
        <f t="shared" si="0"/>
        <v>331.88880706921947</v>
      </c>
      <c r="L9">
        <f t="shared" si="1"/>
        <v>4.8450153852644906</v>
      </c>
      <c r="M9">
        <f t="shared" si="2"/>
        <v>3.050597741589367</v>
      </c>
      <c r="N9">
        <f t="shared" si="3"/>
        <v>0.75312285647806099</v>
      </c>
      <c r="O9">
        <f t="shared" si="4"/>
        <v>42.067189384842429</v>
      </c>
      <c r="P9">
        <f t="shared" si="5"/>
        <v>2.3771495424895636E-2</v>
      </c>
      <c r="R9">
        <f t="shared" si="6"/>
        <v>2.3626568569086025E-4</v>
      </c>
    </row>
    <row r="10" spans="2:25" x14ac:dyDescent="0.5">
      <c r="B10" s="4"/>
      <c r="C10" s="4"/>
      <c r="D10" s="4"/>
      <c r="F10" s="1"/>
      <c r="G10" s="1"/>
      <c r="H10" s="1"/>
      <c r="J10">
        <f t="shared" si="7"/>
        <v>6.0000000000000005E-2</v>
      </c>
      <c r="K10">
        <f t="shared" si="0"/>
        <v>332.2605757931845</v>
      </c>
      <c r="L10">
        <f t="shared" si="1"/>
        <v>4.9758280786585463</v>
      </c>
      <c r="M10">
        <f t="shared" si="2"/>
        <v>3.0436572945375446</v>
      </c>
      <c r="N10">
        <f t="shared" si="3"/>
        <v>0.75269912181952969</v>
      </c>
      <c r="O10">
        <f t="shared" si="4"/>
        <v>42.586460189221135</v>
      </c>
      <c r="P10">
        <f t="shared" si="5"/>
        <v>2.3481641713276404E-2</v>
      </c>
      <c r="R10">
        <f t="shared" si="6"/>
        <v>2.3343414597921393E-4</v>
      </c>
    </row>
    <row r="11" spans="2:25" x14ac:dyDescent="0.5">
      <c r="B11" s="4" t="s">
        <v>9</v>
      </c>
      <c r="C11" s="4">
        <v>-6900</v>
      </c>
      <c r="D11" s="4" t="s">
        <v>6</v>
      </c>
      <c r="F11" s="1"/>
      <c r="G11" s="1"/>
      <c r="H11" s="1"/>
      <c r="J11">
        <f t="shared" si="7"/>
        <v>7.0000000000000007E-2</v>
      </c>
      <c r="K11">
        <f t="shared" si="0"/>
        <v>332.63038382654554</v>
      </c>
      <c r="L11">
        <f t="shared" si="1"/>
        <v>5.1091528175195</v>
      </c>
      <c r="M11">
        <f t="shared" si="2"/>
        <v>3.0368025831781407</v>
      </c>
      <c r="N11">
        <f t="shared" si="3"/>
        <v>0.75227919141571986</v>
      </c>
      <c r="O11">
        <f t="shared" si="4"/>
        <v>43.093812568904319</v>
      </c>
      <c r="P11">
        <f t="shared" si="5"/>
        <v>2.3205187482566374E-2</v>
      </c>
      <c r="R11">
        <f t="shared" si="6"/>
        <v>2.3073515901078675E-4</v>
      </c>
    </row>
    <row r="12" spans="2:25" x14ac:dyDescent="0.5">
      <c r="B12" s="4" t="s">
        <v>10</v>
      </c>
      <c r="C12" s="4">
        <v>300</v>
      </c>
      <c r="D12" s="4" t="s">
        <v>4</v>
      </c>
      <c r="F12" s="1" t="s">
        <v>29</v>
      </c>
      <c r="G12" s="1"/>
      <c r="H12" s="1"/>
      <c r="J12">
        <f t="shared" si="7"/>
        <v>0.08</v>
      </c>
      <c r="K12">
        <f t="shared" si="0"/>
        <v>332.99824663939216</v>
      </c>
      <c r="L12">
        <f t="shared" si="1"/>
        <v>5.2450147032090877</v>
      </c>
      <c r="M12">
        <f t="shared" si="2"/>
        <v>3.0300321556213441</v>
      </c>
      <c r="N12">
        <f t="shared" si="3"/>
        <v>0.75186302208404554</v>
      </c>
      <c r="O12">
        <f t="shared" si="4"/>
        <v>43.588474669669786</v>
      </c>
      <c r="P12">
        <f t="shared" si="5"/>
        <v>2.2941844319591002E-2</v>
      </c>
      <c r="R12">
        <f t="shared" si="6"/>
        <v>2.281659627392463E-4</v>
      </c>
    </row>
    <row r="13" spans="2:25" x14ac:dyDescent="0.5">
      <c r="B13" s="4" t="s">
        <v>11</v>
      </c>
      <c r="C13" s="4">
        <v>131</v>
      </c>
      <c r="D13" s="4" t="s">
        <v>12</v>
      </c>
      <c r="F13" s="1" t="s">
        <v>30</v>
      </c>
      <c r="G13" s="1">
        <f>$C$18*C19</f>
        <v>146.70000000000002</v>
      </c>
      <c r="H13" s="1" t="s">
        <v>18</v>
      </c>
      <c r="J13">
        <f t="shared" si="7"/>
        <v>0.09</v>
      </c>
      <c r="K13">
        <f t="shared" si="0"/>
        <v>333.36417953949285</v>
      </c>
      <c r="L13">
        <f t="shared" si="1"/>
        <v>5.3834387203733858</v>
      </c>
      <c r="M13">
        <f t="shared" si="2"/>
        <v>3.0233445912652708</v>
      </c>
      <c r="N13">
        <f t="shared" si="3"/>
        <v>0.75145057120610248</v>
      </c>
      <c r="O13">
        <f t="shared" si="4"/>
        <v>44.06965994002362</v>
      </c>
      <c r="P13">
        <f t="shared" si="5"/>
        <v>2.2691348228258284E-2</v>
      </c>
      <c r="R13">
        <f t="shared" si="6"/>
        <v>2.2572403783532782E-4</v>
      </c>
    </row>
    <row r="14" spans="2:25" x14ac:dyDescent="0.5">
      <c r="B14" s="4" t="s">
        <v>13</v>
      </c>
      <c r="C14" s="4">
        <v>171</v>
      </c>
      <c r="D14" s="4" t="s">
        <v>12</v>
      </c>
      <c r="F14" s="1" t="s">
        <v>31</v>
      </c>
      <c r="G14" s="1">
        <f>$C$18*C20</f>
        <v>0</v>
      </c>
      <c r="H14" s="1" t="s">
        <v>18</v>
      </c>
      <c r="J14">
        <f t="shared" si="7"/>
        <v>9.9999999999999992E-2</v>
      </c>
      <c r="K14">
        <f t="shared" si="0"/>
        <v>333.7281976744186</v>
      </c>
      <c r="L14">
        <f t="shared" si="1"/>
        <v>5.5244497331867617</v>
      </c>
      <c r="M14">
        <f t="shared" si="2"/>
        <v>3.0167384999783722</v>
      </c>
      <c r="N14">
        <f t="shared" si="3"/>
        <v>0.75104179672005433</v>
      </c>
      <c r="O14">
        <f t="shared" si="4"/>
        <v>44.536567168144821</v>
      </c>
      <c r="P14">
        <f t="shared" si="5"/>
        <v>2.2453459338807304E-2</v>
      </c>
      <c r="R14">
        <f t="shared" si="6"/>
        <v>2.2340710528262028E-4</v>
      </c>
    </row>
    <row r="15" spans="2:25" x14ac:dyDescent="0.5">
      <c r="B15" s="4" t="s">
        <v>14</v>
      </c>
      <c r="C15" s="4">
        <v>161</v>
      </c>
      <c r="D15" s="4" t="s">
        <v>12</v>
      </c>
      <c r="F15" s="1" t="s">
        <v>32</v>
      </c>
      <c r="G15" s="1">
        <f>$C$18*C21</f>
        <v>16.3</v>
      </c>
      <c r="H15" s="1" t="s">
        <v>18</v>
      </c>
      <c r="J15">
        <f t="shared" si="7"/>
        <v>0.10999999999999999</v>
      </c>
      <c r="K15">
        <f t="shared" si="0"/>
        <v>334.09031603363292</v>
      </c>
      <c r="L15">
        <f t="shared" si="1"/>
        <v>5.6680724816706221</v>
      </c>
      <c r="M15">
        <f t="shared" si="2"/>
        <v>3.0102125213069586</v>
      </c>
      <c r="N15">
        <f t="shared" si="3"/>
        <v>0.75063665711310168</v>
      </c>
      <c r="O15">
        <f t="shared" si="4"/>
        <v>44.988380522670738</v>
      </c>
      <c r="P15">
        <f t="shared" si="5"/>
        <v>2.2227961717716772E-2</v>
      </c>
      <c r="R15">
        <f t="shared" si="6"/>
        <v>2.2121312499698948E-4</v>
      </c>
    </row>
    <row r="16" spans="2:25" x14ac:dyDescent="0.5">
      <c r="B16" s="4"/>
      <c r="C16" s="4"/>
      <c r="D16" s="4"/>
      <c r="J16">
        <f t="shared" si="7"/>
        <v>0.11999999999999998</v>
      </c>
      <c r="K16">
        <f t="shared" si="0"/>
        <v>334.45054945054943</v>
      </c>
      <c r="L16">
        <f t="shared" si="1"/>
        <v>5.8143315780876321</v>
      </c>
      <c r="M16">
        <f t="shared" si="2"/>
        <v>3.0037653237068254</v>
      </c>
      <c r="N16">
        <f t="shared" si="3"/>
        <v>0.75023511141403132</v>
      </c>
      <c r="O16">
        <f t="shared" si="4"/>
        <v>45.42426959726069</v>
      </c>
      <c r="P16">
        <f t="shared" si="5"/>
        <v>2.2014663281681144E-2</v>
      </c>
      <c r="R16">
        <f t="shared" si="6"/>
        <v>2.1914029550876965E-4</v>
      </c>
    </row>
    <row r="17" spans="2:18" x14ac:dyDescent="0.5">
      <c r="B17" s="4" t="s">
        <v>15</v>
      </c>
      <c r="C17" s="4">
        <v>9.3000000000000007</v>
      </c>
      <c r="D17" s="4" t="s">
        <v>16</v>
      </c>
      <c r="J17">
        <f t="shared" si="7"/>
        <v>0.12999999999999998</v>
      </c>
      <c r="K17">
        <f t="shared" si="0"/>
        <v>334.80891260455724</v>
      </c>
      <c r="L17">
        <f t="shared" si="1"/>
        <v>5.9632515034109961</v>
      </c>
      <c r="M17">
        <f t="shared" si="2"/>
        <v>2.9973956037982847</v>
      </c>
      <c r="N17">
        <f t="shared" si="3"/>
        <v>0.74983711918584939</v>
      </c>
      <c r="O17">
        <f t="shared" si="4"/>
        <v>45.84338945886612</v>
      </c>
      <c r="P17">
        <f t="shared" si="5"/>
        <v>2.1813395820072808E-2</v>
      </c>
      <c r="R17">
        <f t="shared" si="6"/>
        <v>2.1718705475748813E-4</v>
      </c>
    </row>
    <row r="18" spans="2:18" x14ac:dyDescent="0.5">
      <c r="B18" s="4" t="s">
        <v>17</v>
      </c>
      <c r="C18" s="4">
        <v>163</v>
      </c>
      <c r="D18" s="4" t="s">
        <v>18</v>
      </c>
      <c r="J18">
        <f t="shared" si="7"/>
        <v>0.13999999999999999</v>
      </c>
      <c r="K18">
        <f t="shared" si="0"/>
        <v>335.16542002301497</v>
      </c>
      <c r="L18">
        <f t="shared" si="1"/>
        <v>6.1148566038692937</v>
      </c>
      <c r="M18">
        <f t="shared" si="2"/>
        <v>2.9911020856436519</v>
      </c>
      <c r="N18">
        <f t="shared" si="3"/>
        <v>0.74944264051849518</v>
      </c>
      <c r="O18">
        <f t="shared" si="4"/>
        <v>46.244880699642358</v>
      </c>
      <c r="P18">
        <f t="shared" si="5"/>
        <v>2.1624015131424777E-2</v>
      </c>
      <c r="R18">
        <f t="shared" si="6"/>
        <v>2.153520820607571E-4</v>
      </c>
    </row>
    <row r="19" spans="2:18" x14ac:dyDescent="0.5">
      <c r="B19" s="4" t="s">
        <v>19</v>
      </c>
      <c r="C19" s="4">
        <f>0.9</f>
        <v>0.9</v>
      </c>
      <c r="D19" s="4"/>
      <c r="J19">
        <f t="shared" si="7"/>
        <v>0.15</v>
      </c>
      <c r="K19">
        <f t="shared" si="0"/>
        <v>335.52008608321376</v>
      </c>
      <c r="L19">
        <f t="shared" si="1"/>
        <v>6.2691710875664484</v>
      </c>
      <c r="M19">
        <f t="shared" si="2"/>
        <v>2.9848835200465036</v>
      </c>
      <c r="N19">
        <f t="shared" si="3"/>
        <v>0.7490516360216396</v>
      </c>
      <c r="O19">
        <f t="shared" si="4"/>
        <v>46.627869492429824</v>
      </c>
      <c r="P19">
        <f t="shared" si="5"/>
        <v>2.1446401280726606E-2</v>
      </c>
      <c r="R19">
        <f t="shared" si="6"/>
        <v>2.1363430133233306E-4</v>
      </c>
    </row>
    <row r="20" spans="2:18" x14ac:dyDescent="0.5">
      <c r="B20" s="4" t="s">
        <v>20</v>
      </c>
      <c r="C20" s="4">
        <v>0</v>
      </c>
      <c r="D20" s="4"/>
      <c r="J20">
        <f t="shared" si="7"/>
        <v>0.16</v>
      </c>
      <c r="K20">
        <f t="shared" si="0"/>
        <v>335.87292501431023</v>
      </c>
      <c r="L20">
        <f t="shared" si="1"/>
        <v>6.4262190211773289</v>
      </c>
      <c r="M20">
        <f t="shared" si="2"/>
        <v>2.9787386838719079</v>
      </c>
      <c r="N20">
        <f t="shared" si="3"/>
        <v>0.74866406681756481</v>
      </c>
      <c r="O20">
        <f t="shared" si="4"/>
        <v>46.991467649739128</v>
      </c>
      <c r="P20">
        <f t="shared" si="5"/>
        <v>2.1280458985739967E-2</v>
      </c>
      <c r="R20">
        <f t="shared" si="6"/>
        <v>2.1203288563947893E-4</v>
      </c>
    </row>
    <row r="21" spans="2:18" x14ac:dyDescent="0.5">
      <c r="B21" s="4" t="s">
        <v>21</v>
      </c>
      <c r="C21" s="4">
        <v>0.1</v>
      </c>
      <c r="D21" s="4"/>
      <c r="J21">
        <f t="shared" si="7"/>
        <v>0.17</v>
      </c>
      <c r="K21">
        <f t="shared" si="0"/>
        <v>336.22395089922924</v>
      </c>
      <c r="L21">
        <f t="shared" si="1"/>
        <v>6.5860243267181451</v>
      </c>
      <c r="M21">
        <f t="shared" si="2"/>
        <v>2.9726663793869497</v>
      </c>
      <c r="N21">
        <f t="shared" si="3"/>
        <v>0.74827989453412969</v>
      </c>
      <c r="O21">
        <f t="shared" si="4"/>
        <v>47.334772686164499</v>
      </c>
      <c r="P21">
        <f t="shared" si="5"/>
        <v>2.1126118142155786E-2</v>
      </c>
      <c r="R21">
        <f t="shared" si="6"/>
        <v>2.1054726320704026E-4</v>
      </c>
    </row>
    <row r="22" spans="2:18" x14ac:dyDescent="0.5">
      <c r="B22" s="4" t="s">
        <v>22</v>
      </c>
      <c r="C22" s="4">
        <v>330</v>
      </c>
      <c r="D22" s="4" t="s">
        <v>4</v>
      </c>
      <c r="J22">
        <f t="shared" si="7"/>
        <v>0.18000000000000002</v>
      </c>
      <c r="K22">
        <f t="shared" si="0"/>
        <v>336.57317767653757</v>
      </c>
      <c r="L22">
        <f t="shared" si="1"/>
        <v>6.7486107783921581</v>
      </c>
      <c r="M22">
        <f t="shared" si="2"/>
        <v>2.9666654336208089</v>
      </c>
      <c r="N22">
        <f t="shared" si="3"/>
        <v>0.74789908129781679</v>
      </c>
      <c r="O22">
        <f t="shared" si="4"/>
        <v>47.65686788416</v>
      </c>
      <c r="P22">
        <f t="shared" si="5"/>
        <v>2.0983334499252226E-2</v>
      </c>
      <c r="R22">
        <f t="shared" si="6"/>
        <v>2.0917712499543447E-4</v>
      </c>
    </row>
    <row r="23" spans="2:18" x14ac:dyDescent="0.5">
      <c r="B23" s="4"/>
      <c r="C23" s="4"/>
      <c r="D23" s="4"/>
      <c r="J23">
        <f t="shared" si="7"/>
        <v>0.19000000000000003</v>
      </c>
      <c r="K23">
        <f t="shared" si="0"/>
        <v>336.92061914228913</v>
      </c>
      <c r="L23">
        <f t="shared" si="1"/>
        <v>6.9140019995104502</v>
      </c>
      <c r="M23">
        <f t="shared" si="2"/>
        <v>2.9607346977437516</v>
      </c>
      <c r="N23">
        <f t="shared" si="3"/>
        <v>0.747521589726862</v>
      </c>
      <c r="O23">
        <f t="shared" si="4"/>
        <v>47.956822363106973</v>
      </c>
      <c r="P23">
        <f t="shared" si="5"/>
        <v>2.0852090499834632E-2</v>
      </c>
      <c r="R23">
        <f t="shared" si="6"/>
        <v>2.0792243400262359E-4</v>
      </c>
    </row>
    <row r="24" spans="2:18" x14ac:dyDescent="0.5">
      <c r="B24" s="4" t="s">
        <v>51</v>
      </c>
      <c r="C24" s="4">
        <v>0.6</v>
      </c>
      <c r="D24" s="4"/>
      <c r="J24">
        <f t="shared" si="7"/>
        <v>0.20000000000000004</v>
      </c>
      <c r="K24">
        <f t="shared" si="0"/>
        <v>337.26628895184137</v>
      </c>
      <c r="L24">
        <f t="shared" si="1"/>
        <v>7.0822214594869131</v>
      </c>
      <c r="M24">
        <f t="shared" si="2"/>
        <v>2.9548730464644293</v>
      </c>
      <c r="N24">
        <f t="shared" si="3"/>
        <v>0.74714738292447125</v>
      </c>
      <c r="O24">
        <f t="shared" si="4"/>
        <v>48.233691151597206</v>
      </c>
      <c r="P24">
        <f t="shared" si="5"/>
        <v>2.0732396300690042E-2</v>
      </c>
      <c r="R24">
        <f t="shared" si="6"/>
        <v>2.0678343646660051E-4</v>
      </c>
    </row>
    <row r="25" spans="2:18" x14ac:dyDescent="0.5">
      <c r="J25">
        <f t="shared" si="7"/>
        <v>0.21000000000000005</v>
      </c>
      <c r="K25">
        <f t="shared" si="0"/>
        <v>337.61020062164454</v>
      </c>
      <c r="L25">
        <f t="shared" si="1"/>
        <v>7.2532924709083524</v>
      </c>
      <c r="M25">
        <f t="shared" si="2"/>
        <v>2.9490793774447761</v>
      </c>
      <c r="N25">
        <f t="shared" si="3"/>
        <v>0.74677642447211512</v>
      </c>
      <c r="O25">
        <f t="shared" si="4"/>
        <v>48.486515262868657</v>
      </c>
      <c r="P25">
        <f t="shared" si="5"/>
        <v>2.062429099263002E-2</v>
      </c>
      <c r="R25">
        <f t="shared" si="6"/>
        <v>2.0576067517577763E-4</v>
      </c>
    </row>
    <row r="26" spans="2:18" x14ac:dyDescent="0.5">
      <c r="J26">
        <f t="shared" si="7"/>
        <v>0.22000000000000006</v>
      </c>
      <c r="K26">
        <f t="shared" si="0"/>
        <v>337.9523675310034</v>
      </c>
      <c r="L26">
        <f t="shared" si="1"/>
        <v>7.427238186678311</v>
      </c>
      <c r="M26">
        <f t="shared" si="2"/>
        <v>2.9433526107320276</v>
      </c>
      <c r="N26">
        <f t="shared" si="3"/>
        <v>0.74640867842291081</v>
      </c>
      <c r="O26">
        <f t="shared" si="4"/>
        <v>48.714321773314367</v>
      </c>
      <c r="P26">
        <f t="shared" si="5"/>
        <v>2.0527844042525469E-2</v>
      </c>
      <c r="R26">
        <f t="shared" si="6"/>
        <v>2.048550051307644E-4</v>
      </c>
    </row>
    <row r="27" spans="2:18" x14ac:dyDescent="0.5">
      <c r="J27">
        <f t="shared" si="7"/>
        <v>0.23000000000000007</v>
      </c>
      <c r="K27">
        <f t="shared" si="0"/>
        <v>338.29280292381219</v>
      </c>
      <c r="L27">
        <f t="shared" si="1"/>
        <v>7.6040815972350062</v>
      </c>
      <c r="M27">
        <f t="shared" si="2"/>
        <v>2.9376916882071922</v>
      </c>
      <c r="N27">
        <f t="shared" si="3"/>
        <v>0.74604410929508447</v>
      </c>
      <c r="O27">
        <f t="shared" si="4"/>
        <v>48.916123903998063</v>
      </c>
      <c r="P27">
        <f t="shared" si="5"/>
        <v>2.0443156983627375E-2</v>
      </c>
      <c r="R27">
        <f t="shared" si="6"/>
        <v>2.0406761184342569E-4</v>
      </c>
    </row>
    <row r="28" spans="2:18" x14ac:dyDescent="0.5">
      <c r="J28">
        <f t="shared" si="7"/>
        <v>0.24000000000000007</v>
      </c>
      <c r="K28">
        <f t="shared" si="0"/>
        <v>338.63151991026359</v>
      </c>
      <c r="L28">
        <f t="shared" si="1"/>
        <v>7.7838455278428533</v>
      </c>
      <c r="M28">
        <f t="shared" si="2"/>
        <v>2.9320955730494997</v>
      </c>
      <c r="N28">
        <f t="shared" si="3"/>
        <v>0.74568268206551769</v>
      </c>
      <c r="O28">
        <f t="shared" si="4"/>
        <v>49.090921105103504</v>
      </c>
      <c r="P28">
        <f t="shared" si="5"/>
        <v>2.0370365385057723E-2</v>
      </c>
      <c r="R28">
        <f t="shared" si="6"/>
        <v>2.0340003260918259E-4</v>
      </c>
    </row>
    <row r="29" spans="2:18" x14ac:dyDescent="0.5">
      <c r="J29">
        <f t="shared" si="7"/>
        <v>0.25000000000000006</v>
      </c>
      <c r="K29">
        <f t="shared" si="0"/>
        <v>338.96853146853147</v>
      </c>
      <c r="L29">
        <f t="shared" si="1"/>
        <v>7.9665526359571119</v>
      </c>
      <c r="M29">
        <f t="shared" si="2"/>
        <v>2.9265632492162363</v>
      </c>
      <c r="N29">
        <f t="shared" si="3"/>
        <v>0.74532436216337394</v>
      </c>
      <c r="O29">
        <f t="shared" si="4"/>
        <v>49.237699143245472</v>
      </c>
      <c r="P29">
        <f t="shared" si="5"/>
        <v>2.0309641136778869E-2</v>
      </c>
      <c r="R29">
        <f t="shared" si="6"/>
        <v>2.0285418114784304E-4</v>
      </c>
    </row>
    <row r="30" spans="2:18" x14ac:dyDescent="0.5">
      <c r="J30">
        <f t="shared" si="7"/>
        <v>0.26000000000000006</v>
      </c>
      <c r="K30">
        <f t="shared" si="0"/>
        <v>339.30385044642856</v>
      </c>
      <c r="L30">
        <f t="shared" si="1"/>
        <v>8.1522254086614083</v>
      </c>
      <c r="M30">
        <f t="shared" si="2"/>
        <v>2.9210937209375158</v>
      </c>
      <c r="N30">
        <f t="shared" si="3"/>
        <v>0.74496911546380873</v>
      </c>
      <c r="O30">
        <f t="shared" si="4"/>
        <v>49.355430191571834</v>
      </c>
      <c r="P30">
        <f t="shared" si="5"/>
        <v>2.0261195092789702E-2</v>
      </c>
      <c r="R30">
        <f t="shared" si="6"/>
        <v>2.0243237607882705E-4</v>
      </c>
    </row>
    <row r="31" spans="2:18" x14ac:dyDescent="0.5">
      <c r="J31">
        <f t="shared" si="7"/>
        <v>0.27000000000000007</v>
      </c>
      <c r="K31">
        <f t="shared" si="0"/>
        <v>339.63748956303925</v>
      </c>
      <c r="L31">
        <f t="shared" si="1"/>
        <v>8.3408861601776874</v>
      </c>
      <c r="M31">
        <f t="shared" si="2"/>
        <v>2.9156860122254629</v>
      </c>
      <c r="N31">
        <f t="shared" si="3"/>
        <v>0.74461690828176119</v>
      </c>
      <c r="O31">
        <f t="shared" si="4"/>
        <v>49.443072922585237</v>
      </c>
      <c r="P31">
        <f t="shared" si="5"/>
        <v>2.0225280122975673E-2</v>
      </c>
      <c r="R31">
        <f t="shared" si="6"/>
        <v>2.0213737378104159E-4</v>
      </c>
    </row>
    <row r="32" spans="2:18" x14ac:dyDescent="0.5">
      <c r="J32">
        <f t="shared" si="7"/>
        <v>0.28000000000000008</v>
      </c>
      <c r="K32">
        <f t="shared" si="0"/>
        <v>339.9694614103276</v>
      </c>
      <c r="L32">
        <f t="shared" si="1"/>
        <v>8.5325570294479558</v>
      </c>
      <c r="M32">
        <f t="shared" si="2"/>
        <v>2.9103391663973261</v>
      </c>
      <c r="N32">
        <f t="shared" si="3"/>
        <v>0.74426770736582426</v>
      </c>
      <c r="O32">
        <f t="shared" si="4"/>
        <v>49.499572603612087</v>
      </c>
      <c r="P32">
        <f t="shared" si="5"/>
        <v>2.0202194633232608E-2</v>
      </c>
      <c r="R32">
        <f t="shared" si="6"/>
        <v>2.0197240628882851E-4</v>
      </c>
    </row>
    <row r="33" spans="10:18" x14ac:dyDescent="0.5">
      <c r="J33">
        <f t="shared" ref="J33:J55" si="8">J32+0.01</f>
        <v>0.29000000000000009</v>
      </c>
      <c r="K33">
        <f t="shared" si="0"/>
        <v>340.29977845472166</v>
      </c>
      <c r="L33">
        <f t="shared" si="1"/>
        <v>8.7272599777877176</v>
      </c>
      <c r="M33">
        <f t="shared" ref="M33:M55" si="9">$C$8*EXP(-($G$8/8.314-$G$7*$C$9/8.314)*(1/K33-1/$C$9)+$G$7/8.314*LN(K33/$C$9))</f>
        <v>2.9050522456121106</v>
      </c>
      <c r="N33">
        <f t="shared" si="3"/>
        <v>0.74392147989219759</v>
      </c>
      <c r="O33">
        <f t="shared" ref="O33:O55" si="10">L33*$C$17*(1-(1+1/M33)*J33)</f>
        <v>49.523861194849921</v>
      </c>
      <c r="P33">
        <f t="shared" si="5"/>
        <v>2.0192286624533061E-2</v>
      </c>
      <c r="R33">
        <f t="shared" si="6"/>
        <v>2.019412249973962E-4</v>
      </c>
    </row>
    <row r="34" spans="10:18" x14ac:dyDescent="0.5">
      <c r="J34">
        <f t="shared" si="8"/>
        <v>0.3000000000000001</v>
      </c>
      <c r="K34">
        <f t="shared" si="0"/>
        <v>340.62845303867402</v>
      </c>
      <c r="L34">
        <f t="shared" si="1"/>
        <v>8.9250167866103762</v>
      </c>
      <c r="M34">
        <f t="shared" si="9"/>
        <v>2.8998243304202513</v>
      </c>
      <c r="N34">
        <f t="shared" si="3"/>
        <v>0.74357819345871956</v>
      </c>
      <c r="O34">
        <f t="shared" si="10"/>
        <v>49.514857449921173</v>
      </c>
      <c r="P34">
        <f t="shared" si="5"/>
        <v>2.0195958374946144E-2</v>
      </c>
      <c r="R34">
        <f t="shared" si="6"/>
        <v>2.02048151098722E-4</v>
      </c>
    </row>
    <row r="35" spans="10:18" x14ac:dyDescent="0.5">
      <c r="J35">
        <f t="shared" si="8"/>
        <v>0.31000000000000011</v>
      </c>
      <c r="K35">
        <f t="shared" si="0"/>
        <v>340.95549738219893</v>
      </c>
      <c r="L35">
        <f t="shared" si="1"/>
        <v>9.1258490552216482</v>
      </c>
      <c r="M35">
        <f t="shared" si="9"/>
        <v>2.8946545193259388</v>
      </c>
      <c r="N35">
        <f t="shared" si="3"/>
        <v>0.74323781607897965</v>
      </c>
      <c r="O35">
        <f t="shared" si="10"/>
        <v>49.471467018860302</v>
      </c>
      <c r="P35">
        <f t="shared" si="5"/>
        <v>2.0213671844798217E-2</v>
      </c>
      <c r="R35">
        <f t="shared" si="6"/>
        <v>2.0229813384828972E-4</v>
      </c>
    </row>
    <row r="36" spans="10:18" x14ac:dyDescent="0.5">
      <c r="J36">
        <f t="shared" si="8"/>
        <v>0.32000000000000012</v>
      </c>
      <c r="K36">
        <f t="shared" si="0"/>
        <v>341.28092358438704</v>
      </c>
      <c r="L36">
        <f t="shared" si="1"/>
        <v>9.3297781986847799</v>
      </c>
      <c r="M36">
        <f t="shared" si="9"/>
        <v>2.8895419283616413</v>
      </c>
      <c r="N36">
        <f t="shared" si="3"/>
        <v>0.74290031617650631</v>
      </c>
      <c r="O36">
        <f t="shared" si="10"/>
        <v>49.392582553471748</v>
      </c>
      <c r="P36">
        <f t="shared" si="5"/>
        <v>2.0245954924859689E-2</v>
      </c>
      <c r="R36">
        <f t="shared" si="6"/>
        <v>2.0269681798209161E-4</v>
      </c>
    </row>
    <row r="37" spans="10:18" x14ac:dyDescent="0.5">
      <c r="J37">
        <f t="shared" si="8"/>
        <v>0.33000000000000013</v>
      </c>
      <c r="K37">
        <f t="shared" si="0"/>
        <v>341.6047436248972</v>
      </c>
      <c r="L37">
        <f t="shared" si="1"/>
        <v>9.5368254457541539</v>
      </c>
      <c r="M37">
        <f t="shared" si="9"/>
        <v>2.884485690674496</v>
      </c>
      <c r="N37">
        <f t="shared" si="3"/>
        <v>0.74256566257903722</v>
      </c>
      <c r="O37">
        <f t="shared" si="10"/>
        <v>49.27708381497829</v>
      </c>
      <c r="P37">
        <f t="shared" si="5"/>
        <v>2.0293408671558592E-2</v>
      </c>
      <c r="R37">
        <f t="shared" si="6"/>
        <v>2.0325062187206663E-4</v>
      </c>
    </row>
    <row r="38" spans="10:18" x14ac:dyDescent="0.5">
      <c r="J38">
        <f t="shared" si="8"/>
        <v>0.34000000000000014</v>
      </c>
      <c r="K38">
        <f t="shared" si="0"/>
        <v>341.92696936542671</v>
      </c>
      <c r="L38">
        <f t="shared" si="1"/>
        <v>9.7470118368783343</v>
      </c>
      <c r="M38">
        <f t="shared" si="9"/>
        <v>2.8794849561241516</v>
      </c>
      <c r="N38">
        <f t="shared" si="3"/>
        <v>0.74223382451286457</v>
      </c>
      <c r="O38">
        <f t="shared" si="10"/>
        <v>49.123837783899809</v>
      </c>
      <c r="P38">
        <f t="shared" si="5"/>
        <v>2.0356715702854696E-2</v>
      </c>
      <c r="R38">
        <f t="shared" si="6"/>
        <v>2.0396682833947858E-4</v>
      </c>
    </row>
    <row r="39" spans="10:18" x14ac:dyDescent="0.5">
      <c r="J39">
        <f t="shared" si="8"/>
        <v>0.35000000000000014</v>
      </c>
      <c r="K39">
        <f t="shared" si="0"/>
        <v>342.24761255115965</v>
      </c>
      <c r="L39">
        <f t="shared" si="1"/>
        <v>9.9603582222711591</v>
      </c>
      <c r="M39">
        <f t="shared" si="9"/>
        <v>2.8745388908916834</v>
      </c>
      <c r="N39">
        <f t="shared" si="3"/>
        <v>0.74190477159725687</v>
      </c>
      <c r="O39">
        <f t="shared" si="10"/>
        <v>48.931698772088566</v>
      </c>
      <c r="P39">
        <f t="shared" si="5"/>
        <v>2.0436649965040989E-2</v>
      </c>
      <c r="R39">
        <f t="shared" si="6"/>
        <v>2.048536904563747E-4</v>
      </c>
    </row>
    <row r="40" spans="10:18" x14ac:dyDescent="0.5">
      <c r="J40">
        <f t="shared" si="8"/>
        <v>0.36000000000000015</v>
      </c>
      <c r="K40">
        <f t="shared" si="0"/>
        <v>342.56668481219378</v>
      </c>
      <c r="L40">
        <f t="shared" si="1"/>
        <v>10.176885260050035</v>
      </c>
      <c r="M40">
        <f t="shared" si="9"/>
        <v>2.8696466770993045</v>
      </c>
      <c r="N40">
        <f t="shared" si="3"/>
        <v>0.74157847383895981</v>
      </c>
      <c r="O40">
        <f t="shared" si="10"/>
        <v>48.699508536852008</v>
      </c>
      <c r="P40">
        <f t="shared" si="5"/>
        <v>2.0534088126233915E-2</v>
      </c>
      <c r="R40">
        <f t="shared" si="6"/>
        <v>2.0592055517683596E-4</v>
      </c>
    </row>
    <row r="41" spans="10:18" x14ac:dyDescent="0.5">
      <c r="J41">
        <f t="shared" si="8"/>
        <v>0.37000000000000016</v>
      </c>
      <c r="K41">
        <f t="shared" si="0"/>
        <v>342.88419766494707</v>
      </c>
      <c r="L41">
        <f t="shared" si="1"/>
        <v>10.396613414441862</v>
      </c>
      <c r="M41">
        <f t="shared" si="9"/>
        <v>2.8648075124404135</v>
      </c>
      <c r="N41">
        <f t="shared" si="3"/>
        <v>0.74125490162676821</v>
      </c>
      <c r="O41">
        <f t="shared" si="10"/>
        <v>48.426096397099528</v>
      </c>
      <c r="P41">
        <f t="shared" si="5"/>
        <v>2.0650022909133241E-2</v>
      </c>
      <c r="R41">
        <f t="shared" si="6"/>
        <v>2.0717800828071853E-4</v>
      </c>
    </row>
    <row r="42" spans="10:18" x14ac:dyDescent="0.5">
      <c r="J42">
        <f t="shared" si="8"/>
        <v>0.38000000000000017</v>
      </c>
      <c r="K42">
        <f t="shared" si="0"/>
        <v>343.20016251354281</v>
      </c>
      <c r="L42">
        <f t="shared" si="1"/>
        <v>10.619562954054349</v>
      </c>
      <c r="M42">
        <f t="shared" si="9"/>
        <v>2.8600206098197889</v>
      </c>
      <c r="N42">
        <f t="shared" si="3"/>
        <v>0.74093402572617695</v>
      </c>
      <c r="O42">
        <f t="shared" si="10"/>
        <v>48.110279351438756</v>
      </c>
      <c r="P42">
        <f t="shared" si="5"/>
        <v>2.0785578747010428E-2</v>
      </c>
      <c r="R42">
        <f t="shared" si="6"/>
        <v>2.0863804492039667E-4</v>
      </c>
    </row>
    <row r="43" spans="10:18" x14ac:dyDescent="0.5">
      <c r="J43">
        <f t="shared" si="8"/>
        <v>0.39000000000000018</v>
      </c>
      <c r="K43">
        <f t="shared" si="0"/>
        <v>343.51459065117535</v>
      </c>
      <c r="L43">
        <f t="shared" si="1"/>
        <v>10.8457539502136</v>
      </c>
      <c r="M43">
        <f t="shared" si="9"/>
        <v>2.8552851970035142</v>
      </c>
      <c r="N43">
        <f t="shared" si="3"/>
        <v>0.74061581727410442</v>
      </c>
      <c r="O43">
        <f t="shared" si="10"/>
        <v>47.750862198161165</v>
      </c>
      <c r="P43">
        <f t="shared" si="5"/>
        <v>2.0942030237068868E-2</v>
      </c>
      <c r="R43">
        <f t="shared" si="6"/>
        <v>2.1031427108541553E-4</v>
      </c>
    </row>
    <row r="44" spans="10:18" x14ac:dyDescent="0.5">
      <c r="J44" s="3">
        <f t="shared" si="8"/>
        <v>0.40000000000000019</v>
      </c>
      <c r="K44" s="3">
        <f t="shared" si="0"/>
        <v>343.82749326145552</v>
      </c>
      <c r="L44" s="3">
        <f t="shared" si="1"/>
        <v>11.075206275366492</v>
      </c>
      <c r="M44" s="3">
        <f t="shared" si="9"/>
        <v>2.8506005162783667</v>
      </c>
      <c r="N44" s="3">
        <f t="shared" si="3"/>
        <v>0.74030024777368819</v>
      </c>
      <c r="O44" s="3">
        <f t="shared" si="10"/>
        <v>47.346637657046919</v>
      </c>
      <c r="P44" s="3">
        <f t="shared" si="5"/>
        <v>2.1120823980014202E-2</v>
      </c>
      <c r="R44">
        <f t="shared" si="6"/>
        <v>2.1222214260752434E-4</v>
      </c>
    </row>
    <row r="45" spans="10:18" x14ac:dyDescent="0.5">
      <c r="J45">
        <f t="shared" si="8"/>
        <v>0.4100000000000002</v>
      </c>
      <c r="K45">
        <f t="shared" si="0"/>
        <v>344.13888141973649</v>
      </c>
      <c r="L45">
        <f t="shared" si="1"/>
        <v>11.307939601547181</v>
      </c>
      <c r="M45">
        <f t="shared" si="9"/>
        <v>2.8459658241203716</v>
      </c>
      <c r="N45">
        <f t="shared" si="3"/>
        <v>0.73998728908915501</v>
      </c>
      <c r="O45">
        <f t="shared" si="10"/>
        <v>46.896386492923334</v>
      </c>
      <c r="P45">
        <f t="shared" si="5"/>
        <v>2.1323604541490633E-2</v>
      </c>
      <c r="R45">
        <f t="shared" si="6"/>
        <v>2.1437925000902363E-4</v>
      </c>
    </row>
    <row r="46" spans="10:18" x14ac:dyDescent="0.5">
      <c r="J46">
        <f t="shared" si="8"/>
        <v>0.42000000000000021</v>
      </c>
      <c r="K46">
        <f t="shared" si="0"/>
        <v>344.44876609442059</v>
      </c>
      <c r="L46">
        <f t="shared" si="1"/>
        <v>11.543973398906925</v>
      </c>
      <c r="M46">
        <f t="shared" si="9"/>
        <v>2.8413803908722741</v>
      </c>
      <c r="N46">
        <f t="shared" si="3"/>
        <v>0.7396769134407627</v>
      </c>
      <c r="O46">
        <f t="shared" si="10"/>
        <v>46.398877640911387</v>
      </c>
      <c r="P46">
        <f t="shared" si="5"/>
        <v>2.1552245460314059E-2</v>
      </c>
      <c r="R46">
        <f t="shared" si="6"/>
        <v>2.1680565967285888E-4</v>
      </c>
    </row>
    <row r="47" spans="10:18" x14ac:dyDescent="0.5">
      <c r="J47">
        <f t="shared" si="8"/>
        <v>0.43000000000000022</v>
      </c>
      <c r="K47">
        <f t="shared" si="0"/>
        <v>344.75715814824724</v>
      </c>
      <c r="L47">
        <f t="shared" si="1"/>
        <v>11.783326934307318</v>
      </c>
      <c r="M47">
        <f t="shared" si="9"/>
        <v>2.8368435004295609</v>
      </c>
      <c r="N47">
        <f t="shared" si="3"/>
        <v>0.73936909339981072</v>
      </c>
      <c r="O47">
        <f t="shared" si="10"/>
        <v>45.852868333298879</v>
      </c>
      <c r="P47">
        <f t="shared" si="5"/>
        <v>2.1808886474257674E-2</v>
      </c>
      <c r="R47">
        <f t="shared" si="6"/>
        <v>2.1952432465104468E-4</v>
      </c>
    </row>
    <row r="48" spans="10:18" x14ac:dyDescent="0.5">
      <c r="J48">
        <f t="shared" si="8"/>
        <v>0.44000000000000022</v>
      </c>
      <c r="K48">
        <f t="shared" si="0"/>
        <v>345.0640683395622</v>
      </c>
      <c r="L48">
        <f t="shared" si="1"/>
        <v>12.02601926997502</v>
      </c>
      <c r="M48">
        <f t="shared" si="9"/>
        <v>2.8323544499349014</v>
      </c>
      <c r="N48">
        <f t="shared" si="3"/>
        <v>0.73906380188372545</v>
      </c>
      <c r="O48">
        <f t="shared" si="10"/>
        <v>45.257104227971631</v>
      </c>
      <c r="P48">
        <f t="shared" si="5"/>
        <v>2.209597845595122E-2</v>
      </c>
      <c r="R48">
        <f t="shared" si="6"/>
        <v>2.225615821610059E-4</v>
      </c>
    </row>
    <row r="49" spans="10:18" x14ac:dyDescent="0.5">
      <c r="J49">
        <f t="shared" si="8"/>
        <v>0.45000000000000023</v>
      </c>
      <c r="K49">
        <f t="shared" si="0"/>
        <v>345.3695073235686</v>
      </c>
      <c r="L49">
        <f t="shared" si="1"/>
        <v>12.272069262218137</v>
      </c>
      <c r="M49">
        <f t="shared" si="9"/>
        <v>2.8279125494806299</v>
      </c>
      <c r="N49">
        <f t="shared" si="3"/>
        <v>0.73876101215121026</v>
      </c>
      <c r="O49">
        <f t="shared" si="10"/>
        <v>44.610319538342914</v>
      </c>
      <c r="P49">
        <f t="shared" si="5"/>
        <v>2.2416337976249919E-2</v>
      </c>
      <c r="R49">
        <f t="shared" si="6"/>
        <v>2.2594775977229648E-4</v>
      </c>
    </row>
    <row r="50" spans="10:18" x14ac:dyDescent="0.5">
      <c r="J50">
        <f t="shared" si="8"/>
        <v>0.46000000000000024</v>
      </c>
      <c r="K50">
        <f t="shared" si="0"/>
        <v>345.67348565356008</v>
      </c>
      <c r="L50">
        <f t="shared" si="1"/>
        <v>12.521495560203096</v>
      </c>
      <c r="M50">
        <f t="shared" si="9"/>
        <v>2.8235171218190995</v>
      </c>
      <c r="N50">
        <f t="shared" si="3"/>
        <v>0.73846069779746826</v>
      </c>
      <c r="O50">
        <f t="shared" si="10"/>
        <v>43.911237164717058</v>
      </c>
      <c r="P50">
        <f t="shared" si="5"/>
        <v>2.277321397820934E-2</v>
      </c>
      <c r="R50">
        <f t="shared" si="6"/>
        <v>2.2971791891874226E-4</v>
      </c>
    </row>
    <row r="51" spans="10:18" x14ac:dyDescent="0.5">
      <c r="J51">
        <f t="shared" si="8"/>
        <v>0.47000000000000025</v>
      </c>
      <c r="K51">
        <f t="shared" si="0"/>
        <v>345.97601378213625</v>
      </c>
      <c r="L51">
        <f t="shared" si="1"/>
        <v>12.774316604791368</v>
      </c>
      <c r="M51">
        <f t="shared" si="9"/>
        <v>2.8191675020806497</v>
      </c>
      <c r="N51">
        <f t="shared" si="3"/>
        <v>0.7381628327494909</v>
      </c>
      <c r="O51">
        <f t="shared" si="10"/>
        <v>43.158568827025874</v>
      </c>
      <c r="P51">
        <f t="shared" si="5"/>
        <v>2.3170369805539069E-2</v>
      </c>
      <c r="R51">
        <f t="shared" si="6"/>
        <v>2.339127733413253E-4</v>
      </c>
    </row>
    <row r="52" spans="10:18" x14ac:dyDescent="0.5">
      <c r="J52">
        <f t="shared" si="8"/>
        <v>0.48000000000000026</v>
      </c>
      <c r="K52">
        <f t="shared" si="0"/>
        <v>346.27710206240084</v>
      </c>
      <c r="L52">
        <f t="shared" si="1"/>
        <v>13.030550627435387</v>
      </c>
      <c r="M52">
        <f t="shared" si="9"/>
        <v>2.8148630374989336</v>
      </c>
      <c r="N52">
        <f t="shared" si="3"/>
        <v>0.73786739126141443</v>
      </c>
      <c r="O52">
        <f t="shared" si="10"/>
        <v>42.351015198877008</v>
      </c>
      <c r="P52">
        <f t="shared" si="5"/>
        <v>2.3612184862725944E-2</v>
      </c>
      <c r="R52">
        <f t="shared" si="6"/>
        <v>2.3857983232832906E-4</v>
      </c>
    </row>
    <row r="53" spans="10:18" x14ac:dyDescent="0.5">
      <c r="J53">
        <f t="shared" si="8"/>
        <v>0.49000000000000027</v>
      </c>
      <c r="K53">
        <f t="shared" si="0"/>
        <v>346.57676074914269</v>
      </c>
      <c r="L53">
        <f t="shared" si="1"/>
        <v>13.290215649132731</v>
      </c>
      <c r="M53">
        <f t="shared" si="9"/>
        <v>2.8106030871434302</v>
      </c>
      <c r="N53">
        <f t="shared" si="3"/>
        <v>0.7375743479099427</v>
      </c>
      <c r="O53">
        <f t="shared" si="10"/>
        <v>41.487266042853399</v>
      </c>
      <c r="P53">
        <f t="shared" si="5"/>
        <v>2.4103781602939828E-2</v>
      </c>
      <c r="R53">
        <f t="shared" si="6"/>
        <v>2.4377483557052622E-4</v>
      </c>
    </row>
    <row r="54" spans="10:18" x14ac:dyDescent="0.5">
      <c r="J54">
        <f t="shared" si="8"/>
        <v>0.50000000000000022</v>
      </c>
      <c r="K54">
        <f t="shared" si="0"/>
        <v>346.875</v>
      </c>
      <c r="L54">
        <f t="shared" si="1"/>
        <v>13.5533294794376</v>
      </c>
      <c r="M54">
        <f t="shared" si="9"/>
        <v>2.8063870216588875</v>
      </c>
      <c r="N54">
        <f t="shared" si="3"/>
        <v>0.73728367758983604</v>
      </c>
      <c r="O54">
        <f t="shared" si="10"/>
        <v>40.566000347003772</v>
      </c>
      <c r="P54">
        <f t="shared" si="5"/>
        <v>2.4651185511165647E-2</v>
      </c>
      <c r="R54">
        <f t="shared" si="6"/>
        <v>2.4956357017337369E-4</v>
      </c>
    </row>
    <row r="55" spans="10:18" x14ac:dyDescent="0.5">
      <c r="J55">
        <f t="shared" si="8"/>
        <v>0.51000000000000023</v>
      </c>
      <c r="K55">
        <f t="shared" si="0"/>
        <v>347.17182987660806</v>
      </c>
      <c r="L55">
        <f t="shared" si="1"/>
        <v>13.819909715529347</v>
      </c>
      <c r="M55">
        <f t="shared" si="9"/>
        <v>2.802214223011513</v>
      </c>
      <c r="N55">
        <f t="shared" si="3"/>
        <v>0.73699535550946471</v>
      </c>
      <c r="O55">
        <f t="shared" si="10"/>
        <v>39.585886462466981</v>
      </c>
      <c r="P55">
        <f t="shared" si="5"/>
        <v>2.526152852350904E-2</v>
      </c>
      <c r="R55">
        <f t="shared" si="6"/>
        <v>2.5602419401340732E-4</v>
      </c>
    </row>
    <row r="56" spans="10:18" x14ac:dyDescent="0.5">
      <c r="J56">
        <f t="shared" ref="J56:J64" si="11">J55+0.01</f>
        <v>0.52000000000000024</v>
      </c>
      <c r="K56">
        <f t="shared" si="0"/>
        <v>347.46726034573078</v>
      </c>
      <c r="L56">
        <f t="shared" si="1"/>
        <v>14.089973741336909</v>
      </c>
      <c r="M56">
        <f t="shared" ref="M56:M64" si="12">$C$8*EXP(-($G$8/8.314-$G$7*$C$9/8.314)*(1/K56-1/$C$9)+$G$7/8.314*LN(K56/$C$9))</f>
        <v>2.7980840842416992</v>
      </c>
      <c r="N56">
        <f t="shared" si="3"/>
        <v>0.73670935718642638</v>
      </c>
      <c r="O56">
        <f t="shared" ref="O56:O64" si="13">L56*$C$17*(1-(1+1/M56)*J56)</f>
        <v>38.545582242171015</v>
      </c>
      <c r="P56">
        <f t="shared" si="5"/>
        <v>2.5943310279172387E-2</v>
      </c>
      <c r="R56">
        <f t="shared" si="6"/>
        <v>2.6325023802970286E-4</v>
      </c>
    </row>
    <row r="57" spans="10:18" x14ac:dyDescent="0.5">
      <c r="J57">
        <f t="shared" si="11"/>
        <v>0.53000000000000025</v>
      </c>
      <c r="K57">
        <f t="shared" si="0"/>
        <v>347.7613012803763</v>
      </c>
      <c r="L57">
        <f t="shared" si="1"/>
        <v>14.363538726718359</v>
      </c>
      <c r="M57">
        <f t="shared" si="12"/>
        <v>2.7939960092230889</v>
      </c>
      <c r="N57">
        <f t="shared" si="3"/>
        <v>0.73642565844322705</v>
      </c>
      <c r="O57">
        <f t="shared" si="13"/>
        <v>37.443735180549403</v>
      </c>
      <c r="P57">
        <f t="shared" si="5"/>
        <v>2.6706737326768138E-2</v>
      </c>
      <c r="R57">
        <f t="shared" si="6"/>
        <v>2.7135453076935345E-4</v>
      </c>
    </row>
    <row r="58" spans="10:18" x14ac:dyDescent="0.5">
      <c r="J58">
        <f t="shared" si="11"/>
        <v>0.54000000000000026</v>
      </c>
      <c r="K58">
        <f t="shared" si="0"/>
        <v>348.0539624608968</v>
      </c>
      <c r="L58">
        <f t="shared" si="1"/>
        <v>14.640621626694854</v>
      </c>
      <c r="M58">
        <f t="shared" si="12"/>
        <v>2.7899494124278084</v>
      </c>
      <c r="N58">
        <f t="shared" si="3"/>
        <v>0.73614423540302387</v>
      </c>
      <c r="O58">
        <f t="shared" si="13"/>
        <v>36.278982554219034</v>
      </c>
      <c r="P58">
        <f t="shared" si="5"/>
        <v>2.7564168827102508E-2</v>
      </c>
      <c r="R58">
        <f t="shared" si="6"/>
        <v>2.8047439362565758E-4</v>
      </c>
    </row>
    <row r="59" spans="10:18" x14ac:dyDescent="0.5">
      <c r="J59">
        <f t="shared" si="11"/>
        <v>0.55000000000000027</v>
      </c>
      <c r="K59">
        <f t="shared" si="0"/>
        <v>348.34525357607282</v>
      </c>
      <c r="L59">
        <f t="shared" si="1"/>
        <v>14.921239180738162</v>
      </c>
      <c r="M59">
        <f t="shared" si="12"/>
        <v>2.7859437186976739</v>
      </c>
      <c r="N59">
        <f t="shared" si="3"/>
        <v>0.73586506448543043</v>
      </c>
      <c r="O59">
        <f t="shared" si="13"/>
        <v>35.049951563563617</v>
      </c>
      <c r="P59">
        <f t="shared" si="5"/>
        <v>2.8530709898028958E-2</v>
      </c>
      <c r="R59">
        <f t="shared" si="6"/>
        <v>2.9077861437605383E-4</v>
      </c>
    </row>
    <row r="60" spans="10:18" x14ac:dyDescent="0.5">
      <c r="J60">
        <f t="shared" si="11"/>
        <v>0.56000000000000028</v>
      </c>
      <c r="K60">
        <f t="shared" si="0"/>
        <v>348.63518422418269</v>
      </c>
      <c r="L60">
        <f t="shared" si="1"/>
        <v>15.205407912111115</v>
      </c>
      <c r="M60">
        <f t="shared" si="12"/>
        <v>2.7819783630212136</v>
      </c>
      <c r="N60">
        <f t="shared" si="3"/>
        <v>0.73558812240238325</v>
      </c>
      <c r="O60">
        <f t="shared" si="13"/>
        <v>33.755259475168351</v>
      </c>
      <c r="P60">
        <f t="shared" si="5"/>
        <v>2.9625012977181762E-2</v>
      </c>
      <c r="R60">
        <f t="shared" si="6"/>
        <v>3.0247695262074762E-4</v>
      </c>
    </row>
    <row r="61" spans="10:18" x14ac:dyDescent="0.5">
      <c r="J61">
        <f t="shared" si="11"/>
        <v>0.57000000000000028</v>
      </c>
      <c r="K61">
        <f t="shared" si="0"/>
        <v>348.92376391405645</v>
      </c>
      <c r="L61">
        <f t="shared" si="1"/>
        <v>15.493144127259546</v>
      </c>
      <c r="M61">
        <f t="shared" si="12"/>
        <v>2.7780527903163077</v>
      </c>
      <c r="N61">
        <f t="shared" si="3"/>
        <v>0.73531338615406761</v>
      </c>
      <c r="O61">
        <f t="shared" si="13"/>
        <v>32.393513765050358</v>
      </c>
      <c r="P61">
        <f t="shared" si="5"/>
        <v>3.0870377546967708E-2</v>
      </c>
      <c r="R61">
        <f t="shared" si="6"/>
        <v>3.1583331961749188E-4</v>
      </c>
    </row>
    <row r="62" spans="10:18" x14ac:dyDescent="0.5">
      <c r="J62">
        <f t="shared" si="11"/>
        <v>0.58000000000000029</v>
      </c>
      <c r="K62">
        <f t="shared" si="0"/>
        <v>349.21100206611573</v>
      </c>
      <c r="L62">
        <f t="shared" si="1"/>
        <v>15.784463915256296</v>
      </c>
      <c r="M62">
        <f t="shared" si="12"/>
        <v>2.7741664552182974</v>
      </c>
      <c r="N62">
        <f t="shared" si="3"/>
        <v>0.73504083302490164</v>
      </c>
      <c r="O62">
        <f t="shared" si="13"/>
        <v>30.963312262634936</v>
      </c>
      <c r="P62">
        <f t="shared" si="5"/>
        <v>3.2296286376530613E-2</v>
      </c>
      <c r="R62">
        <f t="shared" si="6"/>
        <v>3.311844055120708E-4</v>
      </c>
    </row>
    <row r="63" spans="10:18" x14ac:dyDescent="0.5">
      <c r="J63">
        <f t="shared" si="11"/>
        <v>0.5900000000000003</v>
      </c>
      <c r="K63">
        <f t="shared" si="0"/>
        <v>349.49690801339864</v>
      </c>
      <c r="L63">
        <f t="shared" si="1"/>
        <v>16.079383147294568</v>
      </c>
      <c r="M63">
        <f t="shared" si="12"/>
        <v>2.7703188218734343</v>
      </c>
      <c r="N63">
        <f t="shared" si="3"/>
        <v>0.73477044057958207</v>
      </c>
      <c r="O63">
        <f t="shared" si="13"/>
        <v>29.463243295421343</v>
      </c>
      <c r="P63">
        <f t="shared" si="5"/>
        <v>3.3940594725883497E-2</v>
      </c>
      <c r="R63">
        <f t="shared" si="6"/>
        <v>3.489665784536213E-4</v>
      </c>
    </row>
    <row r="64" spans="10:18" x14ac:dyDescent="0.5">
      <c r="J64" s="1">
        <f t="shared" si="11"/>
        <v>0.60000000000000031</v>
      </c>
      <c r="K64" s="1">
        <f t="shared" si="0"/>
        <v>349.7814910025707</v>
      </c>
      <c r="L64" s="1">
        <f t="shared" si="1"/>
        <v>16.377917476231563</v>
      </c>
      <c r="M64" s="1">
        <f t="shared" si="12"/>
        <v>2.7665093637374683</v>
      </c>
      <c r="N64" s="1">
        <f t="shared" si="3"/>
        <v>0.73450218665918554</v>
      </c>
      <c r="O64" s="1">
        <f t="shared" si="13"/>
        <v>27.891885834290218</v>
      </c>
      <c r="P64" s="1">
        <f t="shared" si="5"/>
        <v>3.5852720964840691E-2</v>
      </c>
    </row>
    <row r="68" spans="10:18" x14ac:dyDescent="0.5">
      <c r="J68" s="3"/>
      <c r="K68" s="3"/>
      <c r="L68" s="3"/>
      <c r="M68" s="3"/>
      <c r="N68" s="3"/>
      <c r="O68" s="3"/>
      <c r="P68" s="3"/>
      <c r="Q68" s="3"/>
      <c r="R68" s="3"/>
    </row>
    <row r="69" spans="10:18" x14ac:dyDescent="0.5">
      <c r="J69" s="3"/>
      <c r="K69" s="3"/>
      <c r="L69" s="3"/>
      <c r="M69" s="3"/>
      <c r="N69" s="3"/>
      <c r="O69" s="3"/>
      <c r="P69" s="3"/>
      <c r="Q69" s="3"/>
      <c r="R69" s="3"/>
    </row>
    <row r="70" spans="10:18" x14ac:dyDescent="0.5">
      <c r="J70" s="3"/>
      <c r="K70" s="3"/>
      <c r="L70" s="3"/>
      <c r="M70" s="3"/>
      <c r="N70" s="3"/>
      <c r="O70" s="3"/>
      <c r="P70" s="3"/>
      <c r="Q70" s="3"/>
      <c r="R70" s="3"/>
    </row>
    <row r="71" spans="10:18" x14ac:dyDescent="0.5">
      <c r="J71" s="3"/>
      <c r="K71" s="3"/>
      <c r="L71" s="3"/>
      <c r="M71" s="3"/>
      <c r="N71" s="3"/>
      <c r="O71" s="3"/>
      <c r="P71" s="3"/>
      <c r="Q71" s="3"/>
      <c r="R71" s="3"/>
    </row>
    <row r="72" spans="10:18" x14ac:dyDescent="0.5">
      <c r="J72" s="3"/>
      <c r="K72" s="3"/>
      <c r="L72" s="3"/>
      <c r="M72" s="3"/>
      <c r="N72" s="3"/>
      <c r="O72" s="3"/>
      <c r="P72" s="3"/>
      <c r="Q72" s="3"/>
      <c r="R72" s="3"/>
    </row>
    <row r="73" spans="10:18" x14ac:dyDescent="0.5">
      <c r="J73" s="3"/>
      <c r="K73" s="3"/>
      <c r="L73" s="3"/>
      <c r="M73" s="3"/>
      <c r="N73" s="3"/>
      <c r="O73" s="3"/>
      <c r="P73" s="3"/>
      <c r="Q73" s="3"/>
      <c r="R73" s="3"/>
    </row>
    <row r="74" spans="10:18" x14ac:dyDescent="0.5">
      <c r="J74" s="3"/>
      <c r="K74" s="3"/>
      <c r="L74" s="3"/>
      <c r="M74" s="3"/>
      <c r="N74" s="3"/>
      <c r="O74" s="3"/>
      <c r="P74" s="3"/>
      <c r="Q74" s="3"/>
      <c r="R74" s="3"/>
    </row>
    <row r="75" spans="10:18" x14ac:dyDescent="0.5">
      <c r="J75" s="3"/>
      <c r="K75" s="3"/>
      <c r="L75" s="3"/>
      <c r="M75" s="3"/>
      <c r="N75" s="3"/>
      <c r="O75" s="3"/>
      <c r="P75" s="3"/>
      <c r="Q75" s="3"/>
      <c r="R75" s="3"/>
    </row>
    <row r="76" spans="10:18" x14ac:dyDescent="0.5">
      <c r="J76" s="3"/>
      <c r="K76" s="3"/>
      <c r="L76" s="3"/>
      <c r="M76" s="3"/>
      <c r="N76" s="3"/>
      <c r="O76" s="3"/>
      <c r="P76" s="3"/>
      <c r="Q76" s="3"/>
      <c r="R76" s="3"/>
    </row>
    <row r="77" spans="10:18" x14ac:dyDescent="0.5">
      <c r="J77" s="3"/>
      <c r="K77" s="3"/>
      <c r="L77" s="3"/>
      <c r="M77" s="3"/>
      <c r="N77" s="3"/>
      <c r="O77" s="3"/>
      <c r="P77" s="3"/>
      <c r="Q77" s="3"/>
      <c r="R77" s="3"/>
    </row>
    <row r="78" spans="10:18" x14ac:dyDescent="0.5">
      <c r="J78" s="3"/>
      <c r="K78" s="3"/>
      <c r="L78" s="3"/>
      <c r="M78" s="3"/>
      <c r="N78" s="3"/>
      <c r="O78" s="3"/>
      <c r="P78" s="3"/>
      <c r="Q78" s="3"/>
      <c r="R7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Cuoci</dc:creator>
  <cp:lastModifiedBy>Alberto Cuoci</cp:lastModifiedBy>
  <dcterms:created xsi:type="dcterms:W3CDTF">2018-11-13T09:29:20Z</dcterms:created>
  <dcterms:modified xsi:type="dcterms:W3CDTF">2018-11-13T10:07:39Z</dcterms:modified>
</cp:coreProperties>
</file>