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961DB30-6094-4EEA-8FF8-F8FA19F2F53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7" i="1"/>
  <c r="N7" i="1"/>
  <c r="N10" i="1"/>
  <c r="M5" i="1"/>
  <c r="U4" i="1" l="1"/>
  <c r="U5" i="1"/>
  <c r="U6" i="1"/>
  <c r="U7" i="1"/>
  <c r="U8" i="1"/>
  <c r="U9" i="1"/>
  <c r="U10" i="1"/>
  <c r="U11" i="1"/>
  <c r="U12" i="1"/>
  <c r="U3" i="1"/>
  <c r="K6" i="1"/>
  <c r="K7" i="1"/>
  <c r="K8" i="1"/>
  <c r="K9" i="1"/>
  <c r="K10" i="1"/>
  <c r="K11" i="1"/>
  <c r="K12" i="1"/>
  <c r="K5" i="1"/>
  <c r="K4" i="1"/>
  <c r="K3" i="1"/>
  <c r="S5" i="1"/>
  <c r="S6" i="1" s="1"/>
  <c r="S3" i="1"/>
  <c r="S4" i="1"/>
  <c r="R4" i="1"/>
  <c r="Q4" i="1"/>
  <c r="H12" i="1"/>
  <c r="G13" i="1"/>
  <c r="H3" i="1"/>
  <c r="H4" i="1"/>
  <c r="H5" i="1"/>
  <c r="H7" i="1"/>
  <c r="H8" i="1"/>
  <c r="R3" i="1" l="1"/>
  <c r="Q3" i="1" s="1"/>
  <c r="H6" i="1"/>
  <c r="E13" i="1"/>
  <c r="F13" i="1"/>
  <c r="H9" i="1"/>
  <c r="D13" i="1"/>
  <c r="R6" i="1" l="1"/>
  <c r="Q6" i="1" s="1"/>
  <c r="R5" i="1"/>
  <c r="S7" i="1"/>
  <c r="R7" i="1" s="1"/>
  <c r="Q5" i="1"/>
  <c r="H10" i="1"/>
  <c r="S8" i="1" l="1"/>
  <c r="S9" i="1" s="1"/>
  <c r="Q7" i="1"/>
  <c r="C13" i="1"/>
  <c r="N14" i="1" s="1"/>
  <c r="H11" i="1"/>
  <c r="N3" i="1" l="1"/>
  <c r="L4" i="1"/>
  <c r="V4" i="1" s="1"/>
  <c r="R8" i="1"/>
  <c r="Q8" i="1" s="1"/>
  <c r="S10" i="1"/>
  <c r="R9" i="1"/>
  <c r="H13" i="1"/>
  <c r="V3" i="1" l="1"/>
  <c r="X10" i="1"/>
  <c r="X3" i="1"/>
  <c r="L9" i="1"/>
  <c r="V9" i="1" s="1"/>
  <c r="L5" i="1"/>
  <c r="V5" i="1" s="1"/>
  <c r="Q9" i="1"/>
  <c r="S11" i="1"/>
  <c r="R10" i="1"/>
  <c r="N4" i="1"/>
  <c r="X4" i="1" s="1"/>
  <c r="M4" i="1"/>
  <c r="W4" i="1" s="1"/>
  <c r="M3" i="1"/>
  <c r="W3" i="1" s="1"/>
  <c r="M9" i="1" l="1"/>
  <c r="W9" i="1" s="1"/>
  <c r="Q10" i="1"/>
  <c r="S12" i="1"/>
  <c r="R11" i="1"/>
  <c r="N6" i="1"/>
  <c r="X6" i="1" s="1"/>
  <c r="W7" i="1"/>
  <c r="N12" i="1"/>
  <c r="X12" i="1" s="1"/>
  <c r="L7" i="1"/>
  <c r="V7" i="1" s="1"/>
  <c r="M12" i="1"/>
  <c r="W12" i="1" s="1"/>
  <c r="N11" i="1"/>
  <c r="X11" i="1" s="1"/>
  <c r="L8" i="1"/>
  <c r="V8" i="1" s="1"/>
  <c r="W5" i="1"/>
  <c r="L11" i="1"/>
  <c r="V11" i="1" s="1"/>
  <c r="M11" i="1"/>
  <c r="W11" i="1" s="1"/>
  <c r="M10" i="1"/>
  <c r="W10" i="1" s="1"/>
  <c r="N5" i="1"/>
  <c r="X5" i="1" s="1"/>
  <c r="L10" i="1"/>
  <c r="V10" i="1" s="1"/>
  <c r="N9" i="1"/>
  <c r="X9" i="1" s="1"/>
  <c r="L12" i="1"/>
  <c r="V12" i="1" s="1"/>
  <c r="M8" i="1"/>
  <c r="W8" i="1" s="1"/>
  <c r="N8" i="1"/>
  <c r="X8" i="1" s="1"/>
  <c r="L6" i="1"/>
  <c r="V6" i="1" s="1"/>
  <c r="M6" i="1"/>
  <c r="W6" i="1" s="1"/>
  <c r="X7" i="1"/>
  <c r="X13" i="1" l="1"/>
  <c r="N13" i="1"/>
  <c r="N15" i="1" s="1"/>
  <c r="Q11" i="1"/>
  <c r="R12" i="1"/>
  <c r="Q12" i="1" l="1"/>
  <c r="X15" i="1" l="1"/>
</calcChain>
</file>

<file path=xl/sharedStrings.xml><?xml version="1.0" encoding="utf-8"?>
<sst xmlns="http://schemas.openxmlformats.org/spreadsheetml/2006/main" count="32" uniqueCount="31">
  <si>
    <t>Wild Tile</t>
  </si>
  <si>
    <t>Bonus Tile</t>
  </si>
  <si>
    <t>A</t>
  </si>
  <si>
    <t>K</t>
  </si>
  <si>
    <t>Q</t>
  </si>
  <si>
    <t>J</t>
  </si>
  <si>
    <t>Big Win</t>
  </si>
  <si>
    <t>Reel Frequency</t>
  </si>
  <si>
    <t>Mid Win</t>
  </si>
  <si>
    <t>Small Win</t>
  </si>
  <si>
    <t>Theme</t>
  </si>
  <si>
    <t>Standard</t>
  </si>
  <si>
    <t>Reel #</t>
  </si>
  <si>
    <t>Payout Table</t>
  </si>
  <si>
    <t>Total</t>
  </si>
  <si>
    <t>Hit Probability</t>
  </si>
  <si>
    <t># Match</t>
  </si>
  <si>
    <t>Rules:</t>
  </si>
  <si>
    <t>Wild can substitute for all tiles except bonus</t>
  </si>
  <si>
    <t>Bonus pays for winning line and gives free spins</t>
  </si>
  <si>
    <t>RTP</t>
  </si>
  <si>
    <t>Hit Frequency</t>
  </si>
  <si>
    <t>Bet Size</t>
  </si>
  <si>
    <t>Num Lines</t>
  </si>
  <si>
    <t>Num Winning Lines</t>
  </si>
  <si>
    <t>Num Tot Combos</t>
  </si>
  <si>
    <t>Avg Return Per Spin</t>
  </si>
  <si>
    <t>Notes:</t>
  </si>
  <si>
    <t>Hit Frequency changes proportionally to the num of lines for slots with random tile positions in reels</t>
  </si>
  <si>
    <t>Geo Avg</t>
  </si>
  <si>
    <t>Match 3 wilds is also match 4 of the tile in reel 4. Double counts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</si>
</sst>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1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9" xfId="0" applyFont="1" applyBorder="1"/>
    <xf numFmtId="0" fontId="1" fillId="0" borderId="18" xfId="0" applyFont="1" applyBorder="1"/>
    <xf numFmtId="11" fontId="0" fillId="0" borderId="0" xfId="0" applyNumberForma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11" fontId="0" fillId="0" borderId="10" xfId="0" applyNumberFormat="1" applyBorder="1"/>
    <xf numFmtId="0" fontId="0" fillId="0" borderId="0" xfId="0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1" fontId="0" fillId="0" borderId="5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11" fontId="0" fillId="0" borderId="12" xfId="0" applyNumberFormat="1" applyBorder="1" applyAlignment="1">
      <alignment horizontal="right"/>
    </xf>
    <xf numFmtId="11" fontId="0" fillId="0" borderId="13" xfId="0" applyNumberFormat="1" applyBorder="1" applyAlignment="1">
      <alignment horizontal="right"/>
    </xf>
    <xf numFmtId="11" fontId="0" fillId="0" borderId="14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7" xfId="0" applyNumberFormat="1" applyBorder="1" applyAlignment="1">
      <alignment horizontal="right"/>
    </xf>
    <xf numFmtId="11" fontId="0" fillId="0" borderId="19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0" fontId="0" fillId="0" borderId="4" xfId="0" applyNumberForma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11" xfId="0" applyBorder="1"/>
    <xf numFmtId="0" fontId="0" fillId="0" borderId="19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11" xfId="0" applyFont="1" applyBorder="1"/>
    <xf numFmtId="164" fontId="0" fillId="0" borderId="10" xfId="0" applyNumberFormat="1" applyBorder="1" applyAlignment="1">
      <alignment horizontal="right"/>
    </xf>
    <xf numFmtId="0" fontId="0" fillId="0" borderId="20" xfId="0" applyFill="1" applyBorder="1"/>
    <xf numFmtId="11" fontId="0" fillId="0" borderId="21" xfId="0" applyNumberFormat="1" applyBorder="1"/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vertical="center" textRotation="90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4" sqref="P14"/>
    </sheetView>
  </sheetViews>
  <sheetFormatPr defaultRowHeight="15" x14ac:dyDescent="0.25"/>
  <cols>
    <col min="1" max="1" width="3.7109375" bestFit="1" customWidth="1"/>
    <col min="2" max="2" width="10.42578125" customWidth="1"/>
    <col min="8" max="8" width="9.42578125" customWidth="1"/>
    <col min="11" max="11" width="9" bestFit="1" customWidth="1"/>
    <col min="12" max="12" width="9" customWidth="1"/>
    <col min="13" max="13" width="9.140625" customWidth="1"/>
    <col min="14" max="14" width="10.140625" customWidth="1"/>
    <col min="21" max="21" width="8.85546875" bestFit="1" customWidth="1"/>
    <col min="22" max="22" width="8.85546875" customWidth="1"/>
    <col min="24" max="24" width="9.140625" bestFit="1" customWidth="1"/>
    <col min="26" max="26" width="7.28515625" customWidth="1"/>
  </cols>
  <sheetData>
    <row r="1" spans="1:26" ht="15.75" thickBot="1" x14ac:dyDescent="0.3">
      <c r="C1" s="76" t="s">
        <v>7</v>
      </c>
      <c r="D1" s="77"/>
      <c r="E1" s="77"/>
      <c r="F1" s="77"/>
      <c r="G1" s="78"/>
      <c r="H1" s="26"/>
      <c r="I1" s="26"/>
      <c r="J1" s="26"/>
      <c r="K1" s="76" t="s">
        <v>15</v>
      </c>
      <c r="L1" s="77"/>
      <c r="M1" s="77"/>
      <c r="N1" s="78"/>
      <c r="O1" s="26"/>
      <c r="P1" s="76" t="s">
        <v>13</v>
      </c>
      <c r="Q1" s="77"/>
      <c r="R1" s="77"/>
      <c r="S1" s="78"/>
      <c r="T1" s="26"/>
      <c r="U1" s="76" t="s">
        <v>26</v>
      </c>
      <c r="V1" s="77"/>
      <c r="W1" s="77"/>
      <c r="X1" s="78"/>
    </row>
    <row r="2" spans="1:26" ht="15.75" thickBot="1" x14ac:dyDescent="0.3">
      <c r="B2" s="71" t="s">
        <v>12</v>
      </c>
      <c r="C2" s="27">
        <v>1</v>
      </c>
      <c r="D2" s="28">
        <v>2</v>
      </c>
      <c r="E2" s="28">
        <v>3</v>
      </c>
      <c r="F2" s="28">
        <v>4</v>
      </c>
      <c r="G2" s="29">
        <v>5</v>
      </c>
      <c r="H2" s="29" t="s">
        <v>14</v>
      </c>
      <c r="J2" s="5" t="s">
        <v>16</v>
      </c>
      <c r="K2" s="13">
        <v>2</v>
      </c>
      <c r="L2" s="43">
        <v>3</v>
      </c>
      <c r="M2" s="43">
        <v>4</v>
      </c>
      <c r="N2" s="44">
        <v>5</v>
      </c>
      <c r="O2" s="32"/>
      <c r="P2" s="13">
        <v>2</v>
      </c>
      <c r="Q2" s="43">
        <v>3</v>
      </c>
      <c r="R2" s="43">
        <v>4</v>
      </c>
      <c r="S2" s="44">
        <v>5</v>
      </c>
      <c r="T2" s="32"/>
      <c r="U2" s="65">
        <v>2</v>
      </c>
      <c r="V2" s="45">
        <v>3</v>
      </c>
      <c r="W2" s="45">
        <v>4</v>
      </c>
      <c r="X2" s="46">
        <v>5</v>
      </c>
    </row>
    <row r="3" spans="1:26" x14ac:dyDescent="0.25">
      <c r="A3" s="74" t="s">
        <v>10</v>
      </c>
      <c r="B3" s="1" t="s">
        <v>0</v>
      </c>
      <c r="C3" s="7">
        <v>25</v>
      </c>
      <c r="D3" s="2">
        <v>25</v>
      </c>
      <c r="E3" s="2">
        <v>30</v>
      </c>
      <c r="F3" s="2">
        <v>10</v>
      </c>
      <c r="G3" s="2">
        <v>10</v>
      </c>
      <c r="H3" s="20">
        <f t="shared" ref="H3:H11" si="0">SUM(C3:G3)</f>
        <v>100</v>
      </c>
      <c r="K3" s="25" t="str">
        <f>IF(P3&lt;&gt;0,C3*D3*(E$13-E3)*(F$13-F3)*(G$13-G3)/$N$14,"")</f>
        <v/>
      </c>
      <c r="L3" s="30">
        <f>C3*D3*E3*(F$13-F3)*(G$13-G3)/$N$14</f>
        <v>1.596701632013433E-3</v>
      </c>
      <c r="M3" s="30">
        <f>C3*D3*E3*F3*(G$13-G3)/N$14</f>
        <v>8.0236262915247891E-5</v>
      </c>
      <c r="N3" s="31">
        <f>C3*D3*E3*F3*G3/N$14</f>
        <v>3.5191343383880653E-6</v>
      </c>
      <c r="O3" s="32"/>
      <c r="P3" s="58"/>
      <c r="Q3" s="63">
        <f>0.5*R3</f>
        <v>25000</v>
      </c>
      <c r="R3" s="63">
        <f>0.5*S3</f>
        <v>50000</v>
      </c>
      <c r="S3" s="64">
        <f>1000*C15</f>
        <v>100000</v>
      </c>
      <c r="T3" s="32"/>
      <c r="U3" s="66" t="str">
        <f>IF(P3&lt;&gt;0,K3*P3,"")</f>
        <v/>
      </c>
      <c r="V3" s="59">
        <f t="shared" ref="V3:V12" si="1">L3*Q3</f>
        <v>39.917540800335821</v>
      </c>
      <c r="W3" s="59">
        <f t="shared" ref="W3:W12" si="2">M3*R3</f>
        <v>4.0118131457623942</v>
      </c>
      <c r="X3" s="60">
        <f t="shared" ref="X3:X12" si="3">N3*S3</f>
        <v>0.35191343383880652</v>
      </c>
    </row>
    <row r="4" spans="1:26" x14ac:dyDescent="0.25">
      <c r="A4" s="72"/>
      <c r="B4" s="1" t="s">
        <v>1</v>
      </c>
      <c r="C4" s="8">
        <v>10</v>
      </c>
      <c r="D4" s="3">
        <v>10</v>
      </c>
      <c r="E4" s="3">
        <v>5</v>
      </c>
      <c r="F4" s="3">
        <v>2</v>
      </c>
      <c r="G4" s="4">
        <v>1</v>
      </c>
      <c r="H4" s="21">
        <f t="shared" si="0"/>
        <v>28</v>
      </c>
      <c r="K4" s="33" t="str">
        <f>IF(P4&lt;&gt;0,C4*D4*(E$13-E4)*(F$13-F4)*(G$13-G4)/$N$14,"")</f>
        <v/>
      </c>
      <c r="L4" s="34">
        <f>C4*D4*E4*(F$13-F4)*(G$13-G4)/$N$14</f>
        <v>4.6038723068528028E-5</v>
      </c>
      <c r="M4" s="34">
        <f>C4*D4*E4*F4*(G$13-G4)/N$14</f>
        <v>4.4481858037225146E-7</v>
      </c>
      <c r="N4" s="35">
        <f>C4*D4*E4*F4*G4/N$14</f>
        <v>1.8768716471403014E-9</v>
      </c>
      <c r="O4" s="32"/>
      <c r="P4" s="61"/>
      <c r="Q4" s="48">
        <f>94*5</f>
        <v>470</v>
      </c>
      <c r="R4" s="48">
        <f>94*10</f>
        <v>940</v>
      </c>
      <c r="S4" s="49">
        <f>470*15</f>
        <v>7050</v>
      </c>
      <c r="T4" s="32"/>
      <c r="U4" s="52" t="str">
        <f t="shared" ref="U4:U12" si="4">IF(P4&lt;&gt;0,K4*P4,"")</f>
        <v/>
      </c>
      <c r="V4" s="53">
        <f t="shared" si="1"/>
        <v>2.1638199842208172E-2</v>
      </c>
      <c r="W4" s="53">
        <f t="shared" si="2"/>
        <v>4.1812946554991637E-4</v>
      </c>
      <c r="X4" s="54">
        <f t="shared" si="3"/>
        <v>1.3231945112339125E-5</v>
      </c>
    </row>
    <row r="5" spans="1:26" x14ac:dyDescent="0.25">
      <c r="A5" s="72"/>
      <c r="B5" s="1" t="s">
        <v>6</v>
      </c>
      <c r="C5" s="8">
        <v>10</v>
      </c>
      <c r="D5" s="3">
        <v>5</v>
      </c>
      <c r="E5" s="3">
        <v>2</v>
      </c>
      <c r="F5" s="3">
        <v>2</v>
      </c>
      <c r="G5" s="4">
        <v>2</v>
      </c>
      <c r="H5" s="21">
        <f t="shared" si="0"/>
        <v>21</v>
      </c>
      <c r="K5" s="36" t="str">
        <f>IF(P5&lt;&gt;0,($C5+$C$3)*($D5+$D$3)*($E$13-E5-$E$3)*($F$13-F5-F$3)*(G$13-G5-G$3)/$N$14-K$3,"")</f>
        <v/>
      </c>
      <c r="L5" s="37">
        <f t="shared" ref="L5:L12" si="5">($C5+$C$3)*($D5+$D$3)*($E5+$E$3)*($F$13-F5-F$3)*(G$13-G5-G$3)/$N$14-L$3</f>
        <v>1.210984238312312E-3</v>
      </c>
      <c r="M5" s="37">
        <f>($C5+$C$3)*($D5+$D$3)*($E5+$E$3)*($F5+$F$3)*(G$13-G5-G$3)/$N$14-M$3</f>
        <v>9.0790287561447246E-5</v>
      </c>
      <c r="N5" s="38">
        <f>($C5+$C$3)*($D5+$D$3)*($E5+$E$3)*($F5+$F$3)*($G5+$G$3)/$N$14-N$3</f>
        <v>5.5619214391355698E-6</v>
      </c>
      <c r="O5" s="32"/>
      <c r="P5" s="61"/>
      <c r="Q5" s="48">
        <f t="shared" ref="Q5" si="6">Q3*0.5</f>
        <v>12500</v>
      </c>
      <c r="R5" s="48">
        <f>R3*0.5</f>
        <v>25000</v>
      </c>
      <c r="S5" s="49">
        <f>S3*0.4</f>
        <v>40000</v>
      </c>
      <c r="T5" s="32"/>
      <c r="U5" s="52" t="str">
        <f t="shared" si="4"/>
        <v/>
      </c>
      <c r="V5" s="53">
        <f t="shared" si="1"/>
        <v>15.1373029789039</v>
      </c>
      <c r="W5" s="53">
        <f t="shared" si="2"/>
        <v>2.2697571890361812</v>
      </c>
      <c r="X5" s="54">
        <f t="shared" si="3"/>
        <v>0.22247685756542279</v>
      </c>
    </row>
    <row r="6" spans="1:26" x14ac:dyDescent="0.25">
      <c r="A6" s="72"/>
      <c r="B6" s="1" t="s">
        <v>8</v>
      </c>
      <c r="C6" s="8">
        <v>15</v>
      </c>
      <c r="D6" s="3">
        <v>10</v>
      </c>
      <c r="E6" s="3">
        <v>10</v>
      </c>
      <c r="F6" s="3">
        <v>10</v>
      </c>
      <c r="G6" s="3">
        <v>10</v>
      </c>
      <c r="H6" s="21">
        <f t="shared" si="0"/>
        <v>55</v>
      </c>
      <c r="K6" s="36" t="str">
        <f t="shared" ref="K6:K12" si="7">IF(P6&lt;&gt;0,($C6+$C$3)*($D6+$D$3)*($E$13-E6-$E$3)*($F$13-F6-F$3)*(G$13-G6-G$3)/$N$14-K$3,"")</f>
        <v/>
      </c>
      <c r="L6" s="37">
        <f t="shared" si="5"/>
        <v>2.7338268418931506E-3</v>
      </c>
      <c r="M6" s="37">
        <f t="shared" ref="M6:M12" si="8">($C6+$C$3)*($D6+$D$3)*($E6+$E$3)*($F6+$F$3)*(G$13-G6-G$3)/$N$14-M$3</f>
        <v>3.7802071845052809E-4</v>
      </c>
      <c r="N6" s="38">
        <f t="shared" ref="N6:N12" si="9">(C6+C$3)*(D6+D$3)*(E6+E$3)*(F6+F$3)*(G6+G$3)/N$14-N$3</f>
        <v>3.8522790557554683E-5</v>
      </c>
      <c r="O6" s="32"/>
      <c r="P6" s="47"/>
      <c r="Q6" s="48">
        <f>0.5*R6</f>
        <v>4000</v>
      </c>
      <c r="R6" s="48">
        <f>0.5*S6</f>
        <v>8000</v>
      </c>
      <c r="S6" s="49">
        <f>0.4*S5</f>
        <v>16000</v>
      </c>
      <c r="T6" s="32"/>
      <c r="U6" s="52" t="str">
        <f t="shared" si="4"/>
        <v/>
      </c>
      <c r="V6" s="53">
        <f t="shared" si="1"/>
        <v>10.935307367572603</v>
      </c>
      <c r="W6" s="53">
        <f t="shared" si="2"/>
        <v>3.0241657476042247</v>
      </c>
      <c r="X6" s="54">
        <f t="shared" si="3"/>
        <v>0.61636464892087495</v>
      </c>
    </row>
    <row r="7" spans="1:26" x14ac:dyDescent="0.25">
      <c r="A7" s="75"/>
      <c r="B7" s="10" t="s">
        <v>9</v>
      </c>
      <c r="C7" s="9">
        <v>25</v>
      </c>
      <c r="D7" s="22">
        <v>15</v>
      </c>
      <c r="E7" s="22">
        <v>15</v>
      </c>
      <c r="F7" s="22">
        <v>15</v>
      </c>
      <c r="G7" s="23">
        <v>15</v>
      </c>
      <c r="H7" s="24">
        <f t="shared" si="0"/>
        <v>85</v>
      </c>
      <c r="K7" s="36" t="str">
        <f t="shared" si="7"/>
        <v/>
      </c>
      <c r="L7" s="37">
        <f t="shared" si="5"/>
        <v>5.0235501915116103E-3</v>
      </c>
      <c r="M7" s="37">
        <f>($C7+$C$3)*($D7+$D$3)*($E7+$E$3)*($F7+$F$3)*(G$13-G7-G$3)/$N$14-M$3</f>
        <v>8.192544739767417E-4</v>
      </c>
      <c r="N7" s="38">
        <f>(C7+C$3)*(D7+D$3)*(E7+E$3)*(F7+F$3)*(G7+G$3)/N$14-N$3</f>
        <v>1.0205489581325389E-4</v>
      </c>
      <c r="O7" s="32"/>
      <c r="P7" s="61"/>
      <c r="Q7" s="48">
        <f t="shared" ref="Q7:Q12" si="10">0.5*R7</f>
        <v>1600</v>
      </c>
      <c r="R7" s="48">
        <f t="shared" ref="R7:R12" si="11">0.5*S7</f>
        <v>3200</v>
      </c>
      <c r="S7" s="49">
        <f t="shared" ref="S7:S12" si="12">0.4*S6</f>
        <v>6400</v>
      </c>
      <c r="T7" s="32"/>
      <c r="U7" s="52" t="str">
        <f t="shared" si="4"/>
        <v/>
      </c>
      <c r="V7" s="53">
        <f t="shared" si="1"/>
        <v>8.0376803064185758</v>
      </c>
      <c r="W7" s="53">
        <f t="shared" si="2"/>
        <v>2.6216143167255734</v>
      </c>
      <c r="X7" s="54">
        <f t="shared" si="3"/>
        <v>0.65315133320482488</v>
      </c>
    </row>
    <row r="8" spans="1:26" x14ac:dyDescent="0.25">
      <c r="A8" s="72" t="s">
        <v>11</v>
      </c>
      <c r="B8" s="1" t="s">
        <v>2</v>
      </c>
      <c r="C8" s="3">
        <v>10</v>
      </c>
      <c r="D8" s="3">
        <v>10</v>
      </c>
      <c r="E8" s="3">
        <v>10</v>
      </c>
      <c r="F8" s="3">
        <v>30</v>
      </c>
      <c r="G8" s="4">
        <v>50</v>
      </c>
      <c r="H8" s="21">
        <f t="shared" si="0"/>
        <v>110</v>
      </c>
      <c r="K8" s="36" t="str">
        <f t="shared" si="7"/>
        <v/>
      </c>
      <c r="L8" s="37">
        <f t="shared" si="5"/>
        <v>1.16984095956102E-3</v>
      </c>
      <c r="M8" s="37">
        <f t="shared" si="8"/>
        <v>5.7456671733906054E-4</v>
      </c>
      <c r="N8" s="38">
        <f t="shared" si="9"/>
        <v>2.172009713653114E-4</v>
      </c>
      <c r="O8" s="32"/>
      <c r="P8" s="61"/>
      <c r="Q8" s="48">
        <f t="shared" si="10"/>
        <v>640</v>
      </c>
      <c r="R8" s="48">
        <f t="shared" si="11"/>
        <v>1280</v>
      </c>
      <c r="S8" s="49">
        <f t="shared" si="12"/>
        <v>2560</v>
      </c>
      <c r="T8" s="32"/>
      <c r="U8" s="52" t="str">
        <f t="shared" si="4"/>
        <v/>
      </c>
      <c r="V8" s="53">
        <f t="shared" si="1"/>
        <v>0.7486982141190528</v>
      </c>
      <c r="W8" s="53">
        <f t="shared" si="2"/>
        <v>0.73544539819399746</v>
      </c>
      <c r="X8" s="54">
        <f t="shared" si="3"/>
        <v>0.55603448669519717</v>
      </c>
    </row>
    <row r="9" spans="1:26" x14ac:dyDescent="0.25">
      <c r="A9" s="72"/>
      <c r="B9" s="1" t="s">
        <v>3</v>
      </c>
      <c r="C9" s="3">
        <v>20</v>
      </c>
      <c r="D9" s="3">
        <v>20</v>
      </c>
      <c r="E9" s="3">
        <v>20</v>
      </c>
      <c r="F9" s="3">
        <v>20</v>
      </c>
      <c r="G9" s="4">
        <v>30</v>
      </c>
      <c r="H9" s="21">
        <f t="shared" si="0"/>
        <v>110</v>
      </c>
      <c r="K9" s="36" t="str">
        <f t="shared" si="7"/>
        <v/>
      </c>
      <c r="L9" s="37">
        <f t="shared" si="5"/>
        <v>5.138456965928657E-3</v>
      </c>
      <c r="M9" s="37">
        <f t="shared" si="8"/>
        <v>1.0485612674661078E-3</v>
      </c>
      <c r="N9" s="38">
        <f t="shared" si="9"/>
        <v>2.2452077078915857E-4</v>
      </c>
      <c r="O9" s="32"/>
      <c r="P9" s="47"/>
      <c r="Q9" s="48">
        <f t="shared" si="10"/>
        <v>256</v>
      </c>
      <c r="R9" s="48">
        <f t="shared" si="11"/>
        <v>512</v>
      </c>
      <c r="S9" s="49">
        <f t="shared" si="12"/>
        <v>1024</v>
      </c>
      <c r="T9" s="32"/>
      <c r="U9" s="52" t="str">
        <f t="shared" si="4"/>
        <v/>
      </c>
      <c r="V9" s="53">
        <f t="shared" si="1"/>
        <v>1.3154449832777362</v>
      </c>
      <c r="W9" s="53">
        <f t="shared" si="2"/>
        <v>0.53686336894264719</v>
      </c>
      <c r="X9" s="54">
        <f t="shared" si="3"/>
        <v>0.22990926928809838</v>
      </c>
    </row>
    <row r="10" spans="1:26" x14ac:dyDescent="0.25">
      <c r="A10" s="72"/>
      <c r="B10" s="1" t="s">
        <v>4</v>
      </c>
      <c r="C10" s="3">
        <v>30</v>
      </c>
      <c r="D10" s="3">
        <v>30</v>
      </c>
      <c r="E10" s="3">
        <v>30</v>
      </c>
      <c r="F10" s="3">
        <v>30</v>
      </c>
      <c r="G10" s="4">
        <v>30</v>
      </c>
      <c r="H10" s="21">
        <f t="shared" si="0"/>
        <v>150</v>
      </c>
      <c r="K10" s="36" t="str">
        <f t="shared" si="7"/>
        <v/>
      </c>
      <c r="L10" s="37">
        <f t="shared" si="5"/>
        <v>9.8022024167610574E-3</v>
      </c>
      <c r="M10" s="37">
        <f t="shared" si="8"/>
        <v>2.6177291924159929E-3</v>
      </c>
      <c r="N10" s="38">
        <f>(C10+C$3)*(D10+D$3)*(E10+E$3)*(F10+F$3)*(G10+G$3)/N$14-N$3</f>
        <v>5.4152439199115551E-4</v>
      </c>
      <c r="O10" s="32"/>
      <c r="P10" s="61"/>
      <c r="Q10" s="48">
        <f t="shared" si="10"/>
        <v>102.4</v>
      </c>
      <c r="R10" s="48">
        <f t="shared" si="11"/>
        <v>204.8</v>
      </c>
      <c r="S10" s="49">
        <f t="shared" si="12"/>
        <v>409.6</v>
      </c>
      <c r="T10" s="32"/>
      <c r="U10" s="52" t="str">
        <f t="shared" si="4"/>
        <v/>
      </c>
      <c r="V10" s="53">
        <f t="shared" si="1"/>
        <v>1.0037455274763323</v>
      </c>
      <c r="W10" s="53">
        <f t="shared" si="2"/>
        <v>0.53611093860679537</v>
      </c>
      <c r="X10" s="54">
        <f t="shared" si="3"/>
        <v>0.2218083909595773</v>
      </c>
    </row>
    <row r="11" spans="1:26" x14ac:dyDescent="0.25">
      <c r="A11" s="72"/>
      <c r="B11" s="1" t="s">
        <v>5</v>
      </c>
      <c r="C11" s="3">
        <v>40</v>
      </c>
      <c r="D11" s="3">
        <v>40</v>
      </c>
      <c r="E11" s="3">
        <v>40</v>
      </c>
      <c r="F11" s="3">
        <v>40</v>
      </c>
      <c r="G11" s="4">
        <v>40</v>
      </c>
      <c r="H11" s="21">
        <f t="shared" si="0"/>
        <v>200</v>
      </c>
      <c r="K11" s="36" t="str">
        <f t="shared" si="7"/>
        <v/>
      </c>
      <c r="L11" s="37">
        <f t="shared" si="5"/>
        <v>1.4995892899957584E-2</v>
      </c>
      <c r="M11" s="37">
        <f t="shared" si="8"/>
        <v>5.1375607597171479E-3</v>
      </c>
      <c r="N11" s="38">
        <f t="shared" si="9"/>
        <v>1.3841928397659723E-3</v>
      </c>
      <c r="O11" s="32"/>
      <c r="P11" s="61"/>
      <c r="Q11" s="48">
        <f t="shared" si="10"/>
        <v>40.960000000000008</v>
      </c>
      <c r="R11" s="48">
        <f t="shared" si="11"/>
        <v>81.920000000000016</v>
      </c>
      <c r="S11" s="49">
        <f t="shared" si="12"/>
        <v>163.84000000000003</v>
      </c>
      <c r="T11" s="32"/>
      <c r="U11" s="52" t="str">
        <f t="shared" si="4"/>
        <v/>
      </c>
      <c r="V11" s="53">
        <f t="shared" si="1"/>
        <v>0.61423177318226274</v>
      </c>
      <c r="W11" s="53">
        <f t="shared" si="2"/>
        <v>0.42086897743602886</v>
      </c>
      <c r="X11" s="54">
        <f t="shared" si="3"/>
        <v>0.22678615486725695</v>
      </c>
    </row>
    <row r="12" spans="1:26" ht="15.75" thickBot="1" x14ac:dyDescent="0.3">
      <c r="A12" s="73"/>
      <c r="B12" s="6">
        <v>10</v>
      </c>
      <c r="C12" s="3">
        <v>50</v>
      </c>
      <c r="D12" s="3">
        <v>50</v>
      </c>
      <c r="E12" s="3">
        <v>50</v>
      </c>
      <c r="F12" s="3">
        <v>50</v>
      </c>
      <c r="G12" s="3">
        <v>50</v>
      </c>
      <c r="H12" s="21">
        <f>SUM(C12:G12)</f>
        <v>250</v>
      </c>
      <c r="K12" s="39" t="str">
        <f t="shared" si="7"/>
        <v/>
      </c>
      <c r="L12" s="40">
        <f t="shared" si="5"/>
        <v>2.0803573789441351E-2</v>
      </c>
      <c r="M12" s="40">
        <f t="shared" si="8"/>
        <v>8.9400088732410413E-3</v>
      </c>
      <c r="N12" s="41">
        <f t="shared" si="9"/>
        <v>3.0370129340289002E-3</v>
      </c>
      <c r="O12" s="32"/>
      <c r="P12" s="62"/>
      <c r="Q12" s="50">
        <f t="shared" si="10"/>
        <v>16.384000000000004</v>
      </c>
      <c r="R12" s="50">
        <f t="shared" si="11"/>
        <v>32.768000000000008</v>
      </c>
      <c r="S12" s="51">
        <f t="shared" si="12"/>
        <v>65.536000000000016</v>
      </c>
      <c r="T12" s="32"/>
      <c r="U12" s="55" t="str">
        <f t="shared" si="4"/>
        <v/>
      </c>
      <c r="V12" s="56">
        <f t="shared" si="1"/>
        <v>0.34084575296620717</v>
      </c>
      <c r="W12" s="56">
        <f t="shared" si="2"/>
        <v>0.29294621075836252</v>
      </c>
      <c r="X12" s="57">
        <f t="shared" si="3"/>
        <v>0.19903367964451804</v>
      </c>
    </row>
    <row r="13" spans="1:26" ht="15.75" thickBot="1" x14ac:dyDescent="0.3">
      <c r="A13" s="11"/>
      <c r="B13" s="12" t="s">
        <v>14</v>
      </c>
      <c r="C13" s="17">
        <f>SUM(C3:C12)</f>
        <v>235</v>
      </c>
      <c r="D13" s="17">
        <f t="shared" ref="D13:F13" si="13">SUM(D3:D12)</f>
        <v>215</v>
      </c>
      <c r="E13" s="17">
        <f t="shared" si="13"/>
        <v>212</v>
      </c>
      <c r="F13" s="17">
        <f t="shared" si="13"/>
        <v>209</v>
      </c>
      <c r="G13" s="18">
        <f>SUM(G3:G12)</f>
        <v>238</v>
      </c>
      <c r="H13" s="19">
        <f>SUM(C13:G13)</f>
        <v>1109</v>
      </c>
      <c r="K13" s="79" t="s">
        <v>24</v>
      </c>
      <c r="L13" s="80"/>
      <c r="M13" s="80"/>
      <c r="N13" s="68">
        <f>SUM(K3:N12)*N14</f>
        <v>46759912799.999992</v>
      </c>
      <c r="W13" s="13" t="s">
        <v>20</v>
      </c>
      <c r="X13" s="42">
        <f>SUM(U3:X12)/C15</f>
        <v>0.95799930813556178</v>
      </c>
      <c r="Z13" s="16"/>
    </row>
    <row r="14" spans="1:26" ht="15.75" thickBot="1" x14ac:dyDescent="0.3">
      <c r="K14" s="81" t="s">
        <v>25</v>
      </c>
      <c r="L14" s="82"/>
      <c r="M14" s="82"/>
      <c r="N14" s="67">
        <f>C$13*D$13*E$13*F$13*G$13</f>
        <v>532801484600</v>
      </c>
    </row>
    <row r="15" spans="1:26" ht="15.75" thickBot="1" x14ac:dyDescent="0.3">
      <c r="B15" s="70" t="s">
        <v>22</v>
      </c>
      <c r="C15" s="15">
        <v>100</v>
      </c>
      <c r="K15" s="83" t="s">
        <v>21</v>
      </c>
      <c r="L15" s="84"/>
      <c r="M15" s="84"/>
      <c r="N15" s="42">
        <f>C16*N13/N14</f>
        <v>8.7762354557072861E-2</v>
      </c>
      <c r="W15" s="5" t="s">
        <v>29</v>
      </c>
      <c r="X15" s="5">
        <f>SUM(V3:X12,U6,U9)^(1/17)</f>
        <v>1.3078287910195756</v>
      </c>
    </row>
    <row r="16" spans="1:26" ht="15.75" thickBot="1" x14ac:dyDescent="0.3">
      <c r="B16" s="69" t="s">
        <v>23</v>
      </c>
      <c r="C16" s="14">
        <v>1</v>
      </c>
    </row>
    <row r="18" spans="2:3" x14ac:dyDescent="0.25">
      <c r="B18" s="5" t="s">
        <v>17</v>
      </c>
      <c r="C18" t="s">
        <v>18</v>
      </c>
    </row>
    <row r="19" spans="2:3" x14ac:dyDescent="0.25">
      <c r="C19" t="s">
        <v>19</v>
      </c>
    </row>
    <row r="21" spans="2:3" x14ac:dyDescent="0.25">
      <c r="B21" s="5" t="s">
        <v>27</v>
      </c>
      <c r="C21" t="s">
        <v>28</v>
      </c>
    </row>
    <row r="22" spans="2:3" x14ac:dyDescent="0.25">
      <c r="C22" t="s">
        <v>30</v>
      </c>
    </row>
  </sheetData>
  <mergeCells count="9">
    <mergeCell ref="K14:M14"/>
    <mergeCell ref="K15:M15"/>
    <mergeCell ref="U1:X1"/>
    <mergeCell ref="C1:G1"/>
    <mergeCell ref="A8:A12"/>
    <mergeCell ref="A3:A7"/>
    <mergeCell ref="K1:N1"/>
    <mergeCell ref="P1:S1"/>
    <mergeCell ref="K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2018-08-07T03:20:19Z</dcterms:modified>
</cp:coreProperties>
</file>