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(T) for Pt" sheetId="1" state="visible" r:id="rId2"/>
    <sheet name="B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<sst xmlns="http://schemas.openxmlformats.org/spreadsheetml/2006/main" count="32" uniqueCount="20">
  <si>
    <t>T</t>
  </si>
  <si>
    <t>R(T)</t>
  </si>
  <si>
    <t>A=</t>
  </si>
  <si>
    <t>B=</t>
  </si>
  <si>
    <t>R_Pt100 (Ohm)</t>
  </si>
  <si>
    <t>R_InSb (MOhm)</t>
  </si>
  <si>
    <t>R_term</t>
  </si>
  <si>
    <t>1/T</t>
  </si>
  <si>
    <t>S_InSb</t>
  </si>
  <si>
    <t>Ln(S_InSb)</t>
  </si>
  <si>
    <t>S_term</t>
  </si>
  <si>
    <t>k=</t>
  </si>
  <si>
    <t>±</t>
  </si>
  <si>
    <t>eV/K</t>
  </si>
  <si>
    <t>pierwsza</t>
  </si>
  <si>
    <t>druga</t>
  </si>
  <si>
    <t>niepewnosc</t>
  </si>
  <si>
    <t>a</t>
  </si>
  <si>
    <t>b</t>
  </si>
  <si>
    <t>Eg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</si>
</sst>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"/>
    <numFmt numFmtId="167" formatCode="0.000"/>
    <numFmt numFmtId="168" formatCode="0.0000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7B7B7"/>
      <rgbColor rgb="FFFFCC99"/>
      <rgbColor rgb="FF4684EE"/>
      <rgbColor rgb="FF33CCCC"/>
      <rgbColor rgb="FF99CC00"/>
      <rgbColor rgb="FFFFCC00"/>
      <rgbColor rgb="FFFF9900"/>
      <rgbColor rgb="FFED7D31"/>
      <rgbColor rgb="FF636363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R(T)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'R(T) for Pt'!$B$1</c:f>
              <c:strCache>
                <c:ptCount val="1"/>
                <c:pt idx="0">
                  <c:v>R(T)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'R(T) for Pt'!$A$2:$A$8</c:f>
              <c:strCach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strCache>
            </c:strRef>
          </c:cat>
          <c:val>
            <c:numRef>
              <c:f>'R(T) for Pt'!$B$2:$B$8</c:f>
              <c:numCache>
                <c:formatCode>General</c:formatCode>
                <c:ptCount val="7"/>
                <c:pt idx="0">
                  <c:v>33.35</c:v>
                </c:pt>
                <c:pt idx="1">
                  <c:v>52.6</c:v>
                </c:pt>
                <c:pt idx="2">
                  <c:v>71.85</c:v>
                </c:pt>
                <c:pt idx="3">
                  <c:v>91.1</c:v>
                </c:pt>
                <c:pt idx="4">
                  <c:v>110.35</c:v>
                </c:pt>
                <c:pt idx="5">
                  <c:v>129.6</c:v>
                </c:pt>
                <c:pt idx="6">
                  <c:v>148.85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769147"/>
        <c:axId val="21436994"/>
      </c:lineChart>
      <c:catAx>
        <c:axId val="176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 [K]</a:t>
                </a:r>
              </a:p>
            </c:rich>
          </c:tx>
          <c:layout/>
        </c:title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crossAx val="21436994"/>
        <c:crosses val="autoZero"/>
        <c:auto val="1"/>
        <c:lblAlgn val="ctr"/>
        <c:lblOffset val="100"/>
      </c:catAx>
      <c:valAx>
        <c:axId val="214369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R(T) [Ohm]</a:t>
                </a:r>
              </a:p>
            </c:rich>
          </c:tx>
          <c:layout/>
        </c:title>
        <c:majorTickMark val="cross"/>
        <c:minorTickMark val="cross"/>
        <c:tickLblPos val="nextTo"/>
        <c:spPr>
          <a:ln w="47520">
            <a:noFill/>
          </a:ln>
        </c:spPr>
        <c:crossAx val="17691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termistor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trendline>
            <c:spPr>
              <a:ln w="19080">
                <a:solidFill>
                  <a:srgbClr val="636363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636363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B!$E$17:$E$31</c:f>
              <c:numCache>
                <c:formatCode>General</c:formatCode>
                <c:ptCount val="15"/>
                <c:pt idx="0">
                  <c:v>0.00506693953561828</c:v>
                </c:pt>
                <c:pt idx="1">
                  <c:v>0.00481353791911381</c:v>
                </c:pt>
                <c:pt idx="2">
                  <c:v>0.00458427474689743</c:v>
                </c:pt>
                <c:pt idx="3">
                  <c:v>0.00437585776757376</c:v>
                </c:pt>
                <c:pt idx="4">
                  <c:v>0.00418556740258364</c:v>
                </c:pt>
                <c:pt idx="5">
                  <c:v>0.00401113741792145</c:v>
                </c:pt>
                <c:pt idx="6">
                  <c:v>0.00385066423958133</c:v>
                </c:pt>
                <c:pt idx="7">
                  <c:v>0.00370253719967975</c:v>
                </c:pt>
                <c:pt idx="8">
                  <c:v>0.00356538428591604</c:v>
                </c:pt>
                <c:pt idx="9">
                  <c:v>0.00343802951793915</c:v>
                </c:pt>
                <c:pt idx="10">
                  <c:v>0.00331945914370887</c:v>
                </c:pt>
                <c:pt idx="11">
                  <c:v>0.00320879459755673</c:v>
                </c:pt>
                <c:pt idx="12">
                  <c:v>0.00310527069289881</c:v>
                </c:pt>
                <c:pt idx="13">
                  <c:v>0.00300821790436602</c:v>
                </c:pt>
                <c:pt idx="14">
                  <c:v>0.00291704787178627</c:v>
                </c:pt>
              </c:numCache>
            </c:numRef>
          </c:xVal>
          <c:yVal>
            <c:numRef>
              <c:f>B!$I$17:$I$31</c:f>
              <c:numCache>
                <c:formatCode>General</c:formatCode>
                <c:ptCount val="15"/>
                <c:pt idx="0">
                  <c:v>-15.5733684755167</c:v>
                </c:pt>
                <c:pt idx="1">
                  <c:v>-14.8802212949567</c:v>
                </c:pt>
                <c:pt idx="2">
                  <c:v>-14.2537654888954</c:v>
                </c:pt>
                <c:pt idx="3">
                  <c:v>-13.6170596192404</c:v>
                </c:pt>
                <c:pt idx="4">
                  <c:v>-12.9480099902596</c:v>
                </c:pt>
                <c:pt idx="5">
                  <c:v>-12.3013828253345</c:v>
                </c:pt>
                <c:pt idx="6">
                  <c:v>-11.6082356447746</c:v>
                </c:pt>
                <c:pt idx="7">
                  <c:v>-11.0821425488778</c:v>
                </c:pt>
                <c:pt idx="8">
                  <c:v>-10.4801009168401</c:v>
                </c:pt>
                <c:pt idx="9">
                  <c:v>-9.9281801651265</c:v>
                </c:pt>
                <c:pt idx="10">
                  <c:v>-9.39099387166944</c:v>
                </c:pt>
                <c:pt idx="11">
                  <c:v>-8.94637482614172</c:v>
                </c:pt>
                <c:pt idx="12">
                  <c:v>-8.57073395834427</c:v>
                </c:pt>
                <c:pt idx="13">
                  <c:v>-8.18172045512811</c:v>
                </c:pt>
                <c:pt idx="14">
                  <c:v>-7.82204400818562</c:v>
                </c:pt>
              </c:numCache>
            </c:numRef>
          </c:yVal>
          <c:smooth val="0"/>
        </c:ser>
        <c:axId val="87445664"/>
        <c:axId val="48445176"/>
      </c:scatterChart>
      <c:valAx>
        <c:axId val="87445664"/>
        <c:scaling>
          <c:orientation val="minMax"/>
          <c:min val="0.002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1/T [K ‾ ¹]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445176"/>
        <c:crosses val="autoZero"/>
      </c:valAx>
      <c:valAx>
        <c:axId val="48445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ln(δ)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44566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InSb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B!$E$2:$E$31</c:f>
              <c:numCache>
                <c:formatCode>General</c:formatCode>
                <c:ptCount val="30"/>
                <c:pt idx="0">
                  <c:v>0.0111006191838882</c:v>
                </c:pt>
                <c:pt idx="1">
                  <c:v>0.0104102588368902</c:v>
                </c:pt>
                <c:pt idx="2">
                  <c:v>0.00987616317473754</c:v>
                </c:pt>
                <c:pt idx="3">
                  <c:v>0.00939419633870348</c:v>
                </c:pt>
                <c:pt idx="4">
                  <c:v>0.00895708161995219</c:v>
                </c:pt>
                <c:pt idx="5">
                  <c:v>0.00855883644285865</c:v>
                </c:pt>
                <c:pt idx="6">
                  <c:v>0.00819449691642145</c:v>
                </c:pt>
                <c:pt idx="7">
                  <c:v>0.00785990986622842</c:v>
                </c:pt>
                <c:pt idx="8">
                  <c:v>0.00755157381663406</c:v>
                </c:pt>
                <c:pt idx="9">
                  <c:v>0.0074063030524549</c:v>
                </c:pt>
                <c:pt idx="10">
                  <c:v>0.00687711839807798</c:v>
                </c:pt>
                <c:pt idx="11">
                  <c:v>0.00641851198886346</c:v>
                </c:pt>
                <c:pt idx="12">
                  <c:v>0.00601724683606128</c:v>
                </c:pt>
                <c:pt idx="13">
                  <c:v>0.00566320132680717</c:v>
                </c:pt>
                <c:pt idx="14">
                  <c:v>0.00534850363455133</c:v>
                </c:pt>
                <c:pt idx="15">
                  <c:v>0.00506693953561828</c:v>
                </c:pt>
                <c:pt idx="16">
                  <c:v>0.00481353791911381</c:v>
                </c:pt>
                <c:pt idx="17">
                  <c:v>0.00458427474689743</c:v>
                </c:pt>
                <c:pt idx="18">
                  <c:v>0.00437585776757376</c:v>
                </c:pt>
                <c:pt idx="19">
                  <c:v>0.00418556740258364</c:v>
                </c:pt>
                <c:pt idx="20">
                  <c:v>0.00401113741792145</c:v>
                </c:pt>
                <c:pt idx="21">
                  <c:v>0.00385066423958133</c:v>
                </c:pt>
                <c:pt idx="22">
                  <c:v>0.00370253719967975</c:v>
                </c:pt>
                <c:pt idx="23">
                  <c:v>0.00356538428591604</c:v>
                </c:pt>
                <c:pt idx="24">
                  <c:v>0.00343802951793915</c:v>
                </c:pt>
                <c:pt idx="25">
                  <c:v>0.00331945914370887</c:v>
                </c:pt>
                <c:pt idx="26">
                  <c:v>0.00320879459755673</c:v>
                </c:pt>
                <c:pt idx="27">
                  <c:v>0.00310527069289881</c:v>
                </c:pt>
                <c:pt idx="28">
                  <c:v>0.00300821790436602</c:v>
                </c:pt>
                <c:pt idx="29">
                  <c:v>0.00291704787178627</c:v>
                </c:pt>
              </c:numCache>
            </c:numRef>
          </c:xVal>
          <c:yVal>
            <c:numRef>
              <c:f>B!$G$2:$G$31</c:f>
              <c:numCache>
                <c:formatCode>General</c:formatCode>
                <c:ptCount val="30"/>
                <c:pt idx="0">
                  <c:v>-18.1789912753511</c:v>
                </c:pt>
                <c:pt idx="1">
                  <c:v>-18.1100711668569</c:v>
                </c:pt>
                <c:pt idx="2">
                  <c:v>-18.0216946019419</c:v>
                </c:pt>
                <c:pt idx="3">
                  <c:v>-17.9231003469364</c:v>
                </c:pt>
                <c:pt idx="4">
                  <c:v>-17.8497511961167</c:v>
                </c:pt>
                <c:pt idx="5">
                  <c:v>-17.7235255419949</c:v>
                </c:pt>
                <c:pt idx="6">
                  <c:v>-17.6177186973852</c:v>
                </c:pt>
                <c:pt idx="7">
                  <c:v>-17.5143403429314</c:v>
                </c:pt>
                <c:pt idx="8">
                  <c:v>-17.4155587983716</c:v>
                </c:pt>
                <c:pt idx="9">
                  <c:v>-17.3564698820016</c:v>
                </c:pt>
                <c:pt idx="10">
                  <c:v>-17.1260535713583</c:v>
                </c:pt>
                <c:pt idx="11">
                  <c:v>-16.8456442582356</c:v>
                </c:pt>
                <c:pt idx="12">
                  <c:v>-16.4827387645462</c:v>
                </c:pt>
                <c:pt idx="13">
                  <c:v>-16.1378982782545</c:v>
                </c:pt>
                <c:pt idx="14">
                  <c:v>-15.7176180843612</c:v>
                </c:pt>
                <c:pt idx="15">
                  <c:v>-15.2741255806638</c:v>
                </c:pt>
                <c:pt idx="16">
                  <c:v>-14.8451299751454</c:v>
                </c:pt>
                <c:pt idx="17">
                  <c:v>-14.4573644441367</c:v>
                </c:pt>
                <c:pt idx="18">
                  <c:v>-14.0529514139793</c:v>
                </c:pt>
                <c:pt idx="19">
                  <c:v>-13.6565148264738</c:v>
                </c:pt>
                <c:pt idx="20">
                  <c:v>-13.1711535415738</c:v>
                </c:pt>
                <c:pt idx="21">
                  <c:v>-12.6666570528594</c:v>
                </c:pt>
                <c:pt idx="22">
                  <c:v>-12.5776362019627</c:v>
                </c:pt>
                <c:pt idx="23">
                  <c:v>-12.2591393664669</c:v>
                </c:pt>
                <c:pt idx="24">
                  <c:v>-11.9223825943479</c:v>
                </c:pt>
                <c:pt idx="25">
                  <c:v>-11.5559849544307</c:v>
                </c:pt>
                <c:pt idx="26">
                  <c:v>-11.2453074235542</c:v>
                </c:pt>
                <c:pt idx="27">
                  <c:v>-10.7113018080742</c:v>
                </c:pt>
                <c:pt idx="28">
                  <c:v>-10.4722895888232</c:v>
                </c:pt>
                <c:pt idx="29">
                  <c:v>-10.2142756137024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"pierwsza"</c:f>
              <c:strCache>
                <c:ptCount val="1"/>
                <c:pt idx="0">
                  <c:v>pierwsza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B!$E$24:$E$31</c:f>
              <c:numCache>
                <c:formatCode>General</c:formatCode>
                <c:ptCount val="8"/>
                <c:pt idx="0">
                  <c:v>0.00370253719967975</c:v>
                </c:pt>
                <c:pt idx="1">
                  <c:v>0.00356538428591604</c:v>
                </c:pt>
                <c:pt idx="2">
                  <c:v>0.00343802951793915</c:v>
                </c:pt>
                <c:pt idx="3">
                  <c:v>0.00331945914370887</c:v>
                </c:pt>
                <c:pt idx="4">
                  <c:v>0.00320879459755673</c:v>
                </c:pt>
                <c:pt idx="5">
                  <c:v>0.00310527069289881</c:v>
                </c:pt>
                <c:pt idx="6">
                  <c:v>0.00300821790436602</c:v>
                </c:pt>
                <c:pt idx="7">
                  <c:v>0.00291704787178627</c:v>
                </c:pt>
              </c:numCache>
            </c:numRef>
          </c:xVal>
          <c:yVal>
            <c:numRef>
              <c:f>B!$G$24:$G$31</c:f>
              <c:numCache>
                <c:formatCode>General</c:formatCode>
                <c:ptCount val="8"/>
                <c:pt idx="0">
                  <c:v>-12.5776362019627</c:v>
                </c:pt>
                <c:pt idx="1">
                  <c:v>-12.2591393664669</c:v>
                </c:pt>
                <c:pt idx="2">
                  <c:v>-11.9223825943479</c:v>
                </c:pt>
                <c:pt idx="3">
                  <c:v>-11.5559849544307</c:v>
                </c:pt>
                <c:pt idx="4">
                  <c:v>-11.2453074235542</c:v>
                </c:pt>
                <c:pt idx="5">
                  <c:v>-10.7113018080742</c:v>
                </c:pt>
                <c:pt idx="6">
                  <c:v>-10.4722895888232</c:v>
                </c:pt>
                <c:pt idx="7">
                  <c:v>-10.2142756137024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"druga"</c:f>
              <c:strCache>
                <c:ptCount val="1"/>
                <c:pt idx="0">
                  <c:v>druga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B!$E$2:$E$11</c:f>
              <c:numCache>
                <c:formatCode>General</c:formatCode>
                <c:ptCount val="10"/>
                <c:pt idx="0">
                  <c:v>0.0111006191838882</c:v>
                </c:pt>
                <c:pt idx="1">
                  <c:v>0.0104102588368902</c:v>
                </c:pt>
                <c:pt idx="2">
                  <c:v>0.00987616317473754</c:v>
                </c:pt>
                <c:pt idx="3">
                  <c:v>0.00939419633870348</c:v>
                </c:pt>
                <c:pt idx="4">
                  <c:v>0.00895708161995219</c:v>
                </c:pt>
                <c:pt idx="5">
                  <c:v>0.00855883644285865</c:v>
                </c:pt>
                <c:pt idx="6">
                  <c:v>0.00819449691642145</c:v>
                </c:pt>
                <c:pt idx="7">
                  <c:v>0.00785990986622842</c:v>
                </c:pt>
                <c:pt idx="8">
                  <c:v>0.00755157381663406</c:v>
                </c:pt>
                <c:pt idx="9">
                  <c:v>0.0074063030524549</c:v>
                </c:pt>
              </c:numCache>
            </c:numRef>
          </c:xVal>
          <c:yVal>
            <c:numRef>
              <c:f>B!$G$2:$G$11</c:f>
              <c:numCache>
                <c:formatCode>General</c:formatCode>
                <c:ptCount val="10"/>
                <c:pt idx="0">
                  <c:v>-18.1789912753511</c:v>
                </c:pt>
                <c:pt idx="1">
                  <c:v>-18.1100711668569</c:v>
                </c:pt>
                <c:pt idx="2">
                  <c:v>-18.0216946019419</c:v>
                </c:pt>
                <c:pt idx="3">
                  <c:v>-17.9231003469364</c:v>
                </c:pt>
                <c:pt idx="4">
                  <c:v>-17.8497511961167</c:v>
                </c:pt>
                <c:pt idx="5">
                  <c:v>-17.7235255419949</c:v>
                </c:pt>
                <c:pt idx="6">
                  <c:v>-17.6177186973852</c:v>
                </c:pt>
                <c:pt idx="7">
                  <c:v>-17.5143403429314</c:v>
                </c:pt>
                <c:pt idx="8">
                  <c:v>-17.4155587983716</c:v>
                </c:pt>
                <c:pt idx="9">
                  <c:v>-17.3564698820016</c:v>
                </c:pt>
              </c:numCache>
            </c:numRef>
          </c:yVal>
          <c:smooth val="0"/>
        </c:ser>
        <c:axId val="65951033"/>
        <c:axId val="56818042"/>
      </c:scatterChart>
      <c:valAx>
        <c:axId val="65951033"/>
        <c:scaling>
          <c:orientation val="minMax"/>
          <c:min val="0.002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1/T [K ‾¹ 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818042"/>
        <c:crosses val="autoZero"/>
      </c:valAx>
      <c:valAx>
        <c:axId val="56818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ln(δ)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95103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519480</xdr:colOff>
      <xdr:row>4</xdr:row>
      <xdr:rowOff>170640</xdr:rowOff>
    </xdr:from>
    <xdr:to>
      <xdr:col>14</xdr:col>
      <xdr:colOff>114840</xdr:colOff>
      <xdr:row>24</xdr:row>
      <xdr:rowOff>84600</xdr:rowOff>
    </xdr:to>
    <xdr:graphicFrame>
      <xdr:nvGraphicFramePr>
        <xdr:cNvPr id="0" name="Chart 2"/>
        <xdr:cNvGraphicFramePr/>
      </xdr:nvGraphicFramePr>
      <xdr:xfrm>
        <a:off x="7644600" y="970560"/>
        <a:ext cx="6720840" cy="39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800280</xdr:colOff>
      <xdr:row>5</xdr:row>
      <xdr:rowOff>20160</xdr:rowOff>
    </xdr:from>
    <xdr:to>
      <xdr:col>15</xdr:col>
      <xdr:colOff>430200</xdr:colOff>
      <xdr:row>22</xdr:row>
      <xdr:rowOff>102960</xdr:rowOff>
    </xdr:to>
    <xdr:graphicFrame>
      <xdr:nvGraphicFramePr>
        <xdr:cNvPr id="1" name="Wykres 1"/>
        <xdr:cNvGraphicFramePr/>
      </xdr:nvGraphicFramePr>
      <xdr:xfrm>
        <a:off x="10153080" y="1020240"/>
        <a:ext cx="5737320" cy="34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296280</xdr:colOff>
      <xdr:row>3</xdr:row>
      <xdr:rowOff>65160</xdr:rowOff>
    </xdr:from>
    <xdr:to>
      <xdr:col>24</xdr:col>
      <xdr:colOff>520200</xdr:colOff>
      <xdr:row>23</xdr:row>
      <xdr:rowOff>169920</xdr:rowOff>
    </xdr:to>
    <xdr:graphicFrame>
      <xdr:nvGraphicFramePr>
        <xdr:cNvPr id="2" name="Wykres 3"/>
        <xdr:cNvGraphicFramePr/>
      </xdr:nvGraphicFramePr>
      <xdr:xfrm>
        <a:off x="18810000" y="664920"/>
        <a:ext cx="6437520" cy="410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354600</xdr:colOff>
      <xdr:row>20</xdr:row>
      <xdr:rowOff>72000</xdr:rowOff>
    </xdr:from>
    <xdr:to>
      <xdr:col>16</xdr:col>
      <xdr:colOff>354960</xdr:colOff>
      <xdr:row>21</xdr:row>
      <xdr:rowOff>43200</xdr:rowOff>
    </xdr:to>
    <xdr:sp>
      <xdr:nvSpPr>
        <xdr:cNvPr id="3" name="CustomShape 1"/>
        <xdr:cNvSpPr/>
      </xdr:nvSpPr>
      <xdr:spPr>
        <a:xfrm>
          <a:off x="16832520" y="407232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70" zoomScaleNormal="70" zoomScalePageLayoutView="100" workbookViewId="0">
      <selection pane="topLeft" activeCell="C35" activeCellId="0" sqref="C35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n">
        <v>100</v>
      </c>
      <c r="B2" s="1" t="n">
        <f aca="false">$F$2*A2-$F$3</f>
        <v>33.35</v>
      </c>
      <c r="E2" s="1" t="s">
        <v>2</v>
      </c>
      <c r="F2" s="1" t="n">
        <v>0.385</v>
      </c>
    </row>
    <row r="3" customFormat="false" ht="15.75" hidden="false" customHeight="true" outlineLevel="0" collapsed="false">
      <c r="A3" s="1" t="n">
        <v>150</v>
      </c>
      <c r="B3" s="1" t="n">
        <f aca="false">$F$2*A3-$F$3</f>
        <v>52.6</v>
      </c>
      <c r="E3" s="1" t="s">
        <v>3</v>
      </c>
      <c r="F3" s="1" t="n">
        <v>5.15</v>
      </c>
    </row>
    <row r="4" customFormat="false" ht="15.75" hidden="false" customHeight="true" outlineLevel="0" collapsed="false">
      <c r="A4" s="1" t="n">
        <v>200</v>
      </c>
      <c r="B4" s="1" t="n">
        <f aca="false">$F$2*A4-$F$3</f>
        <v>71.85</v>
      </c>
    </row>
    <row r="5" customFormat="false" ht="15.75" hidden="false" customHeight="true" outlineLevel="0" collapsed="false">
      <c r="A5" s="1" t="n">
        <v>250</v>
      </c>
      <c r="B5" s="1" t="n">
        <f aca="false">$F$2*A5-$F$3</f>
        <v>91.1</v>
      </c>
    </row>
    <row r="6" customFormat="false" ht="15.75" hidden="false" customHeight="true" outlineLevel="0" collapsed="false">
      <c r="A6" s="1" t="n">
        <v>300</v>
      </c>
      <c r="B6" s="1" t="n">
        <f aca="false">$F$2*A6-$F$3</f>
        <v>110.35</v>
      </c>
    </row>
    <row r="7" customFormat="false" ht="15.75" hidden="false" customHeight="true" outlineLevel="0" collapsed="false">
      <c r="A7" s="1" t="n">
        <v>350</v>
      </c>
      <c r="B7" s="1" t="n">
        <f aca="false">$F$2*A7-$F$3</f>
        <v>129.6</v>
      </c>
    </row>
    <row r="8" customFormat="false" ht="15.75" hidden="false" customHeight="true" outlineLevel="0" collapsed="false">
      <c r="A8" s="1" t="n">
        <v>400</v>
      </c>
      <c r="B8" s="1" t="n">
        <f aca="false">$F$2*A8-$F$3</f>
        <v>148.85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true" showOutlineSymbols="true" defaultGridColor="true" view="normal" topLeftCell="O10" colorId="64" zoomScale="85" zoomScaleNormal="85" zoomScalePageLayoutView="100" workbookViewId="0">
      <selection pane="topLeft" activeCell="M33" activeCellId="0" sqref="M33"/>
    </sheetView>
  </sheetViews>
  <sheetFormatPr defaultRowHeight="15.75"/>
  <cols>
    <col collapsed="false" hidden="false" max="7" min="1" style="0" width="14.4285714285714"/>
    <col collapsed="false" hidden="false" max="8" min="8" style="0" width="17.1428571428571"/>
    <col collapsed="false" hidden="false" max="19" min="9" style="0" width="14.4285714285714"/>
    <col collapsed="false" hidden="false" max="20" min="20" style="0" width="15.9285714285714"/>
    <col collapsed="false" hidden="false" max="1025" min="21" style="0" width="14.4285714285714"/>
  </cols>
  <sheetData>
    <row r="1" customFormat="false" ht="15.75" hidden="false" customHeight="true" outlineLevel="0" collapsed="false">
      <c r="A1" s="1" t="s">
        <v>4</v>
      </c>
      <c r="B1" s="1" t="s">
        <v>5</v>
      </c>
      <c r="C1" s="1" t="s">
        <v>6</v>
      </c>
      <c r="D1" s="1" t="s">
        <v>0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9</v>
      </c>
      <c r="K1" s="1" t="s">
        <v>2</v>
      </c>
      <c r="L1" s="1" t="n">
        <v>0.385</v>
      </c>
    </row>
    <row r="2" customFormat="false" ht="15.75" hidden="false" customHeight="true" outlineLevel="0" collapsed="false">
      <c r="A2" s="1" t="n">
        <v>32.7</v>
      </c>
      <c r="B2" s="1" t="n">
        <v>78.53</v>
      </c>
      <c r="D2" s="0" t="n">
        <f aca="false">$L$2+A2/$L$1</f>
        <v>90.085064935065</v>
      </c>
      <c r="E2" s="0" t="n">
        <f aca="false">1/D2</f>
        <v>0.0111006191838882</v>
      </c>
      <c r="F2" s="0" t="n">
        <f aca="false">1/(B2*1000000)</f>
        <v>1.27339870113332E-008</v>
      </c>
      <c r="G2" s="0" t="n">
        <f aca="false">LN(F2)</f>
        <v>-18.1789912753511</v>
      </c>
      <c r="H2" s="0" t="e">
        <f aca="false">1/(C2*1000000)</f>
        <v>#DIV/0!</v>
      </c>
      <c r="I2" s="0" t="e">
        <f aca="false">LN(H2)</f>
        <v>#DIV/0!</v>
      </c>
      <c r="K2" s="1" t="s">
        <v>3</v>
      </c>
      <c r="L2" s="1" t="n">
        <v>5.15</v>
      </c>
    </row>
    <row r="3" customFormat="false" ht="15.75" hidden="false" customHeight="true" outlineLevel="0" collapsed="false">
      <c r="A3" s="1" t="n">
        <v>35</v>
      </c>
      <c r="B3" s="1" t="n">
        <v>73.3</v>
      </c>
      <c r="D3" s="0" t="n">
        <f aca="false">$L$2+A3/$L$1</f>
        <v>96.0590909090909</v>
      </c>
      <c r="E3" s="0" t="n">
        <f aca="false">1/D3</f>
        <v>0.0104102588368902</v>
      </c>
      <c r="F3" s="0" t="n">
        <f aca="false">1/(B3*1000000)</f>
        <v>1.36425648021828E-008</v>
      </c>
      <c r="G3" s="0" t="n">
        <f aca="false">LN(F3)</f>
        <v>-18.1100711668569</v>
      </c>
      <c r="H3" s="0" t="e">
        <f aca="false">1/(C3*1000000)</f>
        <v>#DIV/0!</v>
      </c>
      <c r="I3" s="0" t="e">
        <f aca="false">LN(H3)</f>
        <v>#DIV/0!</v>
      </c>
      <c r="K3" s="2" t="s">
        <v>11</v>
      </c>
      <c r="L3" s="3" t="n">
        <f aca="false">8.617343*10^(-5)</f>
        <v>8.617343E-005</v>
      </c>
      <c r="M3" s="4" t="s">
        <v>12</v>
      </c>
      <c r="N3" s="0" t="n">
        <f aca="false">0.000015*10^(-5)</f>
        <v>1.5E-010</v>
      </c>
      <c r="O3" s="2" t="s">
        <v>13</v>
      </c>
      <c r="P3" s="2"/>
    </row>
    <row r="4" customFormat="false" ht="15.75" hidden="false" customHeight="true" outlineLevel="0" collapsed="false">
      <c r="A4" s="1" t="n">
        <v>37</v>
      </c>
      <c r="B4" s="1" t="n">
        <v>67.1</v>
      </c>
      <c r="D4" s="0" t="n">
        <f aca="false">$L$2+A4/$L$1</f>
        <v>101.253896103896</v>
      </c>
      <c r="E4" s="0" t="n">
        <f aca="false">1/D4</f>
        <v>0.00987616317473754</v>
      </c>
      <c r="F4" s="0" t="n">
        <f aca="false">1/(B4*1000000)</f>
        <v>1.4903129657228E-008</v>
      </c>
      <c r="G4" s="0" t="n">
        <f aca="false">LN(F4)</f>
        <v>-18.0216946019419</v>
      </c>
      <c r="H4" s="0" t="e">
        <f aca="false">1/(C4*1000000)</f>
        <v>#DIV/0!</v>
      </c>
      <c r="I4" s="0" t="e">
        <f aca="false">LN(H4)</f>
        <v>#DIV/0!</v>
      </c>
    </row>
    <row r="5" customFormat="false" ht="15.75" hidden="false" customHeight="true" outlineLevel="0" collapsed="false">
      <c r="A5" s="1" t="n">
        <v>39</v>
      </c>
      <c r="B5" s="1" t="n">
        <v>60.8</v>
      </c>
      <c r="D5" s="0" t="n">
        <f aca="false">$L$2+A5/$L$1</f>
        <v>106.448701298701</v>
      </c>
      <c r="E5" s="0" t="n">
        <f aca="false">1/D5</f>
        <v>0.00939419633870348</v>
      </c>
      <c r="F5" s="0" t="n">
        <f aca="false">1/(B5*1000000)</f>
        <v>1.64473684210526E-008</v>
      </c>
      <c r="G5" s="0" t="n">
        <f aca="false">LN(F5)</f>
        <v>-17.9231003469364</v>
      </c>
      <c r="H5" s="0" t="e">
        <f aca="false">1/(C5*1000000)</f>
        <v>#DIV/0!</v>
      </c>
      <c r="I5" s="0" t="e">
        <f aca="false">LN(H5)</f>
        <v>#DIV/0!</v>
      </c>
    </row>
    <row r="6" customFormat="false" ht="15.75" hidden="false" customHeight="true" outlineLevel="0" collapsed="false">
      <c r="A6" s="1" t="n">
        <v>41</v>
      </c>
      <c r="B6" s="1" t="n">
        <v>56.5</v>
      </c>
      <c r="D6" s="0" t="n">
        <f aca="false">$L$2+A6/$L$1</f>
        <v>111.643506493507</v>
      </c>
      <c r="E6" s="0" t="n">
        <f aca="false">1/D6</f>
        <v>0.00895708161995219</v>
      </c>
      <c r="F6" s="0" t="n">
        <f aca="false">1/(B6*1000000)</f>
        <v>1.76991150442478E-008</v>
      </c>
      <c r="G6" s="0" t="n">
        <f aca="false">LN(F6)</f>
        <v>-17.8497511961167</v>
      </c>
      <c r="H6" s="0" t="e">
        <f aca="false">1/(C6*1000000)</f>
        <v>#DIV/0!</v>
      </c>
      <c r="I6" s="0" t="e">
        <f aca="false">LN(H6)</f>
        <v>#DIV/0!</v>
      </c>
    </row>
    <row r="7" customFormat="false" ht="15.75" hidden="false" customHeight="true" outlineLevel="0" collapsed="false">
      <c r="A7" s="1" t="n">
        <v>43</v>
      </c>
      <c r="B7" s="1" t="n">
        <v>49.8</v>
      </c>
      <c r="D7" s="0" t="n">
        <f aca="false">$L$2+A7/$L$1</f>
        <v>116.838311688312</v>
      </c>
      <c r="E7" s="0" t="n">
        <f aca="false">1/D7</f>
        <v>0.00855883644285865</v>
      </c>
      <c r="F7" s="0" t="n">
        <f aca="false">1/(B7*1000000)</f>
        <v>2.00803212851406E-008</v>
      </c>
      <c r="G7" s="0" t="n">
        <f aca="false">LN(F7)</f>
        <v>-17.7235255419949</v>
      </c>
      <c r="H7" s="0" t="e">
        <f aca="false">1/(C7*1000000)</f>
        <v>#DIV/0!</v>
      </c>
      <c r="I7" s="0" t="e">
        <f aca="false">LN(H7)</f>
        <v>#DIV/0!</v>
      </c>
    </row>
    <row r="8" customFormat="false" ht="15.75" hidden="false" customHeight="true" outlineLevel="0" collapsed="false">
      <c r="A8" s="1" t="n">
        <v>45</v>
      </c>
      <c r="B8" s="1" t="n">
        <v>44.8</v>
      </c>
      <c r="D8" s="0" t="n">
        <f aca="false">$L$2+A8/$L$1</f>
        <v>122.033116883117</v>
      </c>
      <c r="E8" s="0" t="n">
        <f aca="false">1/D8</f>
        <v>0.00819449691642145</v>
      </c>
      <c r="F8" s="0" t="n">
        <f aca="false">1/(B8*1000000)</f>
        <v>2.23214285714286E-008</v>
      </c>
      <c r="G8" s="0" t="n">
        <f aca="false">LN(F8)</f>
        <v>-17.6177186973852</v>
      </c>
      <c r="H8" s="0" t="e">
        <f aca="false">1/(C8*1000000)</f>
        <v>#DIV/0!</v>
      </c>
      <c r="I8" s="0" t="e">
        <f aca="false">LN(H8)</f>
        <v>#DIV/0!</v>
      </c>
    </row>
    <row r="9" customFormat="false" ht="15.75" hidden="false" customHeight="true" outlineLevel="0" collapsed="false">
      <c r="A9" s="1" t="n">
        <v>47</v>
      </c>
      <c r="B9" s="1" t="n">
        <v>40.4</v>
      </c>
      <c r="D9" s="0" t="n">
        <f aca="false">$L$2+A9/$L$1</f>
        <v>127.227922077922</v>
      </c>
      <c r="E9" s="0" t="n">
        <f aca="false">1/D9</f>
        <v>0.00785990986622842</v>
      </c>
      <c r="F9" s="0" t="n">
        <f aca="false">1/(B9*1000000)</f>
        <v>2.47524752475248E-008</v>
      </c>
      <c r="G9" s="0" t="n">
        <f aca="false">LN(F9)</f>
        <v>-17.5143403429314</v>
      </c>
      <c r="H9" s="0" t="e">
        <f aca="false">1/(C9*1000000)</f>
        <v>#DIV/0!</v>
      </c>
      <c r="I9" s="0" t="e">
        <f aca="false">LN(H9)</f>
        <v>#DIV/0!</v>
      </c>
    </row>
    <row r="10" customFormat="false" ht="15.75" hidden="false" customHeight="true" outlineLevel="0" collapsed="false">
      <c r="A10" s="1" t="n">
        <v>49</v>
      </c>
      <c r="B10" s="1" t="n">
        <v>36.6</v>
      </c>
      <c r="D10" s="0" t="n">
        <f aca="false">$L$2+A10/$L$1</f>
        <v>132.422727272727</v>
      </c>
      <c r="E10" s="0" t="n">
        <f aca="false">1/D10</f>
        <v>0.00755157381663406</v>
      </c>
      <c r="F10" s="0" t="n">
        <f aca="false">1/(B10*1000000)</f>
        <v>2.73224043715847E-008</v>
      </c>
      <c r="G10" s="0" t="n">
        <f aca="false">LN(F10)</f>
        <v>-17.4155587983716</v>
      </c>
      <c r="H10" s="0" t="e">
        <f aca="false">1/(C10*1000000)</f>
        <v>#DIV/0!</v>
      </c>
      <c r="I10" s="0" t="e">
        <f aca="false">LN(H10)</f>
        <v>#DIV/0!</v>
      </c>
    </row>
    <row r="11" customFormat="false" ht="15.75" hidden="false" customHeight="true" outlineLevel="0" collapsed="false">
      <c r="A11" s="1" t="n">
        <v>50</v>
      </c>
      <c r="B11" s="1" t="n">
        <v>34.5</v>
      </c>
      <c r="D11" s="0" t="n">
        <f aca="false">$L$2+A11/$L$1</f>
        <v>135.02012987013</v>
      </c>
      <c r="E11" s="0" t="n">
        <f aca="false">1/D11</f>
        <v>0.0074063030524549</v>
      </c>
      <c r="F11" s="0" t="n">
        <f aca="false">1/(B11*1000000)</f>
        <v>2.89855072463768E-008</v>
      </c>
      <c r="G11" s="0" t="n">
        <f aca="false">LN(F11)</f>
        <v>-17.3564698820016</v>
      </c>
      <c r="H11" s="0" t="e">
        <f aca="false">1/(C11*1000000)</f>
        <v>#DIV/0!</v>
      </c>
      <c r="I11" s="0" t="e">
        <f aca="false">LN(H11)</f>
        <v>#DIV/0!</v>
      </c>
    </row>
    <row r="12" customFormat="false" ht="15.75" hidden="false" customHeight="true" outlineLevel="0" collapsed="false">
      <c r="A12" s="1" t="n">
        <v>54</v>
      </c>
      <c r="B12" s="1" t="n">
        <v>27.4</v>
      </c>
      <c r="D12" s="0" t="n">
        <f aca="false">$L$2+A12/$L$1</f>
        <v>145.40974025974</v>
      </c>
      <c r="E12" s="0" t="n">
        <f aca="false">1/D12</f>
        <v>0.00687711839807798</v>
      </c>
      <c r="F12" s="0" t="n">
        <f aca="false">1/(B12*1000000)</f>
        <v>3.64963503649635E-008</v>
      </c>
      <c r="G12" s="0" t="n">
        <f aca="false">LN(F12)</f>
        <v>-17.1260535713583</v>
      </c>
      <c r="H12" s="0" t="e">
        <f aca="false">1/(C12*1000000)</f>
        <v>#DIV/0!</v>
      </c>
      <c r="I12" s="0" t="e">
        <f aca="false">LN(H12)</f>
        <v>#DIV/0!</v>
      </c>
    </row>
    <row r="13" customFormat="false" ht="15.75" hidden="false" customHeight="true" outlineLevel="0" collapsed="false">
      <c r="A13" s="1" t="n">
        <v>58</v>
      </c>
      <c r="B13" s="1" t="n">
        <v>20.7</v>
      </c>
      <c r="D13" s="0" t="n">
        <f aca="false">$L$2+A13/$L$1</f>
        <v>155.799350649351</v>
      </c>
      <c r="E13" s="0" t="n">
        <f aca="false">1/D13</f>
        <v>0.00641851198886346</v>
      </c>
      <c r="F13" s="0" t="n">
        <f aca="false">1/(B13*1000000)</f>
        <v>4.83091787439614E-008</v>
      </c>
      <c r="G13" s="0" t="n">
        <f aca="false">LN(F13)</f>
        <v>-16.8456442582356</v>
      </c>
      <c r="H13" s="0" t="e">
        <f aca="false">1/(C13*1000000)</f>
        <v>#DIV/0!</v>
      </c>
      <c r="I13" s="0" t="e">
        <f aca="false">LN(H13)</f>
        <v>#DIV/0!</v>
      </c>
    </row>
    <row r="14" customFormat="false" ht="15.75" hidden="false" customHeight="true" outlineLevel="0" collapsed="false">
      <c r="A14" s="1" t="n">
        <v>62</v>
      </c>
      <c r="B14" s="1" t="n">
        <v>14.4</v>
      </c>
      <c r="D14" s="0" t="n">
        <f aca="false">$L$2+A14/$L$1</f>
        <v>166.188961038961</v>
      </c>
      <c r="E14" s="0" t="n">
        <f aca="false">1/D14</f>
        <v>0.00601724683606128</v>
      </c>
      <c r="F14" s="0" t="n">
        <f aca="false">1/(B14*1000000)</f>
        <v>6.94444444444444E-008</v>
      </c>
      <c r="G14" s="0" t="n">
        <f aca="false">LN(F14)</f>
        <v>-16.4827387645462</v>
      </c>
      <c r="H14" s="0" t="e">
        <f aca="false">1/(C14*1000000)</f>
        <v>#DIV/0!</v>
      </c>
      <c r="I14" s="0" t="e">
        <f aca="false">LN(H14)</f>
        <v>#DIV/0!</v>
      </c>
    </row>
    <row r="15" customFormat="false" ht="15.75" hidden="false" customHeight="true" outlineLevel="0" collapsed="false">
      <c r="A15" s="1" t="n">
        <v>66</v>
      </c>
      <c r="B15" s="1" t="n">
        <v>10.2</v>
      </c>
      <c r="D15" s="0" t="n">
        <f aca="false">$L$2+A15/$L$1</f>
        <v>176.578571428571</v>
      </c>
      <c r="E15" s="0" t="n">
        <f aca="false">1/D15</f>
        <v>0.00566320132680717</v>
      </c>
      <c r="F15" s="0" t="n">
        <f aca="false">1/(B15*1000000)</f>
        <v>9.80392156862745E-008</v>
      </c>
      <c r="G15" s="0" t="n">
        <f aca="false">LN(F15)</f>
        <v>-16.1378982782545</v>
      </c>
      <c r="H15" s="0" t="e">
        <f aca="false">1/(C15*1000000)</f>
        <v>#DIV/0!</v>
      </c>
      <c r="I15" s="0" t="e">
        <f aca="false">LN(H15)</f>
        <v>#DIV/0!</v>
      </c>
    </row>
    <row r="16" customFormat="false" ht="15.75" hidden="false" customHeight="true" outlineLevel="0" collapsed="false">
      <c r="A16" s="1" t="n">
        <v>70</v>
      </c>
      <c r="B16" s="1" t="n">
        <v>6.7</v>
      </c>
      <c r="D16" s="0" t="n">
        <f aca="false">$L$2+A16/$L$1</f>
        <v>186.968181818182</v>
      </c>
      <c r="E16" s="0" t="n">
        <f aca="false">1/D16</f>
        <v>0.00534850363455133</v>
      </c>
      <c r="F16" s="0" t="n">
        <f aca="false">1/(B16*1000000)</f>
        <v>1.49253731343284E-007</v>
      </c>
      <c r="G16" s="0" t="n">
        <f aca="false">LN(F16)</f>
        <v>-15.7176180843612</v>
      </c>
      <c r="H16" s="0" t="e">
        <f aca="false">1/(C16*1000000)</f>
        <v>#DIV/0!</v>
      </c>
      <c r="I16" s="0" t="e">
        <f aca="false">LN(H16)</f>
        <v>#DIV/0!</v>
      </c>
    </row>
    <row r="17" customFormat="false" ht="15.75" hidden="false" customHeight="true" outlineLevel="0" collapsed="false">
      <c r="A17" s="1" t="n">
        <v>74</v>
      </c>
      <c r="B17" s="1" t="n">
        <v>4.3</v>
      </c>
      <c r="C17" s="1" t="n">
        <v>5.8</v>
      </c>
      <c r="D17" s="0" t="n">
        <f aca="false">$L$2+A17/$L$1</f>
        <v>197.357792207792</v>
      </c>
      <c r="E17" s="0" t="n">
        <f aca="false">1/D17</f>
        <v>0.00506693953561828</v>
      </c>
      <c r="F17" s="0" t="n">
        <f aca="false">1/(B17*1000000)</f>
        <v>2.32558139534884E-007</v>
      </c>
      <c r="G17" s="0" t="n">
        <f aca="false">LN(F17)</f>
        <v>-15.2741255806638</v>
      </c>
      <c r="H17" s="0" t="n">
        <f aca="false">1/(C17*1000000)</f>
        <v>1.72413793103448E-007</v>
      </c>
      <c r="I17" s="0" t="n">
        <f aca="false">LN(H17)</f>
        <v>-15.5733684755167</v>
      </c>
    </row>
    <row r="18" customFormat="false" ht="15.75" hidden="false" customHeight="true" outlineLevel="0" collapsed="false">
      <c r="A18" s="1" t="n">
        <v>78</v>
      </c>
      <c r="B18" s="1" t="n">
        <v>2.8</v>
      </c>
      <c r="C18" s="1" t="n">
        <v>2.9</v>
      </c>
      <c r="D18" s="0" t="n">
        <f aca="false">$L$2+A18/$L$1</f>
        <v>207.747402597403</v>
      </c>
      <c r="E18" s="0" t="n">
        <f aca="false">1/D18</f>
        <v>0.00481353791911381</v>
      </c>
      <c r="F18" s="0" t="n">
        <f aca="false">1/(B18*1000000)</f>
        <v>3.57142857142857E-007</v>
      </c>
      <c r="G18" s="0" t="n">
        <f aca="false">LN(F18)</f>
        <v>-14.8451299751454</v>
      </c>
      <c r="H18" s="0" t="n">
        <f aca="false">1/(C18*1000000)</f>
        <v>3.44827586206897E-007</v>
      </c>
      <c r="I18" s="0" t="n">
        <f aca="false">LN(H18)</f>
        <v>-14.8802212949567</v>
      </c>
    </row>
    <row r="19" customFormat="false" ht="15.75" hidden="false" customHeight="true" outlineLevel="0" collapsed="false">
      <c r="A19" s="1" t="n">
        <v>82</v>
      </c>
      <c r="B19" s="1" t="n">
        <v>1.9</v>
      </c>
      <c r="C19" s="1" t="n">
        <v>1.55</v>
      </c>
      <c r="D19" s="0" t="n">
        <f aca="false">$L$2+A19/$L$1</f>
        <v>218.137012987013</v>
      </c>
      <c r="E19" s="0" t="n">
        <f aca="false">1/D19</f>
        <v>0.00458427474689743</v>
      </c>
      <c r="F19" s="0" t="n">
        <f aca="false">1/(B19*1000000)</f>
        <v>5.26315789473684E-007</v>
      </c>
      <c r="G19" s="0" t="n">
        <f aca="false">LN(F19)</f>
        <v>-14.4573644441367</v>
      </c>
      <c r="H19" s="0" t="n">
        <f aca="false">1/(C19*1000000)</f>
        <v>6.45161290322581E-007</v>
      </c>
      <c r="I19" s="0" t="n">
        <f aca="false">LN(H19)</f>
        <v>-14.2537654888954</v>
      </c>
    </row>
    <row r="20" customFormat="false" ht="15.75" hidden="false" customHeight="true" outlineLevel="0" collapsed="false">
      <c r="A20" s="1" t="n">
        <v>86</v>
      </c>
      <c r="B20" s="1" t="n">
        <v>1.268</v>
      </c>
      <c r="C20" s="1" t="n">
        <v>0.82</v>
      </c>
      <c r="D20" s="0" t="n">
        <f aca="false">$L$2+A20/$L$1</f>
        <v>228.526623376623</v>
      </c>
      <c r="E20" s="0" t="n">
        <f aca="false">1/D20</f>
        <v>0.00437585776757376</v>
      </c>
      <c r="F20" s="0" t="n">
        <f aca="false">1/(B20*1000000)</f>
        <v>7.88643533123028E-007</v>
      </c>
      <c r="G20" s="0" t="n">
        <f aca="false">LN(F20)</f>
        <v>-14.0529514139793</v>
      </c>
      <c r="H20" s="0" t="n">
        <f aca="false">1/(C20*1000000)</f>
        <v>1.21951219512195E-006</v>
      </c>
      <c r="I20" s="0" t="n">
        <f aca="false">LN(H20)</f>
        <v>-13.6170596192404</v>
      </c>
    </row>
    <row r="21" customFormat="false" ht="15.75" hidden="false" customHeight="true" outlineLevel="0" collapsed="false">
      <c r="A21" s="1" t="n">
        <v>90</v>
      </c>
      <c r="B21" s="1" t="n">
        <v>0.853</v>
      </c>
      <c r="C21" s="1" t="n">
        <v>0.42</v>
      </c>
      <c r="D21" s="0" t="n">
        <f aca="false">$L$2+A21/$L$1</f>
        <v>238.916233766234</v>
      </c>
      <c r="E21" s="0" t="n">
        <f aca="false">1/D21</f>
        <v>0.00418556740258364</v>
      </c>
      <c r="F21" s="0" t="n">
        <f aca="false">1/(B21*1000000)</f>
        <v>1.17233294255569E-006</v>
      </c>
      <c r="G21" s="0" t="n">
        <f aca="false">LN(F21)</f>
        <v>-13.6565148264738</v>
      </c>
      <c r="H21" s="0" t="n">
        <f aca="false">1/(C21*1000000)</f>
        <v>2.38095238095238E-006</v>
      </c>
      <c r="I21" s="0" t="n">
        <f aca="false">LN(H21)</f>
        <v>-12.9480099902596</v>
      </c>
    </row>
    <row r="22" customFormat="false" ht="15.75" hidden="false" customHeight="true" outlineLevel="0" collapsed="false">
      <c r="A22" s="1" t="n">
        <v>94</v>
      </c>
      <c r="B22" s="1" t="n">
        <v>0.525</v>
      </c>
      <c r="C22" s="1" t="n">
        <v>0.22</v>
      </c>
      <c r="D22" s="0" t="n">
        <f aca="false">$L$2+A22/$L$1</f>
        <v>249.305844155844</v>
      </c>
      <c r="E22" s="0" t="n">
        <f aca="false">1/D22</f>
        <v>0.00401113741792145</v>
      </c>
      <c r="F22" s="0" t="n">
        <f aca="false">1/(B22*1000000)</f>
        <v>1.90476190476191E-006</v>
      </c>
      <c r="G22" s="0" t="n">
        <f aca="false">LN(F22)</f>
        <v>-13.1711535415738</v>
      </c>
      <c r="H22" s="0" t="n">
        <f aca="false">1/(C22*1000000)</f>
        <v>4.54545454545455E-006</v>
      </c>
      <c r="I22" s="0" t="n">
        <f aca="false">LN(H22)</f>
        <v>-12.3013828253345</v>
      </c>
    </row>
    <row r="23" customFormat="false" ht="15.75" hidden="false" customHeight="true" outlineLevel="0" collapsed="false">
      <c r="A23" s="1" t="n">
        <v>98</v>
      </c>
      <c r="B23" s="1" t="n">
        <v>0.317</v>
      </c>
      <c r="C23" s="1" t="n">
        <v>0.11</v>
      </c>
      <c r="D23" s="0" t="n">
        <f aca="false">$L$2+A23/$L$1</f>
        <v>259.695454545455</v>
      </c>
      <c r="E23" s="0" t="n">
        <f aca="false">1/D23</f>
        <v>0.00385066423958133</v>
      </c>
      <c r="F23" s="0" t="n">
        <f aca="false">1/(B23*1000000)</f>
        <v>3.15457413249211E-006</v>
      </c>
      <c r="G23" s="0" t="n">
        <f aca="false">LN(F23)</f>
        <v>-12.6666570528594</v>
      </c>
      <c r="H23" s="0" t="n">
        <f aca="false">1/(C23*1000000)</f>
        <v>9.09090909090909E-006</v>
      </c>
      <c r="I23" s="0" t="n">
        <f aca="false">LN(H23)</f>
        <v>-11.6082356447746</v>
      </c>
    </row>
    <row r="24" customFormat="false" ht="15.75" hidden="false" customHeight="true" outlineLevel="0" collapsed="false">
      <c r="A24" s="1" t="n">
        <v>102</v>
      </c>
      <c r="B24" s="1" t="n">
        <v>0.29</v>
      </c>
      <c r="C24" s="1" t="n">
        <v>0.065</v>
      </c>
      <c r="D24" s="0" t="n">
        <f aca="false">$L$2+A24/$L$1</f>
        <v>270.085064935065</v>
      </c>
      <c r="E24" s="0" t="n">
        <f aca="false">1/D24</f>
        <v>0.00370253719967975</v>
      </c>
      <c r="F24" s="0" t="n">
        <f aca="false">1/(B24*1000000)</f>
        <v>3.44827586206897E-006</v>
      </c>
      <c r="G24" s="0" t="n">
        <f aca="false">LN(F24)</f>
        <v>-12.5776362019627</v>
      </c>
      <c r="H24" s="0" t="n">
        <f aca="false">1/(C24*1000000)</f>
        <v>1.53846153846154E-005</v>
      </c>
      <c r="I24" s="0" t="n">
        <f aca="false">LN(H24)</f>
        <v>-11.0821425488778</v>
      </c>
    </row>
    <row r="25" customFormat="false" ht="15.75" hidden="false" customHeight="true" outlineLevel="0" collapsed="false">
      <c r="A25" s="1" t="n">
        <v>106</v>
      </c>
      <c r="B25" s="1" t="n">
        <v>0.2109</v>
      </c>
      <c r="C25" s="1" t="n">
        <v>0.0356</v>
      </c>
      <c r="D25" s="0" t="n">
        <f aca="false">$L$2+A25/$L$1</f>
        <v>280.474675324675</v>
      </c>
      <c r="E25" s="0" t="n">
        <f aca="false">1/D25</f>
        <v>0.00356538428591604</v>
      </c>
      <c r="F25" s="0" t="n">
        <f aca="false">1/(B25*1000000)</f>
        <v>4.74158368895211E-006</v>
      </c>
      <c r="G25" s="0" t="n">
        <f aca="false">LN(F25)</f>
        <v>-12.2591393664669</v>
      </c>
      <c r="H25" s="0" t="n">
        <f aca="false">1/(C25*1000000)</f>
        <v>2.80898876404494E-005</v>
      </c>
      <c r="I25" s="0" t="n">
        <f aca="false">LN(H25)</f>
        <v>-10.4801009168401</v>
      </c>
      <c r="L25" s="0" t="n">
        <f aca="false">LINEST(I17:I31,E17:E31,1,1)</f>
        <v>-3729.14502907926</v>
      </c>
      <c r="M25" s="0" t="n">
        <f aca="false">L25</f>
        <v>2.90309656691845</v>
      </c>
    </row>
    <row r="26" customFormat="false" ht="12.75" hidden="false" customHeight="false" outlineLevel="0" collapsed="false">
      <c r="A26" s="1" t="n">
        <v>110</v>
      </c>
      <c r="B26" s="1" t="n">
        <v>0.1506</v>
      </c>
      <c r="C26" s="1" t="n">
        <v>0.0205</v>
      </c>
      <c r="D26" s="0" t="n">
        <f aca="false">$L$2+A26/$L$1</f>
        <v>290.864285714286</v>
      </c>
      <c r="E26" s="0" t="n">
        <f aca="false">1/D26</f>
        <v>0.00343802951793915</v>
      </c>
      <c r="F26" s="0" t="n">
        <f aca="false">1/(B26*1000000)</f>
        <v>6.64010624169987E-006</v>
      </c>
      <c r="G26" s="0" t="n">
        <f aca="false">LN(F26)</f>
        <v>-11.9223825943479</v>
      </c>
      <c r="H26" s="0" t="n">
        <f aca="false">1/(C26*1000000)</f>
        <v>4.8780487804878E-005</v>
      </c>
      <c r="I26" s="0" t="n">
        <f aca="false">LN(H26)</f>
        <v>-9.9281801651265</v>
      </c>
      <c r="K26" s="5"/>
      <c r="L26" s="0" t="n">
        <f aca="false">L25</f>
        <v>77.523368433225</v>
      </c>
      <c r="M26" s="0" t="n">
        <f aca="false">L25</f>
        <v>0.299712973987859</v>
      </c>
      <c r="N26" s="2"/>
    </row>
    <row r="27" customFormat="false" ht="12.75" hidden="false" customHeight="false" outlineLevel="0" collapsed="false">
      <c r="A27" s="1" t="n">
        <v>114</v>
      </c>
      <c r="B27" s="1" t="n">
        <v>0.1044</v>
      </c>
      <c r="C27" s="1" t="n">
        <v>0.01198</v>
      </c>
      <c r="D27" s="0" t="n">
        <f aca="false">$L$2+A27/$L$1</f>
        <v>301.253896103896</v>
      </c>
      <c r="E27" s="0" t="n">
        <f aca="false">1/D27</f>
        <v>0.00331945914370887</v>
      </c>
      <c r="F27" s="0" t="n">
        <f aca="false">1/(B27*1000000)</f>
        <v>9.57854406130268E-006</v>
      </c>
      <c r="G27" s="0" t="n">
        <f aca="false">LN(F27)</f>
        <v>-11.5559849544307</v>
      </c>
      <c r="H27" s="0" t="n">
        <f aca="false">1/(C27*1000000)</f>
        <v>8.34724540901502E-005</v>
      </c>
      <c r="I27" s="0" t="n">
        <f aca="false">LN(H27)</f>
        <v>-9.39099387166944</v>
      </c>
      <c r="L27" s="0" t="n">
        <f aca="false">L25</f>
        <v>0.99441327892026</v>
      </c>
      <c r="M27" s="0" t="n">
        <f aca="false">L25</f>
        <v>0.19670978166228</v>
      </c>
      <c r="S27" s="2" t="s">
        <v>14</v>
      </c>
      <c r="T27" s="2"/>
      <c r="U27" s="2"/>
      <c r="V27" s="2"/>
      <c r="W27" s="2"/>
      <c r="X27" s="2" t="s">
        <v>15</v>
      </c>
    </row>
    <row r="28" customFormat="false" ht="12.75" hidden="false" customHeight="false" outlineLevel="0" collapsed="false">
      <c r="A28" s="1" t="n">
        <v>118</v>
      </c>
      <c r="B28" s="1" t="n">
        <v>0.07652</v>
      </c>
      <c r="C28" s="1" t="n">
        <v>0.00768</v>
      </c>
      <c r="D28" s="0" t="n">
        <f aca="false">$L$2+A28/$L$1</f>
        <v>311.643506493506</v>
      </c>
      <c r="E28" s="0" t="n">
        <f aca="false">1/D28</f>
        <v>0.00320879459755673</v>
      </c>
      <c r="F28" s="0" t="n">
        <f aca="false">1/(B28*1000000)</f>
        <v>1.30684788290643E-005</v>
      </c>
      <c r="G28" s="0" t="n">
        <f aca="false">LN(F28)</f>
        <v>-11.2453074235542</v>
      </c>
      <c r="H28" s="0" t="n">
        <f aca="false">1/(C28*1000000)</f>
        <v>0.000130208333333333</v>
      </c>
      <c r="I28" s="0" t="n">
        <f aca="false">LN(H28)</f>
        <v>-8.94637482614172</v>
      </c>
      <c r="S28" s="0" t="n">
        <f aca="false">LINEST(G24:G31,E24:E31,1,1)</f>
        <v>-3119.72888669176</v>
      </c>
      <c r="T28" s="0" t="n">
        <f aca="false">S28</f>
        <v>-1.12743071062818</v>
      </c>
      <c r="X28" s="0" t="n">
        <f aca="false">LINEST(G2:G10,E2:E10,1,1)</f>
        <v>-219.70888654264</v>
      </c>
      <c r="Y28" s="0" t="n">
        <f aca="false">X28</f>
        <v>-15.8177672344271</v>
      </c>
    </row>
    <row r="29" customFormat="false" ht="12.75" hidden="false" customHeight="false" outlineLevel="0" collapsed="false">
      <c r="A29" s="1" t="n">
        <v>122</v>
      </c>
      <c r="B29" s="1" t="n">
        <v>0.04486</v>
      </c>
      <c r="C29" s="1" t="n">
        <v>0.005275</v>
      </c>
      <c r="D29" s="0" t="n">
        <f aca="false">$L$2+A29/$L$1</f>
        <v>322.033116883117</v>
      </c>
      <c r="E29" s="0" t="n">
        <f aca="false">1/D29</f>
        <v>0.00310527069289881</v>
      </c>
      <c r="F29" s="0" t="n">
        <f aca="false">1/(B29*1000000)</f>
        <v>2.22915737851092E-005</v>
      </c>
      <c r="G29" s="0" t="n">
        <f aca="false">LN(F29)</f>
        <v>-10.7113018080742</v>
      </c>
      <c r="H29" s="0" t="n">
        <f aca="false">1/(C29*1000000)</f>
        <v>0.00018957345971564</v>
      </c>
      <c r="I29" s="0" t="n">
        <f aca="false">LN(H29)</f>
        <v>-8.57073395834427</v>
      </c>
      <c r="S29" s="0" t="n">
        <f aca="false">S28</f>
        <v>118.369890967273</v>
      </c>
      <c r="T29" s="0" t="n">
        <f aca="false">S28</f>
        <v>0.3898064804698</v>
      </c>
      <c r="X29" s="0" t="n">
        <f aca="false">X28</f>
        <v>15.1145822754196</v>
      </c>
      <c r="Y29" s="0" t="n">
        <f aca="false">X28</f>
        <v>0.138602906287347</v>
      </c>
    </row>
    <row r="30" customFormat="false" ht="12.75" hidden="false" customHeight="false" outlineLevel="0" collapsed="false">
      <c r="A30" s="1" t="n">
        <v>126</v>
      </c>
      <c r="B30" s="1" t="n">
        <v>0.035323</v>
      </c>
      <c r="C30" s="1" t="n">
        <v>0.003575</v>
      </c>
      <c r="D30" s="0" t="n">
        <f aca="false">$L$2+A30/$L$1</f>
        <v>332.422727272727</v>
      </c>
      <c r="E30" s="0" t="n">
        <f aca="false">1/D30</f>
        <v>0.00300821790436602</v>
      </c>
      <c r="F30" s="0" t="n">
        <f aca="false">1/(B30*1000000)</f>
        <v>2.83101661806755E-005</v>
      </c>
      <c r="G30" s="0" t="n">
        <f aca="false">LN(F30)</f>
        <v>-10.4722895888232</v>
      </c>
      <c r="H30" s="0" t="n">
        <f aca="false">1/(C30*1000000)</f>
        <v>0.00027972027972028</v>
      </c>
      <c r="I30" s="0" t="n">
        <f aca="false">LN(H30)</f>
        <v>-8.18172045512811</v>
      </c>
      <c r="N30" s="2" t="s">
        <v>16</v>
      </c>
      <c r="O30" s="2"/>
      <c r="S30" s="0" t="n">
        <f aca="false">S28</f>
        <v>0.991436233371624</v>
      </c>
      <c r="T30" s="0" t="n">
        <f aca="false">S28</f>
        <v>0.0859821816206653</v>
      </c>
      <c r="X30" s="0" t="n">
        <f aca="false">X28</f>
        <v>0.967934282378616</v>
      </c>
      <c r="Y30" s="0" t="n">
        <f aca="false">X28</f>
        <v>0.0512045412586081</v>
      </c>
    </row>
    <row r="31" customFormat="false" ht="12.75" hidden="false" customHeight="false" outlineLevel="0" collapsed="false">
      <c r="A31" s="1" t="n">
        <v>130</v>
      </c>
      <c r="B31" s="1" t="n">
        <v>0.02729</v>
      </c>
      <c r="C31" s="1" t="n">
        <v>0.002495</v>
      </c>
      <c r="D31" s="0" t="n">
        <f aca="false">$L$2+A31/$L$1</f>
        <v>342.812337662338</v>
      </c>
      <c r="E31" s="0" t="n">
        <f aca="false">1/D31</f>
        <v>0.00291704787178627</v>
      </c>
      <c r="F31" s="0" t="n">
        <f aca="false">1/(B31*1000000)</f>
        <v>3.66434591425431E-005</v>
      </c>
      <c r="G31" s="0" t="n">
        <f aca="false">LN(F31)</f>
        <v>-10.2142756137024</v>
      </c>
      <c r="H31" s="0" t="n">
        <f aca="false">1/(C31*1000000)</f>
        <v>0.000400801603206413</v>
      </c>
      <c r="I31" s="0" t="n">
        <f aca="false">LN(H31)</f>
        <v>-7.82204400818562</v>
      </c>
      <c r="L31" s="2" t="s">
        <v>17</v>
      </c>
      <c r="M31" s="0" t="n">
        <v>-3729.15</v>
      </c>
      <c r="N31" s="0" t="n">
        <v>78</v>
      </c>
    </row>
    <row r="32" customFormat="false" ht="12.75" hidden="false" customHeight="false" outlineLevel="0" collapsed="false">
      <c r="A32" s="1" t="n">
        <v>134</v>
      </c>
      <c r="B32" s="1" t="n">
        <v>0.02086</v>
      </c>
      <c r="C32" s="1" t="n">
        <v>0.001726</v>
      </c>
      <c r="L32" s="2" t="s">
        <v>18</v>
      </c>
      <c r="M32" s="0" t="n">
        <v>2.9</v>
      </c>
      <c r="N32" s="0" t="n">
        <v>0.3</v>
      </c>
      <c r="U32" s="2" t="s">
        <v>16</v>
      </c>
      <c r="Z32" s="2" t="s">
        <v>16</v>
      </c>
    </row>
    <row r="33" customFormat="false" ht="12.75" hidden="false" customHeight="false" outlineLevel="0" collapsed="false">
      <c r="A33" s="1" t="n">
        <v>138</v>
      </c>
      <c r="L33" s="6" t="s">
        <v>19</v>
      </c>
      <c r="M33" s="7" t="n">
        <f aca="false">ABS(M31*L3)</f>
        <v>0.3213536464845</v>
      </c>
      <c r="N33" s="8" t="n">
        <f aca="false">SQRT(L3^2*N31^2+M31^2*N3^2)</f>
        <v>0.00672152756327578</v>
      </c>
      <c r="S33" s="2" t="s">
        <v>17</v>
      </c>
      <c r="T33" s="0" t="n">
        <v>-3119.729</v>
      </c>
      <c r="U33" s="0" t="n">
        <v>119</v>
      </c>
      <c r="X33" s="2" t="s">
        <v>17</v>
      </c>
      <c r="Y33" s="0" t="n">
        <v>-219.71</v>
      </c>
      <c r="Z33" s="0" t="n">
        <v>16</v>
      </c>
    </row>
    <row r="34" customFormat="false" ht="15.75" hidden="false" customHeight="true" outlineLevel="0" collapsed="false">
      <c r="L34" s="9"/>
      <c r="S34" s="2" t="s">
        <v>18</v>
      </c>
      <c r="T34" s="0" t="n">
        <v>-1.13</v>
      </c>
      <c r="U34" s="0" t="n">
        <v>0.39</v>
      </c>
      <c r="X34" s="2" t="s">
        <v>18</v>
      </c>
      <c r="Y34" s="0" t="n">
        <v>-15.11</v>
      </c>
      <c r="Z34" s="0" t="n">
        <v>0.14</v>
      </c>
    </row>
    <row r="35" customFormat="false" ht="15.75" hidden="false" customHeight="true" outlineLevel="0" collapsed="false">
      <c r="S35" s="6" t="s">
        <v>19</v>
      </c>
      <c r="T35" s="7" t="n">
        <f aca="false">ABS(T33*L3)</f>
        <v>0.26883774860047</v>
      </c>
      <c r="U35" s="10" t="n">
        <f aca="false">SQRT(L3^2*U33^2+T33^2*N3^2)</f>
        <v>0.0102546381806774</v>
      </c>
      <c r="X35" s="6" t="s">
        <v>19</v>
      </c>
      <c r="Y35" s="7" t="n">
        <f aca="false">ABS(Y33*L3)</f>
        <v>0.0189331643053</v>
      </c>
      <c r="Z35" s="11" t="n">
        <f aca="false">SQRT(L3^2*Z33^2+Y33^2*N3^2)</f>
        <v>0.00137877488039388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dcterms:modified xsi:type="dcterms:W3CDTF">2015-11-02T21:25:37Z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