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sonda" sheetId="1" state="visible" r:id="rId2"/>
    <sheet name="Ni" sheetId="2" state="visible" r:id="rId3"/>
    <sheet name="Gd2O3" sheetId="3" state="visible" r:id="rId4"/>
    <sheet name="Dy" sheetId="4" state="visible" r:id="rId5"/>
    <sheet name="Gd" sheetId="5" state="visible" r:id="rId6"/>
    <sheet name="TL-3 nadprzewodni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<sst xmlns="http://schemas.openxmlformats.org/spreadsheetml/2006/main" count="94" uniqueCount="35">
  <si>
    <t>ilość zwojów n</t>
  </si>
  <si>
    <t>średnica d</t>
  </si>
  <si>
    <t>mm</t>
  </si>
  <si>
    <t>patyk</t>
  </si>
  <si>
    <t>zwoje</t>
  </si>
  <si>
    <t>Indukcja</t>
  </si>
  <si>
    <t>zakres</t>
  </si>
  <si>
    <t>V</t>
  </si>
  <si>
    <t>Uo</t>
  </si>
  <si>
    <t>w Teslach</t>
  </si>
  <si>
    <t>czułość</t>
  </si>
  <si>
    <t>częstotliwość</t>
  </si>
  <si>
    <t>Urzecz</t>
  </si>
  <si>
    <t>odczyt</t>
  </si>
  <si>
    <t>mV</t>
  </si>
  <si>
    <t>Rzecz</t>
  </si>
  <si>
    <t>m</t>
  </si>
  <si>
    <t>mg</t>
  </si>
  <si>
    <t>mm^3</t>
  </si>
  <si>
    <t>Podatność</t>
  </si>
  <si>
    <t>To Ferromagnetyk, wiec ma duuuże X</t>
  </si>
  <si>
    <t>niedokładna</t>
  </si>
  <si>
    <t>rozsypana</t>
  </si>
  <si>
    <t>max</t>
  </si>
  <si>
    <t>Tablicowo</t>
  </si>
  <si>
    <t>nasza</t>
  </si>
  <si>
    <t>tablica</t>
  </si>
  <si>
    <t>V_wz</t>
  </si>
  <si>
    <t>K</t>
  </si>
  <si>
    <t>do tablic</t>
  </si>
  <si>
    <t>temperatura Celcjusz</t>
  </si>
  <si>
    <t>To Ferromagnetyk, wiec w temperaturze bliskiej temp Curie nie ma sensu porownywac z tablicowymi, skoro nie znamy bardzo dokladnie temperatury</t>
  </si>
  <si>
    <t>Z tego wykresu wyliczamy x dla jakiego y=0, mamy napiecie i wyliczamy z tego temp. Curie dla Gadolinu</t>
  </si>
  <si>
    <t>celc</t>
  </si>
  <si>
    <t>Nawet wyszło, nie pytaj jak… :P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</si>
</sst>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3"/>
      <color rgb="FF000000"/>
      <name val="Calibri"/>
      <family val="2"/>
      <charset val="238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4F81BD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400" spc="-1">
                <a:solidFill>
                  <a:srgbClr val="595959"/>
                </a:solidFill>
                <a:latin typeface="Calibri"/>
              </a:defRPr>
            </a:pPr>
            <a:r>
              <a:rPr b="1" sz="1400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Ni!$D$2:$D$18</c:f>
              <c:numCache>
                <c:formatCode>General</c:formatCode>
                <c:ptCount val="17"/>
                <c:pt idx="0">
                  <c:v>-2.72</c:v>
                </c:pt>
                <c:pt idx="1">
                  <c:v>-4.22</c:v>
                </c:pt>
                <c:pt idx="2">
                  <c:v>-5.22</c:v>
                </c:pt>
                <c:pt idx="3">
                  <c:v>-3.37</c:v>
                </c:pt>
                <c:pt idx="4">
                  <c:v>0.58</c:v>
                </c:pt>
                <c:pt idx="5">
                  <c:v>4.48</c:v>
                </c:pt>
                <c:pt idx="6">
                  <c:v>6.78</c:v>
                </c:pt>
                <c:pt idx="7">
                  <c:v>6.88</c:v>
                </c:pt>
                <c:pt idx="8">
                  <c:v>6.88</c:v>
                </c:pt>
                <c:pt idx="9">
                  <c:v>6.78</c:v>
                </c:pt>
                <c:pt idx="10">
                  <c:v>4.68</c:v>
                </c:pt>
                <c:pt idx="11">
                  <c:v>0.98</c:v>
                </c:pt>
                <c:pt idx="12">
                  <c:v>-2.62</c:v>
                </c:pt>
                <c:pt idx="13">
                  <c:v>-4.92</c:v>
                </c:pt>
                <c:pt idx="14">
                  <c:v>-4.72</c:v>
                </c:pt>
                <c:pt idx="15">
                  <c:v>-3.12</c:v>
                </c:pt>
                <c:pt idx="16">
                  <c:v>-1.72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921733"/>
        <c:axId val="54096455"/>
      </c:lineChart>
      <c:catAx>
        <c:axId val="53921733"/>
        <c:scaling>
          <c:orientation val="minMax"/>
        </c:scaling>
        <c:delete val="0"/>
        <c:axPos val="b"/>
        <c:numFmt formatCode="Standard" sourceLinked="1"/>
        <c:majorTickMark val="cross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900" spc="-1">
                <a:solidFill>
                  <a:srgbClr val="595959"/>
                </a:solidFill>
                <a:latin typeface="Calibri"/>
              </a:defRPr>
            </a:pPr>
          </a:p>
        </c:txPr>
        <c:crossAx val="54096455"/>
        <c:crosses val="autoZero"/>
        <c:auto val="1"/>
        <c:lblAlgn val="ctr"/>
        <c:lblOffset val="100"/>
      </c:catAx>
      <c:valAx>
        <c:axId val="54096455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/>
              </a:solidFill>
              <a:round/>
            </a:ln>
          </c:spPr>
        </c:majorGridlines>
        <c:numFmt formatCode="StanDaRD" sourceLinked="0"/>
        <c:majorTickMark val="cross"/>
        <c:minorTickMark val="none"/>
        <c:tickLblPos val="nextTo"/>
        <c:spPr>
          <a:ln w="9360">
            <a:solidFill>
              <a:srgbClr val="0d0d0d"/>
            </a:solidFill>
            <a:round/>
          </a:ln>
        </c:spPr>
        <c:txPr>
          <a:bodyPr/>
          <a:p>
            <a:pPr>
              <a:defRPr b="0" sz="900" spc="-1">
                <a:solidFill>
                  <a:srgbClr val="595959"/>
                </a:solidFill>
                <a:latin typeface="Calibri"/>
              </a:defRPr>
            </a:pPr>
          </a:p>
        </c:txPr>
        <c:crossAx val="5392173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>
                <a:solidFill>
                  <a:srgbClr val="000000"/>
                </a:solidFill>
                <a:latin typeface="Calibri"/>
              </a:defRPr>
            </a:pPr>
            <a:r>
              <a:rPr b="1" sz="1800" spc="-1">
                <a:solidFill>
                  <a:srgbClr val="000000"/>
                </a:solidFill>
                <a:latin typeface="Calibri"/>
              </a:rPr>
              <a:t>Gadolin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"Gadolin"</c:f>
              <c:strCache>
                <c:ptCount val="1"/>
                <c:pt idx="0">
                  <c:v>Gadolin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Gd!$T$2:$T$45</c:f>
              <c:numCache>
                <c:formatCode>General</c:formatCode>
                <c:ptCount val="44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0.95</c:v>
                </c:pt>
                <c:pt idx="4">
                  <c:v>1.05</c:v>
                </c:pt>
                <c:pt idx="5">
                  <c:v>1.1</c:v>
                </c:pt>
                <c:pt idx="6">
                  <c:v>1.15</c:v>
                </c:pt>
                <c:pt idx="7">
                  <c:v>1.2</c:v>
                </c:pt>
                <c:pt idx="8">
                  <c:v>1.25</c:v>
                </c:pt>
                <c:pt idx="9">
                  <c:v>1.3</c:v>
                </c:pt>
                <c:pt idx="10">
                  <c:v>1.35</c:v>
                </c:pt>
                <c:pt idx="11">
                  <c:v>1.4</c:v>
                </c:pt>
                <c:pt idx="12">
                  <c:v>1.45</c:v>
                </c:pt>
                <c:pt idx="13">
                  <c:v>1.5</c:v>
                </c:pt>
                <c:pt idx="14">
                  <c:v>1.55</c:v>
                </c:pt>
                <c:pt idx="15">
                  <c:v>1.6</c:v>
                </c:pt>
                <c:pt idx="16">
                  <c:v>1.65</c:v>
                </c:pt>
                <c:pt idx="17">
                  <c:v>1.7</c:v>
                </c:pt>
                <c:pt idx="18">
                  <c:v>1.75</c:v>
                </c:pt>
                <c:pt idx="19">
                  <c:v>1.8</c:v>
                </c:pt>
                <c:pt idx="20">
                  <c:v>1.85</c:v>
                </c:pt>
                <c:pt idx="21">
                  <c:v>1.9</c:v>
                </c:pt>
                <c:pt idx="22">
                  <c:v>1.95</c:v>
                </c:pt>
                <c:pt idx="23">
                  <c:v>2</c:v>
                </c:pt>
                <c:pt idx="24">
                  <c:v>2.05</c:v>
                </c:pt>
                <c:pt idx="25">
                  <c:v>2.1</c:v>
                </c:pt>
                <c:pt idx="26">
                  <c:v>2.15</c:v>
                </c:pt>
                <c:pt idx="27">
                  <c:v>2.25</c:v>
                </c:pt>
                <c:pt idx="28">
                  <c:v>2.35</c:v>
                </c:pt>
                <c:pt idx="29">
                  <c:v>2.45</c:v>
                </c:pt>
                <c:pt idx="30">
                  <c:v>2.55</c:v>
                </c:pt>
                <c:pt idx="31">
                  <c:v>2.65</c:v>
                </c:pt>
                <c:pt idx="32">
                  <c:v>2.75</c:v>
                </c:pt>
                <c:pt idx="33">
                  <c:v>2.85</c:v>
                </c:pt>
                <c:pt idx="34">
                  <c:v>2.95</c:v>
                </c:pt>
                <c:pt idx="35">
                  <c:v>3.05</c:v>
                </c:pt>
                <c:pt idx="36">
                  <c:v>3.15</c:v>
                </c:pt>
                <c:pt idx="37">
                  <c:v>3.25</c:v>
                </c:pt>
                <c:pt idx="38">
                  <c:v>3.35</c:v>
                </c:pt>
                <c:pt idx="39">
                  <c:v>3.45</c:v>
                </c:pt>
                <c:pt idx="40">
                  <c:v>3.55</c:v>
                </c:pt>
                <c:pt idx="41">
                  <c:v>3.65</c:v>
                </c:pt>
                <c:pt idx="42">
                  <c:v>3.75</c:v>
                </c:pt>
                <c:pt idx="43">
                  <c:v>3.85</c:v>
                </c:pt>
              </c:numCache>
            </c:numRef>
          </c:xVal>
          <c:yVal>
            <c:numRef>
              <c:f>Gd!$R$2:$R$45</c:f>
              <c:numCache>
                <c:formatCode>General</c:formatCode>
                <c:ptCount val="44"/>
                <c:pt idx="0">
                  <c:v>11</c:v>
                </c:pt>
                <c:pt idx="1">
                  <c:v>7</c:v>
                </c:pt>
                <c:pt idx="2">
                  <c:v>5.3</c:v>
                </c:pt>
                <c:pt idx="3">
                  <c:v>4.3</c:v>
                </c:pt>
                <c:pt idx="4">
                  <c:v>3.6</c:v>
                </c:pt>
                <c:pt idx="5">
                  <c:v>3.45</c:v>
                </c:pt>
                <c:pt idx="6">
                  <c:v>3.37</c:v>
                </c:pt>
                <c:pt idx="7">
                  <c:v>3.26</c:v>
                </c:pt>
                <c:pt idx="8">
                  <c:v>3.18</c:v>
                </c:pt>
                <c:pt idx="9">
                  <c:v>3.1</c:v>
                </c:pt>
                <c:pt idx="10">
                  <c:v>3.02</c:v>
                </c:pt>
                <c:pt idx="11">
                  <c:v>2.93</c:v>
                </c:pt>
                <c:pt idx="12">
                  <c:v>2.9</c:v>
                </c:pt>
                <c:pt idx="13">
                  <c:v>2.88</c:v>
                </c:pt>
                <c:pt idx="14">
                  <c:v>2.85</c:v>
                </c:pt>
                <c:pt idx="15">
                  <c:v>2.82</c:v>
                </c:pt>
                <c:pt idx="16">
                  <c:v>2.8</c:v>
                </c:pt>
                <c:pt idx="17">
                  <c:v>2.78</c:v>
                </c:pt>
                <c:pt idx="18">
                  <c:v>2.75</c:v>
                </c:pt>
                <c:pt idx="19">
                  <c:v>2.73</c:v>
                </c:pt>
                <c:pt idx="20">
                  <c:v>2.71</c:v>
                </c:pt>
                <c:pt idx="21">
                  <c:v>2.7</c:v>
                </c:pt>
                <c:pt idx="22">
                  <c:v>2.67</c:v>
                </c:pt>
                <c:pt idx="23">
                  <c:v>2.66</c:v>
                </c:pt>
                <c:pt idx="24">
                  <c:v>2.65</c:v>
                </c:pt>
                <c:pt idx="25">
                  <c:v>2.64</c:v>
                </c:pt>
                <c:pt idx="26">
                  <c:v>2.63</c:v>
                </c:pt>
                <c:pt idx="27">
                  <c:v>2.61</c:v>
                </c:pt>
                <c:pt idx="28">
                  <c:v>2.59</c:v>
                </c:pt>
                <c:pt idx="29">
                  <c:v>2.58</c:v>
                </c:pt>
                <c:pt idx="30">
                  <c:v>2.55</c:v>
                </c:pt>
                <c:pt idx="31">
                  <c:v>2.65</c:v>
                </c:pt>
                <c:pt idx="32">
                  <c:v>2.66</c:v>
                </c:pt>
                <c:pt idx="33">
                  <c:v>2.71</c:v>
                </c:pt>
                <c:pt idx="34">
                  <c:v>2.7</c:v>
                </c:pt>
                <c:pt idx="35">
                  <c:v>2.7</c:v>
                </c:pt>
                <c:pt idx="36">
                  <c:v>2.69</c:v>
                </c:pt>
                <c:pt idx="37">
                  <c:v>2.68</c:v>
                </c:pt>
                <c:pt idx="38">
                  <c:v>2.69</c:v>
                </c:pt>
                <c:pt idx="39">
                  <c:v>2.68</c:v>
                </c:pt>
                <c:pt idx="40">
                  <c:v>2.67</c:v>
                </c:pt>
                <c:pt idx="41">
                  <c:v>2.67</c:v>
                </c:pt>
                <c:pt idx="42">
                  <c:v>2.67</c:v>
                </c:pt>
                <c:pt idx="43">
                  <c:v>2.66</c:v>
                </c:pt>
              </c:numCache>
            </c:numRef>
          </c:yVal>
          <c:smooth val="0"/>
        </c:ser>
        <c:axId val="67473457"/>
        <c:axId val="4692066"/>
      </c:scatterChart>
      <c:valAx>
        <c:axId val="67473457"/>
        <c:scaling>
          <c:orientation val="minMax"/>
        </c:scaling>
        <c:delete val="0"/>
        <c:axPos val="b"/>
        <c:numFmt formatCode="StanDaRD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>
                <a:solidFill>
                  <a:srgbClr val="000000"/>
                </a:solidFill>
                <a:latin typeface="Calibri"/>
              </a:defRPr>
            </a:pPr>
          </a:p>
        </c:txPr>
        <c:crossAx val="4692066"/>
        <c:crosses val="autoZero"/>
        <c:crossBetween val="midCat"/>
      </c:valAx>
      <c:valAx>
        <c:axId val="469206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StanDaRD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>
                <a:solidFill>
                  <a:srgbClr val="000000"/>
                </a:solidFill>
                <a:latin typeface="Calibri"/>
              </a:defRPr>
            </a:pPr>
          </a:p>
        </c:txPr>
        <c:crossAx val="6747345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>
                <a:solidFill>
                  <a:srgbClr val="000000"/>
                </a:solidFill>
                <a:latin typeface="Calibri"/>
              </a:defRPr>
            </a:pPr>
            <a:r>
              <a:rPr b="1" sz="1800" spc="-1">
                <a:solidFill>
                  <a:srgbClr val="000000"/>
                </a:solidFill>
                <a:latin typeface="Calibri"/>
              </a:rPr>
              <a:t>Gadolin V^-1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"Gadolin V^-1"</c:f>
              <c:strCache>
                <c:ptCount val="1"/>
                <c:pt idx="0">
                  <c:v>Gadolin V^-1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Gd!$T$2:$T$25</c:f>
              <c:numCache>
                <c:formatCode>General</c:formatCode>
                <c:ptCount val="24"/>
                <c:pt idx="0">
                  <c:v>0.75</c:v>
                </c:pt>
                <c:pt idx="1">
                  <c:v>0.8</c:v>
                </c:pt>
                <c:pt idx="2">
                  <c:v>0.85</c:v>
                </c:pt>
                <c:pt idx="3">
                  <c:v>0.95</c:v>
                </c:pt>
                <c:pt idx="4">
                  <c:v>1.05</c:v>
                </c:pt>
                <c:pt idx="5">
                  <c:v>1.1</c:v>
                </c:pt>
                <c:pt idx="6">
                  <c:v>1.15</c:v>
                </c:pt>
                <c:pt idx="7">
                  <c:v>1.2</c:v>
                </c:pt>
                <c:pt idx="8">
                  <c:v>1.25</c:v>
                </c:pt>
                <c:pt idx="9">
                  <c:v>1.3</c:v>
                </c:pt>
                <c:pt idx="10">
                  <c:v>1.35</c:v>
                </c:pt>
                <c:pt idx="11">
                  <c:v>1.4</c:v>
                </c:pt>
                <c:pt idx="12">
                  <c:v>1.45</c:v>
                </c:pt>
                <c:pt idx="13">
                  <c:v>1.5</c:v>
                </c:pt>
                <c:pt idx="14">
                  <c:v>1.55</c:v>
                </c:pt>
                <c:pt idx="15">
                  <c:v>1.6</c:v>
                </c:pt>
                <c:pt idx="16">
                  <c:v>1.65</c:v>
                </c:pt>
                <c:pt idx="17">
                  <c:v>1.7</c:v>
                </c:pt>
                <c:pt idx="18">
                  <c:v>1.75</c:v>
                </c:pt>
                <c:pt idx="19">
                  <c:v>1.8</c:v>
                </c:pt>
                <c:pt idx="20">
                  <c:v>1.85</c:v>
                </c:pt>
                <c:pt idx="21">
                  <c:v>1.9</c:v>
                </c:pt>
                <c:pt idx="22">
                  <c:v>1.95</c:v>
                </c:pt>
                <c:pt idx="23">
                  <c:v>2</c:v>
                </c:pt>
              </c:numCache>
            </c:numRef>
          </c:xVal>
          <c:yVal>
            <c:numRef>
              <c:f>Gd!$Q$2:$Q$25</c:f>
              <c:numCache>
                <c:formatCode>General</c:formatCode>
                <c:ptCount val="24"/>
                <c:pt idx="0">
                  <c:v>0.113636363636364</c:v>
                </c:pt>
                <c:pt idx="1">
                  <c:v>0.208333333333333</c:v>
                </c:pt>
                <c:pt idx="2">
                  <c:v>0.32258064516129</c:v>
                </c:pt>
                <c:pt idx="3">
                  <c:v>0.476190476190476</c:v>
                </c:pt>
                <c:pt idx="4">
                  <c:v>0.714285714285714</c:v>
                </c:pt>
                <c:pt idx="5">
                  <c:v>0.8</c:v>
                </c:pt>
                <c:pt idx="6">
                  <c:v>0.854700854700855</c:v>
                </c:pt>
                <c:pt idx="7">
                  <c:v>0.943396226415095</c:v>
                </c:pt>
                <c:pt idx="8">
                  <c:v>1.02040816326531</c:v>
                </c:pt>
                <c:pt idx="9">
                  <c:v>1.11111111111111</c:v>
                </c:pt>
                <c:pt idx="10">
                  <c:v>1.21951219512195</c:v>
                </c:pt>
                <c:pt idx="11">
                  <c:v>1.36986301369863</c:v>
                </c:pt>
                <c:pt idx="12">
                  <c:v>1.42857142857143</c:v>
                </c:pt>
                <c:pt idx="13">
                  <c:v>1.47058823529412</c:v>
                </c:pt>
                <c:pt idx="14">
                  <c:v>1.53846153846154</c:v>
                </c:pt>
                <c:pt idx="15">
                  <c:v>1.61290322580645</c:v>
                </c:pt>
                <c:pt idx="16">
                  <c:v>1.66666666666667</c:v>
                </c:pt>
                <c:pt idx="17">
                  <c:v>1.72413793103448</c:v>
                </c:pt>
                <c:pt idx="18">
                  <c:v>1.81818181818182</c:v>
                </c:pt>
                <c:pt idx="19">
                  <c:v>1.88679245283019</c:v>
                </c:pt>
                <c:pt idx="20">
                  <c:v>1.96078431372549</c:v>
                </c:pt>
                <c:pt idx="21">
                  <c:v>2</c:v>
                </c:pt>
                <c:pt idx="22">
                  <c:v>2.12765957446809</c:v>
                </c:pt>
                <c:pt idx="23">
                  <c:v>2.17391304347826</c:v>
                </c:pt>
              </c:numCache>
            </c:numRef>
          </c:yVal>
          <c:smooth val="0"/>
        </c:ser>
        <c:axId val="67369149"/>
        <c:axId val="3912216"/>
      </c:scatterChart>
      <c:valAx>
        <c:axId val="67369149"/>
        <c:scaling>
          <c:orientation val="minMax"/>
        </c:scaling>
        <c:delete val="0"/>
        <c:axPos val="b"/>
        <c:numFmt formatCode="StanDaRD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>
                <a:solidFill>
                  <a:srgbClr val="000000"/>
                </a:solidFill>
                <a:latin typeface="Calibri"/>
              </a:defRPr>
            </a:pPr>
          </a:p>
        </c:txPr>
        <c:crossAx val="3912216"/>
        <c:crosses val="autoZero"/>
        <c:crossBetween val="midCat"/>
      </c:valAx>
      <c:valAx>
        <c:axId val="39122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StanDaRD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>
                <a:solidFill>
                  <a:srgbClr val="000000"/>
                </a:solidFill>
                <a:latin typeface="Calibri"/>
              </a:defRPr>
            </a:pPr>
          </a:p>
        </c:txPr>
        <c:crossAx val="673691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>
                <a:solidFill>
                  <a:srgbClr val="000000"/>
                </a:solidFill>
                <a:latin typeface="Calibri"/>
              </a:defRPr>
            </a:pPr>
            <a:r>
              <a:rPr b="1" sz="1800" spc="-1">
                <a:solidFill>
                  <a:srgbClr val="000000"/>
                </a:solidFill>
                <a:latin typeface="Calibri"/>
              </a:rPr>
              <a:t>TL - 3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"TL - 3"</c:f>
              <c:strCache>
                <c:ptCount val="1"/>
                <c:pt idx="0">
                  <c:v>TL - 3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'TL-3 nadprzewodnik'!$C$2:$C$20</c:f>
              <c:numCache>
                <c:formatCode>General</c:formatCode>
                <c:ptCount val="19"/>
                <c:pt idx="0">
                  <c:v>-6.36</c:v>
                </c:pt>
                <c:pt idx="1">
                  <c:v>-6.34</c:v>
                </c:pt>
                <c:pt idx="2">
                  <c:v>-6.33</c:v>
                </c:pt>
                <c:pt idx="3">
                  <c:v>-6.32</c:v>
                </c:pt>
                <c:pt idx="4">
                  <c:v>-6.31</c:v>
                </c:pt>
                <c:pt idx="5">
                  <c:v>-6.3</c:v>
                </c:pt>
                <c:pt idx="6">
                  <c:v>-5.9</c:v>
                </c:pt>
                <c:pt idx="7">
                  <c:v>-5.73</c:v>
                </c:pt>
                <c:pt idx="8">
                  <c:v>-5.7</c:v>
                </c:pt>
                <c:pt idx="9">
                  <c:v>-5.65</c:v>
                </c:pt>
                <c:pt idx="10">
                  <c:v>-5.6</c:v>
                </c:pt>
                <c:pt idx="11">
                  <c:v>-5.55</c:v>
                </c:pt>
                <c:pt idx="12">
                  <c:v>-5.5</c:v>
                </c:pt>
                <c:pt idx="13">
                  <c:v>-5.45</c:v>
                </c:pt>
                <c:pt idx="14">
                  <c:v>-5.4</c:v>
                </c:pt>
                <c:pt idx="15">
                  <c:v>-5.35</c:v>
                </c:pt>
                <c:pt idx="16">
                  <c:v>-5.3</c:v>
                </c:pt>
                <c:pt idx="17">
                  <c:v>-5.24999999999999</c:v>
                </c:pt>
                <c:pt idx="18">
                  <c:v>-5.19999999999999</c:v>
                </c:pt>
              </c:numCache>
            </c:numRef>
          </c:xVal>
          <c:yVal>
            <c:numRef>
              <c:f>'TL-3 nadprzewodnik'!$D$2:$D$20</c:f>
              <c:numCache>
                <c:formatCode>General</c:formatCode>
                <c:ptCount val="19"/>
                <c:pt idx="0">
                  <c:v>-0.00109790282392027</c:v>
                </c:pt>
                <c:pt idx="1">
                  <c:v>-0.00109439887873754</c:v>
                </c:pt>
                <c:pt idx="2">
                  <c:v>-0.00108622300664452</c:v>
                </c:pt>
                <c:pt idx="3">
                  <c:v>-0.0010780471345515</c:v>
                </c:pt>
                <c:pt idx="4">
                  <c:v>-0.00107571117109635</c:v>
                </c:pt>
                <c:pt idx="5">
                  <c:v>-0.00108622300664452</c:v>
                </c:pt>
                <c:pt idx="6">
                  <c:v>-0.00100212832225914</c:v>
                </c:pt>
                <c:pt idx="7">
                  <c:v>-0.000852626661129568</c:v>
                </c:pt>
                <c:pt idx="8">
                  <c:v>-0.000759188122923588</c:v>
                </c:pt>
                <c:pt idx="9">
                  <c:v>-0.000700789036544851</c:v>
                </c:pt>
                <c:pt idx="10">
                  <c:v>-0.000619030315614618</c:v>
                </c:pt>
                <c:pt idx="11">
                  <c:v>-0.000461352782392027</c:v>
                </c:pt>
                <c:pt idx="12">
                  <c:v>1.16798172757475E-005</c:v>
                </c:pt>
                <c:pt idx="13">
                  <c:v>1.4015780730897E-005</c:v>
                </c:pt>
                <c:pt idx="14">
                  <c:v>5.37271594684385E-005</c:v>
                </c:pt>
                <c:pt idx="15">
                  <c:v>5.48951411960133E-005</c:v>
                </c:pt>
                <c:pt idx="16">
                  <c:v>5.72311046511628E-005</c:v>
                </c:pt>
                <c:pt idx="17">
                  <c:v>5.25591777408638E-005</c:v>
                </c:pt>
                <c:pt idx="18">
                  <c:v>5.48951411960133E-005</c:v>
                </c:pt>
              </c:numCache>
            </c:numRef>
          </c:yVal>
          <c:smooth val="1"/>
        </c:ser>
        <c:axId val="28995918"/>
        <c:axId val="78364939"/>
      </c:scatterChart>
      <c:valAx>
        <c:axId val="28995918"/>
        <c:scaling>
          <c:orientation val="minMax"/>
          <c:max val="-5"/>
          <c:min val="-6.5"/>
        </c:scaling>
        <c:delete val="0"/>
        <c:axPos val="b"/>
        <c:numFmt formatCode="StanDaRD" sourceLinked="0"/>
        <c:majorTickMark val="cross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>
                <a:solidFill>
                  <a:srgbClr val="000000"/>
                </a:solidFill>
                <a:latin typeface="Calibri"/>
              </a:defRPr>
            </a:pPr>
          </a:p>
        </c:txPr>
        <c:crossAx val="78364939"/>
        <c:crossesAt val="0"/>
        <c:crossBetween val="midCat"/>
      </c:valAx>
      <c:valAx>
        <c:axId val="78364939"/>
        <c:scaling>
          <c:orientation val="minMax"/>
        </c:scaling>
        <c:delete val="0"/>
        <c:axPos val="l"/>
        <c:numFmt formatCode="StanDaRD" sourceLinked="0"/>
        <c:majorTickMark val="cross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>
                <a:solidFill>
                  <a:srgbClr val="000000"/>
                </a:solidFill>
                <a:latin typeface="Calibri"/>
              </a:defRPr>
            </a:pPr>
          </a:p>
        </c:txPr>
        <c:crossAx val="28995918"/>
        <c:crossesAt val="-6.5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394560</xdr:colOff>
      <xdr:row>15</xdr:row>
      <xdr:rowOff>159120</xdr:rowOff>
    </xdr:from>
    <xdr:to>
      <xdr:col>14</xdr:col>
      <xdr:colOff>566640</xdr:colOff>
      <xdr:row>43</xdr:row>
      <xdr:rowOff>15120</xdr:rowOff>
    </xdr:to>
    <xdr:graphicFrame>
      <xdr:nvGraphicFramePr>
        <xdr:cNvPr id="0" name="Wykres 1"/>
        <xdr:cNvGraphicFramePr/>
      </xdr:nvGraphicFramePr>
      <xdr:xfrm>
        <a:off x="2166120" y="3016440"/>
        <a:ext cx="6667920" cy="519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455400</xdr:colOff>
      <xdr:row>18</xdr:row>
      <xdr:rowOff>147960</xdr:rowOff>
    </xdr:from>
    <xdr:to>
      <xdr:col>13</xdr:col>
      <xdr:colOff>128160</xdr:colOff>
      <xdr:row>33</xdr:row>
      <xdr:rowOff>33480</xdr:rowOff>
    </xdr:to>
    <xdr:graphicFrame>
      <xdr:nvGraphicFramePr>
        <xdr:cNvPr id="1" name="Wykres 1"/>
        <xdr:cNvGraphicFramePr/>
      </xdr:nvGraphicFramePr>
      <xdr:xfrm>
        <a:off x="3408120" y="3317760"/>
        <a:ext cx="4397040" cy="25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7920</xdr:colOff>
      <xdr:row>36</xdr:row>
      <xdr:rowOff>118440</xdr:rowOff>
    </xdr:from>
    <xdr:to>
      <xdr:col>14</xdr:col>
      <xdr:colOff>212760</xdr:colOff>
      <xdr:row>57</xdr:row>
      <xdr:rowOff>163800</xdr:rowOff>
    </xdr:to>
    <xdr:graphicFrame>
      <xdr:nvGraphicFramePr>
        <xdr:cNvPr id="2" name="Wykres 4"/>
        <xdr:cNvGraphicFramePr/>
      </xdr:nvGraphicFramePr>
      <xdr:xfrm>
        <a:off x="2960640" y="6442920"/>
        <a:ext cx="5519520" cy="390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407160</xdr:colOff>
      <xdr:row>17</xdr:row>
      <xdr:rowOff>72720</xdr:rowOff>
    </xdr:from>
    <xdr:to>
      <xdr:col>21</xdr:col>
      <xdr:colOff>59400</xdr:colOff>
      <xdr:row>31</xdr:row>
      <xdr:rowOff>148680</xdr:rowOff>
    </xdr:to>
    <xdr:graphicFrame>
      <xdr:nvGraphicFramePr>
        <xdr:cNvPr id="3" name="Wykres 3"/>
        <xdr:cNvGraphicFramePr/>
      </xdr:nvGraphicFramePr>
      <xdr:xfrm>
        <a:off x="8084160" y="3052080"/>
        <a:ext cx="4491000" cy="252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16.469387755102"/>
    <col collapsed="false" hidden="false" max="5" min="2" style="0" width="8.36734693877551"/>
    <col collapsed="false" hidden="false" max="6" min="6" style="0" width="9.58673469387755"/>
    <col collapsed="false" hidden="false" max="1025" min="7" style="0" width="8.36734693877551"/>
  </cols>
  <sheetData>
    <row r="2" customFormat="false" ht="15" hidden="false" customHeight="false" outlineLevel="0" collapsed="false">
      <c r="A2" s="1" t="s">
        <v>0</v>
      </c>
      <c r="B2" s="0" t="n">
        <v>8</v>
      </c>
    </row>
    <row r="3" customFormat="false" ht="15" hidden="false" customHeight="false" outlineLevel="0" collapsed="false">
      <c r="A3" s="2" t="s">
        <v>1</v>
      </c>
      <c r="B3" s="0" t="n">
        <v>3.7</v>
      </c>
      <c r="C3" s="0" t="s">
        <v>2</v>
      </c>
      <c r="D3" s="0" t="s">
        <v>3</v>
      </c>
    </row>
    <row r="4" customFormat="false" ht="15" hidden="false" customHeight="false" outlineLevel="0" collapsed="false">
      <c r="A4" s="2"/>
      <c r="B4" s="0" t="n">
        <v>4.3</v>
      </c>
      <c r="C4" s="0" t="s">
        <v>2</v>
      </c>
      <c r="D4" s="0" t="s">
        <v>4</v>
      </c>
    </row>
    <row r="5" customFormat="false" ht="15" hidden="false" customHeight="false" outlineLevel="0" collapsed="false">
      <c r="B5" s="0" t="n">
        <f aca="false">AVERAGE(B3:B4)*0.001</f>
        <v>0.004</v>
      </c>
    </row>
    <row r="6" customFormat="false" ht="15" hidden="false" customHeight="false" outlineLevel="0" collapsed="false">
      <c r="F6" s="0" t="s">
        <v>5</v>
      </c>
    </row>
    <row r="7" customFormat="false" ht="15" hidden="false" customHeight="false" outlineLevel="0" collapsed="false">
      <c r="B7" s="0" t="s">
        <v>6</v>
      </c>
      <c r="C7" s="0" t="n">
        <v>10</v>
      </c>
      <c r="D7" s="0" t="s">
        <v>7</v>
      </c>
      <c r="F7" s="0" t="n">
        <f aca="false">2*C8/(100*B5*B5*D10*PI()*PI()*B2)*SQRT(2)</f>
        <v>0.783616050342831</v>
      </c>
    </row>
    <row r="8" customFormat="false" ht="15" hidden="false" customHeight="false" outlineLevel="0" collapsed="false">
      <c r="B8" s="0" t="s">
        <v>8</v>
      </c>
      <c r="C8" s="0" t="n">
        <v>5.6</v>
      </c>
      <c r="D8" s="0" t="s">
        <v>7</v>
      </c>
      <c r="F8" s="0" t="s">
        <v>9</v>
      </c>
    </row>
    <row r="9" customFormat="false" ht="15" hidden="false" customHeight="false" outlineLevel="0" collapsed="false">
      <c r="B9" s="0" t="s">
        <v>10</v>
      </c>
      <c r="C9" s="0" t="n">
        <v>0.001</v>
      </c>
      <c r="D9" s="0" t="s">
        <v>7</v>
      </c>
    </row>
    <row r="10" customFormat="false" ht="15" hidden="false" customHeight="false" outlineLevel="0" collapsed="false">
      <c r="B10" s="0" t="s">
        <v>11</v>
      </c>
      <c r="D10" s="0" t="n">
        <v>160</v>
      </c>
    </row>
    <row r="13" customFormat="false" ht="15" hidden="false" customHeight="false" outlineLevel="0" collapsed="false">
      <c r="B13" s="0" t="s">
        <v>12</v>
      </c>
    </row>
  </sheetData>
  <mergeCells count="1"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2" activeCellId="0" sqref="Q12"/>
    </sheetView>
  </sheetViews>
  <sheetFormatPr defaultRowHeight="15"/>
  <cols>
    <col collapsed="false" hidden="false" max="16" min="1" style="0" width="8.36734693877551"/>
    <col collapsed="false" hidden="false" max="17" min="17" style="0" width="11.8775510204082"/>
    <col collapsed="false" hidden="false" max="1025" min="18" style="0" width="8.36734693877551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7</v>
      </c>
      <c r="D1" s="0" t="s">
        <v>15</v>
      </c>
    </row>
    <row r="2" customFormat="false" ht="15" hidden="false" customHeight="false" outlineLevel="0" collapsed="false">
      <c r="B2" s="0" t="n">
        <v>-25</v>
      </c>
      <c r="C2" s="0" t="n">
        <f aca="false">B2/10</f>
        <v>-2.5</v>
      </c>
      <c r="D2" s="0" t="n">
        <f aca="false">C2-$Q$7/10</f>
        <v>-2.72</v>
      </c>
      <c r="P2" s="0" t="s">
        <v>16</v>
      </c>
      <c r="Q2" s="0" t="n">
        <v>160.3</v>
      </c>
      <c r="R2" s="0" t="s">
        <v>17</v>
      </c>
    </row>
    <row r="3" customFormat="false" ht="15" hidden="false" customHeight="false" outlineLevel="0" collapsed="false">
      <c r="B3" s="0" t="n">
        <v>-40</v>
      </c>
      <c r="C3" s="0" t="n">
        <f aca="false">B3/10</f>
        <v>-4</v>
      </c>
      <c r="D3" s="0" t="n">
        <f aca="false">C3-$Q$7/10</f>
        <v>-4.22</v>
      </c>
      <c r="P3" s="0" t="s">
        <v>7</v>
      </c>
      <c r="Q3" s="0" t="n">
        <v>18</v>
      </c>
      <c r="R3" s="0" t="s">
        <v>18</v>
      </c>
    </row>
    <row r="4" customFormat="false" ht="15" hidden="false" customHeight="false" outlineLevel="0" collapsed="false">
      <c r="B4" s="0" t="n">
        <v>-50</v>
      </c>
      <c r="C4" s="0" t="n">
        <f aca="false">B4/10</f>
        <v>-5</v>
      </c>
      <c r="D4" s="0" t="n">
        <f aca="false">C4-$Q$7/10</f>
        <v>-5.22</v>
      </c>
      <c r="Q4" s="0" t="n">
        <f aca="false">3*Q3*(0.001)^3</f>
        <v>5.4E-008</v>
      </c>
    </row>
    <row r="5" customFormat="false" ht="15" hidden="false" customHeight="false" outlineLevel="0" collapsed="false">
      <c r="B5" s="0" t="n">
        <v>-31.5</v>
      </c>
      <c r="C5" s="0" t="n">
        <f aca="false">B5/10</f>
        <v>-3.15</v>
      </c>
      <c r="D5" s="0" t="n">
        <f aca="false">C5-$Q$7/10</f>
        <v>-3.37</v>
      </c>
    </row>
    <row r="6" customFormat="false" ht="15" hidden="false" customHeight="false" outlineLevel="0" collapsed="false">
      <c r="B6" s="0" t="n">
        <v>8</v>
      </c>
      <c r="C6" s="0" t="n">
        <f aca="false">B6/10</f>
        <v>0.8</v>
      </c>
      <c r="D6" s="0" t="n">
        <f aca="false">C6-$Q$7/10</f>
        <v>0.58</v>
      </c>
      <c r="P6" s="0" t="s">
        <v>6</v>
      </c>
      <c r="Q6" s="0" t="n">
        <v>10</v>
      </c>
      <c r="R6" s="0" t="s">
        <v>7</v>
      </c>
    </row>
    <row r="7" customFormat="false" ht="15" hidden="false" customHeight="false" outlineLevel="0" collapsed="false">
      <c r="B7" s="0" t="n">
        <v>47</v>
      </c>
      <c r="C7" s="0" t="n">
        <f aca="false">B7/10</f>
        <v>4.7</v>
      </c>
      <c r="D7" s="0" t="n">
        <f aca="false">C7-$Q$7/10</f>
        <v>4.48</v>
      </c>
      <c r="P7" s="0" t="s">
        <v>8</v>
      </c>
      <c r="Q7" s="0" t="n">
        <v>2.2</v>
      </c>
      <c r="R7" s="0" t="s">
        <v>7</v>
      </c>
    </row>
    <row r="8" customFormat="false" ht="15" hidden="false" customHeight="false" outlineLevel="0" collapsed="false">
      <c r="B8" s="0" t="n">
        <v>70</v>
      </c>
      <c r="C8" s="0" t="n">
        <f aca="false">B8/10</f>
        <v>7</v>
      </c>
      <c r="D8" s="0" t="n">
        <f aca="false">C8-$Q$7/10</f>
        <v>6.78</v>
      </c>
      <c r="P8" s="0" t="s">
        <v>10</v>
      </c>
      <c r="Q8" s="0" t="n">
        <v>1</v>
      </c>
      <c r="R8" s="0" t="s">
        <v>14</v>
      </c>
    </row>
    <row r="9" customFormat="false" ht="15" hidden="false" customHeight="false" outlineLevel="0" collapsed="false">
      <c r="B9" s="0" t="n">
        <v>71</v>
      </c>
      <c r="C9" s="0" t="n">
        <f aca="false">B9/10</f>
        <v>7.1</v>
      </c>
      <c r="D9" s="0" t="n">
        <f aca="false">C9-$Q$7/10</f>
        <v>6.88</v>
      </c>
    </row>
    <row r="10" customFormat="false" ht="15" hidden="false" customHeight="false" outlineLevel="0" collapsed="false">
      <c r="B10" s="0" t="n">
        <v>71</v>
      </c>
      <c r="C10" s="0" t="n">
        <f aca="false">B10/10</f>
        <v>7.1</v>
      </c>
      <c r="D10" s="0" t="n">
        <f aca="false">C10-$Q$7/10</f>
        <v>6.88</v>
      </c>
    </row>
    <row r="11" customFormat="false" ht="15" hidden="false" customHeight="false" outlineLevel="0" collapsed="false">
      <c r="B11" s="0" t="n">
        <v>70</v>
      </c>
      <c r="C11" s="0" t="n">
        <f aca="false">B11/10</f>
        <v>7</v>
      </c>
      <c r="D11" s="0" t="n">
        <f aca="false">C11-$Q$7/10</f>
        <v>6.78</v>
      </c>
      <c r="Q11" s="0" t="s">
        <v>19</v>
      </c>
    </row>
    <row r="12" customFormat="false" ht="15" hidden="false" customHeight="false" outlineLevel="0" collapsed="false">
      <c r="B12" s="0" t="n">
        <v>49</v>
      </c>
      <c r="C12" s="0" t="n">
        <f aca="false">B12/10</f>
        <v>4.9</v>
      </c>
      <c r="D12" s="0" t="n">
        <f aca="false">C12-$Q$7/10</f>
        <v>4.68</v>
      </c>
      <c r="Q12" s="0" t="n">
        <f aca="false">Q4/(Q2*0.000001)</f>
        <v>0.00033686837180287</v>
      </c>
    </row>
    <row r="13" customFormat="false" ht="15" hidden="false" customHeight="false" outlineLevel="0" collapsed="false">
      <c r="B13" s="0" t="n">
        <v>12</v>
      </c>
      <c r="C13" s="0" t="n">
        <f aca="false">B13/10</f>
        <v>1.2</v>
      </c>
      <c r="D13" s="0" t="n">
        <f aca="false">C13-$Q$7/10</f>
        <v>0.98</v>
      </c>
    </row>
    <row r="14" customFormat="false" ht="15" hidden="false" customHeight="false" outlineLevel="0" collapsed="false">
      <c r="B14" s="0" t="n">
        <v>-24</v>
      </c>
      <c r="C14" s="0" t="n">
        <f aca="false">B14/10</f>
        <v>-2.4</v>
      </c>
      <c r="D14" s="0" t="n">
        <f aca="false">C14-$Q$7/10</f>
        <v>-2.62</v>
      </c>
      <c r="Q14" s="0" t="s">
        <v>20</v>
      </c>
    </row>
    <row r="15" customFormat="false" ht="15" hidden="false" customHeight="false" outlineLevel="0" collapsed="false">
      <c r="B15" s="0" t="n">
        <v>-47</v>
      </c>
      <c r="C15" s="0" t="n">
        <f aca="false">B15/10</f>
        <v>-4.7</v>
      </c>
      <c r="D15" s="0" t="n">
        <f aca="false">C15-$Q$7/10</f>
        <v>-4.92</v>
      </c>
    </row>
    <row r="16" customFormat="false" ht="15" hidden="false" customHeight="false" outlineLevel="0" collapsed="false">
      <c r="B16" s="0" t="n">
        <v>-45</v>
      </c>
      <c r="C16" s="0" t="n">
        <f aca="false">B16/10</f>
        <v>-4.5</v>
      </c>
      <c r="D16" s="0" t="n">
        <f aca="false">C16-$Q$7/10</f>
        <v>-4.72</v>
      </c>
    </row>
    <row r="17" customFormat="false" ht="15" hidden="false" customHeight="false" outlineLevel="0" collapsed="false">
      <c r="B17" s="0" t="n">
        <v>-29</v>
      </c>
      <c r="C17" s="0" t="n">
        <f aca="false">B17/10</f>
        <v>-2.9</v>
      </c>
      <c r="D17" s="0" t="n">
        <f aca="false">C17-$Q$7/10</f>
        <v>-3.12</v>
      </c>
    </row>
    <row r="18" customFormat="false" ht="15" hidden="false" customHeight="false" outlineLevel="0" collapsed="false">
      <c r="B18" s="0" t="n">
        <v>-15</v>
      </c>
      <c r="C18" s="0" t="n">
        <f aca="false">B18/10</f>
        <v>-1.5</v>
      </c>
      <c r="D18" s="0" t="n">
        <f aca="false">C18-$Q$7/10</f>
        <v>-1.72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0" activeCellId="0" sqref="H10"/>
    </sheetView>
  </sheetViews>
  <sheetFormatPr defaultRowHeight="15"/>
  <cols>
    <col collapsed="false" hidden="false" max="7" min="1" style="0" width="8.36734693877551"/>
    <col collapsed="false" hidden="false" max="9" min="8" style="0" width="11.8775510204082"/>
    <col collapsed="false" hidden="false" max="10" min="10" style="0" width="10.3928571428571"/>
    <col collapsed="false" hidden="false" max="1025" min="11" style="0" width="8.36734693877551"/>
  </cols>
  <sheetData>
    <row r="1" customFormat="false" ht="15" hidden="false" customHeight="false" outlineLevel="0" collapsed="false">
      <c r="B1" s="0" t="s">
        <v>13</v>
      </c>
      <c r="C1" s="0" t="s">
        <v>7</v>
      </c>
      <c r="G1" s="0" t="n">
        <f aca="false">0.000001*G2</f>
        <v>0.0002165</v>
      </c>
    </row>
    <row r="2" customFormat="false" ht="15" hidden="false" customHeight="false" outlineLevel="0" collapsed="false">
      <c r="B2" s="0" t="n">
        <v>2.07</v>
      </c>
      <c r="C2" s="0" t="n">
        <f aca="false">B2-$G$6</f>
        <v>-0.13</v>
      </c>
      <c r="F2" s="0" t="s">
        <v>16</v>
      </c>
      <c r="G2" s="0" t="n">
        <v>216.5</v>
      </c>
      <c r="H2" s="0" t="s">
        <v>17</v>
      </c>
      <c r="I2" s="0" t="s">
        <v>21</v>
      </c>
      <c r="J2" s="0" t="s">
        <v>22</v>
      </c>
    </row>
    <row r="3" customFormat="false" ht="15" hidden="false" customHeight="false" outlineLevel="0" collapsed="false">
      <c r="B3" s="0" t="n">
        <v>2.19</v>
      </c>
      <c r="C3" s="0" t="n">
        <f aca="false">B3-$G$6</f>
        <v>-0.0100000000000002</v>
      </c>
      <c r="F3" s="0" t="s">
        <v>7</v>
      </c>
      <c r="G3" s="0" t="n">
        <v>79.6</v>
      </c>
      <c r="H3" s="0" t="s">
        <v>18</v>
      </c>
    </row>
    <row r="4" customFormat="false" ht="15" hidden="false" customHeight="false" outlineLevel="0" collapsed="false">
      <c r="B4" s="0" t="n">
        <v>2.2</v>
      </c>
      <c r="C4" s="0" t="n">
        <f aca="false">B4-$G$6</f>
        <v>0</v>
      </c>
    </row>
    <row r="5" customFormat="false" ht="15" hidden="false" customHeight="false" outlineLevel="0" collapsed="false">
      <c r="B5" s="0" t="n">
        <v>2.34</v>
      </c>
      <c r="C5" s="0" t="n">
        <f aca="false">B5-$G$6</f>
        <v>0.14</v>
      </c>
      <c r="F5" s="0" t="s">
        <v>6</v>
      </c>
      <c r="G5" s="0" t="n">
        <v>10</v>
      </c>
      <c r="H5" s="0" t="s">
        <v>7</v>
      </c>
    </row>
    <row r="6" customFormat="false" ht="15" hidden="false" customHeight="false" outlineLevel="0" collapsed="false">
      <c r="B6" s="0" t="n">
        <v>2.45</v>
      </c>
      <c r="C6" s="0" t="n">
        <f aca="false">B6-$G$6</f>
        <v>0.25</v>
      </c>
      <c r="F6" s="0" t="s">
        <v>8</v>
      </c>
      <c r="G6" s="0" t="n">
        <v>2.2</v>
      </c>
      <c r="H6" s="0" t="s">
        <v>7</v>
      </c>
    </row>
    <row r="7" customFormat="false" ht="15" hidden="false" customHeight="false" outlineLevel="0" collapsed="false">
      <c r="B7" s="0" t="n">
        <v>2.5</v>
      </c>
      <c r="C7" s="0" t="n">
        <f aca="false">B7-$G$6</f>
        <v>0.3</v>
      </c>
      <c r="F7" s="0" t="s">
        <v>10</v>
      </c>
      <c r="G7" s="0" t="n">
        <v>1</v>
      </c>
      <c r="H7" s="0" t="s">
        <v>14</v>
      </c>
    </row>
    <row r="8" customFormat="false" ht="15" hidden="false" customHeight="false" outlineLevel="0" collapsed="false">
      <c r="B8" s="0" t="n">
        <v>2.55</v>
      </c>
      <c r="C8" s="0" t="n">
        <f aca="false">B8-$G$6</f>
        <v>0.35</v>
      </c>
    </row>
    <row r="9" customFormat="false" ht="17.25" hidden="false" customHeight="false" outlineLevel="0" collapsed="false">
      <c r="A9" s="0" t="s">
        <v>23</v>
      </c>
      <c r="B9" s="3" t="n">
        <v>2.58</v>
      </c>
      <c r="C9" s="0" t="n">
        <f aca="false">B9-$G$6</f>
        <v>0.38</v>
      </c>
      <c r="I9" s="0" t="s">
        <v>24</v>
      </c>
    </row>
    <row r="10" customFormat="false" ht="15" hidden="false" customHeight="false" outlineLevel="0" collapsed="false">
      <c r="B10" s="0" t="n">
        <v>2.55</v>
      </c>
      <c r="C10" s="0" t="n">
        <f aca="false">B10-$G$6</f>
        <v>0.35</v>
      </c>
      <c r="F10" s="0" t="s">
        <v>19</v>
      </c>
      <c r="H10" s="0" t="n">
        <f aca="false">C9*F16/(10*6.88*G1)</f>
        <v>1.37762500671357E-006</v>
      </c>
      <c r="I10" s="4" t="n">
        <f aca="false">1.74*10^(-6)</f>
        <v>1.74E-006</v>
      </c>
    </row>
    <row r="11" customFormat="false" ht="15" hidden="false" customHeight="false" outlineLevel="0" collapsed="false">
      <c r="B11" s="0" t="n">
        <v>2.48</v>
      </c>
      <c r="C11" s="0" t="n">
        <f aca="false">B11-$G$6</f>
        <v>0.28</v>
      </c>
    </row>
    <row r="12" customFormat="false" ht="15" hidden="false" customHeight="false" outlineLevel="0" collapsed="false">
      <c r="B12" s="0" t="n">
        <v>2.42</v>
      </c>
      <c r="C12" s="0" t="n">
        <f aca="false">B12-$G$6</f>
        <v>0.22</v>
      </c>
    </row>
    <row r="13" customFormat="false" ht="15" hidden="false" customHeight="false" outlineLevel="0" collapsed="false">
      <c r="B13" s="0" t="n">
        <v>2.3</v>
      </c>
      <c r="C13" s="0" t="n">
        <f aca="false">B13-$G$6</f>
        <v>0.0999999999999996</v>
      </c>
    </row>
    <row r="14" customFormat="false" ht="15" hidden="false" customHeight="false" outlineLevel="0" collapsed="false">
      <c r="B14" s="0" t="n">
        <v>2.08</v>
      </c>
      <c r="C14" s="0" t="n">
        <f aca="false">B14-$G$6</f>
        <v>-0.12</v>
      </c>
    </row>
    <row r="15" customFormat="false" ht="15" hidden="false" customHeight="false" outlineLevel="0" collapsed="false">
      <c r="B15" s="0" t="n">
        <v>2.03</v>
      </c>
      <c r="C15" s="0" t="n">
        <f aca="false">B15-$G$6</f>
        <v>-0.17</v>
      </c>
    </row>
    <row r="16" customFormat="false" ht="15" hidden="false" customHeight="false" outlineLevel="0" collapsed="false">
      <c r="B16" s="0" t="n">
        <v>2.05</v>
      </c>
      <c r="C16" s="0" t="n">
        <f aca="false">B16-$G$6</f>
        <v>-0.15</v>
      </c>
      <c r="F16" s="0" t="n">
        <v>5.4E-008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3" activeCellId="0" sqref="K3"/>
    </sheetView>
  </sheetViews>
  <sheetFormatPr defaultRowHeight="15"/>
  <cols>
    <col collapsed="false" hidden="false" max="3" min="1" style="0" width="8.36734693877551"/>
    <col collapsed="false" hidden="false" max="4" min="4" style="0" width="11.8775510204082"/>
    <col collapsed="false" hidden="false" max="16" min="5" style="0" width="8.36734693877551"/>
    <col collapsed="false" hidden="false" max="17" min="17" style="0" width="10.8010204081633"/>
    <col collapsed="false" hidden="false" max="1025" min="18" style="0" width="8.36734693877551"/>
  </cols>
  <sheetData>
    <row r="2" customFormat="false" ht="15" hidden="false" customHeight="false" outlineLevel="0" collapsed="false">
      <c r="A2" s="0" t="s">
        <v>23</v>
      </c>
      <c r="B2" s="0" t="n">
        <v>8.77</v>
      </c>
      <c r="C2" s="0" t="s">
        <v>14</v>
      </c>
      <c r="J2" s="0" t="s">
        <v>6</v>
      </c>
      <c r="K2" s="0" t="n">
        <v>10</v>
      </c>
      <c r="L2" s="0" t="s">
        <v>7</v>
      </c>
      <c r="P2" s="0" t="s">
        <v>16</v>
      </c>
      <c r="Q2" s="0" t="n">
        <f aca="false">82.2*0.0000001</f>
        <v>8.22E-006</v>
      </c>
      <c r="R2" s="0" t="s">
        <v>17</v>
      </c>
    </row>
    <row r="3" customFormat="false" ht="15" hidden="false" customHeight="false" outlineLevel="0" collapsed="false">
      <c r="J3" s="0" t="s">
        <v>8</v>
      </c>
      <c r="K3" s="0" t="n">
        <v>7.9</v>
      </c>
      <c r="L3" s="0" t="s">
        <v>7</v>
      </c>
    </row>
    <row r="4" customFormat="false" ht="15" hidden="false" customHeight="false" outlineLevel="0" collapsed="false">
      <c r="J4" s="0" t="s">
        <v>10</v>
      </c>
      <c r="K4" s="0" t="n">
        <v>0.1</v>
      </c>
      <c r="L4" s="0" t="s">
        <v>14</v>
      </c>
    </row>
    <row r="6" customFormat="false" ht="15" hidden="false" customHeight="false" outlineLevel="0" collapsed="false">
      <c r="C6" s="0" t="s">
        <v>25</v>
      </c>
      <c r="D6" s="0" t="n">
        <f aca="false">(B2-K3)*K4*F15/(Q2*10*6.88)</f>
        <v>8.30716346969954E-006</v>
      </c>
    </row>
    <row r="7" customFormat="false" ht="15" hidden="false" customHeight="false" outlineLevel="0" collapsed="false">
      <c r="C7" s="0" t="s">
        <v>26</v>
      </c>
      <c r="D7" s="4" t="n">
        <v>7.55E-006</v>
      </c>
    </row>
    <row r="15" customFormat="false" ht="15" hidden="false" customHeight="false" outlineLevel="0" collapsed="false">
      <c r="E15" s="0" t="s">
        <v>27</v>
      </c>
      <c r="F15" s="0" t="n">
        <v>5.4E-008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B3" activeCellId="0" sqref="B3"/>
    </sheetView>
  </sheetViews>
  <sheetFormatPr defaultRowHeight="15"/>
  <cols>
    <col collapsed="false" hidden="false" max="22" min="1" style="0" width="8.36734693877551"/>
    <col collapsed="false" hidden="false" max="23" min="23" style="0" width="17.4132653061224"/>
    <col collapsed="false" hidden="false" max="1025" min="24" style="0" width="8.36734693877551"/>
  </cols>
  <sheetData>
    <row r="1" customFormat="false" ht="15" hidden="false" customHeight="false" outlineLevel="0" collapsed="false">
      <c r="A1" s="0" t="s">
        <v>13</v>
      </c>
      <c r="R1" s="0" t="s">
        <v>7</v>
      </c>
      <c r="S1" s="0" t="s">
        <v>28</v>
      </c>
      <c r="V1" s="0" t="s">
        <v>29</v>
      </c>
      <c r="W1" s="0" t="s">
        <v>30</v>
      </c>
    </row>
    <row r="2" customFormat="false" ht="13.8" hidden="false" customHeight="false" outlineLevel="0" collapsed="false">
      <c r="A2" s="0" t="s">
        <v>23</v>
      </c>
      <c r="B2" s="0" t="n">
        <v>11.6</v>
      </c>
      <c r="E2" s="0" t="s">
        <v>6</v>
      </c>
      <c r="F2" s="0" t="n">
        <v>10</v>
      </c>
      <c r="G2" s="0" t="s">
        <v>7</v>
      </c>
      <c r="K2" s="0" t="s">
        <v>16</v>
      </c>
      <c r="L2" s="0" t="n">
        <v>75</v>
      </c>
      <c r="M2" s="0" t="s">
        <v>17</v>
      </c>
      <c r="Q2" s="0" t="n">
        <f aca="false">1/(R2-2.2)</f>
        <v>0.113636363636364</v>
      </c>
      <c r="R2" s="0" t="n">
        <v>11</v>
      </c>
      <c r="S2" s="0" t="n">
        <v>-0.2</v>
      </c>
      <c r="T2" s="0" t="n">
        <f aca="false">S2+0.95</f>
        <v>0.75</v>
      </c>
      <c r="V2" s="0" t="n">
        <f aca="false">S2+0.95</f>
        <v>0.75</v>
      </c>
      <c r="W2" s="0" t="n">
        <v>19</v>
      </c>
    </row>
    <row r="3" customFormat="false" ht="13.8" hidden="false" customHeight="false" outlineLevel="0" collapsed="false">
      <c r="B3" s="0" t="n">
        <f aca="false">B2-F3</f>
        <v>3.7</v>
      </c>
      <c r="E3" s="0" t="s">
        <v>8</v>
      </c>
      <c r="F3" s="0" t="n">
        <v>7.9</v>
      </c>
      <c r="G3" s="0" t="s">
        <v>7</v>
      </c>
      <c r="L3" s="0" t="n">
        <f aca="false">L2*0.000001</f>
        <v>7.5E-005</v>
      </c>
      <c r="Q3" s="0" t="n">
        <f aca="false">1/(R3-2.2)</f>
        <v>0.208333333333333</v>
      </c>
      <c r="R3" s="0" t="n">
        <v>7</v>
      </c>
      <c r="S3" s="0" t="n">
        <v>-0.15</v>
      </c>
      <c r="T3" s="0" t="n">
        <f aca="false">S3+0.95</f>
        <v>0.8</v>
      </c>
      <c r="V3" s="0" t="n">
        <f aca="false">S3+0.95</f>
        <v>0.8</v>
      </c>
      <c r="W3" s="0" t="n">
        <v>20</v>
      </c>
    </row>
    <row r="4" customFormat="false" ht="13.8" hidden="false" customHeight="false" outlineLevel="0" collapsed="false">
      <c r="E4" s="0" t="s">
        <v>10</v>
      </c>
      <c r="F4" s="0" t="n">
        <v>0.3</v>
      </c>
      <c r="G4" s="0" t="s">
        <v>14</v>
      </c>
      <c r="Q4" s="0" t="n">
        <f aca="false">1/(R4-2.2)</f>
        <v>0.32258064516129</v>
      </c>
      <c r="R4" s="0" t="n">
        <v>5.3</v>
      </c>
      <c r="S4" s="0" t="n">
        <v>-0.1</v>
      </c>
      <c r="T4" s="0" t="n">
        <f aca="false">S4+0.95</f>
        <v>0.85</v>
      </c>
      <c r="V4" s="0" t="n">
        <f aca="false">S4+0.95</f>
        <v>0.85</v>
      </c>
      <c r="W4" s="0" t="n">
        <v>21.5</v>
      </c>
    </row>
    <row r="5" customFormat="false" ht="13.8" hidden="false" customHeight="false" outlineLevel="0" collapsed="false">
      <c r="Q5" s="0" t="n">
        <f aca="false">1/(R5-2.2)</f>
        <v>0.476190476190476</v>
      </c>
      <c r="R5" s="0" t="n">
        <v>4.3</v>
      </c>
      <c r="S5" s="0" t="n">
        <v>0</v>
      </c>
      <c r="T5" s="0" t="n">
        <f aca="false">S5+0.95</f>
        <v>0.95</v>
      </c>
      <c r="V5" s="0" t="n">
        <f aca="false">S5+0.95</f>
        <v>0.95</v>
      </c>
      <c r="W5" s="0" t="n">
        <v>24</v>
      </c>
    </row>
    <row r="6" customFormat="false" ht="13.8" hidden="false" customHeight="false" outlineLevel="0" collapsed="false">
      <c r="Q6" s="0" t="n">
        <f aca="false">1/(R6-2.2)</f>
        <v>0.714285714285714</v>
      </c>
      <c r="R6" s="0" t="n">
        <v>3.6</v>
      </c>
      <c r="S6" s="0" t="n">
        <v>0.1</v>
      </c>
      <c r="T6" s="0" t="n">
        <f aca="false">S6+0.95</f>
        <v>1.05</v>
      </c>
      <c r="V6" s="0" t="n">
        <f aca="false">S6+0.95</f>
        <v>1.05</v>
      </c>
      <c r="W6" s="0" t="n">
        <v>26.5</v>
      </c>
    </row>
    <row r="7" customFormat="false" ht="13.8" hidden="false" customHeight="false" outlineLevel="0" collapsed="false">
      <c r="Q7" s="0" t="n">
        <f aca="false">1/(R7-2.2)</f>
        <v>0.8</v>
      </c>
      <c r="R7" s="0" t="n">
        <v>3.45</v>
      </c>
      <c r="S7" s="0" t="n">
        <v>0.15</v>
      </c>
      <c r="T7" s="0" t="n">
        <f aca="false">S7+0.95</f>
        <v>1.1</v>
      </c>
      <c r="V7" s="0" t="n">
        <f aca="false">S7+0.95</f>
        <v>1.1</v>
      </c>
      <c r="W7" s="0" t="n">
        <v>27.5</v>
      </c>
    </row>
    <row r="8" customFormat="false" ht="13.8" hidden="false" customHeight="false" outlineLevel="0" collapsed="false">
      <c r="Q8" s="0" t="n">
        <f aca="false">1/(R8-2.2)</f>
        <v>0.854700854700855</v>
      </c>
      <c r="R8" s="0" t="n">
        <v>3.37</v>
      </c>
      <c r="S8" s="0" t="n">
        <v>0.2</v>
      </c>
      <c r="T8" s="0" t="n">
        <f aca="false">S8+0.95</f>
        <v>1.15</v>
      </c>
      <c r="V8" s="0" t="n">
        <f aca="false">S8+0.95</f>
        <v>1.15</v>
      </c>
      <c r="W8" s="0" t="n">
        <v>29</v>
      </c>
    </row>
    <row r="9" customFormat="false" ht="13.8" hidden="false" customHeight="false" outlineLevel="0" collapsed="false">
      <c r="E9" s="0" t="s">
        <v>19</v>
      </c>
      <c r="H9" s="0" t="n">
        <f aca="false">F12*B3/(L3*6.88*0.3)</f>
        <v>0.0012906976744186</v>
      </c>
      <c r="Q9" s="0" t="n">
        <f aca="false">1/(R9-2.2)</f>
        <v>0.943396226415095</v>
      </c>
      <c r="R9" s="0" t="n">
        <v>3.26</v>
      </c>
      <c r="S9" s="0" t="n">
        <v>0.25</v>
      </c>
      <c r="T9" s="0" t="n">
        <f aca="false">S9+0.95</f>
        <v>1.2</v>
      </c>
      <c r="V9" s="0" t="n">
        <f aca="false">S9+0.95</f>
        <v>1.2</v>
      </c>
      <c r="W9" s="0" t="n">
        <v>30</v>
      </c>
    </row>
    <row r="10" customFormat="false" ht="13.8" hidden="false" customHeight="false" outlineLevel="0" collapsed="false">
      <c r="E10" s="0" t="s">
        <v>31</v>
      </c>
      <c r="Q10" s="0" t="n">
        <f aca="false">1/(R10-2.2)</f>
        <v>1.02040816326531</v>
      </c>
      <c r="R10" s="0" t="n">
        <v>3.18</v>
      </c>
      <c r="S10" s="0" t="n">
        <v>0.3</v>
      </c>
      <c r="T10" s="0" t="n">
        <f aca="false">S10+0.95</f>
        <v>1.25</v>
      </c>
      <c r="V10" s="0" t="n">
        <f aca="false">S10+0.95</f>
        <v>1.25</v>
      </c>
      <c r="W10" s="0" t="n">
        <v>31.5</v>
      </c>
    </row>
    <row r="11" customFormat="false" ht="13.8" hidden="false" customHeight="false" outlineLevel="0" collapsed="false">
      <c r="Q11" s="0" t="n">
        <f aca="false">1/(R11-2.2)</f>
        <v>1.11111111111111</v>
      </c>
      <c r="R11" s="0" t="n">
        <v>3.1</v>
      </c>
      <c r="S11" s="0" t="n">
        <v>0.35</v>
      </c>
      <c r="T11" s="0" t="n">
        <f aca="false">S11+0.95</f>
        <v>1.3</v>
      </c>
      <c r="V11" s="0" t="n">
        <f aca="false">S11+0.95</f>
        <v>1.3</v>
      </c>
      <c r="W11" s="0" t="n">
        <v>32.5</v>
      </c>
    </row>
    <row r="12" customFormat="false" ht="13.8" hidden="false" customHeight="false" outlineLevel="0" collapsed="false">
      <c r="F12" s="0" t="n">
        <v>5.4E-008</v>
      </c>
      <c r="Q12" s="0" t="n">
        <f aca="false">1/(R12-2.2)</f>
        <v>1.21951219512195</v>
      </c>
      <c r="R12" s="0" t="n">
        <v>3.02</v>
      </c>
      <c r="S12" s="0" t="n">
        <v>0.4</v>
      </c>
      <c r="T12" s="0" t="n">
        <f aca="false">S12+0.95</f>
        <v>1.35</v>
      </c>
      <c r="V12" s="0" t="n">
        <f aca="false">S12+0.95</f>
        <v>1.35</v>
      </c>
      <c r="W12" s="0" t="n">
        <v>33.5</v>
      </c>
    </row>
    <row r="13" customFormat="false" ht="13.8" hidden="false" customHeight="false" outlineLevel="0" collapsed="false">
      <c r="Q13" s="0" t="n">
        <f aca="false">1/(R13-2.2)</f>
        <v>1.36986301369863</v>
      </c>
      <c r="R13" s="0" t="n">
        <v>2.93</v>
      </c>
      <c r="S13" s="0" t="n">
        <v>0.45</v>
      </c>
      <c r="T13" s="0" t="n">
        <f aca="false">S13+0.95</f>
        <v>1.4</v>
      </c>
      <c r="V13" s="0" t="n">
        <f aca="false">S13+0.95</f>
        <v>1.4</v>
      </c>
      <c r="W13" s="0" t="n">
        <v>35</v>
      </c>
    </row>
    <row r="14" customFormat="false" ht="13.8" hidden="false" customHeight="false" outlineLevel="0" collapsed="false">
      <c r="Q14" s="0" t="n">
        <f aca="false">1/(R14-2.2)</f>
        <v>1.42857142857143</v>
      </c>
      <c r="R14" s="0" t="n">
        <v>2.9</v>
      </c>
      <c r="S14" s="0" t="n">
        <v>0.5</v>
      </c>
      <c r="T14" s="0" t="n">
        <f aca="false">S14+0.95</f>
        <v>1.45</v>
      </c>
      <c r="V14" s="0" t="n">
        <f aca="false">S14+0.95</f>
        <v>1.45</v>
      </c>
      <c r="W14" s="0" t="n">
        <v>36</v>
      </c>
    </row>
    <row r="15" customFormat="false" ht="13.8" hidden="false" customHeight="false" outlineLevel="0" collapsed="false">
      <c r="Q15" s="0" t="n">
        <f aca="false">1/(R15-2.2)</f>
        <v>1.47058823529412</v>
      </c>
      <c r="R15" s="0" t="n">
        <v>2.88</v>
      </c>
      <c r="S15" s="0" t="n">
        <v>0.55</v>
      </c>
      <c r="T15" s="0" t="n">
        <f aca="false">S15+0.95</f>
        <v>1.5</v>
      </c>
      <c r="V15" s="0" t="n">
        <f aca="false">S15+0.95</f>
        <v>1.5</v>
      </c>
      <c r="W15" s="0" t="n">
        <v>37.5</v>
      </c>
    </row>
    <row r="16" customFormat="false" ht="13.8" hidden="false" customHeight="false" outlineLevel="0" collapsed="false">
      <c r="Q16" s="0" t="n">
        <f aca="false">1/(R16-2.2)</f>
        <v>1.53846153846154</v>
      </c>
      <c r="R16" s="0" t="n">
        <v>2.85</v>
      </c>
      <c r="S16" s="0" t="n">
        <v>0.6</v>
      </c>
      <c r="T16" s="0" t="n">
        <f aca="false">S16+0.95</f>
        <v>1.55</v>
      </c>
      <c r="V16" s="0" t="n">
        <f aca="false">S16+0.95</f>
        <v>1.55</v>
      </c>
      <c r="W16" s="0" t="n">
        <v>38.5</v>
      </c>
    </row>
    <row r="17" customFormat="false" ht="13.8" hidden="false" customHeight="false" outlineLevel="0" collapsed="false">
      <c r="Q17" s="0" t="n">
        <f aca="false">1/(R17-2.2)</f>
        <v>1.61290322580645</v>
      </c>
      <c r="R17" s="0" t="n">
        <v>2.82</v>
      </c>
      <c r="S17" s="0" t="n">
        <v>0.65</v>
      </c>
      <c r="T17" s="0" t="n">
        <f aca="false">S17+0.95</f>
        <v>1.6</v>
      </c>
      <c r="V17" s="0" t="n">
        <f aca="false">S17+0.95</f>
        <v>1.6</v>
      </c>
      <c r="W17" s="0" t="n">
        <v>40</v>
      </c>
    </row>
    <row r="18" customFormat="false" ht="13.8" hidden="false" customHeight="false" outlineLevel="0" collapsed="false">
      <c r="Q18" s="0" t="n">
        <f aca="false">1/(R18-2.2)</f>
        <v>1.66666666666667</v>
      </c>
      <c r="R18" s="0" t="n">
        <v>2.8</v>
      </c>
      <c r="S18" s="0" t="n">
        <v>0.7</v>
      </c>
      <c r="T18" s="0" t="n">
        <f aca="false">S18+0.95</f>
        <v>1.65</v>
      </c>
      <c r="V18" s="0" t="n">
        <f aca="false">S18+0.95</f>
        <v>1.65</v>
      </c>
      <c r="W18" s="0" t="n">
        <v>41</v>
      </c>
    </row>
    <row r="19" customFormat="false" ht="13.8" hidden="false" customHeight="false" outlineLevel="0" collapsed="false">
      <c r="Q19" s="0" t="n">
        <f aca="false">1/(R19-2.2)</f>
        <v>1.72413793103448</v>
      </c>
      <c r="R19" s="0" t="n">
        <v>2.78</v>
      </c>
      <c r="S19" s="0" t="n">
        <v>0.75</v>
      </c>
      <c r="T19" s="0" t="n">
        <f aca="false">S19+0.95</f>
        <v>1.7</v>
      </c>
      <c r="V19" s="0" t="n">
        <f aca="false">S19+0.95</f>
        <v>1.7</v>
      </c>
      <c r="W19" s="0" t="n">
        <v>42</v>
      </c>
    </row>
    <row r="20" customFormat="false" ht="13.8" hidden="false" customHeight="false" outlineLevel="0" collapsed="false">
      <c r="Q20" s="0" t="n">
        <f aca="false">1/(R20-2.2)</f>
        <v>1.81818181818182</v>
      </c>
      <c r="R20" s="0" t="n">
        <v>2.75</v>
      </c>
      <c r="S20" s="0" t="n">
        <v>0.8</v>
      </c>
      <c r="T20" s="0" t="n">
        <f aca="false">S20+0.95</f>
        <v>1.75</v>
      </c>
      <c r="V20" s="0" t="n">
        <f aca="false">S20+0.95</f>
        <v>1.75</v>
      </c>
      <c r="W20" s="0" t="n">
        <v>43.5</v>
      </c>
    </row>
    <row r="21" customFormat="false" ht="13.8" hidden="false" customHeight="false" outlineLevel="0" collapsed="false">
      <c r="Q21" s="0" t="n">
        <f aca="false">1/(R21-2.2)</f>
        <v>1.88679245283019</v>
      </c>
      <c r="R21" s="0" t="n">
        <v>2.73</v>
      </c>
      <c r="S21" s="0" t="n">
        <v>0.85</v>
      </c>
      <c r="T21" s="0" t="n">
        <f aca="false">S21+0.95</f>
        <v>1.8</v>
      </c>
      <c r="V21" s="0" t="n">
        <f aca="false">S21+0.95</f>
        <v>1.8</v>
      </c>
      <c r="W21" s="0" t="n">
        <v>44.5</v>
      </c>
    </row>
    <row r="22" customFormat="false" ht="13.8" hidden="false" customHeight="false" outlineLevel="0" collapsed="false">
      <c r="Q22" s="0" t="n">
        <f aca="false">1/(R22-2.2)</f>
        <v>1.96078431372549</v>
      </c>
      <c r="R22" s="0" t="n">
        <v>2.71</v>
      </c>
      <c r="S22" s="0" t="n">
        <v>0.9</v>
      </c>
      <c r="T22" s="0" t="n">
        <f aca="false">S22+0.95</f>
        <v>1.85</v>
      </c>
      <c r="V22" s="0" t="n">
        <f aca="false">S22+0.95</f>
        <v>1.85</v>
      </c>
      <c r="W22" s="0" t="n">
        <v>46</v>
      </c>
    </row>
    <row r="23" customFormat="false" ht="13.8" hidden="false" customHeight="false" outlineLevel="0" collapsed="false">
      <c r="Q23" s="0" t="n">
        <f aca="false">1/(R23-2.2)</f>
        <v>2</v>
      </c>
      <c r="R23" s="0" t="n">
        <v>2.7</v>
      </c>
      <c r="S23" s="0" t="n">
        <v>0.95</v>
      </c>
      <c r="T23" s="0" t="n">
        <f aca="false">S23+0.95</f>
        <v>1.9</v>
      </c>
      <c r="V23" s="0" t="n">
        <f aca="false">S23+0.95</f>
        <v>1.9</v>
      </c>
      <c r="W23" s="0" t="n">
        <v>47</v>
      </c>
    </row>
    <row r="24" customFormat="false" ht="13.8" hidden="false" customHeight="false" outlineLevel="0" collapsed="false">
      <c r="Q24" s="0" t="n">
        <f aca="false">1/(R24-2.2)</f>
        <v>2.12765957446809</v>
      </c>
      <c r="R24" s="0" t="n">
        <v>2.67</v>
      </c>
      <c r="S24" s="0" t="n">
        <v>1</v>
      </c>
      <c r="T24" s="0" t="n">
        <f aca="false">S24+0.95</f>
        <v>1.95</v>
      </c>
      <c r="V24" s="0" t="n">
        <f aca="false">S24+0.95</f>
        <v>1.95</v>
      </c>
      <c r="W24" s="0" t="n">
        <v>48</v>
      </c>
    </row>
    <row r="25" customFormat="false" ht="13.8" hidden="false" customHeight="false" outlineLevel="0" collapsed="false">
      <c r="Q25" s="0" t="n">
        <f aca="false">1/(R25-2.2)</f>
        <v>2.17391304347826</v>
      </c>
      <c r="R25" s="0" t="n">
        <v>2.66</v>
      </c>
      <c r="S25" s="0" t="n">
        <v>1.05</v>
      </c>
      <c r="T25" s="0" t="n">
        <f aca="false">S25+0.95</f>
        <v>2</v>
      </c>
      <c r="V25" s="0" t="n">
        <f aca="false">S25+0.95</f>
        <v>2</v>
      </c>
      <c r="W25" s="0" t="n">
        <v>49</v>
      </c>
    </row>
    <row r="26" customFormat="false" ht="13.8" hidden="false" customHeight="false" outlineLevel="0" collapsed="false">
      <c r="Q26" s="0" t="n">
        <f aca="false">1/(R26-2.2)</f>
        <v>2.22222222222222</v>
      </c>
      <c r="R26" s="0" t="n">
        <v>2.65</v>
      </c>
      <c r="S26" s="0" t="n">
        <v>1.1</v>
      </c>
      <c r="T26" s="0" t="n">
        <f aca="false">S26+0.95</f>
        <v>2.05</v>
      </c>
      <c r="V26" s="0" t="n">
        <f aca="false">S26+0.95</f>
        <v>2.05</v>
      </c>
      <c r="W26" s="0" t="n">
        <v>50.5</v>
      </c>
    </row>
    <row r="27" customFormat="false" ht="13.8" hidden="false" customHeight="false" outlineLevel="0" collapsed="false">
      <c r="Q27" s="0" t="n">
        <f aca="false">1/(R27-2.2)</f>
        <v>2.27272727272727</v>
      </c>
      <c r="R27" s="0" t="n">
        <v>2.64</v>
      </c>
      <c r="S27" s="0" t="n">
        <v>1.15</v>
      </c>
      <c r="T27" s="0" t="n">
        <f aca="false">S27+0.95</f>
        <v>2.1</v>
      </c>
      <c r="V27" s="0" t="n">
        <f aca="false">S27+0.95</f>
        <v>2.1</v>
      </c>
      <c r="W27" s="0" t="n">
        <v>51.5</v>
      </c>
    </row>
    <row r="28" customFormat="false" ht="13.8" hidden="false" customHeight="false" outlineLevel="0" collapsed="false">
      <c r="Q28" s="0" t="n">
        <f aca="false">1/(R28-2.2)</f>
        <v>2.32558139534884</v>
      </c>
      <c r="R28" s="0" t="n">
        <v>2.63</v>
      </c>
      <c r="S28" s="0" t="n">
        <v>1.2</v>
      </c>
      <c r="T28" s="0" t="n">
        <f aca="false">S28+0.95</f>
        <v>2.15</v>
      </c>
      <c r="V28" s="0" t="n">
        <f aca="false">S28+0.95</f>
        <v>2.15</v>
      </c>
      <c r="W28" s="0" t="n">
        <v>53</v>
      </c>
    </row>
    <row r="29" customFormat="false" ht="13.8" hidden="false" customHeight="false" outlineLevel="0" collapsed="false">
      <c r="Q29" s="0" t="n">
        <f aca="false">1/(R29-2.2)</f>
        <v>2.4390243902439</v>
      </c>
      <c r="R29" s="0" t="n">
        <v>2.61</v>
      </c>
      <c r="S29" s="0" t="n">
        <v>1.3</v>
      </c>
      <c r="T29" s="0" t="n">
        <f aca="false">S29+0.95</f>
        <v>2.25</v>
      </c>
      <c r="V29" s="0" t="n">
        <f aca="false">S29+0.95</f>
        <v>2.25</v>
      </c>
      <c r="W29" s="0" t="n">
        <v>55</v>
      </c>
    </row>
    <row r="30" customFormat="false" ht="13.8" hidden="false" customHeight="false" outlineLevel="0" collapsed="false">
      <c r="Q30" s="0" t="n">
        <f aca="false">1/(R30-2.2)</f>
        <v>2.56410256410257</v>
      </c>
      <c r="R30" s="0" t="n">
        <v>2.59</v>
      </c>
      <c r="S30" s="0" t="n">
        <v>1.4</v>
      </c>
      <c r="T30" s="0" t="n">
        <f aca="false">S30+0.95</f>
        <v>2.35</v>
      </c>
      <c r="V30" s="0" t="n">
        <f aca="false">S30+0.95</f>
        <v>2.35</v>
      </c>
      <c r="W30" s="0" t="n">
        <v>57.5</v>
      </c>
    </row>
    <row r="31" customFormat="false" ht="13.8" hidden="false" customHeight="false" outlineLevel="0" collapsed="false">
      <c r="Q31" s="0" t="n">
        <f aca="false">1/(R31-2.2)</f>
        <v>2.63157894736842</v>
      </c>
      <c r="R31" s="0" t="n">
        <v>2.58</v>
      </c>
      <c r="S31" s="0" t="n">
        <v>1.5</v>
      </c>
      <c r="T31" s="0" t="n">
        <f aca="false">S31+0.95</f>
        <v>2.45</v>
      </c>
      <c r="V31" s="0" t="n">
        <f aca="false">S31+0.95</f>
        <v>2.45</v>
      </c>
      <c r="W31" s="0" t="n">
        <v>59.5</v>
      </c>
    </row>
    <row r="32" customFormat="false" ht="13.8" hidden="false" customHeight="false" outlineLevel="0" collapsed="false">
      <c r="Q32" s="0" t="n">
        <f aca="false">1/(R32-2.2)</f>
        <v>2.85714285714286</v>
      </c>
      <c r="R32" s="0" t="n">
        <v>2.55</v>
      </c>
      <c r="S32" s="0" t="n">
        <v>1.6</v>
      </c>
      <c r="T32" s="0" t="n">
        <f aca="false">S32+0.95</f>
        <v>2.55</v>
      </c>
      <c r="V32" s="0" t="n">
        <f aca="false">S32+0.95</f>
        <v>2.55</v>
      </c>
      <c r="W32" s="0" t="n">
        <v>62</v>
      </c>
    </row>
    <row r="33" customFormat="false" ht="13.8" hidden="false" customHeight="false" outlineLevel="0" collapsed="false">
      <c r="Q33" s="0" t="n">
        <f aca="false">1/(R33-2.2)</f>
        <v>2.22222222222222</v>
      </c>
      <c r="R33" s="0" t="n">
        <v>2.65</v>
      </c>
      <c r="S33" s="0" t="n">
        <v>1.7</v>
      </c>
      <c r="T33" s="0" t="n">
        <f aca="false">S33+0.95</f>
        <v>2.65</v>
      </c>
      <c r="V33" s="0" t="n">
        <f aca="false">S33+0.95</f>
        <v>2.65</v>
      </c>
      <c r="W33" s="0" t="n">
        <v>64.5</v>
      </c>
    </row>
    <row r="34" customFormat="false" ht="13.8" hidden="false" customHeight="false" outlineLevel="0" collapsed="false">
      <c r="Q34" s="0" t="n">
        <f aca="false">1/(R34-2.2)</f>
        <v>2.17391304347826</v>
      </c>
      <c r="R34" s="0" t="n">
        <v>2.66</v>
      </c>
      <c r="S34" s="0" t="n">
        <v>1.8</v>
      </c>
      <c r="T34" s="0" t="n">
        <f aca="false">S34+0.95</f>
        <v>2.75</v>
      </c>
      <c r="V34" s="0" t="n">
        <f aca="false">S34+0.95</f>
        <v>2.75</v>
      </c>
      <c r="W34" s="0" t="n">
        <v>66.5</v>
      </c>
    </row>
    <row r="35" customFormat="false" ht="13.8" hidden="false" customHeight="false" outlineLevel="0" collapsed="false">
      <c r="Q35" s="0" t="n">
        <f aca="false">1/(R35-2.2)</f>
        <v>1.96078431372549</v>
      </c>
      <c r="R35" s="0" t="n">
        <v>2.71</v>
      </c>
      <c r="S35" s="0" t="n">
        <v>1.9</v>
      </c>
      <c r="T35" s="0" t="n">
        <f aca="false">S35+0.95</f>
        <v>2.85</v>
      </c>
      <c r="V35" s="0" t="n">
        <f aca="false">S35+0.95</f>
        <v>2.85</v>
      </c>
      <c r="W35" s="0" t="n">
        <v>68.5</v>
      </c>
    </row>
    <row r="36" customFormat="false" ht="13.8" hidden="false" customHeight="false" outlineLevel="0" collapsed="false">
      <c r="Q36" s="0" t="n">
        <f aca="false">1/(R36-2.2)</f>
        <v>2</v>
      </c>
      <c r="R36" s="0" t="n">
        <v>2.7</v>
      </c>
      <c r="S36" s="0" t="n">
        <v>2</v>
      </c>
      <c r="T36" s="0" t="n">
        <f aca="false">S36+0.95</f>
        <v>2.95</v>
      </c>
      <c r="V36" s="0" t="n">
        <f aca="false">S36+0.95</f>
        <v>2.95</v>
      </c>
      <c r="W36" s="0" t="n">
        <v>71</v>
      </c>
    </row>
    <row r="37" customFormat="false" ht="13.8" hidden="false" customHeight="false" outlineLevel="0" collapsed="false">
      <c r="Q37" s="0" t="n">
        <f aca="false">1/(R37-2.2)</f>
        <v>2</v>
      </c>
      <c r="R37" s="0" t="n">
        <v>2.7</v>
      </c>
      <c r="S37" s="0" t="n">
        <v>2.1</v>
      </c>
      <c r="T37" s="0" t="n">
        <f aca="false">S37+0.95</f>
        <v>3.05</v>
      </c>
      <c r="V37" s="0" t="n">
        <f aca="false">S37+0.95</f>
        <v>3.05</v>
      </c>
      <c r="W37" s="0" t="n">
        <v>73</v>
      </c>
    </row>
    <row r="38" customFormat="false" ht="13.8" hidden="false" customHeight="false" outlineLevel="0" collapsed="false">
      <c r="Q38" s="0" t="n">
        <f aca="false">1/(R38-2.2)</f>
        <v>2.04081632653061</v>
      </c>
      <c r="R38" s="0" t="n">
        <v>2.69</v>
      </c>
      <c r="S38" s="0" t="n">
        <v>2.2</v>
      </c>
      <c r="T38" s="0" t="n">
        <f aca="false">S38+0.95</f>
        <v>3.15</v>
      </c>
      <c r="V38" s="0" t="n">
        <f aca="false">S38+0.95</f>
        <v>3.15</v>
      </c>
      <c r="W38" s="0" t="n">
        <v>75.5</v>
      </c>
    </row>
    <row r="39" customFormat="false" ht="13.8" hidden="false" customHeight="false" outlineLevel="0" collapsed="false">
      <c r="Q39" s="0" t="n">
        <f aca="false">1/(R39-2.2)</f>
        <v>2.08333333333333</v>
      </c>
      <c r="R39" s="0" t="n">
        <v>2.68</v>
      </c>
      <c r="S39" s="0" t="n">
        <v>2.3</v>
      </c>
      <c r="T39" s="0" t="n">
        <f aca="false">S39+0.95</f>
        <v>3.25</v>
      </c>
      <c r="V39" s="0" t="n">
        <f aca="false">S39+0.95</f>
        <v>3.25</v>
      </c>
      <c r="W39" s="0" t="n">
        <v>77.5</v>
      </c>
    </row>
    <row r="40" customFormat="false" ht="13.8" hidden="false" customHeight="false" outlineLevel="0" collapsed="false">
      <c r="Q40" s="0" t="n">
        <f aca="false">1/(R40-2.2)</f>
        <v>2.04081632653061</v>
      </c>
      <c r="R40" s="0" t="n">
        <v>2.69</v>
      </c>
      <c r="S40" s="0" t="n">
        <v>2.4</v>
      </c>
      <c r="T40" s="0" t="n">
        <f aca="false">S40+0.95</f>
        <v>3.35</v>
      </c>
      <c r="V40" s="0" t="n">
        <f aca="false">S40+0.95</f>
        <v>3.35</v>
      </c>
      <c r="W40" s="0" t="n">
        <v>80</v>
      </c>
    </row>
    <row r="41" customFormat="false" ht="13.8" hidden="false" customHeight="false" outlineLevel="0" collapsed="false">
      <c r="Q41" s="0" t="n">
        <f aca="false">1/(R41-2.2)</f>
        <v>2.08333333333333</v>
      </c>
      <c r="R41" s="0" t="n">
        <v>2.68</v>
      </c>
      <c r="S41" s="0" t="n">
        <v>2.5</v>
      </c>
      <c r="T41" s="0" t="n">
        <f aca="false">S41+0.95</f>
        <v>3.45</v>
      </c>
      <c r="V41" s="0" t="n">
        <f aca="false">S41+0.95</f>
        <v>3.45</v>
      </c>
      <c r="W41" s="0" t="n">
        <v>82</v>
      </c>
    </row>
    <row r="42" customFormat="false" ht="13.8" hidden="false" customHeight="false" outlineLevel="0" collapsed="false">
      <c r="Q42" s="0" t="n">
        <f aca="false">1/(R42-2.2)</f>
        <v>2.12765957446809</v>
      </c>
      <c r="R42" s="0" t="n">
        <v>2.67</v>
      </c>
      <c r="S42" s="0" t="n">
        <v>2.6</v>
      </c>
      <c r="T42" s="0" t="n">
        <f aca="false">S42+0.95</f>
        <v>3.55</v>
      </c>
      <c r="V42" s="0" t="n">
        <f aca="false">S42+0.95</f>
        <v>3.55</v>
      </c>
      <c r="W42" s="0" t="n">
        <v>84</v>
      </c>
    </row>
    <row r="43" customFormat="false" ht="13.8" hidden="false" customHeight="false" outlineLevel="0" collapsed="false">
      <c r="Q43" s="0" t="n">
        <f aca="false">1/(R43-2.2)</f>
        <v>2.12765957446809</v>
      </c>
      <c r="R43" s="0" t="n">
        <v>2.67</v>
      </c>
      <c r="S43" s="0" t="n">
        <v>2.7</v>
      </c>
      <c r="T43" s="0" t="n">
        <f aca="false">S43+0.95</f>
        <v>3.65</v>
      </c>
      <c r="V43" s="0" t="n">
        <f aca="false">S43+0.95</f>
        <v>3.65</v>
      </c>
      <c r="W43" s="0" t="n">
        <v>86.5</v>
      </c>
    </row>
    <row r="44" customFormat="false" ht="13.8" hidden="false" customHeight="false" outlineLevel="0" collapsed="false">
      <c r="Q44" s="0" t="n">
        <f aca="false">1/(R44-2.2)</f>
        <v>2.12765957446809</v>
      </c>
      <c r="R44" s="0" t="n">
        <v>2.67</v>
      </c>
      <c r="S44" s="0" t="n">
        <v>2.8</v>
      </c>
      <c r="T44" s="0" t="n">
        <f aca="false">S44+0.95</f>
        <v>3.75</v>
      </c>
      <c r="V44" s="0" t="n">
        <f aca="false">S44+0.95</f>
        <v>3.75</v>
      </c>
      <c r="W44" s="0" t="n">
        <v>88.5</v>
      </c>
    </row>
    <row r="45" customFormat="false" ht="13.8" hidden="false" customHeight="false" outlineLevel="0" collapsed="false">
      <c r="Q45" s="0" t="n">
        <f aca="false">1/(R45-2.2)</f>
        <v>2.17391304347826</v>
      </c>
      <c r="R45" s="0" t="n">
        <v>2.66</v>
      </c>
      <c r="S45" s="0" t="n">
        <v>2.9</v>
      </c>
      <c r="T45" s="0" t="n">
        <f aca="false">S45+0.95</f>
        <v>3.85</v>
      </c>
      <c r="V45" s="0" t="n">
        <f aca="false">S45+0.95</f>
        <v>3.85</v>
      </c>
      <c r="W45" s="0" t="n">
        <v>91</v>
      </c>
    </row>
    <row r="48" customFormat="false" ht="15" hidden="false" customHeight="false" outlineLevel="0" collapsed="false">
      <c r="N4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3.8"/>
  <cols>
    <col collapsed="false" hidden="false" max="13" min="1" style="0" width="8.36734693877551"/>
    <col collapsed="false" hidden="false" max="14" min="14" style="0" width="9.98979591836735"/>
    <col collapsed="false" hidden="false" max="1025" min="15" style="0" width="8.36734693877551"/>
  </cols>
  <sheetData>
    <row r="1" customFormat="false" ht="13.8" hidden="false" customHeight="false" outlineLevel="0" collapsed="false">
      <c r="A1" s="0" t="s">
        <v>13</v>
      </c>
      <c r="B1" s="0" t="s">
        <v>7</v>
      </c>
      <c r="C1" s="0" t="s">
        <v>28</v>
      </c>
      <c r="D1" s="0" t="s">
        <v>19</v>
      </c>
      <c r="F1" s="0" t="s">
        <v>29</v>
      </c>
      <c r="G1" s="0" t="s">
        <v>33</v>
      </c>
      <c r="N1" s="0" t="n">
        <f aca="false">N2*0.000001</f>
        <v>6.72E-005</v>
      </c>
    </row>
    <row r="2" customFormat="false" ht="13.8" hidden="false" customHeight="false" outlineLevel="0" collapsed="false">
      <c r="B2" s="0" t="n">
        <v>-9.4</v>
      </c>
      <c r="C2" s="0" t="n">
        <v>-6.36</v>
      </c>
      <c r="D2" s="0" t="n">
        <f aca="false">B2*$I$16/(6.88*$N$1)</f>
        <v>-0.00109790282392027</v>
      </c>
      <c r="F2" s="0" t="n">
        <f aca="false">C2+0.95</f>
        <v>-5.41</v>
      </c>
      <c r="G2" s="0" t="n">
        <v>-188</v>
      </c>
      <c r="I2" s="0" t="s">
        <v>6</v>
      </c>
      <c r="J2" s="0" t="n">
        <v>10</v>
      </c>
      <c r="K2" s="0" t="s">
        <v>7</v>
      </c>
      <c r="M2" s="0" t="s">
        <v>16</v>
      </c>
      <c r="N2" s="0" t="n">
        <v>67.2</v>
      </c>
      <c r="O2" s="0" t="s">
        <v>17</v>
      </c>
    </row>
    <row r="3" customFormat="false" ht="13.8" hidden="false" customHeight="false" outlineLevel="0" collapsed="false">
      <c r="B3" s="0" t="n">
        <v>-9.37</v>
      </c>
      <c r="C3" s="0" t="n">
        <v>-6.34</v>
      </c>
      <c r="D3" s="0" t="n">
        <f aca="false">B3*$I$16/(6.88*$N$1)</f>
        <v>-0.00109439887873754</v>
      </c>
      <c r="F3" s="0" t="n">
        <f aca="false">C3+0.95</f>
        <v>-5.39</v>
      </c>
      <c r="G3" s="0" t="n">
        <v>-187</v>
      </c>
      <c r="I3" s="0" t="s">
        <v>8</v>
      </c>
      <c r="J3" s="0" t="n">
        <v>8.09</v>
      </c>
      <c r="K3" s="0" t="s">
        <v>7</v>
      </c>
    </row>
    <row r="4" customFormat="false" ht="13.8" hidden="false" customHeight="false" outlineLevel="0" collapsed="false">
      <c r="B4" s="0" t="n">
        <v>-9.3</v>
      </c>
      <c r="C4" s="0" t="n">
        <v>-6.33</v>
      </c>
      <c r="D4" s="0" t="n">
        <f aca="false">B4*$I$16/(6.88*$N$1)</f>
        <v>-0.00108622300664452</v>
      </c>
      <c r="F4" s="0" t="n">
        <f aca="false">C4+0.95</f>
        <v>-5.38</v>
      </c>
      <c r="G4" s="0" t="n">
        <v>-186.5</v>
      </c>
      <c r="I4" s="0" t="s">
        <v>10</v>
      </c>
      <c r="J4" s="0" t="n">
        <v>0.1</v>
      </c>
      <c r="K4" s="0" t="s">
        <v>14</v>
      </c>
    </row>
    <row r="5" customFormat="false" ht="13.8" hidden="false" customHeight="false" outlineLevel="0" collapsed="false">
      <c r="B5" s="0" t="n">
        <v>-9.23</v>
      </c>
      <c r="C5" s="0" t="n">
        <v>-6.32</v>
      </c>
      <c r="D5" s="0" t="n">
        <f aca="false">B5*$I$16/(6.88*$N$1)</f>
        <v>-0.0010780471345515</v>
      </c>
      <c r="F5" s="0" t="n">
        <f aca="false">C5+0.95</f>
        <v>-5.37</v>
      </c>
      <c r="G5" s="0" t="n">
        <v>-186</v>
      </c>
    </row>
    <row r="6" customFormat="false" ht="13.8" hidden="false" customHeight="false" outlineLevel="0" collapsed="false">
      <c r="B6" s="0" t="n">
        <v>-9.21</v>
      </c>
      <c r="C6" s="0" t="n">
        <v>-6.31</v>
      </c>
      <c r="D6" s="0" t="n">
        <f aca="false">B6*$I$16/(6.88*$N$1)</f>
        <v>-0.00107571117109635</v>
      </c>
      <c r="F6" s="0" t="n">
        <f aca="false">C6+0.95</f>
        <v>-5.36</v>
      </c>
      <c r="G6" s="0" t="n">
        <v>-185.5</v>
      </c>
    </row>
    <row r="7" customFormat="false" ht="13.8" hidden="false" customHeight="false" outlineLevel="0" collapsed="false">
      <c r="B7" s="0" t="n">
        <v>-9.3</v>
      </c>
      <c r="C7" s="0" t="n">
        <v>-6.3</v>
      </c>
      <c r="D7" s="0" t="n">
        <f aca="false">B7*$I$16/(6.88*$N$1)</f>
        <v>-0.00108622300664452</v>
      </c>
      <c r="F7" s="0" t="n">
        <f aca="false">C7+0.95</f>
        <v>-5.35</v>
      </c>
      <c r="G7" s="0" t="n">
        <v>-185</v>
      </c>
    </row>
    <row r="8" customFormat="false" ht="13.8" hidden="false" customHeight="false" outlineLevel="0" collapsed="false">
      <c r="B8" s="0" t="n">
        <v>-8.58</v>
      </c>
      <c r="C8" s="0" t="n">
        <v>-5.9</v>
      </c>
      <c r="D8" s="0" t="n">
        <f aca="false">B8*$I$16/(6.88*$N$1)</f>
        <v>-0.00100212832225914</v>
      </c>
      <c r="F8" s="0" t="n">
        <f aca="false">C8+0.95</f>
        <v>-4.95</v>
      </c>
      <c r="G8" s="0" t="n">
        <v>-164</v>
      </c>
    </row>
    <row r="9" customFormat="false" ht="13.8" hidden="false" customHeight="false" outlineLevel="0" collapsed="false">
      <c r="B9" s="0" t="n">
        <v>-7.3</v>
      </c>
      <c r="C9" s="0" t="n">
        <v>-5.73</v>
      </c>
      <c r="D9" s="0" t="n">
        <f aca="false">B9*$I$16/(6.88*$N$1)</f>
        <v>-0.000852626661129568</v>
      </c>
      <c r="F9" s="0" t="n">
        <f aca="false">C9+0.95</f>
        <v>-4.78</v>
      </c>
      <c r="G9" s="0" t="n">
        <v>-156</v>
      </c>
    </row>
    <row r="10" customFormat="false" ht="13.8" hidden="false" customHeight="false" outlineLevel="0" collapsed="false">
      <c r="B10" s="0" t="n">
        <v>-6.5</v>
      </c>
      <c r="C10" s="0" t="n">
        <v>-5.7</v>
      </c>
      <c r="D10" s="0" t="n">
        <f aca="false">B10*$I$16/(6.88*$N$1)</f>
        <v>-0.000759188122923588</v>
      </c>
      <c r="F10" s="0" t="n">
        <f aca="false">C10+0.95</f>
        <v>-4.75</v>
      </c>
      <c r="G10" s="0" t="n">
        <v>-155</v>
      </c>
    </row>
    <row r="11" customFormat="false" ht="13.8" hidden="false" customHeight="false" outlineLevel="0" collapsed="false">
      <c r="B11" s="0" t="n">
        <v>-6</v>
      </c>
      <c r="C11" s="0" t="n">
        <v>-5.65</v>
      </c>
      <c r="D11" s="0" t="n">
        <f aca="false">B11*$I$16/(6.88*$N$1)</f>
        <v>-0.000700789036544851</v>
      </c>
      <c r="F11" s="0" t="n">
        <f aca="false">C11+0.95</f>
        <v>-4.7</v>
      </c>
      <c r="G11" s="0" t="n">
        <v>-152.5</v>
      </c>
    </row>
    <row r="12" customFormat="false" ht="13.8" hidden="false" customHeight="false" outlineLevel="0" collapsed="false">
      <c r="B12" s="0" t="n">
        <v>-5.3</v>
      </c>
      <c r="C12" s="0" t="n">
        <v>-5.6</v>
      </c>
      <c r="D12" s="0" t="n">
        <f aca="false">B12*$I$16/(6.88*$N$1)</f>
        <v>-0.000619030315614618</v>
      </c>
      <c r="F12" s="0" t="n">
        <f aca="false">C12+0.95</f>
        <v>-4.65</v>
      </c>
      <c r="G12" s="0" t="n">
        <v>-150</v>
      </c>
    </row>
    <row r="13" customFormat="false" ht="13.8" hidden="false" customHeight="false" outlineLevel="0" collapsed="false">
      <c r="B13" s="0" t="n">
        <v>-3.95</v>
      </c>
      <c r="C13" s="0" t="n">
        <v>-5.55</v>
      </c>
      <c r="D13" s="0" t="n">
        <f aca="false">B13*$I$16/(6.88*$N$1)</f>
        <v>-0.000461352782392027</v>
      </c>
      <c r="F13" s="0" t="n">
        <f aca="false">C13+0.95</f>
        <v>-4.6</v>
      </c>
      <c r="G13" s="0" t="n">
        <v>-148</v>
      </c>
    </row>
    <row r="14" customFormat="false" ht="13.8" hidden="false" customHeight="false" outlineLevel="0" collapsed="false">
      <c r="B14" s="0" t="n">
        <v>0.1</v>
      </c>
      <c r="C14" s="0" t="n">
        <v>-5.5</v>
      </c>
      <c r="D14" s="0" t="n">
        <f aca="false">B14*$I$16/(6.88*$N$1)</f>
        <v>1.16798172757475E-005</v>
      </c>
      <c r="F14" s="0" t="n">
        <f aca="false">C14+0.95</f>
        <v>-4.55</v>
      </c>
      <c r="G14" s="0" t="n">
        <v>-146</v>
      </c>
    </row>
    <row r="15" customFormat="false" ht="13.8" hidden="false" customHeight="false" outlineLevel="0" collapsed="false">
      <c r="A15" s="0" t="n">
        <v>7.5</v>
      </c>
      <c r="B15" s="0" t="n">
        <f aca="false">A15-7.38</f>
        <v>0.12</v>
      </c>
      <c r="C15" s="0" t="n">
        <v>-5.45</v>
      </c>
      <c r="D15" s="0" t="n">
        <f aca="false">B15*$I$16/(6.88*$N$1)</f>
        <v>1.4015780730897E-005</v>
      </c>
      <c r="F15" s="0" t="n">
        <f aca="false">C15+0.95</f>
        <v>-4.5</v>
      </c>
      <c r="G15" s="0" t="n">
        <v>-143.5</v>
      </c>
      <c r="Q15" s="0" t="s">
        <v>34</v>
      </c>
    </row>
    <row r="16" customFormat="false" ht="13.8" hidden="false" customHeight="false" outlineLevel="0" collapsed="false">
      <c r="A16" s="0" t="n">
        <v>7.84</v>
      </c>
      <c r="B16" s="0" t="n">
        <f aca="false">A16-7.38</f>
        <v>0.46</v>
      </c>
      <c r="C16" s="0" t="n">
        <v>-5.4</v>
      </c>
      <c r="D16" s="0" t="n">
        <f aca="false">B16*$I$16/(6.88*$N$1)</f>
        <v>5.37271594684385E-005</v>
      </c>
      <c r="F16" s="0" t="n">
        <f aca="false">C16+0.95</f>
        <v>-4.45</v>
      </c>
      <c r="G16" s="0" t="n">
        <v>-142.5</v>
      </c>
      <c r="I16" s="0" t="n">
        <v>5.4E-008</v>
      </c>
    </row>
    <row r="17" customFormat="false" ht="13.8" hidden="false" customHeight="false" outlineLevel="0" collapsed="false">
      <c r="A17" s="0" t="n">
        <v>7.85</v>
      </c>
      <c r="B17" s="0" t="n">
        <f aca="false">A17-7.38</f>
        <v>0.47</v>
      </c>
      <c r="C17" s="0" t="n">
        <v>-5.35</v>
      </c>
      <c r="D17" s="0" t="n">
        <f aca="false">B17*$I$16/(6.88*$N$1)</f>
        <v>5.48951411960133E-005</v>
      </c>
      <c r="F17" s="0" t="n">
        <f aca="false">C17+0.95</f>
        <v>-4.4</v>
      </c>
      <c r="G17" s="0" t="n">
        <v>-139</v>
      </c>
    </row>
    <row r="18" customFormat="false" ht="13.8" hidden="false" customHeight="false" outlineLevel="0" collapsed="false">
      <c r="A18" s="0" t="n">
        <v>7.87</v>
      </c>
      <c r="B18" s="0" t="n">
        <f aca="false">A18-7.38</f>
        <v>0.49</v>
      </c>
      <c r="C18" s="0" t="n">
        <v>-5.3</v>
      </c>
      <c r="D18" s="0" t="n">
        <f aca="false">B18*$I$16/(6.88*$N$1)</f>
        <v>5.72311046511628E-005</v>
      </c>
      <c r="F18" s="0" t="n">
        <f aca="false">C18+0.95</f>
        <v>-4.35</v>
      </c>
      <c r="G18" s="0" t="n">
        <v>-137</v>
      </c>
    </row>
    <row r="19" customFormat="false" ht="13.8" hidden="false" customHeight="false" outlineLevel="0" collapsed="false">
      <c r="A19" s="0" t="n">
        <v>7.83</v>
      </c>
      <c r="B19" s="0" t="n">
        <f aca="false">A19-7.38</f>
        <v>0.45</v>
      </c>
      <c r="C19" s="0" t="n">
        <v>-5.24999999999999</v>
      </c>
      <c r="D19" s="0" t="n">
        <f aca="false">B19*$I$16/(6.88*$N$1)</f>
        <v>5.25591777408638E-005</v>
      </c>
      <c r="F19" s="0" t="n">
        <f aca="false">C19+0.95</f>
        <v>-4.29999999999999</v>
      </c>
      <c r="G19" s="0" t="n">
        <v>-135</v>
      </c>
    </row>
    <row r="20" customFormat="false" ht="13.8" hidden="false" customHeight="false" outlineLevel="0" collapsed="false">
      <c r="A20" s="0" t="n">
        <v>7.85</v>
      </c>
      <c r="B20" s="0" t="n">
        <f aca="false">A20-7.38</f>
        <v>0.47</v>
      </c>
      <c r="C20" s="0" t="n">
        <v>-5.19999999999999</v>
      </c>
      <c r="D20" s="0" t="n">
        <f aca="false">B20*$I$16/(6.88*$N$1)</f>
        <v>5.48951411960133E-005</v>
      </c>
      <c r="F20" s="0" t="n">
        <f aca="false">C20+0.95</f>
        <v>-4.24999999999999</v>
      </c>
      <c r="G20" s="0" t="n">
        <v>-133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pl-PL</dc:language>
  <dcterms:modified xsi:type="dcterms:W3CDTF">2015-11-19T01:48:24Z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