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-User\Desktop\"/>
    </mc:Choice>
  </mc:AlternateContent>
  <bookViews>
    <workbookView xWindow="480" yWindow="30" windowWidth="18195" windowHeight="11310" firstSheet="3" activeTab="5"/>
  </bookViews>
  <sheets>
    <sheet name="Absolute" sheetId="1" r:id="rId1"/>
    <sheet name="IF" sheetId="2" r:id="rId2"/>
    <sheet name="Count(IF)" sheetId="3" r:id="rId3"/>
    <sheet name="Sum(IF)" sheetId="4" r:id="rId4"/>
    <sheet name="Scenario Summary" sheetId="10" r:id="rId5"/>
    <sheet name="Scenario Manager" sheetId="5" r:id="rId6"/>
  </sheets>
  <externalReferences>
    <externalReference r:id="rId7"/>
    <externalReference r:id="rId8"/>
  </externalReferences>
  <definedNames>
    <definedName name="Emp_info">[1]Lookup!$A$10:$F$49</definedName>
    <definedName name="Hardware_Dept">#REF!</definedName>
    <definedName name="MAY">#REF!</definedName>
    <definedName name="_xlnm.Print_Area" localSheetId="3">'Sum(IF)'!$A$3:$F$59</definedName>
    <definedName name="Rateofcars">#REF!</definedName>
    <definedName name="total_sales">[2]HLOOKUP!$A$7:$F$16</definedName>
  </definedNames>
  <calcPr calcId="152511"/>
</workbook>
</file>

<file path=xl/calcChain.xml><?xml version="1.0" encoding="utf-8"?>
<calcChain xmlns="http://schemas.openxmlformats.org/spreadsheetml/2006/main">
  <c r="B9" i="5" l="1"/>
  <c r="H8" i="1" l="1"/>
  <c r="H9" i="1"/>
  <c r="H10" i="1"/>
  <c r="H7" i="1"/>
  <c r="C16" i="5"/>
  <c r="D16" i="5"/>
  <c r="D13" i="5"/>
  <c r="D14" i="5"/>
  <c r="D15" i="5"/>
  <c r="C13" i="5"/>
  <c r="C14" i="5"/>
  <c r="C15" i="5"/>
  <c r="D12" i="5"/>
  <c r="C12" i="5"/>
  <c r="C6" i="5"/>
  <c r="D6" i="5" s="1"/>
  <c r="C7" i="5"/>
  <c r="C5" i="5"/>
  <c r="D5" i="5" s="1"/>
  <c r="B16" i="5"/>
  <c r="B17" i="5"/>
  <c r="B47" i="4"/>
  <c r="B46" i="4"/>
  <c r="B51" i="3"/>
  <c r="B50" i="3"/>
  <c r="B49" i="3"/>
  <c r="B33" i="2"/>
  <c r="B34" i="2"/>
  <c r="B35" i="2"/>
  <c r="B36" i="2"/>
  <c r="B32" i="2"/>
  <c r="D16" i="2"/>
  <c r="D17" i="2"/>
  <c r="D18" i="2"/>
  <c r="D15" i="2"/>
  <c r="D5" i="2"/>
  <c r="D6" i="2"/>
  <c r="D7" i="2"/>
  <c r="D8" i="2"/>
  <c r="D9" i="2"/>
  <c r="D10" i="2"/>
  <c r="D4" i="2"/>
  <c r="C9" i="5" l="1"/>
  <c r="C17" i="5" s="1"/>
  <c r="C18" i="5" s="1"/>
  <c r="C19" i="5" s="1"/>
  <c r="B18" i="5"/>
  <c r="B19" i="5" s="1"/>
  <c r="D7" i="5"/>
  <c r="D9" i="5" s="1"/>
  <c r="D17" i="5" s="1"/>
  <c r="D18" i="5" s="1"/>
  <c r="D19" i="5" s="1"/>
  <c r="G10" i="1"/>
  <c r="B20" i="5" l="1"/>
  <c r="C20" i="5" s="1"/>
  <c r="D20" i="5" s="1"/>
  <c r="E43" i="4"/>
  <c r="D43" i="4"/>
  <c r="C43" i="4"/>
  <c r="B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C10" i="2"/>
  <c r="B10" i="2"/>
  <c r="G9" i="1"/>
  <c r="G8" i="1"/>
  <c r="G7" i="1"/>
  <c r="F43" i="4" l="1"/>
</calcChain>
</file>

<file path=xl/comments1.xml><?xml version="1.0" encoding="utf-8"?>
<comments xmlns="http://schemas.openxmlformats.org/spreadsheetml/2006/main">
  <authors>
    <author>Maria Barry</author>
    <author>Un utilisateur satisfait de Microsoft Office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The revenues for February &amp; March are to be calculated using an absolute cell reference to B20.</t>
        </r>
      </text>
    </comment>
    <comment ref="A9" authorId="1" shapeId="0">
      <text>
        <r>
          <rPr>
            <sz val="8"/>
            <color indexed="81"/>
            <rFont val="Tahoma"/>
            <family val="2"/>
          </rPr>
          <t>Don't forget to add the formula=sum(range of cells) to calculate the revenues for each month.</t>
        </r>
      </text>
    </comment>
    <comment ref="A13" authorId="1" shapeId="0">
      <text>
        <r>
          <rPr>
            <sz val="8"/>
            <color indexed="81"/>
            <rFont val="Tahoma"/>
            <family val="2"/>
          </rPr>
          <t>Don't forget to add the item " Salaries " to the list of charges with a value of €15 000 for January.</t>
        </r>
      </text>
    </comment>
    <comment ref="A16" authorId="1" shapeId="0">
      <text>
        <r>
          <rPr>
            <sz val="8"/>
            <color indexed="81"/>
            <rFont val="Tahoma"/>
            <family val="2"/>
          </rPr>
          <t>All the cells in blue can, and should, be calculated by using a formula. With Excel, you'll never need to calculate anything by hand.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Cumulative refers to the addition of last months Net profit to this months profit.</t>
        </r>
      </text>
    </comment>
  </commentList>
</comments>
</file>

<file path=xl/sharedStrings.xml><?xml version="1.0" encoding="utf-8"?>
<sst xmlns="http://schemas.openxmlformats.org/spreadsheetml/2006/main" count="348" uniqueCount="182">
  <si>
    <t>Outlander Spices</t>
  </si>
  <si>
    <t>Bonus sales for the northern region</t>
  </si>
  <si>
    <t>Comm. rate:</t>
  </si>
  <si>
    <t>Name</t>
  </si>
  <si>
    <t>Emp #</t>
  </si>
  <si>
    <t>Qtr1</t>
  </si>
  <si>
    <t>Qtr2</t>
  </si>
  <si>
    <t>Qtr3</t>
  </si>
  <si>
    <t>Qtr4</t>
  </si>
  <si>
    <t>Total</t>
  </si>
  <si>
    <t>Comm</t>
  </si>
  <si>
    <t>Kendra James</t>
  </si>
  <si>
    <t>Pamela Carter</t>
  </si>
  <si>
    <t>Julie George</t>
  </si>
  <si>
    <t>Salesperson</t>
  </si>
  <si>
    <t>2011 Total</t>
  </si>
  <si>
    <t>Growth 2012</t>
  </si>
  <si>
    <t>Sales Analysis</t>
  </si>
  <si>
    <t>Fitzpatrick, Larry</t>
  </si>
  <si>
    <t>Peters, Robby</t>
  </si>
  <si>
    <t>Allen, Anthony</t>
  </si>
  <si>
    <t>Doron, Jerry</t>
  </si>
  <si>
    <t>Bergin, Sam</t>
  </si>
  <si>
    <t>Mullen, Una</t>
  </si>
  <si>
    <t>Total Sales</t>
  </si>
  <si>
    <t>City</t>
  </si>
  <si>
    <t>Bonus Awarded</t>
  </si>
  <si>
    <t>John Daly</t>
  </si>
  <si>
    <t>Dublin</t>
  </si>
  <si>
    <t>Mark Lawlor</t>
  </si>
  <si>
    <t>Cork</t>
  </si>
  <si>
    <t>Jean Delaney</t>
  </si>
  <si>
    <t>Galway</t>
  </si>
  <si>
    <t>Heather O'Leary</t>
  </si>
  <si>
    <t>ABC Company Ltd</t>
  </si>
  <si>
    <t>Discount system</t>
  </si>
  <si>
    <t>Total Order Value</t>
  </si>
  <si>
    <t>Discount</t>
  </si>
  <si>
    <t>Employee info</t>
  </si>
  <si>
    <t>Employee Name</t>
  </si>
  <si>
    <t>Emp Salaries</t>
  </si>
  <si>
    <t>Division</t>
  </si>
  <si>
    <t>Region</t>
  </si>
  <si>
    <t>Department</t>
  </si>
  <si>
    <t>Manager</t>
  </si>
  <si>
    <t>Bill MacArthur</t>
  </si>
  <si>
    <t>Sales and Marketing</t>
  </si>
  <si>
    <t>Home</t>
  </si>
  <si>
    <t>International Sales</t>
  </si>
  <si>
    <t>James Overmire</t>
  </si>
  <si>
    <t>Shannon Lee</t>
  </si>
  <si>
    <t>Acquisition</t>
  </si>
  <si>
    <t>Melinda McGregor</t>
  </si>
  <si>
    <t>Administration</t>
  </si>
  <si>
    <t>Roger Williams</t>
  </si>
  <si>
    <t>Support</t>
  </si>
  <si>
    <t>Annie Philips</t>
  </si>
  <si>
    <t>Executive</t>
  </si>
  <si>
    <t>Melissa James</t>
  </si>
  <si>
    <t>Accounting</t>
  </si>
  <si>
    <t>Mary Smith</t>
  </si>
  <si>
    <t>Spices</t>
  </si>
  <si>
    <t>Rita Greg</t>
  </si>
  <si>
    <t>Sales</t>
  </si>
  <si>
    <t>East</t>
  </si>
  <si>
    <t>National Sales</t>
  </si>
  <si>
    <t>Trevor Johnson</t>
  </si>
  <si>
    <t>Foods</t>
  </si>
  <si>
    <t>Paul Anderson</t>
  </si>
  <si>
    <t>Human Resources</t>
  </si>
  <si>
    <t>Rebecca Austin</t>
  </si>
  <si>
    <t>West</t>
  </si>
  <si>
    <t>Marketing</t>
  </si>
  <si>
    <t>Cynthia Roberts</t>
  </si>
  <si>
    <t>Michael Lee</t>
  </si>
  <si>
    <t>South</t>
  </si>
  <si>
    <t>Sandra Lawrence</t>
  </si>
  <si>
    <t>North</t>
  </si>
  <si>
    <t>Kevin Meyers</t>
  </si>
  <si>
    <t>Adam Long</t>
  </si>
  <si>
    <t>Jamie Morrison</t>
  </si>
  <si>
    <t>Maureen O'Connor</t>
  </si>
  <si>
    <t>Michelle Washington</t>
  </si>
  <si>
    <t>Technical Services</t>
  </si>
  <si>
    <t>Stuart Young</t>
  </si>
  <si>
    <t>Administrative Support</t>
  </si>
  <si>
    <t>Jesse Bennet</t>
  </si>
  <si>
    <t>James Owens</t>
  </si>
  <si>
    <t>Anna Morris</t>
  </si>
  <si>
    <t>Rita Lawson</t>
  </si>
  <si>
    <t>Sam Peters</t>
  </si>
  <si>
    <t>Diana Stone</t>
  </si>
  <si>
    <t>Rob Dukes</t>
  </si>
  <si>
    <t>Tammy Heiret</t>
  </si>
  <si>
    <t>Sandy Stewart</t>
  </si>
  <si>
    <t>Wendy Alto</t>
  </si>
  <si>
    <t>Tina Ralls</t>
  </si>
  <si>
    <t>Nikki Cleary</t>
  </si>
  <si>
    <t>Davis Lee</t>
  </si>
  <si>
    <t>David Ford</t>
  </si>
  <si>
    <t>Customer Support</t>
  </si>
  <si>
    <t>Julia Stockton</t>
  </si>
  <si>
    <t>Sonia McCormick</t>
  </si>
  <si>
    <t># of employees</t>
  </si>
  <si>
    <t># of Salaries &gt; 30000</t>
  </si>
  <si>
    <t># of Support</t>
  </si>
  <si>
    <t>Bonus sales for all regions</t>
  </si>
  <si>
    <t>ALL REGIONS</t>
  </si>
  <si>
    <t>Product</t>
  </si>
  <si>
    <t>Dill Seed</t>
  </si>
  <si>
    <t>Mustard Seed</t>
  </si>
  <si>
    <t>Coriander Powder</t>
  </si>
  <si>
    <t>Turmeric</t>
  </si>
  <si>
    <t>Cinnamon</t>
  </si>
  <si>
    <t>Angelica Root</t>
  </si>
  <si>
    <t>Anise</t>
  </si>
  <si>
    <t>Annatto Seed</t>
  </si>
  <si>
    <t>Basil Leaf</t>
  </si>
  <si>
    <t>Bay Leaf</t>
  </si>
  <si>
    <t>Caraway Seed</t>
  </si>
  <si>
    <t>Cardamom Seed</t>
  </si>
  <si>
    <t>Carob Powder (Raw)</t>
  </si>
  <si>
    <t>Carob Pods (Ribbled)</t>
  </si>
  <si>
    <t>Catnip Leaf</t>
  </si>
  <si>
    <t>Celery Seed</t>
  </si>
  <si>
    <t>Chamomile Flowers</t>
  </si>
  <si>
    <t>Chili Pepper Powder</t>
  </si>
  <si>
    <t>Chinese Star</t>
  </si>
  <si>
    <t>Cilantro Flakes</t>
  </si>
  <si>
    <t>Cloves (Ground)</t>
  </si>
  <si>
    <t>Cloves (Whole)</t>
  </si>
  <si>
    <t>Coarse Kosher Salt Flakes</t>
  </si>
  <si>
    <t>Total Qtr1 contains Cinnamon</t>
  </si>
  <si>
    <t>Total Qtr4 contains Basil Leaf</t>
  </si>
  <si>
    <t>January</t>
  </si>
  <si>
    <t>February</t>
  </si>
  <si>
    <t>March</t>
  </si>
  <si>
    <t>Revenues</t>
  </si>
  <si>
    <t>Product 100</t>
  </si>
  <si>
    <t>Product 200</t>
  </si>
  <si>
    <t>Product 300</t>
  </si>
  <si>
    <t>Total Revenues</t>
  </si>
  <si>
    <t>Charges</t>
  </si>
  <si>
    <t>Production</t>
  </si>
  <si>
    <t>Promotion</t>
  </si>
  <si>
    <t>Mortgage</t>
  </si>
  <si>
    <t>Total Charges</t>
  </si>
  <si>
    <t>Gross profit</t>
  </si>
  <si>
    <t>Taxes (30%)</t>
  </si>
  <si>
    <t>Net profit</t>
  </si>
  <si>
    <t>Cumulative</t>
  </si>
  <si>
    <t>Growth rate</t>
  </si>
  <si>
    <t>Create a scenario</t>
  </si>
  <si>
    <t>Here are three proprositions to increase the profitability for the quarter (cell D19)</t>
  </si>
  <si>
    <t>The growth rate is in cell B21.</t>
  </si>
  <si>
    <t>Which proposition is more interesting for the company? In this case, we want to know which scenario will give the highest cummulative profit that is in cell D19.</t>
  </si>
  <si>
    <t>Scenario 1: Growth Rate of 20%, but sales of the product 300 to start at €50 000.</t>
  </si>
  <si>
    <t>Scenario 2: Growth Rate of 30%, but sales of the product 200 to start at € 50 000.</t>
  </si>
  <si>
    <t>Scenario 3: Growth Rate of 40%, but sales of the product 100 to start at € 95 000.</t>
  </si>
  <si>
    <t>Task 1</t>
  </si>
  <si>
    <t>Task 2</t>
  </si>
  <si>
    <t>Task 3</t>
  </si>
  <si>
    <t>Task 4</t>
  </si>
  <si>
    <t>Task 5</t>
  </si>
  <si>
    <t>Jimmy Smith</t>
  </si>
  <si>
    <t>Salaries</t>
  </si>
  <si>
    <t>$B$7</t>
  </si>
  <si>
    <t>$D$20</t>
  </si>
  <si>
    <t>scenario1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</si>
  <si>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</si>
  <si>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</si>
  <si>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</si>
  <si>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</si>
  <si>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</si>
  <si>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</si>
  <si>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</si>
  <si>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$B$22</t>
  </si>
  <si>
    <t>$B$6</t>
  </si>
  <si>
    <t>scenario2</t>
  </si>
  <si>
    <t>Created by End-User on 24/11/2015</t>
  </si>
  <si>
    <t>$B$5</t>
  </si>
  <si>
    <t>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</si>
</sst>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€&quot;#,##0.00"/>
    <numFmt numFmtId="165" formatCode="_(&quot;$&quot;* #,##0.00_);_(&quot;$&quot;* \(#,##0.00\);_(&quot;$&quot;* &quot;-&quot;??_);_(@_)"/>
    <numFmt numFmtId="166" formatCode="[$-409]m/d/yy\ h:mm\ AM/PM;@"/>
    <numFmt numFmtId="167" formatCode="[$-409]d\-mmm\-yy;@"/>
    <numFmt numFmtId="168" formatCode="_-[$€-2]\ * #,##0_-;\-[$€-2]\ * #,##0_-;_-[$€-2]\ * &quot;-&quot;??_-;_-@_-"/>
    <numFmt numFmtId="169" formatCode="_-* #,##0.00\ &quot;$&quot;_-;\-* #,##0.00\ &quot;$&quot;_-;_-* &quot;-&quot;??\ &quot;$&quot;_-;_-@_-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i/>
      <sz val="10"/>
      <name val="MS Sans Serif"/>
      <family val="2"/>
    </font>
    <font>
      <b/>
      <sz val="10"/>
      <name val="MS Sans Serif"/>
      <family val="2"/>
    </font>
    <font>
      <i/>
      <sz val="14"/>
      <color indexed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Helv"/>
    </font>
    <font>
      <sz val="11"/>
      <name val="Calibri"/>
      <family val="2"/>
    </font>
    <font>
      <sz val="10"/>
      <name val="Arial"/>
    </font>
    <font>
      <sz val="8"/>
      <color indexed="81"/>
      <name val="Tahoma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0"/>
      <color theme="6" tint="-0.499984740745262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165" fontId="6" fillId="0" borderId="0" applyFont="0" applyFill="0" applyBorder="0" applyAlignment="0" applyProtection="0"/>
    <xf numFmtId="0" fontId="7" fillId="0" borderId="0"/>
    <xf numFmtId="0" fontId="15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16" fillId="0" borderId="0"/>
    <xf numFmtId="0" fontId="1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9" fontId="0" fillId="0" borderId="0" xfId="0" applyNumberFormat="1"/>
    <xf numFmtId="0" fontId="5" fillId="2" borderId="1" xfId="0" applyFont="1" applyFill="1" applyBorder="1"/>
    <xf numFmtId="164" fontId="0" fillId="0" borderId="0" xfId="0" applyNumberFormat="1"/>
    <xf numFmtId="164" fontId="0" fillId="0" borderId="0" xfId="1" applyNumberFormat="1" applyFont="1"/>
    <xf numFmtId="0" fontId="5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2"/>
    <xf numFmtId="0" fontId="10" fillId="0" borderId="0" xfId="2" applyFont="1" applyAlignment="1"/>
    <xf numFmtId="0" fontId="4" fillId="0" borderId="1" xfId="0" applyFont="1" applyBorder="1"/>
    <xf numFmtId="166" fontId="4" fillId="0" borderId="0" xfId="0" applyNumberFormat="1" applyFont="1" applyBorder="1"/>
    <xf numFmtId="0" fontId="12" fillId="0" borderId="0" xfId="0" applyFont="1"/>
    <xf numFmtId="0" fontId="13" fillId="0" borderId="0" xfId="0" applyFont="1"/>
    <xf numFmtId="0" fontId="14" fillId="0" borderId="5" xfId="0" applyFont="1" applyBorder="1"/>
    <xf numFmtId="0" fontId="14" fillId="0" borderId="2" xfId="0" applyFont="1" applyBorder="1" applyAlignment="1" applyProtection="1">
      <alignment horizontal="center"/>
      <protection hidden="1"/>
    </xf>
    <xf numFmtId="0" fontId="14" fillId="0" borderId="3" xfId="0" applyFont="1" applyBorder="1" applyAlignment="1" applyProtection="1">
      <alignment horizontal="center"/>
      <protection hidden="1"/>
    </xf>
    <xf numFmtId="0" fontId="14" fillId="0" borderId="6" xfId="0" applyFont="1" applyBorder="1" applyAlignment="1">
      <alignment horizontal="center"/>
    </xf>
    <xf numFmtId="0" fontId="13" fillId="0" borderId="5" xfId="0" applyFont="1" applyBorder="1"/>
    <xf numFmtId="0" fontId="13" fillId="0" borderId="7" xfId="0" applyFont="1" applyBorder="1"/>
    <xf numFmtId="0" fontId="14" fillId="0" borderId="2" xfId="0" applyFont="1" applyBorder="1" applyProtection="1">
      <protection hidden="1"/>
    </xf>
    <xf numFmtId="0" fontId="0" fillId="0" borderId="0" xfId="0" applyProtection="1">
      <protection hidden="1"/>
    </xf>
    <xf numFmtId="168" fontId="13" fillId="0" borderId="7" xfId="0" applyNumberFormat="1" applyFont="1" applyBorder="1" applyAlignment="1" applyProtection="1">
      <alignment horizontal="center"/>
      <protection hidden="1"/>
    </xf>
    <xf numFmtId="168" fontId="13" fillId="0" borderId="0" xfId="0" applyNumberFormat="1" applyFont="1" applyBorder="1" applyAlignment="1" applyProtection="1">
      <alignment horizontal="center"/>
      <protection hidden="1"/>
    </xf>
    <xf numFmtId="168" fontId="13" fillId="0" borderId="8" xfId="0" applyNumberFormat="1" applyFont="1" applyBorder="1" applyAlignment="1">
      <alignment horizontal="center"/>
    </xf>
    <xf numFmtId="168" fontId="13" fillId="0" borderId="2" xfId="0" applyNumberFormat="1" applyFont="1" applyBorder="1" applyAlignment="1" applyProtection="1">
      <alignment horizontal="center"/>
      <protection hidden="1"/>
    </xf>
    <xf numFmtId="168" fontId="13" fillId="0" borderId="3" xfId="0" applyNumberFormat="1" applyFont="1" applyBorder="1" applyAlignment="1" applyProtection="1">
      <alignment horizontal="center"/>
      <protection hidden="1"/>
    </xf>
    <xf numFmtId="168" fontId="13" fillId="0" borderId="6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169" fontId="0" fillId="0" borderId="0" xfId="1" applyNumberFormat="1" applyFont="1"/>
    <xf numFmtId="0" fontId="6" fillId="0" borderId="0" xfId="0" applyFont="1"/>
    <xf numFmtId="9" fontId="2" fillId="0" borderId="0" xfId="10" applyFont="1"/>
    <xf numFmtId="168" fontId="0" fillId="0" borderId="0" xfId="1" applyNumberFormat="1" applyFont="1"/>
    <xf numFmtId="168" fontId="4" fillId="0" borderId="0" xfId="1" applyNumberFormat="1" applyFont="1"/>
    <xf numFmtId="0" fontId="0" fillId="3" borderId="0" xfId="0" applyFill="1"/>
    <xf numFmtId="168" fontId="4" fillId="3" borderId="0" xfId="1" applyNumberFormat="1" applyFont="1" applyFill="1"/>
    <xf numFmtId="0" fontId="6" fillId="3" borderId="0" xfId="0" applyFont="1" applyFill="1"/>
    <xf numFmtId="168" fontId="0" fillId="3" borderId="0" xfId="1" applyNumberFormat="1" applyFont="1" applyFill="1"/>
    <xf numFmtId="168" fontId="0" fillId="3" borderId="0" xfId="1" applyNumberFormat="1" applyFont="1" applyFill="1" applyAlignment="1">
      <alignment horizontal="center"/>
    </xf>
    <xf numFmtId="0" fontId="21" fillId="0" borderId="0" xfId="0" applyFont="1"/>
    <xf numFmtId="0" fontId="13" fillId="0" borderId="0" xfId="0" applyFont="1" applyAlignment="1">
      <alignment horizontal="left" indent="2"/>
    </xf>
    <xf numFmtId="0" fontId="22" fillId="4" borderId="0" xfId="0" applyFont="1" applyFill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11" fillId="2" borderId="0" xfId="0" applyFont="1" applyFill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8" fontId="0" fillId="0" borderId="0" xfId="0" applyNumberFormat="1"/>
    <xf numFmtId="0" fontId="0" fillId="0" borderId="0" xfId="0" applyFill="1" applyBorder="1" applyAlignment="1"/>
    <xf numFmtId="168" fontId="0" fillId="0" borderId="0" xfId="0" applyNumberFormat="1" applyFill="1" applyBorder="1" applyAlignment="1"/>
    <xf numFmtId="168" fontId="0" fillId="0" borderId="10" xfId="0" applyNumberFormat="1" applyFill="1" applyBorder="1" applyAlignment="1"/>
    <xf numFmtId="0" fontId="23" fillId="5" borderId="11" xfId="0" applyFont="1" applyFill="1" applyBorder="1" applyAlignment="1">
      <alignment horizontal="left"/>
    </xf>
    <xf numFmtId="0" fontId="23" fillId="5" borderId="9" xfId="0" applyFont="1" applyFill="1" applyBorder="1" applyAlignment="1">
      <alignment horizontal="left"/>
    </xf>
    <xf numFmtId="0" fontId="0" fillId="0" borderId="1" xfId="0" applyFill="1" applyBorder="1" applyAlignment="1"/>
    <xf numFmtId="0" fontId="24" fillId="6" borderId="0" xfId="0" applyFont="1" applyFill="1" applyBorder="1" applyAlignment="1">
      <alignment horizontal="left"/>
    </xf>
    <xf numFmtId="0" fontId="25" fillId="6" borderId="1" xfId="0" applyFont="1" applyFill="1" applyBorder="1" applyAlignment="1">
      <alignment horizontal="left"/>
    </xf>
    <xf numFmtId="0" fontId="24" fillId="6" borderId="10" xfId="0" applyFont="1" applyFill="1" applyBorder="1" applyAlignment="1">
      <alignment horizontal="left"/>
    </xf>
    <xf numFmtId="0" fontId="26" fillId="5" borderId="9" xfId="0" applyFont="1" applyFill="1" applyBorder="1" applyAlignment="1">
      <alignment horizontal="right"/>
    </xf>
    <xf numFmtId="0" fontId="26" fillId="5" borderId="11" xfId="0" applyFont="1" applyFill="1" applyBorder="1" applyAlignment="1">
      <alignment horizontal="right"/>
    </xf>
    <xf numFmtId="168" fontId="0" fillId="7" borderId="0" xfId="0" applyNumberFormat="1" applyFill="1" applyBorder="1" applyAlignment="1"/>
    <xf numFmtId="0" fontId="27" fillId="0" borderId="0" xfId="0" applyFont="1" applyFill="1" applyBorder="1" applyAlignment="1">
      <alignment vertical="top" wrapText="1"/>
    </xf>
    <xf numFmtId="9" fontId="0" fillId="0" borderId="0" xfId="0" applyNumberFormat="1" applyFill="1" applyBorder="1" applyAlignment="1"/>
    <xf numFmtId="9" fontId="0" fillId="7" borderId="0" xfId="0" applyNumberFormat="1" applyFill="1" applyBorder="1" applyAlignment="1"/>
  </cellXfs>
  <cellStyles count="11">
    <cellStyle name="Currency" xfId="1" builtinId="4"/>
    <cellStyle name="Currency 2" xfId="4"/>
    <cellStyle name="Normal" xfId="0" builtinId="0"/>
    <cellStyle name="Normal 2" xfId="3"/>
    <cellStyle name="Normal 2 2" xfId="5"/>
    <cellStyle name="Normal 3" xfId="6"/>
    <cellStyle name="Normal 4" xfId="7"/>
    <cellStyle name="Normal 5" xfId="8"/>
    <cellStyle name="Normal_If" xfId="2"/>
    <cellStyle name="Percent" xfId="10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14</xdr:row>
      <xdr:rowOff>9525</xdr:rowOff>
    </xdr:from>
    <xdr:to>
      <xdr:col>7</xdr:col>
      <xdr:colOff>600075</xdr:colOff>
      <xdr:row>17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229225" y="2114550"/>
          <a:ext cx="1800225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If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Total Sales 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exceed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€20000 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then sales person should receive a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bonus</a:t>
          </a:r>
        </a:p>
      </xdr:txBody>
    </xdr:sp>
    <xdr:clientData/>
  </xdr:twoCellAnchor>
  <xdr:twoCellAnchor>
    <xdr:from>
      <xdr:col>4</xdr:col>
      <xdr:colOff>600075</xdr:colOff>
      <xdr:row>2</xdr:row>
      <xdr:rowOff>9525</xdr:rowOff>
    </xdr:from>
    <xdr:to>
      <xdr:col>8</xdr:col>
      <xdr:colOff>9525</xdr:colOff>
      <xdr:row>7</xdr:row>
      <xdr:rowOff>9525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5200650" y="171450"/>
          <a:ext cx="1847850" cy="809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If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Growth 2012 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exceeds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2011</a:t>
          </a:r>
        </a:p>
        <a:p>
          <a:pPr algn="l" rtl="0">
            <a:defRPr sz="1000"/>
          </a:pPr>
          <a:r>
            <a:rPr lang="en-IE" sz="1000" b="1" i="0" strike="noStrike" baseline="0">
              <a:solidFill>
                <a:srgbClr val="000000"/>
              </a:solidFill>
              <a:latin typeface="Arial"/>
              <a:cs typeface="Arial"/>
            </a:rPr>
            <a:t>Sales</a:t>
          </a:r>
          <a:r>
            <a:rPr lang="en-IE" sz="1000" b="0" i="0" strike="noStrike" baseline="0">
              <a:solidFill>
                <a:srgbClr val="000000"/>
              </a:solidFill>
              <a:latin typeface="Arial"/>
              <a:cs typeface="Arial"/>
            </a:rPr>
            <a:t>, 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then sales person sales are up, otherwise down. </a:t>
          </a:r>
        </a:p>
      </xdr:txBody>
    </xdr:sp>
    <xdr:clientData/>
  </xdr:twoCellAnchor>
  <xdr:twoCellAnchor>
    <xdr:from>
      <xdr:col>2</xdr:col>
      <xdr:colOff>1228725</xdr:colOff>
      <xdr:row>30</xdr:row>
      <xdr:rowOff>9525</xdr:rowOff>
    </xdr:from>
    <xdr:to>
      <xdr:col>5</xdr:col>
      <xdr:colOff>171450</xdr:colOff>
      <xdr:row>34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3581400" y="4743450"/>
          <a:ext cx="180022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10% Discount 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on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Order Value 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for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Orders</a:t>
          </a:r>
          <a:r>
            <a:rPr lang="en-IE" sz="1000" b="0" i="0" strike="noStrike">
              <a:solidFill>
                <a:srgbClr val="000000"/>
              </a:solidFill>
              <a:latin typeface="Arial"/>
              <a:cs typeface="Arial"/>
            </a:rPr>
            <a:t> greater than or equal to 900 or </a:t>
          </a:r>
          <a:r>
            <a:rPr lang="en-IE" sz="1000" b="1" i="0" strike="noStrike">
              <a:solidFill>
                <a:srgbClr val="000000"/>
              </a:solidFill>
              <a:latin typeface="Arial"/>
              <a:cs typeface="Arial"/>
            </a:rPr>
            <a:t>0% discount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richo/Documents/MCAS%202007/Using%20Microsoft%20Excel%202007%20-%20Ex%20(2007)/Excel%20Advanced%20files%202007/Unit_02/Looku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barry/Desktop/Excel%20Training%20All%20Levels/Level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VLOOKUP"/>
      <sheetName val="HLOOKUP-Exact"/>
      <sheetName val="HLOOKUP-Approx"/>
      <sheetName val="Match and Index"/>
      <sheetName val="1v data table"/>
      <sheetName val="2v data table"/>
    </sheetNames>
    <sheetDataSet>
      <sheetData sheetId="0">
        <row r="10">
          <cell r="A10" t="str">
            <v>E001</v>
          </cell>
          <cell r="B10" t="str">
            <v>Malcolm Pingault</v>
          </cell>
          <cell r="C10">
            <v>816173312</v>
          </cell>
          <cell r="D10" t="str">
            <v>East</v>
          </cell>
          <cell r="E10" t="str">
            <v>Human resources</v>
          </cell>
          <cell r="F10">
            <v>73500</v>
          </cell>
        </row>
        <row r="11">
          <cell r="A11" t="str">
            <v>E002</v>
          </cell>
          <cell r="B11" t="str">
            <v>Shannon Lee</v>
          </cell>
          <cell r="C11">
            <v>799708097</v>
          </cell>
          <cell r="D11" t="str">
            <v>South</v>
          </cell>
          <cell r="E11" t="str">
            <v>Accounts</v>
          </cell>
          <cell r="F11">
            <v>80000</v>
          </cell>
        </row>
        <row r="12">
          <cell r="A12" t="str">
            <v>E003</v>
          </cell>
          <cell r="B12" t="str">
            <v>Melinda McGregor</v>
          </cell>
          <cell r="C12">
            <v>336684467</v>
          </cell>
          <cell r="D12" t="str">
            <v>South</v>
          </cell>
          <cell r="E12" t="str">
            <v>Administration</v>
          </cell>
          <cell r="F12">
            <v>95000</v>
          </cell>
        </row>
        <row r="13">
          <cell r="A13" t="str">
            <v>E004</v>
          </cell>
          <cell r="B13" t="str">
            <v>James Overmire</v>
          </cell>
          <cell r="C13">
            <v>312713816</v>
          </cell>
          <cell r="D13" t="str">
            <v>South</v>
          </cell>
          <cell r="E13" t="str">
            <v>Marketing</v>
          </cell>
          <cell r="F13">
            <v>105000</v>
          </cell>
        </row>
        <row r="14">
          <cell r="A14" t="str">
            <v>E005</v>
          </cell>
          <cell r="B14" t="str">
            <v>Roger Williams</v>
          </cell>
          <cell r="C14">
            <v>534987549</v>
          </cell>
          <cell r="D14" t="str">
            <v>East</v>
          </cell>
          <cell r="E14" t="str">
            <v>Customer support</v>
          </cell>
          <cell r="F14">
            <v>90000</v>
          </cell>
        </row>
        <row r="15">
          <cell r="A15" t="str">
            <v>E006</v>
          </cell>
          <cell r="B15" t="str">
            <v>Annie Philips</v>
          </cell>
          <cell r="C15">
            <v>856858586</v>
          </cell>
          <cell r="D15" t="str">
            <v>West</v>
          </cell>
          <cell r="E15" t="str">
            <v>Human resources</v>
          </cell>
          <cell r="F15">
            <v>60000</v>
          </cell>
        </row>
        <row r="16">
          <cell r="A16" t="str">
            <v>E007</v>
          </cell>
          <cell r="B16" t="str">
            <v>Melissa James</v>
          </cell>
          <cell r="C16">
            <v>456788906</v>
          </cell>
          <cell r="D16" t="str">
            <v>East</v>
          </cell>
          <cell r="E16" t="str">
            <v>Accounts</v>
          </cell>
          <cell r="F16">
            <v>87000</v>
          </cell>
        </row>
        <row r="17">
          <cell r="A17" t="str">
            <v>E008</v>
          </cell>
          <cell r="B17" t="str">
            <v>Mary Smith</v>
          </cell>
          <cell r="C17">
            <v>654589578</v>
          </cell>
          <cell r="D17" t="str">
            <v>North</v>
          </cell>
          <cell r="E17" t="str">
            <v>Administration</v>
          </cell>
          <cell r="F17">
            <v>104000</v>
          </cell>
        </row>
        <row r="18">
          <cell r="A18" t="str">
            <v>E009</v>
          </cell>
          <cell r="B18" t="str">
            <v>Rita Greg</v>
          </cell>
          <cell r="C18">
            <v>986075705</v>
          </cell>
          <cell r="D18" t="str">
            <v>East</v>
          </cell>
          <cell r="E18" t="str">
            <v>Sales</v>
          </cell>
          <cell r="F18">
            <v>380050</v>
          </cell>
        </row>
        <row r="19">
          <cell r="A19" t="str">
            <v>E010</v>
          </cell>
          <cell r="B19" t="str">
            <v>Trevor Johnson</v>
          </cell>
          <cell r="C19">
            <v>376313383</v>
          </cell>
          <cell r="D19" t="str">
            <v>North</v>
          </cell>
          <cell r="E19" t="str">
            <v>Sales</v>
          </cell>
          <cell r="F19">
            <v>93000</v>
          </cell>
        </row>
        <row r="20">
          <cell r="A20" t="str">
            <v>E011</v>
          </cell>
          <cell r="B20" t="str">
            <v>Paul Anderson</v>
          </cell>
          <cell r="C20">
            <v>777768856</v>
          </cell>
          <cell r="D20" t="str">
            <v>East</v>
          </cell>
          <cell r="E20" t="str">
            <v>Human resources</v>
          </cell>
          <cell r="F20">
            <v>180000</v>
          </cell>
        </row>
        <row r="21">
          <cell r="A21" t="str">
            <v>E012</v>
          </cell>
          <cell r="B21" t="str">
            <v>Rebecca Austin</v>
          </cell>
          <cell r="C21">
            <v>467209932</v>
          </cell>
          <cell r="D21" t="str">
            <v>South</v>
          </cell>
          <cell r="E21" t="str">
            <v>Marketing</v>
          </cell>
          <cell r="F21">
            <v>100000</v>
          </cell>
        </row>
        <row r="22">
          <cell r="A22" t="str">
            <v>E013</v>
          </cell>
          <cell r="B22" t="str">
            <v>Cynthia Roberts</v>
          </cell>
          <cell r="C22">
            <v>784988094</v>
          </cell>
          <cell r="D22" t="str">
            <v>West</v>
          </cell>
          <cell r="E22" t="str">
            <v>Sales</v>
          </cell>
          <cell r="F22">
            <v>136000</v>
          </cell>
        </row>
        <row r="23">
          <cell r="A23" t="str">
            <v>E014</v>
          </cell>
          <cell r="B23" t="str">
            <v>Michael Lee</v>
          </cell>
          <cell r="C23">
            <v>785879898</v>
          </cell>
          <cell r="D23" t="str">
            <v>North</v>
          </cell>
          <cell r="E23" t="str">
            <v>Sales</v>
          </cell>
          <cell r="F23">
            <v>68000</v>
          </cell>
        </row>
        <row r="24">
          <cell r="A24" t="str">
            <v>E015</v>
          </cell>
          <cell r="B24" t="str">
            <v>Sandra Lawrence</v>
          </cell>
          <cell r="C24">
            <v>133303389</v>
          </cell>
          <cell r="D24" t="str">
            <v>North</v>
          </cell>
          <cell r="E24" t="str">
            <v>Accounts</v>
          </cell>
          <cell r="F24">
            <v>100000</v>
          </cell>
        </row>
        <row r="25">
          <cell r="A25" t="str">
            <v>E016</v>
          </cell>
          <cell r="B25" t="str">
            <v>Kendra James</v>
          </cell>
          <cell r="C25">
            <v>631103178</v>
          </cell>
          <cell r="D25" t="str">
            <v>East</v>
          </cell>
          <cell r="E25" t="str">
            <v>Sales</v>
          </cell>
          <cell r="F25">
            <v>144000</v>
          </cell>
        </row>
        <row r="26">
          <cell r="A26" t="str">
            <v>E017</v>
          </cell>
          <cell r="B26" t="str">
            <v>Kevin Meyers</v>
          </cell>
          <cell r="C26">
            <v>332201728</v>
          </cell>
          <cell r="D26" t="str">
            <v>West</v>
          </cell>
          <cell r="E26" t="str">
            <v>Accounts</v>
          </cell>
          <cell r="F26">
            <v>84000</v>
          </cell>
        </row>
        <row r="27">
          <cell r="A27" t="str">
            <v>E018</v>
          </cell>
          <cell r="B27" t="str">
            <v>Adam Long</v>
          </cell>
          <cell r="C27">
            <v>343276576</v>
          </cell>
          <cell r="D27" t="str">
            <v>North</v>
          </cell>
          <cell r="E27" t="str">
            <v>Administration</v>
          </cell>
          <cell r="F27">
            <v>90000</v>
          </cell>
        </row>
        <row r="28">
          <cell r="A28" t="str">
            <v>E019</v>
          </cell>
          <cell r="B28" t="str">
            <v>Jamie Morrison</v>
          </cell>
          <cell r="C28">
            <v>712354665</v>
          </cell>
          <cell r="D28" t="str">
            <v>East</v>
          </cell>
          <cell r="E28" t="str">
            <v>Human resources</v>
          </cell>
          <cell r="F28">
            <v>62000</v>
          </cell>
        </row>
        <row r="29">
          <cell r="A29" t="str">
            <v>E020</v>
          </cell>
          <cell r="B29" t="str">
            <v>Maureen O'Connor</v>
          </cell>
          <cell r="C29">
            <v>189853313</v>
          </cell>
          <cell r="D29" t="str">
            <v>West</v>
          </cell>
          <cell r="E29" t="str">
            <v>Accounts</v>
          </cell>
          <cell r="F29">
            <v>120000</v>
          </cell>
        </row>
        <row r="30">
          <cell r="A30" t="str">
            <v>E021</v>
          </cell>
          <cell r="B30" t="str">
            <v>Michelle Washington</v>
          </cell>
          <cell r="C30">
            <v>345678457</v>
          </cell>
          <cell r="D30" t="str">
            <v>North</v>
          </cell>
          <cell r="E30" t="str">
            <v>Sales</v>
          </cell>
          <cell r="F30">
            <v>110000</v>
          </cell>
        </row>
        <row r="31">
          <cell r="A31" t="str">
            <v>E022</v>
          </cell>
          <cell r="B31" t="str">
            <v>Stuart Young</v>
          </cell>
          <cell r="C31">
            <v>389102721</v>
          </cell>
          <cell r="D31" t="str">
            <v>North</v>
          </cell>
          <cell r="E31" t="str">
            <v>Customer support</v>
          </cell>
          <cell r="F31">
            <v>94000</v>
          </cell>
        </row>
        <row r="32">
          <cell r="A32" t="str">
            <v>E023</v>
          </cell>
          <cell r="B32" t="str">
            <v>Jesse Bennet</v>
          </cell>
          <cell r="C32">
            <v>213444548</v>
          </cell>
          <cell r="D32" t="str">
            <v>South</v>
          </cell>
          <cell r="E32" t="str">
            <v>Sales</v>
          </cell>
          <cell r="F32">
            <v>250500</v>
          </cell>
        </row>
        <row r="33">
          <cell r="A33" t="str">
            <v>E024</v>
          </cell>
          <cell r="B33" t="str">
            <v>James Owens</v>
          </cell>
          <cell r="C33">
            <v>172410712</v>
          </cell>
          <cell r="D33" t="str">
            <v>West</v>
          </cell>
          <cell r="E33" t="str">
            <v>Marketing</v>
          </cell>
          <cell r="F33">
            <v>92000</v>
          </cell>
        </row>
        <row r="34">
          <cell r="A34" t="str">
            <v>E025</v>
          </cell>
          <cell r="B34" t="str">
            <v>Pamela Carter</v>
          </cell>
          <cell r="C34">
            <v>212212232</v>
          </cell>
          <cell r="D34" t="str">
            <v>West</v>
          </cell>
          <cell r="E34" t="str">
            <v>Accounts</v>
          </cell>
          <cell r="F34">
            <v>84000</v>
          </cell>
        </row>
        <row r="35">
          <cell r="A35" t="str">
            <v>E026</v>
          </cell>
          <cell r="B35" t="str">
            <v>Anna Morris</v>
          </cell>
          <cell r="C35">
            <v>529654378</v>
          </cell>
          <cell r="D35" t="str">
            <v>West</v>
          </cell>
          <cell r="E35" t="str">
            <v>Accounts</v>
          </cell>
          <cell r="F35">
            <v>150000</v>
          </cell>
        </row>
        <row r="36">
          <cell r="A36" t="str">
            <v>E027</v>
          </cell>
          <cell r="B36" t="str">
            <v>Rita Lawson</v>
          </cell>
          <cell r="C36">
            <v>421111111</v>
          </cell>
          <cell r="D36" t="str">
            <v>West</v>
          </cell>
          <cell r="E36" t="str">
            <v>Accounts</v>
          </cell>
          <cell r="F36">
            <v>106000</v>
          </cell>
        </row>
        <row r="37">
          <cell r="A37" t="str">
            <v>E028</v>
          </cell>
          <cell r="B37" t="str">
            <v>Sam Peters</v>
          </cell>
          <cell r="C37">
            <v>372162728</v>
          </cell>
          <cell r="D37" t="str">
            <v>South</v>
          </cell>
          <cell r="E37" t="str">
            <v>Marketing</v>
          </cell>
          <cell r="F37">
            <v>160000</v>
          </cell>
        </row>
        <row r="38">
          <cell r="A38" t="str">
            <v>E029</v>
          </cell>
          <cell r="B38" t="str">
            <v>Julie George</v>
          </cell>
          <cell r="C38">
            <v>193303331</v>
          </cell>
          <cell r="D38" t="str">
            <v>South</v>
          </cell>
          <cell r="E38" t="str">
            <v>Marketing</v>
          </cell>
          <cell r="F38">
            <v>130000</v>
          </cell>
        </row>
        <row r="39">
          <cell r="A39" t="str">
            <v>E030</v>
          </cell>
          <cell r="B39" t="str">
            <v>Diana Stone</v>
          </cell>
          <cell r="C39">
            <v>225512998</v>
          </cell>
          <cell r="D39" t="str">
            <v>East</v>
          </cell>
          <cell r="E39" t="str">
            <v>Marketing</v>
          </cell>
          <cell r="F39">
            <v>60000</v>
          </cell>
        </row>
        <row r="40">
          <cell r="A40" t="str">
            <v>E031</v>
          </cell>
          <cell r="B40" t="str">
            <v>Rob Dukes</v>
          </cell>
          <cell r="C40">
            <v>397646797</v>
          </cell>
          <cell r="D40" t="str">
            <v>West</v>
          </cell>
          <cell r="E40" t="str">
            <v>Accounts</v>
          </cell>
          <cell r="F40">
            <v>70000</v>
          </cell>
        </row>
        <row r="41">
          <cell r="A41" t="str">
            <v>E032</v>
          </cell>
          <cell r="B41" t="str">
            <v>Tammy Heiret</v>
          </cell>
          <cell r="C41">
            <v>456768988</v>
          </cell>
          <cell r="D41" t="str">
            <v>West</v>
          </cell>
          <cell r="E41" t="str">
            <v>Customer support</v>
          </cell>
          <cell r="F41">
            <v>76000</v>
          </cell>
        </row>
        <row r="42">
          <cell r="A42" t="str">
            <v>E033</v>
          </cell>
          <cell r="B42" t="str">
            <v>Sandy Stewart</v>
          </cell>
          <cell r="C42">
            <v>674398005</v>
          </cell>
          <cell r="D42" t="str">
            <v>East</v>
          </cell>
          <cell r="E42" t="str">
            <v>Marketing</v>
          </cell>
          <cell r="F42">
            <v>65000</v>
          </cell>
        </row>
        <row r="43">
          <cell r="A43" t="str">
            <v>E034</v>
          </cell>
          <cell r="B43" t="str">
            <v>Wendy Alto</v>
          </cell>
          <cell r="C43">
            <v>534978978</v>
          </cell>
          <cell r="D43" t="str">
            <v>East</v>
          </cell>
          <cell r="E43" t="str">
            <v>Administration</v>
          </cell>
          <cell r="F43">
            <v>105000</v>
          </cell>
        </row>
        <row r="44">
          <cell r="A44" t="str">
            <v>E035</v>
          </cell>
          <cell r="B44" t="str">
            <v>Tina Ralls</v>
          </cell>
          <cell r="C44">
            <v>439627978</v>
          </cell>
          <cell r="D44" t="str">
            <v>West</v>
          </cell>
          <cell r="E44" t="str">
            <v>Administration</v>
          </cell>
          <cell r="F44">
            <v>124000</v>
          </cell>
        </row>
        <row r="45">
          <cell r="A45" t="str">
            <v>E036</v>
          </cell>
          <cell r="B45" t="str">
            <v>Nikki Cleary</v>
          </cell>
          <cell r="C45">
            <v>546767767</v>
          </cell>
          <cell r="D45" t="str">
            <v>South</v>
          </cell>
          <cell r="E45" t="str">
            <v>Administraion</v>
          </cell>
          <cell r="F45">
            <v>75000</v>
          </cell>
        </row>
        <row r="46">
          <cell r="A46" t="str">
            <v>E037</v>
          </cell>
          <cell r="B46" t="str">
            <v>Davis Lee</v>
          </cell>
          <cell r="C46">
            <v>690287743</v>
          </cell>
          <cell r="D46" t="str">
            <v>East</v>
          </cell>
          <cell r="E46" t="str">
            <v>Accounts</v>
          </cell>
          <cell r="F46">
            <v>72500</v>
          </cell>
        </row>
        <row r="47">
          <cell r="A47" t="str">
            <v>E038</v>
          </cell>
          <cell r="B47" t="str">
            <v>David Ford</v>
          </cell>
          <cell r="C47">
            <v>243908944</v>
          </cell>
          <cell r="D47" t="str">
            <v>North</v>
          </cell>
          <cell r="E47" t="str">
            <v>Customer support</v>
          </cell>
          <cell r="F47">
            <v>150200</v>
          </cell>
        </row>
        <row r="48">
          <cell r="A48" t="str">
            <v>E039</v>
          </cell>
          <cell r="B48" t="str">
            <v>Julia Stockton</v>
          </cell>
          <cell r="C48">
            <v>743788944</v>
          </cell>
          <cell r="D48" t="str">
            <v>West</v>
          </cell>
          <cell r="E48" t="str">
            <v>Customer support</v>
          </cell>
          <cell r="F48">
            <v>96600</v>
          </cell>
        </row>
        <row r="49">
          <cell r="A49" t="str">
            <v>E040</v>
          </cell>
          <cell r="B49" t="str">
            <v>Sonia McCormick</v>
          </cell>
          <cell r="C49">
            <v>776757878</v>
          </cell>
          <cell r="D49" t="str">
            <v>East</v>
          </cell>
          <cell r="E49" t="str">
            <v>Administration</v>
          </cell>
          <cell r="F49">
            <v>78000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lute"/>
      <sheetName val="IF"/>
      <sheetName val="Count(IF)"/>
      <sheetName val="Sum(IF)"/>
      <sheetName val="Ranges"/>
      <sheetName val="VLOOKUP"/>
      <sheetName val="HLOOKUP"/>
      <sheetName val="Show Formulae"/>
      <sheetName val="Sort"/>
      <sheetName val="Filter Table"/>
      <sheetName val="Text to Coluimns"/>
      <sheetName val="Duplicates"/>
      <sheetName val="Validation"/>
      <sheetName val="Sub Totals"/>
      <sheetName val="Comments"/>
      <sheetName val="Protect Sheet"/>
      <sheetName val="Prnt Area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B7" t="str">
            <v>Qtr1</v>
          </cell>
          <cell r="C7" t="str">
            <v>Qtr2</v>
          </cell>
          <cell r="D7" t="str">
            <v>Qtr3</v>
          </cell>
          <cell r="E7" t="str">
            <v>Qtr4</v>
          </cell>
          <cell r="F7" t="str">
            <v>Total</v>
          </cell>
        </row>
        <row r="8">
          <cell r="A8" t="str">
            <v>Total sales</v>
          </cell>
          <cell r="B8">
            <v>50000</v>
          </cell>
          <cell r="C8">
            <v>78200</v>
          </cell>
          <cell r="D8">
            <v>89500</v>
          </cell>
          <cell r="E8">
            <v>91250</v>
          </cell>
          <cell r="F8">
            <v>308950</v>
          </cell>
        </row>
        <row r="9">
          <cell r="A9" t="str">
            <v>Cost of sales</v>
          </cell>
          <cell r="B9">
            <v>25000</v>
          </cell>
          <cell r="C9">
            <v>42050</v>
          </cell>
          <cell r="D9">
            <v>59450</v>
          </cell>
          <cell r="E9">
            <v>60450</v>
          </cell>
          <cell r="F9">
            <v>186950</v>
          </cell>
        </row>
        <row r="10">
          <cell r="A10" t="str">
            <v>Gross profit</v>
          </cell>
          <cell r="B10">
            <v>25000</v>
          </cell>
          <cell r="C10">
            <v>36150</v>
          </cell>
          <cell r="D10">
            <v>30050</v>
          </cell>
          <cell r="E10">
            <v>30800</v>
          </cell>
          <cell r="F10">
            <v>122000</v>
          </cell>
        </row>
        <row r="12">
          <cell r="A12" t="str">
            <v>Overhead</v>
          </cell>
          <cell r="B12">
            <v>7500</v>
          </cell>
          <cell r="C12">
            <v>7520</v>
          </cell>
          <cell r="D12">
            <v>5620</v>
          </cell>
          <cell r="E12">
            <v>3520</v>
          </cell>
          <cell r="F12">
            <v>24160</v>
          </cell>
        </row>
        <row r="13">
          <cell r="A13" t="str">
            <v>Marketing</v>
          </cell>
          <cell r="B13">
            <v>7000</v>
          </cell>
          <cell r="C13">
            <v>6630</v>
          </cell>
          <cell r="D13">
            <v>4500</v>
          </cell>
          <cell r="E13">
            <v>3200</v>
          </cell>
          <cell r="F13">
            <v>21330</v>
          </cell>
        </row>
        <row r="14">
          <cell r="B14">
            <v>14500</v>
          </cell>
          <cell r="C14">
            <v>14150</v>
          </cell>
          <cell r="D14">
            <v>10120</v>
          </cell>
          <cell r="E14">
            <v>6720</v>
          </cell>
          <cell r="F14">
            <v>45490</v>
          </cell>
        </row>
        <row r="15">
          <cell r="A15" t="str">
            <v>Net profit</v>
          </cell>
          <cell r="B15">
            <v>10500</v>
          </cell>
          <cell r="C15">
            <v>22000</v>
          </cell>
          <cell r="D15">
            <v>19930</v>
          </cell>
          <cell r="E15">
            <v>24080</v>
          </cell>
          <cell r="F15">
            <v>76510</v>
          </cell>
        </row>
        <row r="16">
          <cell r="A16" t="str">
            <v>Profit %</v>
          </cell>
          <cell r="B16">
            <v>0.21</v>
          </cell>
          <cell r="C16">
            <v>0.28000000000000003</v>
          </cell>
          <cell r="D16">
            <v>0.22</v>
          </cell>
          <cell r="E16">
            <v>0.26</v>
          </cell>
          <cell r="F16">
            <v>0.97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defaultRowHeight="12.75" x14ac:dyDescent="0.2"/>
  <cols>
    <col min="1" max="1" width="12.85546875" bestFit="1" customWidth="1"/>
    <col min="2" max="2" width="7.85546875" customWidth="1"/>
    <col min="3" max="6" width="10.7109375" customWidth="1"/>
    <col min="7" max="7" width="12.7109375" customWidth="1"/>
    <col min="8" max="8" width="11.85546875" customWidth="1"/>
  </cols>
  <sheetData>
    <row r="1" spans="1:8" x14ac:dyDescent="0.2">
      <c r="A1" s="46" t="s">
        <v>159</v>
      </c>
      <c r="B1" s="46"/>
      <c r="C1" s="46"/>
      <c r="D1" s="46"/>
      <c r="E1" s="46"/>
      <c r="F1" s="46"/>
      <c r="G1" s="46"/>
      <c r="H1" s="46"/>
    </row>
    <row r="3" spans="1:8" ht="18" x14ac:dyDescent="0.25">
      <c r="C3" s="1" t="s">
        <v>0</v>
      </c>
    </row>
    <row r="4" spans="1:8" ht="15.75" x14ac:dyDescent="0.25">
      <c r="B4" s="2" t="s">
        <v>1</v>
      </c>
      <c r="G4" s="3" t="s">
        <v>2</v>
      </c>
      <c r="H4" s="4">
        <v>0.04</v>
      </c>
    </row>
    <row r="6" spans="1:8" x14ac:dyDescent="0.2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</row>
    <row r="7" spans="1:8" x14ac:dyDescent="0.2">
      <c r="A7" t="s">
        <v>11</v>
      </c>
      <c r="B7" s="33">
        <v>16</v>
      </c>
      <c r="C7" s="6">
        <v>6354</v>
      </c>
      <c r="D7" s="6">
        <v>4846</v>
      </c>
      <c r="E7" s="6">
        <v>3958</v>
      </c>
      <c r="F7" s="6">
        <v>8284</v>
      </c>
      <c r="G7" s="6">
        <f>SUM(B7:F7)</f>
        <v>23458</v>
      </c>
      <c r="H7" s="7">
        <f>G7*$H$4</f>
        <v>938.32</v>
      </c>
    </row>
    <row r="8" spans="1:8" x14ac:dyDescent="0.2">
      <c r="A8" t="s">
        <v>12</v>
      </c>
      <c r="B8" s="33">
        <v>25</v>
      </c>
      <c r="C8" s="6">
        <v>8484</v>
      </c>
      <c r="D8" s="6">
        <v>5858</v>
      </c>
      <c r="E8" s="6">
        <v>5858</v>
      </c>
      <c r="F8" s="6">
        <v>4555</v>
      </c>
      <c r="G8" s="6">
        <f>SUM(B8:F8)</f>
        <v>24780</v>
      </c>
      <c r="H8" s="7">
        <f t="shared" ref="H8:H10" si="0">G8*$H$4</f>
        <v>991.2</v>
      </c>
    </row>
    <row r="9" spans="1:8" x14ac:dyDescent="0.2">
      <c r="A9" t="s">
        <v>13</v>
      </c>
      <c r="B9" s="33">
        <v>29</v>
      </c>
      <c r="C9" s="6">
        <v>9595</v>
      </c>
      <c r="D9" s="6">
        <v>5859</v>
      </c>
      <c r="E9" s="6">
        <v>4879</v>
      </c>
      <c r="F9" s="6">
        <v>3432</v>
      </c>
      <c r="G9" s="6">
        <f>SUM(B9:F9)</f>
        <v>23794</v>
      </c>
      <c r="H9" s="7">
        <f t="shared" si="0"/>
        <v>951.76</v>
      </c>
    </row>
    <row r="10" spans="1:8" x14ac:dyDescent="0.2">
      <c r="A10" s="35" t="s">
        <v>164</v>
      </c>
      <c r="B10" s="33">
        <v>43</v>
      </c>
      <c r="C10" s="6">
        <v>4250</v>
      </c>
      <c r="D10" s="6">
        <v>3750</v>
      </c>
      <c r="E10" s="6">
        <v>4500</v>
      </c>
      <c r="F10" s="6">
        <v>4000</v>
      </c>
      <c r="G10" s="6">
        <f>SUM(B10:F10)</f>
        <v>16543</v>
      </c>
      <c r="H10" s="7">
        <f t="shared" si="0"/>
        <v>661.72</v>
      </c>
    </row>
  </sheetData>
  <mergeCells count="1">
    <mergeCell ref="A1:H1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workbookViewId="0">
      <selection activeCell="B32" sqref="B32"/>
    </sheetView>
  </sheetViews>
  <sheetFormatPr defaultColWidth="15.7109375" defaultRowHeight="12.75" x14ac:dyDescent="0.2"/>
  <cols>
    <col min="1" max="1" width="20.28515625" customWidth="1"/>
    <col min="2" max="2" width="15" customWidth="1"/>
    <col min="3" max="3" width="18.5703125" customWidth="1"/>
    <col min="4" max="4" width="15.140625" bestFit="1" customWidth="1"/>
    <col min="5" max="255" width="9.140625" customWidth="1"/>
  </cols>
  <sheetData>
    <row r="1" spans="1:4" x14ac:dyDescent="0.2">
      <c r="A1" s="46" t="s">
        <v>160</v>
      </c>
      <c r="B1" s="46"/>
      <c r="C1" s="46"/>
      <c r="D1" s="46"/>
    </row>
    <row r="3" spans="1:4" x14ac:dyDescent="0.2">
      <c r="A3" s="8" t="s">
        <v>14</v>
      </c>
      <c r="B3" s="8" t="s">
        <v>15</v>
      </c>
      <c r="C3" s="8" t="s">
        <v>16</v>
      </c>
      <c r="D3" s="8" t="s">
        <v>17</v>
      </c>
    </row>
    <row r="4" spans="1:4" x14ac:dyDescent="0.2">
      <c r="A4" t="s">
        <v>18</v>
      </c>
      <c r="B4" s="9">
        <v>23051</v>
      </c>
      <c r="C4" s="10">
        <v>28760</v>
      </c>
      <c r="D4" s="11" t="str">
        <f>IF(C4&gt;B4,"Up","Down")</f>
        <v>Up</v>
      </c>
    </row>
    <row r="5" spans="1:4" x14ac:dyDescent="0.2">
      <c r="A5" t="s">
        <v>19</v>
      </c>
      <c r="B5" s="9">
        <v>21817</v>
      </c>
      <c r="C5" s="10">
        <v>20990</v>
      </c>
      <c r="D5" s="11" t="str">
        <f t="shared" ref="D5:D10" si="0">IF(C5&gt;B5,"Up","Down")</f>
        <v>Down</v>
      </c>
    </row>
    <row r="6" spans="1:4" x14ac:dyDescent="0.2">
      <c r="A6" t="s">
        <v>20</v>
      </c>
      <c r="B6" s="9">
        <v>27241</v>
      </c>
      <c r="C6" s="10">
        <v>35456</v>
      </c>
      <c r="D6" s="11" t="str">
        <f t="shared" si="0"/>
        <v>Up</v>
      </c>
    </row>
    <row r="7" spans="1:4" x14ac:dyDescent="0.2">
      <c r="A7" t="s">
        <v>21</v>
      </c>
      <c r="B7" s="9">
        <v>30053</v>
      </c>
      <c r="C7" s="10">
        <v>40500</v>
      </c>
      <c r="D7" s="11" t="str">
        <f t="shared" si="0"/>
        <v>Up</v>
      </c>
    </row>
    <row r="8" spans="1:4" x14ac:dyDescent="0.2">
      <c r="A8" t="s">
        <v>22</v>
      </c>
      <c r="B8" s="9">
        <v>28976</v>
      </c>
      <c r="C8" s="10">
        <v>25750</v>
      </c>
      <c r="D8" s="11" t="str">
        <f t="shared" si="0"/>
        <v>Down</v>
      </c>
    </row>
    <row r="9" spans="1:4" x14ac:dyDescent="0.2">
      <c r="A9" t="s">
        <v>23</v>
      </c>
      <c r="B9" s="9">
        <v>48023</v>
      </c>
      <c r="C9" s="10">
        <v>55550</v>
      </c>
      <c r="D9" s="11" t="str">
        <f t="shared" si="0"/>
        <v>Up</v>
      </c>
    </row>
    <row r="10" spans="1:4" x14ac:dyDescent="0.2">
      <c r="A10" s="12" t="s">
        <v>24</v>
      </c>
      <c r="B10" s="9">
        <f>SUM(B4:B9)</f>
        <v>179161</v>
      </c>
      <c r="C10" s="10">
        <f>SUM(C4:C9)</f>
        <v>207006</v>
      </c>
      <c r="D10" s="11" t="str">
        <f t="shared" si="0"/>
        <v>Up</v>
      </c>
    </row>
    <row r="14" spans="1:4" x14ac:dyDescent="0.2">
      <c r="A14" s="8" t="s">
        <v>14</v>
      </c>
      <c r="B14" s="8" t="s">
        <v>25</v>
      </c>
      <c r="C14" s="8" t="s">
        <v>24</v>
      </c>
      <c r="D14" s="8" t="s">
        <v>26</v>
      </c>
    </row>
    <row r="15" spans="1:4" x14ac:dyDescent="0.2">
      <c r="A15" t="s">
        <v>27</v>
      </c>
      <c r="B15" t="s">
        <v>28</v>
      </c>
      <c r="C15">
        <v>25000</v>
      </c>
      <c r="D15" s="11" t="str">
        <f>IF(C15&gt;20000,"Bonus","No Bonus")</f>
        <v>Bonus</v>
      </c>
    </row>
    <row r="16" spans="1:4" x14ac:dyDescent="0.2">
      <c r="A16" t="s">
        <v>29</v>
      </c>
      <c r="B16" t="s">
        <v>30</v>
      </c>
      <c r="C16">
        <v>18000</v>
      </c>
      <c r="D16" s="11" t="str">
        <f t="shared" ref="D16:D18" si="1">IF(C16&gt;20000,"Bonus","No Bonus")</f>
        <v>No Bonus</v>
      </c>
    </row>
    <row r="17" spans="1:7" x14ac:dyDescent="0.2">
      <c r="A17" t="s">
        <v>31</v>
      </c>
      <c r="B17" t="s">
        <v>32</v>
      </c>
      <c r="C17">
        <v>20000</v>
      </c>
      <c r="D17" s="11" t="str">
        <f t="shared" si="1"/>
        <v>No Bonus</v>
      </c>
    </row>
    <row r="18" spans="1:7" x14ac:dyDescent="0.2">
      <c r="A18" t="s">
        <v>33</v>
      </c>
      <c r="B18" t="s">
        <v>28</v>
      </c>
      <c r="C18">
        <v>28000</v>
      </c>
      <c r="D18" s="11" t="str">
        <f t="shared" si="1"/>
        <v>Bonus</v>
      </c>
    </row>
    <row r="26" spans="1:7" x14ac:dyDescent="0.2">
      <c r="B26" s="13"/>
      <c r="C26" s="13"/>
      <c r="D26" s="13"/>
      <c r="E26" s="13"/>
      <c r="F26" s="13"/>
    </row>
    <row r="27" spans="1:7" x14ac:dyDescent="0.2">
      <c r="B27" s="13"/>
      <c r="C27" s="13"/>
      <c r="D27" s="13"/>
      <c r="E27" s="13"/>
      <c r="F27" s="13"/>
    </row>
    <row r="28" spans="1:7" ht="15.75" x14ac:dyDescent="0.25">
      <c r="A28" s="47" t="s">
        <v>34</v>
      </c>
      <c r="B28" s="47"/>
      <c r="C28" s="47"/>
      <c r="D28" s="47"/>
      <c r="E28" s="47"/>
      <c r="F28" s="47"/>
    </row>
    <row r="29" spans="1:7" x14ac:dyDescent="0.2">
      <c r="A29" s="48" t="s">
        <v>35</v>
      </c>
      <c r="B29" s="48"/>
      <c r="C29" s="48"/>
      <c r="D29" s="48"/>
      <c r="E29" s="48"/>
      <c r="F29" s="48"/>
      <c r="G29" s="14"/>
    </row>
    <row r="30" spans="1:7" x14ac:dyDescent="0.2">
      <c r="A30" s="13"/>
      <c r="B30" s="13"/>
      <c r="C30" s="13"/>
      <c r="D30" s="13"/>
      <c r="E30" s="13"/>
      <c r="F30" s="13"/>
    </row>
    <row r="31" spans="1:7" x14ac:dyDescent="0.2">
      <c r="A31" s="8" t="s">
        <v>36</v>
      </c>
      <c r="B31" s="8" t="s">
        <v>37</v>
      </c>
    </row>
    <row r="32" spans="1:7" x14ac:dyDescent="0.2">
      <c r="A32">
        <v>800</v>
      </c>
      <c r="B32" s="11">
        <f>IF(A32&gt;=900,A32*0.1,0)</f>
        <v>0</v>
      </c>
    </row>
    <row r="33" spans="1:2" x14ac:dyDescent="0.2">
      <c r="A33" s="13">
        <v>1200</v>
      </c>
      <c r="B33" s="11">
        <f t="shared" ref="B33:B36" si="2">IF(A33&gt;=900,A33*0.1,0)</f>
        <v>120</v>
      </c>
    </row>
    <row r="34" spans="1:2" x14ac:dyDescent="0.2">
      <c r="A34" s="13">
        <v>700</v>
      </c>
      <c r="B34" s="11">
        <f t="shared" si="2"/>
        <v>0</v>
      </c>
    </row>
    <row r="35" spans="1:2" x14ac:dyDescent="0.2">
      <c r="A35" s="13">
        <v>1000</v>
      </c>
      <c r="B35" s="11">
        <f t="shared" si="2"/>
        <v>100</v>
      </c>
    </row>
    <row r="36" spans="1:2" x14ac:dyDescent="0.2">
      <c r="A36" s="13">
        <v>900</v>
      </c>
      <c r="B36" s="11">
        <f t="shared" si="2"/>
        <v>90</v>
      </c>
    </row>
  </sheetData>
  <mergeCells count="3">
    <mergeCell ref="A28:F28"/>
    <mergeCell ref="A29:F29"/>
    <mergeCell ref="A1:D1"/>
  </mergeCells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51"/>
  <sheetViews>
    <sheetView workbookViewId="0">
      <pane ySplit="5" topLeftCell="A44" activePane="bottomLeft" state="frozen"/>
      <selection activeCell="G17" sqref="G17"/>
      <selection pane="bottomLeft" activeCell="B51" sqref="B51"/>
    </sheetView>
  </sheetViews>
  <sheetFormatPr defaultRowHeight="12.75" x14ac:dyDescent="0.2"/>
  <cols>
    <col min="1" max="1" width="21.7109375" bestFit="1" customWidth="1"/>
    <col min="2" max="2" width="10.42578125" customWidth="1"/>
    <col min="3" max="3" width="14.140625" bestFit="1" customWidth="1"/>
    <col min="4" max="4" width="18.28515625" bestFit="1" customWidth="1"/>
    <col min="5" max="5" width="7.42578125" bestFit="1" customWidth="1"/>
    <col min="6" max="6" width="20.5703125" customWidth="1"/>
    <col min="7" max="7" width="16.28515625" bestFit="1" customWidth="1"/>
  </cols>
  <sheetData>
    <row r="1" spans="1:7" x14ac:dyDescent="0.2">
      <c r="A1" s="46" t="s">
        <v>161</v>
      </c>
      <c r="B1" s="46"/>
      <c r="C1" s="46"/>
      <c r="D1" s="46"/>
      <c r="E1" s="46"/>
      <c r="F1" s="46"/>
      <c r="G1" s="46"/>
    </row>
    <row r="3" spans="1:7" ht="18.75" x14ac:dyDescent="0.3">
      <c r="A3" s="49" t="s">
        <v>38</v>
      </c>
      <c r="B3" s="49"/>
      <c r="C3" s="49"/>
      <c r="D3" s="49"/>
      <c r="E3" s="49"/>
      <c r="F3" s="49"/>
      <c r="G3" s="49"/>
    </row>
    <row r="5" spans="1:7" x14ac:dyDescent="0.2">
      <c r="A5" s="15" t="s">
        <v>39</v>
      </c>
      <c r="B5" s="15"/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</row>
    <row r="6" spans="1:7" x14ac:dyDescent="0.2">
      <c r="A6" t="s">
        <v>45</v>
      </c>
      <c r="B6">
        <v>1</v>
      </c>
      <c r="C6" s="6">
        <v>42111</v>
      </c>
      <c r="D6" t="s">
        <v>46</v>
      </c>
      <c r="E6" t="s">
        <v>47</v>
      </c>
      <c r="F6" t="s">
        <v>48</v>
      </c>
      <c r="G6" t="s">
        <v>49</v>
      </c>
    </row>
    <row r="7" spans="1:7" x14ac:dyDescent="0.2">
      <c r="A7" t="s">
        <v>50</v>
      </c>
      <c r="B7">
        <v>2</v>
      </c>
      <c r="C7" s="6">
        <v>23232</v>
      </c>
      <c r="D7" t="s">
        <v>51</v>
      </c>
      <c r="E7" t="s">
        <v>47</v>
      </c>
      <c r="F7" t="s">
        <v>51</v>
      </c>
      <c r="G7" t="s">
        <v>45</v>
      </c>
    </row>
    <row r="8" spans="1:7" x14ac:dyDescent="0.2">
      <c r="A8" t="s">
        <v>52</v>
      </c>
      <c r="B8">
        <v>3</v>
      </c>
      <c r="C8" s="6">
        <v>17331</v>
      </c>
      <c r="D8" t="s">
        <v>53</v>
      </c>
      <c r="E8" t="s">
        <v>47</v>
      </c>
      <c r="F8" t="s">
        <v>53</v>
      </c>
      <c r="G8" t="s">
        <v>45</v>
      </c>
    </row>
    <row r="9" spans="1:7" x14ac:dyDescent="0.2">
      <c r="A9" t="s">
        <v>49</v>
      </c>
      <c r="B9">
        <v>4</v>
      </c>
      <c r="C9" s="6">
        <v>42548</v>
      </c>
      <c r="D9" t="s">
        <v>46</v>
      </c>
      <c r="E9" t="s">
        <v>47</v>
      </c>
      <c r="F9" t="s">
        <v>46</v>
      </c>
      <c r="G9" t="s">
        <v>45</v>
      </c>
    </row>
    <row r="10" spans="1:7" x14ac:dyDescent="0.2">
      <c r="A10" t="s">
        <v>54</v>
      </c>
      <c r="B10">
        <v>5</v>
      </c>
      <c r="C10" s="6">
        <v>36816</v>
      </c>
      <c r="D10" t="s">
        <v>55</v>
      </c>
      <c r="E10" t="s">
        <v>47</v>
      </c>
      <c r="F10" t="s">
        <v>55</v>
      </c>
      <c r="G10" t="s">
        <v>45</v>
      </c>
    </row>
    <row r="11" spans="1:7" x14ac:dyDescent="0.2">
      <c r="A11" t="s">
        <v>56</v>
      </c>
      <c r="B11">
        <v>6</v>
      </c>
      <c r="C11" s="6">
        <v>10712</v>
      </c>
      <c r="D11" t="s">
        <v>57</v>
      </c>
      <c r="E11" t="s">
        <v>47</v>
      </c>
      <c r="F11" t="s">
        <v>57</v>
      </c>
      <c r="G11" t="s">
        <v>45</v>
      </c>
    </row>
    <row r="12" spans="1:7" x14ac:dyDescent="0.2">
      <c r="A12" t="s">
        <v>58</v>
      </c>
      <c r="B12">
        <v>7</v>
      </c>
      <c r="C12" s="6">
        <v>17728</v>
      </c>
      <c r="D12" t="s">
        <v>53</v>
      </c>
      <c r="E12" t="s">
        <v>47</v>
      </c>
      <c r="F12" t="s">
        <v>59</v>
      </c>
      <c r="G12" t="s">
        <v>52</v>
      </c>
    </row>
    <row r="13" spans="1:7" x14ac:dyDescent="0.2">
      <c r="A13" t="s">
        <v>60</v>
      </c>
      <c r="B13">
        <v>8</v>
      </c>
      <c r="C13" s="6">
        <v>23721</v>
      </c>
      <c r="D13" t="s">
        <v>51</v>
      </c>
      <c r="E13" t="s">
        <v>47</v>
      </c>
      <c r="F13" t="s">
        <v>61</v>
      </c>
      <c r="G13" t="s">
        <v>50</v>
      </c>
    </row>
    <row r="14" spans="1:7" x14ac:dyDescent="0.2">
      <c r="A14" t="s">
        <v>62</v>
      </c>
      <c r="B14">
        <v>9</v>
      </c>
      <c r="C14" s="6">
        <v>42728</v>
      </c>
      <c r="D14" t="s">
        <v>63</v>
      </c>
      <c r="E14" t="s">
        <v>64</v>
      </c>
      <c r="F14" t="s">
        <v>65</v>
      </c>
      <c r="G14" t="s">
        <v>49</v>
      </c>
    </row>
    <row r="15" spans="1:7" x14ac:dyDescent="0.2">
      <c r="A15" t="s">
        <v>66</v>
      </c>
      <c r="B15">
        <v>10</v>
      </c>
      <c r="C15" s="6">
        <v>23383</v>
      </c>
      <c r="D15" t="s">
        <v>51</v>
      </c>
      <c r="E15" t="s">
        <v>47</v>
      </c>
      <c r="F15" t="s">
        <v>67</v>
      </c>
      <c r="G15" t="s">
        <v>50</v>
      </c>
    </row>
    <row r="16" spans="1:7" x14ac:dyDescent="0.2">
      <c r="A16" t="s">
        <v>68</v>
      </c>
      <c r="B16">
        <v>11</v>
      </c>
      <c r="C16" s="6">
        <v>17178</v>
      </c>
      <c r="D16" t="s">
        <v>53</v>
      </c>
      <c r="E16" t="s">
        <v>47</v>
      </c>
      <c r="F16" t="s">
        <v>69</v>
      </c>
      <c r="G16" t="s">
        <v>52</v>
      </c>
    </row>
    <row r="17" spans="1:7" x14ac:dyDescent="0.2">
      <c r="A17" t="s">
        <v>70</v>
      </c>
      <c r="B17">
        <v>12</v>
      </c>
      <c r="C17" s="6">
        <v>42312</v>
      </c>
      <c r="D17" t="s">
        <v>46</v>
      </c>
      <c r="E17" t="s">
        <v>71</v>
      </c>
      <c r="F17" t="s">
        <v>72</v>
      </c>
      <c r="G17" t="s">
        <v>49</v>
      </c>
    </row>
    <row r="18" spans="1:7" x14ac:dyDescent="0.2">
      <c r="A18" t="s">
        <v>73</v>
      </c>
      <c r="B18">
        <v>13</v>
      </c>
      <c r="C18" s="6">
        <v>42389</v>
      </c>
      <c r="D18" t="s">
        <v>46</v>
      </c>
      <c r="E18" t="s">
        <v>71</v>
      </c>
      <c r="F18" t="s">
        <v>48</v>
      </c>
      <c r="G18" t="s">
        <v>49</v>
      </c>
    </row>
    <row r="19" spans="1:7" x14ac:dyDescent="0.2">
      <c r="A19" t="s">
        <v>74</v>
      </c>
      <c r="B19">
        <v>14</v>
      </c>
      <c r="C19" s="6">
        <v>42313</v>
      </c>
      <c r="D19" t="s">
        <v>46</v>
      </c>
      <c r="E19" t="s">
        <v>75</v>
      </c>
      <c r="F19" t="s">
        <v>65</v>
      </c>
      <c r="G19" t="s">
        <v>49</v>
      </c>
    </row>
    <row r="20" spans="1:7" x14ac:dyDescent="0.2">
      <c r="A20" t="s">
        <v>76</v>
      </c>
      <c r="B20">
        <v>15</v>
      </c>
      <c r="C20" s="6">
        <v>17331</v>
      </c>
      <c r="D20" t="s">
        <v>53</v>
      </c>
      <c r="E20" t="s">
        <v>47</v>
      </c>
      <c r="F20" t="s">
        <v>59</v>
      </c>
      <c r="G20" t="s">
        <v>58</v>
      </c>
    </row>
    <row r="21" spans="1:7" x14ac:dyDescent="0.2">
      <c r="A21" t="s">
        <v>11</v>
      </c>
      <c r="B21">
        <v>16</v>
      </c>
      <c r="C21" s="6">
        <v>42665</v>
      </c>
      <c r="D21" t="s">
        <v>51</v>
      </c>
      <c r="E21" t="s">
        <v>77</v>
      </c>
      <c r="F21" t="s">
        <v>65</v>
      </c>
      <c r="G21" t="s">
        <v>49</v>
      </c>
    </row>
    <row r="22" spans="1:7" x14ac:dyDescent="0.2">
      <c r="A22" t="s">
        <v>78</v>
      </c>
      <c r="B22">
        <v>17</v>
      </c>
      <c r="C22" s="6">
        <v>23998</v>
      </c>
      <c r="D22" t="s">
        <v>51</v>
      </c>
      <c r="E22" t="s">
        <v>47</v>
      </c>
      <c r="F22" t="s">
        <v>67</v>
      </c>
      <c r="G22" t="s">
        <v>66</v>
      </c>
    </row>
    <row r="23" spans="1:7" x14ac:dyDescent="0.2">
      <c r="A23" t="s">
        <v>79</v>
      </c>
      <c r="B23">
        <v>18</v>
      </c>
      <c r="C23" s="6">
        <v>23467</v>
      </c>
      <c r="D23" t="s">
        <v>51</v>
      </c>
      <c r="E23" t="s">
        <v>47</v>
      </c>
      <c r="F23" t="s">
        <v>61</v>
      </c>
      <c r="G23" t="s">
        <v>60</v>
      </c>
    </row>
    <row r="24" spans="1:7" x14ac:dyDescent="0.2">
      <c r="A24" t="s">
        <v>80</v>
      </c>
      <c r="B24">
        <v>19</v>
      </c>
      <c r="C24" s="6">
        <v>17932</v>
      </c>
      <c r="D24" t="s">
        <v>53</v>
      </c>
      <c r="E24" t="s">
        <v>47</v>
      </c>
      <c r="F24" t="s">
        <v>69</v>
      </c>
      <c r="G24" t="s">
        <v>68</v>
      </c>
    </row>
    <row r="25" spans="1:7" x14ac:dyDescent="0.2">
      <c r="A25" t="s">
        <v>81</v>
      </c>
      <c r="B25">
        <v>20</v>
      </c>
      <c r="C25" s="6">
        <v>17549</v>
      </c>
      <c r="D25" t="s">
        <v>53</v>
      </c>
      <c r="E25" t="s">
        <v>47</v>
      </c>
      <c r="F25" t="s">
        <v>59</v>
      </c>
      <c r="G25" t="s">
        <v>58</v>
      </c>
    </row>
    <row r="26" spans="1:7" x14ac:dyDescent="0.2">
      <c r="A26" t="s">
        <v>82</v>
      </c>
      <c r="B26">
        <v>21</v>
      </c>
      <c r="C26" s="6">
        <v>36452</v>
      </c>
      <c r="D26" t="s">
        <v>55</v>
      </c>
      <c r="E26" t="s">
        <v>47</v>
      </c>
      <c r="F26" t="s">
        <v>83</v>
      </c>
      <c r="G26" t="s">
        <v>54</v>
      </c>
    </row>
    <row r="27" spans="1:7" x14ac:dyDescent="0.2">
      <c r="A27" t="s">
        <v>84</v>
      </c>
      <c r="B27">
        <v>22</v>
      </c>
      <c r="C27" s="6">
        <v>36112</v>
      </c>
      <c r="D27" t="s">
        <v>55</v>
      </c>
      <c r="E27" t="s">
        <v>47</v>
      </c>
      <c r="F27" t="s">
        <v>85</v>
      </c>
      <c r="G27" t="s">
        <v>54</v>
      </c>
    </row>
    <row r="28" spans="1:7" x14ac:dyDescent="0.2">
      <c r="A28" t="s">
        <v>86</v>
      </c>
      <c r="B28">
        <v>23</v>
      </c>
      <c r="C28" s="6">
        <v>42175</v>
      </c>
      <c r="D28" t="s">
        <v>46</v>
      </c>
      <c r="E28" t="s">
        <v>64</v>
      </c>
      <c r="F28" t="s">
        <v>48</v>
      </c>
      <c r="G28" t="s">
        <v>49</v>
      </c>
    </row>
    <row r="29" spans="1:7" x14ac:dyDescent="0.2">
      <c r="A29" t="s">
        <v>87</v>
      </c>
      <c r="B29">
        <v>24</v>
      </c>
      <c r="C29" s="6">
        <v>42909</v>
      </c>
      <c r="D29" t="s">
        <v>46</v>
      </c>
      <c r="E29" t="s">
        <v>75</v>
      </c>
      <c r="F29" t="s">
        <v>72</v>
      </c>
      <c r="G29" t="s">
        <v>49</v>
      </c>
    </row>
    <row r="30" spans="1:7" x14ac:dyDescent="0.2">
      <c r="A30" t="s">
        <v>12</v>
      </c>
      <c r="B30">
        <v>25</v>
      </c>
      <c r="C30" s="6">
        <v>42540</v>
      </c>
      <c r="D30" t="s">
        <v>46</v>
      </c>
      <c r="E30" t="s">
        <v>77</v>
      </c>
      <c r="F30" t="s">
        <v>48</v>
      </c>
      <c r="G30" t="s">
        <v>49</v>
      </c>
    </row>
    <row r="31" spans="1:7" x14ac:dyDescent="0.2">
      <c r="A31" t="s">
        <v>88</v>
      </c>
      <c r="B31">
        <v>26</v>
      </c>
      <c r="C31" s="6">
        <v>17273</v>
      </c>
      <c r="D31" t="s">
        <v>53</v>
      </c>
      <c r="E31" t="s">
        <v>47</v>
      </c>
      <c r="F31" t="s">
        <v>59</v>
      </c>
      <c r="G31" t="s">
        <v>58</v>
      </c>
    </row>
    <row r="32" spans="1:7" x14ac:dyDescent="0.2">
      <c r="A32" t="s">
        <v>89</v>
      </c>
      <c r="B32">
        <v>27</v>
      </c>
      <c r="C32" s="6">
        <v>36712</v>
      </c>
      <c r="D32" t="s">
        <v>55</v>
      </c>
      <c r="E32" t="s">
        <v>47</v>
      </c>
      <c r="F32" t="s">
        <v>83</v>
      </c>
      <c r="G32" t="s">
        <v>54</v>
      </c>
    </row>
    <row r="33" spans="1:7" x14ac:dyDescent="0.2">
      <c r="A33" t="s">
        <v>90</v>
      </c>
      <c r="B33">
        <v>28</v>
      </c>
      <c r="C33" s="6">
        <v>23760</v>
      </c>
      <c r="D33" t="s">
        <v>55</v>
      </c>
      <c r="E33" t="s">
        <v>47</v>
      </c>
      <c r="F33" t="s">
        <v>61</v>
      </c>
      <c r="G33" t="s">
        <v>60</v>
      </c>
    </row>
    <row r="34" spans="1:7" x14ac:dyDescent="0.2">
      <c r="A34" t="s">
        <v>13</v>
      </c>
      <c r="B34">
        <v>29</v>
      </c>
      <c r="C34" s="6">
        <v>42919</v>
      </c>
      <c r="D34" t="s">
        <v>46</v>
      </c>
      <c r="E34" t="s">
        <v>77</v>
      </c>
      <c r="F34" t="s">
        <v>72</v>
      </c>
      <c r="G34" t="s">
        <v>49</v>
      </c>
    </row>
    <row r="35" spans="1:7" x14ac:dyDescent="0.2">
      <c r="A35" t="s">
        <v>91</v>
      </c>
      <c r="B35">
        <v>30</v>
      </c>
      <c r="C35" s="6">
        <v>42619</v>
      </c>
      <c r="D35" t="s">
        <v>46</v>
      </c>
      <c r="E35" t="s">
        <v>64</v>
      </c>
      <c r="F35" t="s">
        <v>72</v>
      </c>
      <c r="G35" t="s">
        <v>49</v>
      </c>
    </row>
    <row r="36" spans="1:7" x14ac:dyDescent="0.2">
      <c r="A36" t="s">
        <v>92</v>
      </c>
      <c r="B36">
        <v>31</v>
      </c>
      <c r="C36" s="6">
        <v>17911</v>
      </c>
      <c r="D36" t="s">
        <v>53</v>
      </c>
      <c r="E36" t="s">
        <v>47</v>
      </c>
      <c r="F36" t="s">
        <v>59</v>
      </c>
      <c r="G36" t="s">
        <v>58</v>
      </c>
    </row>
    <row r="37" spans="1:7" x14ac:dyDescent="0.2">
      <c r="A37" t="s">
        <v>93</v>
      </c>
      <c r="B37">
        <v>32</v>
      </c>
      <c r="C37" s="6">
        <v>36287</v>
      </c>
      <c r="D37" t="s">
        <v>55</v>
      </c>
      <c r="E37" t="s">
        <v>47</v>
      </c>
      <c r="F37" t="s">
        <v>85</v>
      </c>
      <c r="G37" t="s">
        <v>54</v>
      </c>
    </row>
    <row r="38" spans="1:7" x14ac:dyDescent="0.2">
      <c r="A38" t="s">
        <v>94</v>
      </c>
      <c r="B38">
        <v>33</v>
      </c>
      <c r="C38" s="6">
        <v>23190</v>
      </c>
      <c r="D38" t="s">
        <v>51</v>
      </c>
      <c r="E38" t="s">
        <v>47</v>
      </c>
      <c r="F38" t="s">
        <v>67</v>
      </c>
      <c r="G38" t="s">
        <v>66</v>
      </c>
    </row>
    <row r="39" spans="1:7" x14ac:dyDescent="0.2">
      <c r="A39" t="s">
        <v>95</v>
      </c>
      <c r="B39">
        <v>34</v>
      </c>
      <c r="C39" s="6">
        <v>10980</v>
      </c>
      <c r="D39" t="s">
        <v>57</v>
      </c>
      <c r="E39" t="s">
        <v>47</v>
      </c>
      <c r="F39" t="s">
        <v>57</v>
      </c>
      <c r="G39" t="s">
        <v>45</v>
      </c>
    </row>
    <row r="40" spans="1:7" x14ac:dyDescent="0.2">
      <c r="A40" t="s">
        <v>96</v>
      </c>
      <c r="B40">
        <v>35</v>
      </c>
      <c r="C40" s="6">
        <v>10751</v>
      </c>
      <c r="D40" t="s">
        <v>57</v>
      </c>
      <c r="E40" t="s">
        <v>47</v>
      </c>
      <c r="F40" t="s">
        <v>57</v>
      </c>
      <c r="G40" t="s">
        <v>45</v>
      </c>
    </row>
    <row r="41" spans="1:7" x14ac:dyDescent="0.2">
      <c r="A41" t="s">
        <v>97</v>
      </c>
      <c r="B41">
        <v>36</v>
      </c>
      <c r="C41" s="6">
        <v>10976</v>
      </c>
      <c r="D41" t="s">
        <v>57</v>
      </c>
      <c r="E41" t="s">
        <v>47</v>
      </c>
      <c r="F41" t="s">
        <v>57</v>
      </c>
      <c r="G41" t="s">
        <v>45</v>
      </c>
    </row>
    <row r="42" spans="1:7" x14ac:dyDescent="0.2">
      <c r="A42" t="s">
        <v>98</v>
      </c>
      <c r="B42">
        <v>37</v>
      </c>
      <c r="C42" s="6">
        <v>17970</v>
      </c>
      <c r="D42" t="s">
        <v>53</v>
      </c>
      <c r="E42" t="s">
        <v>47</v>
      </c>
      <c r="F42" t="s">
        <v>59</v>
      </c>
      <c r="G42" t="s">
        <v>58</v>
      </c>
    </row>
    <row r="43" spans="1:7" x14ac:dyDescent="0.2">
      <c r="A43" t="s">
        <v>99</v>
      </c>
      <c r="B43">
        <v>38</v>
      </c>
      <c r="C43" s="6">
        <v>36102</v>
      </c>
      <c r="D43" t="s">
        <v>55</v>
      </c>
      <c r="E43" t="s">
        <v>47</v>
      </c>
      <c r="F43" t="s">
        <v>100</v>
      </c>
      <c r="G43" t="s">
        <v>54</v>
      </c>
    </row>
    <row r="44" spans="1:7" x14ac:dyDescent="0.2">
      <c r="A44" t="s">
        <v>101</v>
      </c>
      <c r="B44">
        <v>39</v>
      </c>
      <c r="C44" s="6">
        <v>36556</v>
      </c>
      <c r="D44" t="s">
        <v>55</v>
      </c>
      <c r="E44" t="s">
        <v>47</v>
      </c>
      <c r="F44" t="s">
        <v>100</v>
      </c>
      <c r="G44" t="s">
        <v>54</v>
      </c>
    </row>
    <row r="45" spans="1:7" x14ac:dyDescent="0.2">
      <c r="A45" t="s">
        <v>102</v>
      </c>
      <c r="B45">
        <v>40</v>
      </c>
      <c r="C45" s="6">
        <v>23858</v>
      </c>
      <c r="D45" t="s">
        <v>51</v>
      </c>
      <c r="E45" t="s">
        <v>47</v>
      </c>
      <c r="F45" t="s">
        <v>61</v>
      </c>
      <c r="G45" t="s">
        <v>60</v>
      </c>
    </row>
    <row r="49" spans="1:2" x14ac:dyDescent="0.2">
      <c r="A49" s="16" t="s">
        <v>103</v>
      </c>
      <c r="B49" s="12">
        <f>COUNT(B6:B45)</f>
        <v>40</v>
      </c>
    </row>
    <row r="50" spans="1:2" x14ac:dyDescent="0.2">
      <c r="A50" s="16" t="s">
        <v>104</v>
      </c>
      <c r="B50" s="12">
        <f>COUNTIF(C6:C45,"&gt;30000")</f>
        <v>19</v>
      </c>
    </row>
    <row r="51" spans="1:2" x14ac:dyDescent="0.2">
      <c r="A51" s="16" t="s">
        <v>105</v>
      </c>
      <c r="B51" s="12">
        <f>COUNTIF(D6:D45,"Support")</f>
        <v>8</v>
      </c>
    </row>
  </sheetData>
  <mergeCells count="2">
    <mergeCell ref="A3:G3"/>
    <mergeCell ref="A1:G1"/>
  </mergeCells>
  <printOptions gridLines="1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48"/>
  <sheetViews>
    <sheetView workbookViewId="0">
      <pane ySplit="7" topLeftCell="A37" activePane="bottomLeft" state="frozen"/>
      <selection activeCell="G17" sqref="G17"/>
      <selection pane="bottomLeft" activeCell="B47" sqref="B47"/>
    </sheetView>
  </sheetViews>
  <sheetFormatPr defaultColWidth="9.140625" defaultRowHeight="12.75" x14ac:dyDescent="0.2"/>
  <cols>
    <col min="1" max="1" width="32.7109375" customWidth="1"/>
    <col min="2" max="5" width="13.42578125" bestFit="1" customWidth="1"/>
    <col min="6" max="6" width="14.5703125" bestFit="1" customWidth="1"/>
  </cols>
  <sheetData>
    <row r="1" spans="1:7" x14ac:dyDescent="0.2">
      <c r="A1" s="46" t="s">
        <v>162</v>
      </c>
      <c r="B1" s="46"/>
      <c r="C1" s="46"/>
      <c r="D1" s="46"/>
      <c r="E1" s="46"/>
      <c r="F1" s="46"/>
      <c r="G1" s="46"/>
    </row>
    <row r="3" spans="1:7" s="17" customFormat="1" ht="18.75" x14ac:dyDescent="0.3">
      <c r="A3" s="49" t="s">
        <v>0</v>
      </c>
      <c r="B3" s="49"/>
      <c r="C3" s="49"/>
      <c r="D3" s="49"/>
      <c r="E3" s="49"/>
      <c r="F3" s="49"/>
      <c r="G3" s="49"/>
    </row>
    <row r="4" spans="1:7" s="18" customFormat="1" ht="18.75" x14ac:dyDescent="0.3">
      <c r="A4" s="49" t="s">
        <v>106</v>
      </c>
      <c r="B4" s="49"/>
      <c r="C4" s="49"/>
      <c r="D4" s="49"/>
      <c r="E4" s="49"/>
      <c r="F4" s="49"/>
      <c r="G4" s="49"/>
    </row>
    <row r="5" spans="1:7" ht="10.5" customHeight="1" thickBot="1" x14ac:dyDescent="0.25"/>
    <row r="6" spans="1:7" s="18" customFormat="1" ht="15.75" thickBot="1" x14ac:dyDescent="0.3">
      <c r="A6"/>
      <c r="B6" s="50" t="s">
        <v>107</v>
      </c>
      <c r="C6" s="51"/>
      <c r="D6" s="51"/>
      <c r="E6" s="51"/>
      <c r="F6" s="52"/>
    </row>
    <row r="7" spans="1:7" ht="15.75" thickBot="1" x14ac:dyDescent="0.3">
      <c r="A7" s="19" t="s">
        <v>108</v>
      </c>
      <c r="B7" s="20" t="s">
        <v>5</v>
      </c>
      <c r="C7" s="21" t="s">
        <v>6</v>
      </c>
      <c r="D7" s="21" t="s">
        <v>7</v>
      </c>
      <c r="E7" s="21" t="s">
        <v>8</v>
      </c>
      <c r="F7" s="22" t="s">
        <v>9</v>
      </c>
    </row>
    <row r="8" spans="1:7" ht="14.25" x14ac:dyDescent="0.2">
      <c r="A8" s="23" t="s">
        <v>109</v>
      </c>
      <c r="B8" s="27">
        <v>6354</v>
      </c>
      <c r="C8" s="28">
        <v>4846</v>
      </c>
      <c r="D8" s="28">
        <v>3958</v>
      </c>
      <c r="E8" s="28">
        <v>8284</v>
      </c>
      <c r="F8" s="29">
        <f t="shared" ref="F8:F43" si="0">SUM(B8:E8)</f>
        <v>23442</v>
      </c>
    </row>
    <row r="9" spans="1:7" ht="14.25" x14ac:dyDescent="0.2">
      <c r="A9" s="24" t="s">
        <v>110</v>
      </c>
      <c r="B9" s="27">
        <v>8484</v>
      </c>
      <c r="C9" s="28">
        <v>5858</v>
      </c>
      <c r="D9" s="28">
        <v>5858</v>
      </c>
      <c r="E9" s="28">
        <v>4555</v>
      </c>
      <c r="F9" s="29">
        <f t="shared" si="0"/>
        <v>24755</v>
      </c>
    </row>
    <row r="10" spans="1:7" ht="14.25" x14ac:dyDescent="0.2">
      <c r="A10" s="24" t="s">
        <v>111</v>
      </c>
      <c r="B10" s="27">
        <v>9595</v>
      </c>
      <c r="C10" s="28">
        <v>5859</v>
      </c>
      <c r="D10" s="28">
        <v>4879</v>
      </c>
      <c r="E10" s="28">
        <v>3432</v>
      </c>
      <c r="F10" s="29">
        <f t="shared" si="0"/>
        <v>23765</v>
      </c>
    </row>
    <row r="11" spans="1:7" ht="14.25" x14ac:dyDescent="0.2">
      <c r="A11" s="24" t="s">
        <v>112</v>
      </c>
      <c r="B11" s="27">
        <v>7578</v>
      </c>
      <c r="C11" s="28">
        <v>6900</v>
      </c>
      <c r="D11" s="28">
        <v>3444</v>
      </c>
      <c r="E11" s="28">
        <v>5909</v>
      </c>
      <c r="F11" s="29">
        <f t="shared" si="0"/>
        <v>23831</v>
      </c>
    </row>
    <row r="12" spans="1:7" ht="14.25" x14ac:dyDescent="0.2">
      <c r="A12" s="24" t="s">
        <v>113</v>
      </c>
      <c r="B12" s="27">
        <v>6291</v>
      </c>
      <c r="C12" s="28">
        <v>5209</v>
      </c>
      <c r="D12" s="28">
        <v>6333</v>
      </c>
      <c r="E12" s="28">
        <v>8633</v>
      </c>
      <c r="F12" s="29">
        <f t="shared" si="0"/>
        <v>26466</v>
      </c>
    </row>
    <row r="13" spans="1:7" ht="14.25" x14ac:dyDescent="0.2">
      <c r="A13" s="24" t="s">
        <v>113</v>
      </c>
      <c r="B13" s="27">
        <v>791</v>
      </c>
      <c r="C13" s="28">
        <v>278</v>
      </c>
      <c r="D13" s="28">
        <v>298</v>
      </c>
      <c r="E13" s="28">
        <v>478</v>
      </c>
      <c r="F13" s="29">
        <f t="shared" si="0"/>
        <v>1845</v>
      </c>
    </row>
    <row r="14" spans="1:7" ht="14.25" x14ac:dyDescent="0.2">
      <c r="A14" s="24" t="s">
        <v>113</v>
      </c>
      <c r="B14" s="27">
        <v>432</v>
      </c>
      <c r="C14" s="28">
        <v>322</v>
      </c>
      <c r="D14" s="28">
        <v>245</v>
      </c>
      <c r="E14" s="28">
        <v>754</v>
      </c>
      <c r="F14" s="29">
        <f t="shared" si="0"/>
        <v>1753</v>
      </c>
    </row>
    <row r="15" spans="1:7" ht="14.25" x14ac:dyDescent="0.2">
      <c r="A15" s="24" t="s">
        <v>114</v>
      </c>
      <c r="B15" s="27">
        <v>6354</v>
      </c>
      <c r="C15" s="28">
        <v>6563</v>
      </c>
      <c r="D15" s="28">
        <v>4333</v>
      </c>
      <c r="E15" s="28">
        <v>8284</v>
      </c>
      <c r="F15" s="29">
        <f t="shared" si="0"/>
        <v>25534</v>
      </c>
    </row>
    <row r="16" spans="1:7" ht="14.25" x14ac:dyDescent="0.2">
      <c r="A16" s="24" t="s">
        <v>113</v>
      </c>
      <c r="B16" s="27">
        <v>789</v>
      </c>
      <c r="C16" s="28">
        <v>434</v>
      </c>
      <c r="D16" s="28">
        <v>564</v>
      </c>
      <c r="E16" s="28">
        <v>633</v>
      </c>
      <c r="F16" s="29">
        <f t="shared" si="0"/>
        <v>2420</v>
      </c>
    </row>
    <row r="17" spans="1:6" ht="14.25" x14ac:dyDescent="0.2">
      <c r="A17" s="24" t="s">
        <v>115</v>
      </c>
      <c r="B17" s="27">
        <v>534</v>
      </c>
      <c r="C17" s="28">
        <v>423</v>
      </c>
      <c r="D17" s="28">
        <v>521</v>
      </c>
      <c r="E17" s="28">
        <v>625</v>
      </c>
      <c r="F17" s="29">
        <f t="shared" si="0"/>
        <v>2103</v>
      </c>
    </row>
    <row r="18" spans="1:6" ht="14.25" x14ac:dyDescent="0.2">
      <c r="A18" s="24" t="s">
        <v>116</v>
      </c>
      <c r="B18" s="27">
        <v>644</v>
      </c>
      <c r="C18" s="28">
        <v>643</v>
      </c>
      <c r="D18" s="28">
        <v>634</v>
      </c>
      <c r="E18" s="28">
        <v>632</v>
      </c>
      <c r="F18" s="29">
        <f t="shared" si="0"/>
        <v>2553</v>
      </c>
    </row>
    <row r="19" spans="1:6" ht="14.25" x14ac:dyDescent="0.2">
      <c r="A19" s="24" t="s">
        <v>113</v>
      </c>
      <c r="B19" s="27">
        <v>654</v>
      </c>
      <c r="C19" s="28">
        <v>634</v>
      </c>
      <c r="D19" s="28">
        <v>326</v>
      </c>
      <c r="E19" s="28">
        <v>754</v>
      </c>
      <c r="F19" s="29">
        <f t="shared" si="0"/>
        <v>2368</v>
      </c>
    </row>
    <row r="20" spans="1:6" ht="14.25" x14ac:dyDescent="0.2">
      <c r="A20" s="24" t="s">
        <v>117</v>
      </c>
      <c r="B20" s="27">
        <v>6778</v>
      </c>
      <c r="C20" s="28">
        <v>6760</v>
      </c>
      <c r="D20" s="28">
        <v>4568</v>
      </c>
      <c r="E20" s="28">
        <v>7834</v>
      </c>
      <c r="F20" s="29">
        <f t="shared" si="0"/>
        <v>25940</v>
      </c>
    </row>
    <row r="21" spans="1:6" ht="14.25" x14ac:dyDescent="0.2">
      <c r="A21" s="24" t="s">
        <v>117</v>
      </c>
      <c r="B21" s="27">
        <v>6354</v>
      </c>
      <c r="C21" s="28">
        <v>6346</v>
      </c>
      <c r="D21" s="28">
        <v>3555</v>
      </c>
      <c r="E21" s="28">
        <v>6442</v>
      </c>
      <c r="F21" s="29">
        <f t="shared" si="0"/>
        <v>22697</v>
      </c>
    </row>
    <row r="22" spans="1:6" ht="14.25" x14ac:dyDescent="0.2">
      <c r="A22" s="24" t="s">
        <v>118</v>
      </c>
      <c r="B22" s="27">
        <v>233</v>
      </c>
      <c r="C22" s="28">
        <v>532</v>
      </c>
      <c r="D22" s="28">
        <v>525</v>
      </c>
      <c r="E22" s="28">
        <v>652</v>
      </c>
      <c r="F22" s="29">
        <f t="shared" si="0"/>
        <v>1942</v>
      </c>
    </row>
    <row r="23" spans="1:6" ht="14.25" x14ac:dyDescent="0.2">
      <c r="A23" s="24" t="s">
        <v>118</v>
      </c>
      <c r="B23" s="27">
        <v>543</v>
      </c>
      <c r="C23" s="28">
        <v>634</v>
      </c>
      <c r="D23" s="28">
        <v>744</v>
      </c>
      <c r="E23" s="28">
        <v>543</v>
      </c>
      <c r="F23" s="29">
        <f t="shared" si="0"/>
        <v>2464</v>
      </c>
    </row>
    <row r="24" spans="1:6" ht="14.25" x14ac:dyDescent="0.2">
      <c r="A24" s="24" t="s">
        <v>119</v>
      </c>
      <c r="B24" s="27">
        <v>354</v>
      </c>
      <c r="C24" s="28">
        <v>633</v>
      </c>
      <c r="D24" s="28">
        <v>422</v>
      </c>
      <c r="E24" s="28">
        <v>255</v>
      </c>
      <c r="F24" s="29">
        <f t="shared" si="0"/>
        <v>1664</v>
      </c>
    </row>
    <row r="25" spans="1:6" ht="14.25" x14ac:dyDescent="0.2">
      <c r="A25" s="24" t="s">
        <v>119</v>
      </c>
      <c r="B25" s="27">
        <v>532</v>
      </c>
      <c r="C25" s="28">
        <v>526</v>
      </c>
      <c r="D25" s="28">
        <v>355</v>
      </c>
      <c r="E25" s="28">
        <v>644</v>
      </c>
      <c r="F25" s="29">
        <f t="shared" si="0"/>
        <v>2057</v>
      </c>
    </row>
    <row r="26" spans="1:6" ht="14.25" x14ac:dyDescent="0.2">
      <c r="A26" s="24" t="s">
        <v>120</v>
      </c>
      <c r="B26" s="27">
        <v>255</v>
      </c>
      <c r="C26" s="28">
        <v>525</v>
      </c>
      <c r="D26" s="28">
        <v>252</v>
      </c>
      <c r="E26" s="28">
        <v>624</v>
      </c>
      <c r="F26" s="29">
        <f t="shared" si="0"/>
        <v>1656</v>
      </c>
    </row>
    <row r="27" spans="1:6" ht="14.25" x14ac:dyDescent="0.2">
      <c r="A27" s="24" t="s">
        <v>120</v>
      </c>
      <c r="B27" s="27">
        <v>422</v>
      </c>
      <c r="C27" s="28">
        <v>642</v>
      </c>
      <c r="D27" s="28">
        <v>642</v>
      </c>
      <c r="E27" s="28">
        <v>624</v>
      </c>
      <c r="F27" s="29">
        <f t="shared" si="0"/>
        <v>2330</v>
      </c>
    </row>
    <row r="28" spans="1:6" ht="14.25" x14ac:dyDescent="0.2">
      <c r="A28" s="24" t="s">
        <v>121</v>
      </c>
      <c r="B28" s="27">
        <v>622</v>
      </c>
      <c r="C28" s="28">
        <v>222</v>
      </c>
      <c r="D28" s="28">
        <v>454</v>
      </c>
      <c r="E28" s="28">
        <v>733</v>
      </c>
      <c r="F28" s="29">
        <f t="shared" si="0"/>
        <v>2031</v>
      </c>
    </row>
    <row r="29" spans="1:6" ht="14.25" x14ac:dyDescent="0.2">
      <c r="A29" s="24" t="s">
        <v>122</v>
      </c>
      <c r="B29" s="27">
        <v>366</v>
      </c>
      <c r="C29" s="28">
        <v>255</v>
      </c>
      <c r="D29" s="28">
        <v>335</v>
      </c>
      <c r="E29" s="28">
        <v>526</v>
      </c>
      <c r="F29" s="29">
        <f t="shared" si="0"/>
        <v>1482</v>
      </c>
    </row>
    <row r="30" spans="1:6" ht="14.25" x14ac:dyDescent="0.2">
      <c r="A30" s="24" t="s">
        <v>117</v>
      </c>
      <c r="B30" s="27">
        <v>632</v>
      </c>
      <c r="C30" s="28">
        <v>672</v>
      </c>
      <c r="D30" s="28">
        <v>744</v>
      </c>
      <c r="E30" s="28">
        <v>257</v>
      </c>
      <c r="F30" s="29">
        <f t="shared" si="0"/>
        <v>2305</v>
      </c>
    </row>
    <row r="31" spans="1:6" ht="14.25" x14ac:dyDescent="0.2">
      <c r="A31" s="24" t="s">
        <v>123</v>
      </c>
      <c r="B31" s="27">
        <v>854</v>
      </c>
      <c r="C31" s="28">
        <v>364</v>
      </c>
      <c r="D31" s="28">
        <v>474</v>
      </c>
      <c r="E31" s="28">
        <v>743</v>
      </c>
      <c r="F31" s="29">
        <f t="shared" si="0"/>
        <v>2435</v>
      </c>
    </row>
    <row r="32" spans="1:6" ht="14.25" x14ac:dyDescent="0.2">
      <c r="A32" s="24" t="s">
        <v>124</v>
      </c>
      <c r="B32" s="27">
        <v>3634</v>
      </c>
      <c r="C32" s="28">
        <v>6344</v>
      </c>
      <c r="D32" s="28">
        <v>6423</v>
      </c>
      <c r="E32" s="28">
        <v>2546</v>
      </c>
      <c r="F32" s="29">
        <f t="shared" si="0"/>
        <v>18947</v>
      </c>
    </row>
    <row r="33" spans="1:6" ht="14.25" x14ac:dyDescent="0.2">
      <c r="A33" s="24" t="s">
        <v>117</v>
      </c>
      <c r="B33" s="27">
        <v>6436</v>
      </c>
      <c r="C33" s="28">
        <v>3264</v>
      </c>
      <c r="D33" s="28">
        <v>6432</v>
      </c>
      <c r="E33" s="28">
        <v>2536</v>
      </c>
      <c r="F33" s="29">
        <f t="shared" si="0"/>
        <v>18668</v>
      </c>
    </row>
    <row r="34" spans="1:6" ht="14.25" x14ac:dyDescent="0.2">
      <c r="A34" s="24" t="s">
        <v>125</v>
      </c>
      <c r="B34" s="27">
        <v>356</v>
      </c>
      <c r="C34" s="28">
        <v>634</v>
      </c>
      <c r="D34" s="28">
        <v>632</v>
      </c>
      <c r="E34" s="28">
        <v>743</v>
      </c>
      <c r="F34" s="29">
        <f t="shared" si="0"/>
        <v>2365</v>
      </c>
    </row>
    <row r="35" spans="1:6" ht="14.25" x14ac:dyDescent="0.2">
      <c r="A35" s="24" t="s">
        <v>126</v>
      </c>
      <c r="B35" s="27">
        <v>6337</v>
      </c>
      <c r="C35" s="28">
        <v>7332</v>
      </c>
      <c r="D35" s="28">
        <v>4678</v>
      </c>
      <c r="E35" s="28">
        <v>7532</v>
      </c>
      <c r="F35" s="29">
        <f t="shared" si="0"/>
        <v>25879</v>
      </c>
    </row>
    <row r="36" spans="1:6" ht="14.25" x14ac:dyDescent="0.2">
      <c r="A36" s="24" t="s">
        <v>127</v>
      </c>
      <c r="B36" s="27">
        <v>636</v>
      </c>
      <c r="C36" s="28">
        <v>347</v>
      </c>
      <c r="D36" s="28">
        <v>733</v>
      </c>
      <c r="E36" s="28">
        <v>537</v>
      </c>
      <c r="F36" s="29">
        <f t="shared" si="0"/>
        <v>2253</v>
      </c>
    </row>
    <row r="37" spans="1:6" ht="14.25" x14ac:dyDescent="0.2">
      <c r="A37" s="24" t="s">
        <v>127</v>
      </c>
      <c r="B37" s="27">
        <v>533</v>
      </c>
      <c r="C37" s="28">
        <v>743</v>
      </c>
      <c r="D37" s="28">
        <v>743</v>
      </c>
      <c r="E37" s="28">
        <v>753</v>
      </c>
      <c r="F37" s="29">
        <f t="shared" si="0"/>
        <v>2772</v>
      </c>
    </row>
    <row r="38" spans="1:6" ht="14.25" x14ac:dyDescent="0.2">
      <c r="A38" s="24" t="s">
        <v>117</v>
      </c>
      <c r="B38" s="27">
        <v>545</v>
      </c>
      <c r="C38" s="28">
        <v>865</v>
      </c>
      <c r="D38" s="28">
        <v>567</v>
      </c>
      <c r="E38" s="28">
        <v>699</v>
      </c>
      <c r="F38" s="29">
        <f t="shared" si="0"/>
        <v>2676</v>
      </c>
    </row>
    <row r="39" spans="1:6" ht="14.25" x14ac:dyDescent="0.2">
      <c r="A39" s="24" t="s">
        <v>128</v>
      </c>
      <c r="B39" s="27">
        <v>742</v>
      </c>
      <c r="C39" s="28">
        <v>945</v>
      </c>
      <c r="D39" s="28">
        <v>743</v>
      </c>
      <c r="E39" s="28">
        <v>864</v>
      </c>
      <c r="F39" s="29">
        <f t="shared" si="0"/>
        <v>3294</v>
      </c>
    </row>
    <row r="40" spans="1:6" ht="14.25" x14ac:dyDescent="0.2">
      <c r="A40" s="24" t="s">
        <v>129</v>
      </c>
      <c r="B40" s="27">
        <v>2626</v>
      </c>
      <c r="C40" s="28">
        <v>2642</v>
      </c>
      <c r="D40" s="28">
        <v>6422</v>
      </c>
      <c r="E40" s="28">
        <v>4322</v>
      </c>
      <c r="F40" s="29">
        <f t="shared" si="0"/>
        <v>16012</v>
      </c>
    </row>
    <row r="41" spans="1:6" ht="14.25" x14ac:dyDescent="0.2">
      <c r="A41" s="24" t="s">
        <v>130</v>
      </c>
      <c r="B41" s="27">
        <v>4747</v>
      </c>
      <c r="C41" s="28">
        <v>4723</v>
      </c>
      <c r="D41" s="28">
        <v>3753</v>
      </c>
      <c r="E41" s="28">
        <v>7355</v>
      </c>
      <c r="F41" s="29">
        <f t="shared" si="0"/>
        <v>20578</v>
      </c>
    </row>
    <row r="42" spans="1:6" ht="15" thickBot="1" x14ac:dyDescent="0.25">
      <c r="A42" s="24" t="s">
        <v>131</v>
      </c>
      <c r="B42" s="27">
        <v>475</v>
      </c>
      <c r="C42" s="28">
        <v>735</v>
      </c>
      <c r="D42" s="28">
        <v>735</v>
      </c>
      <c r="E42" s="28">
        <v>546</v>
      </c>
      <c r="F42" s="29">
        <f t="shared" si="0"/>
        <v>2491</v>
      </c>
    </row>
    <row r="43" spans="1:6" s="26" customFormat="1" ht="15.75" thickBot="1" x14ac:dyDescent="0.3">
      <c r="A43" s="25" t="s">
        <v>9</v>
      </c>
      <c r="B43" s="30">
        <f>SUM(B8:B42)</f>
        <v>93512</v>
      </c>
      <c r="C43" s="31">
        <f>SUM(C8:C42)</f>
        <v>84654</v>
      </c>
      <c r="D43" s="31">
        <f>SUM(D8:D42)</f>
        <v>76324</v>
      </c>
      <c r="E43" s="31">
        <f>SUM(E8:E42)</f>
        <v>91283</v>
      </c>
      <c r="F43" s="32">
        <f t="shared" si="0"/>
        <v>345773</v>
      </c>
    </row>
    <row r="46" spans="1:6" x14ac:dyDescent="0.2">
      <c r="A46" s="16" t="s">
        <v>132</v>
      </c>
      <c r="B46" s="53">
        <f>SUMIF(A8:A42,"Cinnamon",B8:B42)</f>
        <v>8957</v>
      </c>
    </row>
    <row r="47" spans="1:6" x14ac:dyDescent="0.2">
      <c r="A47" s="16" t="s">
        <v>133</v>
      </c>
      <c r="B47" s="53">
        <f>SUMIF(A8:A42,"Basil Leaf",E8:E42)</f>
        <v>17768</v>
      </c>
    </row>
    <row r="48" spans="1:6" x14ac:dyDescent="0.2">
      <c r="A48" s="16"/>
    </row>
  </sheetData>
  <mergeCells count="4">
    <mergeCell ref="A3:G3"/>
    <mergeCell ref="A4:G4"/>
    <mergeCell ref="B6:F6"/>
    <mergeCell ref="A1:G1"/>
  </mergeCells>
  <printOptions horizontalCentered="1"/>
  <pageMargins left="0.4" right="0.4" top="0.51" bottom="0.5" header="0.5" footer="0.5"/>
  <pageSetup paperSize="9" orientation="portrait" horizontalDpi="300" r:id="rId1"/>
  <headerFooter alignWithMargins="0"/>
  <colBreaks count="1" manualBreakCount="1">
    <brk id="3" min="2" max="58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/>
  </sheetViews>
  <sheetFormatPr defaultRowHeight="12.75" outlineLevelRow="1" outlineLevelCol="1" x14ac:dyDescent="0.2"/>
  <cols>
    <col min="3" max="3" width="6.28515625" customWidth="1"/>
    <col min="4" max="7" width="13.28515625" bestFit="1" customWidth="1" outlineLevel="1"/>
  </cols>
  <sheetData>
    <row r="1" spans="2:7" ht="13.5" thickBot="1" x14ac:dyDescent="0.25"/>
    <row r="2" spans="2:7" ht="15" x14ac:dyDescent="0.25">
      <c r="B2" s="58" t="s">
        <v>169</v>
      </c>
      <c r="C2" s="58"/>
      <c r="D2" s="63"/>
      <c r="E2" s="63"/>
      <c r="F2" s="63"/>
      <c r="G2" s="63"/>
    </row>
    <row r="3" spans="2:7" ht="15" collapsed="1" x14ac:dyDescent="0.25">
      <c r="B3" s="57"/>
      <c r="C3" s="57"/>
      <c r="D3" s="64" t="s">
        <v>171</v>
      </c>
      <c r="E3" s="64" t="s">
        <v>168</v>
      </c>
      <c r="F3" s="64" t="s">
        <v>178</v>
      </c>
      <c r="G3" s="64" t="s">
        <v>181</v>
      </c>
    </row>
    <row r="4" spans="2:7" ht="33.75" hidden="1" outlineLevel="1" x14ac:dyDescent="0.2">
      <c r="B4" s="60"/>
      <c r="C4" s="60"/>
      <c r="D4" s="54"/>
      <c r="E4" s="66" t="s">
        <v>179</v>
      </c>
      <c r="F4" s="66" t="s">
        <v>179</v>
      </c>
      <c r="G4" s="66" t="s">
        <v>179</v>
      </c>
    </row>
    <row r="5" spans="2:7" x14ac:dyDescent="0.2">
      <c r="B5" s="61" t="s">
        <v>170</v>
      </c>
      <c r="C5" s="61"/>
      <c r="D5" s="59"/>
      <c r="E5" s="59"/>
      <c r="F5" s="59"/>
      <c r="G5" s="59"/>
    </row>
    <row r="6" spans="2:7" outlineLevel="1" x14ac:dyDescent="0.2">
      <c r="B6" s="60"/>
      <c r="C6" s="60" t="s">
        <v>180</v>
      </c>
      <c r="D6" s="55">
        <v>100000</v>
      </c>
      <c r="E6" s="65">
        <v>100000</v>
      </c>
      <c r="F6" s="65">
        <v>100000</v>
      </c>
      <c r="G6" s="65">
        <v>95000</v>
      </c>
    </row>
    <row r="7" spans="2:7" outlineLevel="1" x14ac:dyDescent="0.2">
      <c r="B7" s="60"/>
      <c r="C7" s="60" t="s">
        <v>177</v>
      </c>
      <c r="D7" s="55">
        <v>55000</v>
      </c>
      <c r="E7" s="65">
        <v>55000</v>
      </c>
      <c r="F7" s="65">
        <v>50000</v>
      </c>
      <c r="G7" s="65">
        <v>55000</v>
      </c>
    </row>
    <row r="8" spans="2:7" outlineLevel="1" x14ac:dyDescent="0.2">
      <c r="B8" s="60"/>
      <c r="C8" s="60" t="s">
        <v>166</v>
      </c>
      <c r="D8" s="55">
        <v>35000</v>
      </c>
      <c r="E8" s="65">
        <v>50000</v>
      </c>
      <c r="F8" s="65">
        <v>35000</v>
      </c>
      <c r="G8" s="65">
        <v>35000</v>
      </c>
    </row>
    <row r="9" spans="2:7" outlineLevel="1" x14ac:dyDescent="0.2">
      <c r="B9" s="60"/>
      <c r="C9" s="60" t="s">
        <v>176</v>
      </c>
      <c r="D9" s="67">
        <v>0.25</v>
      </c>
      <c r="E9" s="68">
        <v>0.2</v>
      </c>
      <c r="F9" s="68">
        <v>0.3</v>
      </c>
      <c r="G9" s="68">
        <v>0.4</v>
      </c>
    </row>
    <row r="10" spans="2:7" x14ac:dyDescent="0.2">
      <c r="B10" s="61" t="s">
        <v>172</v>
      </c>
      <c r="C10" s="61"/>
      <c r="D10" s="59"/>
      <c r="E10" s="59"/>
      <c r="F10" s="59"/>
      <c r="G10" s="59"/>
    </row>
    <row r="11" spans="2:7" ht="13.5" outlineLevel="1" thickBot="1" x14ac:dyDescent="0.25">
      <c r="B11" s="62"/>
      <c r="C11" s="62" t="s">
        <v>167</v>
      </c>
      <c r="D11" s="56">
        <v>139562.5</v>
      </c>
      <c r="E11" s="56">
        <v>154840</v>
      </c>
      <c r="F11" s="56">
        <v>149205</v>
      </c>
      <c r="G11" s="56">
        <v>197120</v>
      </c>
    </row>
    <row r="12" spans="2:7" x14ac:dyDescent="0.2">
      <c r="B12" t="s">
        <v>173</v>
      </c>
    </row>
    <row r="13" spans="2:7" x14ac:dyDescent="0.2">
      <c r="B13" t="s">
        <v>174</v>
      </c>
    </row>
    <row r="14" spans="2:7" x14ac:dyDescent="0.2">
      <c r="B14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topLeftCell="A15" workbookViewId="0">
      <selection activeCell="I31" sqref="I31"/>
    </sheetView>
  </sheetViews>
  <sheetFormatPr defaultRowHeight="12.75" x14ac:dyDescent="0.2"/>
  <cols>
    <col min="1" max="1" width="13.7109375" bestFit="1" customWidth="1"/>
    <col min="2" max="4" width="12.85546875" bestFit="1" customWidth="1"/>
  </cols>
  <sheetData>
    <row r="1" spans="1:8" x14ac:dyDescent="0.2">
      <c r="A1" s="46" t="s">
        <v>163</v>
      </c>
      <c r="B1" s="46"/>
      <c r="C1" s="46"/>
      <c r="D1" s="46"/>
      <c r="E1" s="46"/>
      <c r="F1" s="46"/>
      <c r="G1" s="46"/>
      <c r="H1" s="46"/>
    </row>
    <row r="3" spans="1:8" x14ac:dyDescent="0.2">
      <c r="B3" s="11" t="s">
        <v>134</v>
      </c>
      <c r="C3" s="11" t="s">
        <v>135</v>
      </c>
      <c r="D3" s="11" t="s">
        <v>136</v>
      </c>
    </row>
    <row r="4" spans="1:8" x14ac:dyDescent="0.2">
      <c r="A4" s="12" t="s">
        <v>137</v>
      </c>
    </row>
    <row r="5" spans="1:8" x14ac:dyDescent="0.2">
      <c r="A5" t="s">
        <v>138</v>
      </c>
      <c r="B5" s="37">
        <v>100000</v>
      </c>
      <c r="C5" s="37">
        <f>B5+B5*$B$22</f>
        <v>125000</v>
      </c>
      <c r="D5" s="37">
        <f>C5+C5*$B$22</f>
        <v>156250</v>
      </c>
    </row>
    <row r="6" spans="1:8" x14ac:dyDescent="0.2">
      <c r="A6" t="s">
        <v>139</v>
      </c>
      <c r="B6" s="37">
        <v>55000</v>
      </c>
      <c r="C6" s="37">
        <f t="shared" ref="C6:D7" si="0">B6+B6*$B$22</f>
        <v>68750</v>
      </c>
      <c r="D6" s="37">
        <f t="shared" si="0"/>
        <v>85937.5</v>
      </c>
    </row>
    <row r="7" spans="1:8" x14ac:dyDescent="0.2">
      <c r="A7" t="s">
        <v>140</v>
      </c>
      <c r="B7" s="37">
        <v>35000</v>
      </c>
      <c r="C7" s="37">
        <f t="shared" si="0"/>
        <v>43750</v>
      </c>
      <c r="D7" s="37">
        <f t="shared" si="0"/>
        <v>54687.5</v>
      </c>
    </row>
    <row r="8" spans="1:8" x14ac:dyDescent="0.2">
      <c r="B8" s="37"/>
      <c r="C8" s="34"/>
      <c r="D8" s="34"/>
    </row>
    <row r="9" spans="1:8" x14ac:dyDescent="0.2">
      <c r="A9" s="35" t="s">
        <v>141</v>
      </c>
      <c r="B9" s="38">
        <f>SUM(B5:B7)</f>
        <v>190000</v>
      </c>
      <c r="C9" s="38">
        <f>SUM(C5:C7)</f>
        <v>237500</v>
      </c>
      <c r="D9" s="38">
        <f>SUM(D5:D7)</f>
        <v>296875</v>
      </c>
    </row>
    <row r="10" spans="1:8" x14ac:dyDescent="0.2">
      <c r="B10" s="37"/>
      <c r="C10" s="34"/>
      <c r="D10" s="34"/>
    </row>
    <row r="11" spans="1:8" x14ac:dyDescent="0.2">
      <c r="A11" s="12" t="s">
        <v>142</v>
      </c>
      <c r="B11" s="37"/>
      <c r="C11" s="34"/>
      <c r="D11" s="34"/>
    </row>
    <row r="12" spans="1:8" x14ac:dyDescent="0.2">
      <c r="A12" t="s">
        <v>143</v>
      </c>
      <c r="B12" s="37">
        <v>100000</v>
      </c>
      <c r="C12" s="37">
        <f>B12</f>
        <v>100000</v>
      </c>
      <c r="D12" s="37">
        <f>B12</f>
        <v>100000</v>
      </c>
    </row>
    <row r="13" spans="1:8" x14ac:dyDescent="0.2">
      <c r="A13" t="s">
        <v>144</v>
      </c>
      <c r="B13" s="37">
        <v>50000</v>
      </c>
      <c r="C13" s="37">
        <f t="shared" ref="C13:C15" si="1">B13</f>
        <v>50000</v>
      </c>
      <c r="D13" s="37">
        <f t="shared" ref="D13:D15" si="2">B13</f>
        <v>50000</v>
      </c>
    </row>
    <row r="14" spans="1:8" x14ac:dyDescent="0.2">
      <c r="A14" s="35" t="s">
        <v>145</v>
      </c>
      <c r="B14" s="37">
        <v>10000</v>
      </c>
      <c r="C14" s="37">
        <f t="shared" si="1"/>
        <v>10000</v>
      </c>
      <c r="D14" s="37">
        <f t="shared" si="2"/>
        <v>10000</v>
      </c>
    </row>
    <row r="15" spans="1:8" x14ac:dyDescent="0.2">
      <c r="A15" s="35" t="s">
        <v>165</v>
      </c>
      <c r="B15" s="37">
        <v>15000</v>
      </c>
      <c r="C15" s="37">
        <f t="shared" si="1"/>
        <v>15000</v>
      </c>
      <c r="D15" s="37">
        <f t="shared" si="2"/>
        <v>15000</v>
      </c>
    </row>
    <row r="16" spans="1:8" x14ac:dyDescent="0.2">
      <c r="A16" s="39" t="s">
        <v>146</v>
      </c>
      <c r="B16" s="40">
        <f>SUM(B12:B15)</f>
        <v>175000</v>
      </c>
      <c r="C16" s="40">
        <f t="shared" ref="C16:D16" si="3">SUM(C12:C15)</f>
        <v>175000</v>
      </c>
      <c r="D16" s="40">
        <f t="shared" si="3"/>
        <v>175000</v>
      </c>
    </row>
    <row r="17" spans="1:4" x14ac:dyDescent="0.2">
      <c r="A17" s="41" t="s">
        <v>147</v>
      </c>
      <c r="B17" s="42">
        <f>B9-B16</f>
        <v>15000</v>
      </c>
      <c r="C17" s="42">
        <f t="shared" ref="C17:D17" si="4">C9-C16</f>
        <v>62500</v>
      </c>
      <c r="D17" s="42">
        <f t="shared" si="4"/>
        <v>121875</v>
      </c>
    </row>
    <row r="18" spans="1:4" x14ac:dyDescent="0.2">
      <c r="A18" s="41" t="s">
        <v>148</v>
      </c>
      <c r="B18" s="42">
        <f>B17*0.3</f>
        <v>4500</v>
      </c>
      <c r="C18" s="42">
        <f t="shared" ref="C18:D18" si="5">C17*0.3</f>
        <v>18750</v>
      </c>
      <c r="D18" s="42">
        <f t="shared" si="5"/>
        <v>36562.5</v>
      </c>
    </row>
    <row r="19" spans="1:4" x14ac:dyDescent="0.2">
      <c r="A19" s="41" t="s">
        <v>149</v>
      </c>
      <c r="B19" s="40">
        <f>B17-B18</f>
        <v>10500</v>
      </c>
      <c r="C19" s="40">
        <f t="shared" ref="C19:D19" si="6">C17-C18</f>
        <v>43750</v>
      </c>
      <c r="D19" s="40">
        <f t="shared" si="6"/>
        <v>85312.5</v>
      </c>
    </row>
    <row r="20" spans="1:4" x14ac:dyDescent="0.2">
      <c r="A20" s="41" t="s">
        <v>150</v>
      </c>
      <c r="B20" s="43">
        <f>B19</f>
        <v>10500</v>
      </c>
      <c r="C20" s="42">
        <f>B20+C19</f>
        <v>54250</v>
      </c>
      <c r="D20" s="42">
        <f>C20+D19</f>
        <v>139562.5</v>
      </c>
    </row>
    <row r="22" spans="1:4" ht="18" x14ac:dyDescent="0.25">
      <c r="A22" s="12" t="s">
        <v>151</v>
      </c>
      <c r="B22" s="36">
        <v>0.25</v>
      </c>
    </row>
    <row r="27" spans="1:4" ht="15.75" x14ac:dyDescent="0.25">
      <c r="A27" s="44" t="s">
        <v>152</v>
      </c>
    </row>
    <row r="29" spans="1:4" ht="14.25" x14ac:dyDescent="0.2">
      <c r="A29" s="18" t="s">
        <v>153</v>
      </c>
    </row>
    <row r="31" spans="1:4" ht="14.25" x14ac:dyDescent="0.2">
      <c r="A31" s="45" t="s">
        <v>156</v>
      </c>
    </row>
    <row r="32" spans="1:4" ht="14.25" x14ac:dyDescent="0.2">
      <c r="A32" s="45" t="s">
        <v>157</v>
      </c>
    </row>
    <row r="33" spans="1:1" ht="14.25" x14ac:dyDescent="0.2">
      <c r="A33" s="45" t="s">
        <v>158</v>
      </c>
    </row>
    <row r="35" spans="1:1" ht="14.25" x14ac:dyDescent="0.2">
      <c r="A35" s="18" t="s">
        <v>154</v>
      </c>
    </row>
    <row r="55" spans="1:1" x14ac:dyDescent="0.2">
      <c r="A55" t="s">
        <v>155</v>
      </c>
    </row>
  </sheetData>
  <scenarios current="2" sqref="D20">
    <scenario name="scenario1" locked="1" count="4" user="End-User" comment="Created by End-User on 24/11/2015">
      <inputCells r="B5" val="100000" numFmtId="168"/>
      <inputCells r="B6" val="55000" numFmtId="168"/>
      <inputCells r="B7" val="50000" numFmtId="168"/>
      <inputCells r="B22" val="0.2" numFmtId="9"/>
    </scenario>
    <scenario name="scenario2" locked="1" count="4" user="End-User" comment="Created by End-User on 24/11/2015">
      <inputCells r="B5" val="100000" numFmtId="168"/>
      <inputCells r="B6" val="50000" numFmtId="168"/>
      <inputCells r="B7" val="35000" numFmtId="168"/>
      <inputCells r="B22" val="0.3" numFmtId="9"/>
    </scenario>
    <scenario name="scenario3" locked="1" count="4" user="End-User" comment="Created by End-User on 24/11/2015">
      <inputCells r="B5" val="95000" numFmtId="168"/>
      <inputCells r="B6" val="55000" numFmtId="168"/>
      <inputCells r="B7" val="35000" numFmtId="168"/>
      <inputCells r="B22" val="0.4" numFmtId="9"/>
    </scenario>
  </scenarios>
  <mergeCells count="1">
    <mergeCell ref="A1:H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Absolute</vt:lpstr>
      <vt:lpstr>IF</vt:lpstr>
      <vt:lpstr>Count(IF)</vt:lpstr>
      <vt:lpstr>Sum(IF)</vt:lpstr>
      <vt:lpstr>Scenario Summary</vt:lpstr>
      <vt:lpstr>Scenario Manager</vt:lpstr>
      <vt:lpstr>'Sum(IF)'!Print_Area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Barry</dc:creator>
  <cp:lastModifiedBy>End-User</cp:lastModifiedBy>
  <dcterms:created xsi:type="dcterms:W3CDTF">2014-11-04T12:42:37Z</dcterms:created>
  <dcterms:modified xsi:type="dcterms:W3CDTF">2015-11-24T20:15:00Z</dcterms:modified>
</cp:coreProperties>
</file>