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neyder Mesa\Desktop\UNIVERSIDAD-VALE\"/>
    </mc:Choice>
  </mc:AlternateContent>
  <xr:revisionPtr revIDLastSave="0" documentId="8_{1B4E051A-5957-4FD5-B578-9D6CDCEF140F}" xr6:coauthVersionLast="47" xr6:coauthVersionMax="47" xr10:uidLastSave="{00000000-0000-0000-0000-000000000000}"/>
  <bookViews>
    <workbookView xWindow="-120" yWindow="-120" windowWidth="20730" windowHeight="11160" xr2:uid="{418646D2-A0E1-4169-838F-4F8EB7DFB128}"/>
  </bookViews>
  <sheets>
    <sheet name="Plantilla " sheetId="1" r:id="rId1"/>
    <sheet name="Prueba Normal 1" sheetId="2" r:id="rId2"/>
    <sheet name="Prueba Normal 2" sheetId="6" r:id="rId3"/>
    <sheet name="Prueba normal 3" sheetId="13" r:id="rId4"/>
    <sheet name="Prueba Extraordinaria 1" sheetId="7" r:id="rId5"/>
    <sheet name="Prueba Extraordinaria 2" sheetId="8" r:id="rId6"/>
    <sheet name="Prueba Extraordinaria 3" sheetId="9" r:id="rId7"/>
    <sheet name="Prueba de Error 1" sheetId="3" r:id="rId8"/>
    <sheet name="Prueba de Error 2" sheetId="10" r:id="rId9"/>
    <sheet name="Prueba de Error 3" sheetId="11" r:id="rId10"/>
    <sheet name="Prueba de Error 4" sheetId="12" r:id="rId11"/>
  </sheets>
  <definedNames>
    <definedName name="_xlnm.Print_Area" localSheetId="0">'Plantilla '!$A$1:$Y$59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3" l="1"/>
  <c r="J41" i="13"/>
  <c r="J40" i="13"/>
  <c r="J37" i="13"/>
  <c r="C37" i="13"/>
  <c r="C36" i="13"/>
  <c r="C35" i="13"/>
  <c r="J34" i="13"/>
  <c r="C34" i="13"/>
  <c r="C26" i="13"/>
  <c r="E30" i="13" s="1"/>
  <c r="J23" i="13"/>
  <c r="J24" i="13" s="1"/>
  <c r="C23" i="13"/>
  <c r="J22" i="13"/>
  <c r="J19" i="13"/>
  <c r="J18" i="13"/>
  <c r="C18" i="13"/>
  <c r="C19" i="13" s="1"/>
  <c r="J13" i="13"/>
  <c r="C33" i="13" s="1"/>
  <c r="C13" i="13"/>
  <c r="C12" i="13"/>
  <c r="G31" i="13" s="1"/>
  <c r="J44" i="12"/>
  <c r="J41" i="12"/>
  <c r="J40" i="12"/>
  <c r="J37" i="12"/>
  <c r="C37" i="12"/>
  <c r="C36" i="12"/>
  <c r="C35" i="12"/>
  <c r="J35" i="12" s="1"/>
  <c r="J34" i="12"/>
  <c r="C34" i="12"/>
  <c r="C26" i="12"/>
  <c r="E30" i="12" s="1"/>
  <c r="J24" i="12"/>
  <c r="J23" i="12"/>
  <c r="C23" i="12"/>
  <c r="J22" i="12"/>
  <c r="J19" i="12"/>
  <c r="J18" i="12"/>
  <c r="C18" i="12"/>
  <c r="C19" i="12" s="1"/>
  <c r="J13" i="12"/>
  <c r="C33" i="12" s="1"/>
  <c r="C13" i="12"/>
  <c r="C12" i="12"/>
  <c r="G31" i="12" s="1"/>
  <c r="J41" i="11"/>
  <c r="J40" i="11"/>
  <c r="J44" i="11" s="1"/>
  <c r="C37" i="11"/>
  <c r="J37" i="11" s="1"/>
  <c r="C36" i="11"/>
  <c r="C35" i="11"/>
  <c r="J35" i="11" s="1"/>
  <c r="C34" i="11"/>
  <c r="J34" i="11" s="1"/>
  <c r="C33" i="11"/>
  <c r="C30" i="11"/>
  <c r="C26" i="11"/>
  <c r="E30" i="11" s="1"/>
  <c r="J23" i="11"/>
  <c r="C23" i="11"/>
  <c r="J22" i="11"/>
  <c r="J24" i="11" s="1"/>
  <c r="J18" i="11"/>
  <c r="J19" i="11" s="1"/>
  <c r="C18" i="11"/>
  <c r="C19" i="11" s="1"/>
  <c r="J13" i="11"/>
  <c r="C31" i="11" s="1"/>
  <c r="C13" i="11"/>
  <c r="C12" i="11"/>
  <c r="G33" i="11" s="1"/>
  <c r="J35" i="10"/>
  <c r="J44" i="10"/>
  <c r="J41" i="10"/>
  <c r="J40" i="10"/>
  <c r="C37" i="10"/>
  <c r="J37" i="10" s="1"/>
  <c r="C36" i="10"/>
  <c r="C35" i="10"/>
  <c r="C34" i="10"/>
  <c r="J34" i="10" s="1"/>
  <c r="C26" i="10"/>
  <c r="E30" i="10" s="1"/>
  <c r="J23" i="10"/>
  <c r="J24" i="10" s="1"/>
  <c r="C23" i="10"/>
  <c r="J22" i="10"/>
  <c r="J19" i="10"/>
  <c r="J18" i="10"/>
  <c r="C18" i="10"/>
  <c r="C19" i="10" s="1"/>
  <c r="J13" i="10"/>
  <c r="C33" i="10" s="1"/>
  <c r="C13" i="10"/>
  <c r="C12" i="10"/>
  <c r="G31" i="10" s="1"/>
  <c r="J35" i="9"/>
  <c r="J32" i="9"/>
  <c r="J31" i="9"/>
  <c r="J41" i="9"/>
  <c r="J44" i="9" s="1"/>
  <c r="J40" i="9"/>
  <c r="J37" i="9"/>
  <c r="C37" i="9"/>
  <c r="C36" i="9"/>
  <c r="C35" i="9"/>
  <c r="C34" i="9"/>
  <c r="J34" i="9" s="1"/>
  <c r="C31" i="9"/>
  <c r="C26" i="9"/>
  <c r="E30" i="9" s="1"/>
  <c r="J23" i="9"/>
  <c r="C23" i="9"/>
  <c r="J22" i="9"/>
  <c r="J24" i="9" s="1"/>
  <c r="J18" i="9"/>
  <c r="J19" i="9" s="1"/>
  <c r="C18" i="9"/>
  <c r="C19" i="9" s="1"/>
  <c r="J13" i="9"/>
  <c r="C33" i="9" s="1"/>
  <c r="C13" i="9"/>
  <c r="C12" i="9"/>
  <c r="G33" i="9" s="1"/>
  <c r="J41" i="8"/>
  <c r="J44" i="8" s="1"/>
  <c r="C41" i="8"/>
  <c r="J35" i="8"/>
  <c r="J30" i="8"/>
  <c r="E30" i="8"/>
  <c r="C26" i="8"/>
  <c r="J40" i="8"/>
  <c r="J37" i="8"/>
  <c r="C37" i="8"/>
  <c r="C36" i="8"/>
  <c r="C35" i="8"/>
  <c r="C34" i="8"/>
  <c r="J34" i="8" s="1"/>
  <c r="J23" i="8"/>
  <c r="C23" i="8"/>
  <c r="J22" i="8"/>
  <c r="J24" i="8" s="1"/>
  <c r="J18" i="8"/>
  <c r="J19" i="8" s="1"/>
  <c r="C18" i="8"/>
  <c r="C19" i="8" s="1"/>
  <c r="J13" i="8"/>
  <c r="C33" i="8" s="1"/>
  <c r="C13" i="8"/>
  <c r="C12" i="8"/>
  <c r="G33" i="8" s="1"/>
  <c r="G33" i="7"/>
  <c r="J33" i="7" s="1"/>
  <c r="G32" i="7"/>
  <c r="G31" i="7"/>
  <c r="C12" i="7"/>
  <c r="C37" i="7"/>
  <c r="J37" i="7" s="1"/>
  <c r="C36" i="7"/>
  <c r="C35" i="7"/>
  <c r="J35" i="7" s="1"/>
  <c r="C34" i="7"/>
  <c r="J34" i="7" s="1"/>
  <c r="C26" i="7"/>
  <c r="C30" i="7" s="1"/>
  <c r="J23" i="7"/>
  <c r="C23" i="7"/>
  <c r="J22" i="7"/>
  <c r="C22" i="7"/>
  <c r="J18" i="7"/>
  <c r="C18" i="7"/>
  <c r="C19" i="7" s="1"/>
  <c r="J13" i="7"/>
  <c r="C33" i="7" s="1"/>
  <c r="C13" i="7"/>
  <c r="C36" i="6"/>
  <c r="J36" i="6" s="1"/>
  <c r="C35" i="6"/>
  <c r="C34" i="6"/>
  <c r="J34" i="6" s="1"/>
  <c r="C33" i="6"/>
  <c r="J33" i="6" s="1"/>
  <c r="C25" i="6"/>
  <c r="C29" i="6" s="1"/>
  <c r="J22" i="6"/>
  <c r="C22" i="6"/>
  <c r="J21" i="6"/>
  <c r="C21" i="6"/>
  <c r="J17" i="6"/>
  <c r="C17" i="6"/>
  <c r="C18" i="6" s="1"/>
  <c r="G32" i="6" s="1"/>
  <c r="J16" i="6"/>
  <c r="J12" i="6"/>
  <c r="C30" i="6" s="1"/>
  <c r="C12" i="6"/>
  <c r="C11" i="6"/>
  <c r="J36" i="3"/>
  <c r="C36" i="3"/>
  <c r="C35" i="3"/>
  <c r="C34" i="3"/>
  <c r="J34" i="3" s="1"/>
  <c r="C33" i="3"/>
  <c r="J33" i="3" s="1"/>
  <c r="C25" i="3"/>
  <c r="C29" i="3" s="1"/>
  <c r="J22" i="3"/>
  <c r="C22" i="3"/>
  <c r="J21" i="3"/>
  <c r="C21" i="3"/>
  <c r="J17" i="3"/>
  <c r="C17" i="3"/>
  <c r="C18" i="3" s="1"/>
  <c r="G32" i="3" s="1"/>
  <c r="J16" i="3"/>
  <c r="J12" i="3"/>
  <c r="C32" i="3" s="1"/>
  <c r="C12" i="3"/>
  <c r="C11" i="3"/>
  <c r="C36" i="2"/>
  <c r="J36" i="2" s="1"/>
  <c r="C35" i="2"/>
  <c r="J34" i="2"/>
  <c r="C34" i="2"/>
  <c r="J33" i="2"/>
  <c r="E40" i="2" s="1"/>
  <c r="J40" i="2" s="1"/>
  <c r="C33" i="2"/>
  <c r="C25" i="2"/>
  <c r="C29" i="2" s="1"/>
  <c r="J22" i="2"/>
  <c r="C22" i="2"/>
  <c r="J21" i="2"/>
  <c r="C21" i="2"/>
  <c r="J17" i="2"/>
  <c r="C17" i="2"/>
  <c r="C18" i="2" s="1"/>
  <c r="G32" i="2" s="1"/>
  <c r="J16" i="2"/>
  <c r="J12" i="2"/>
  <c r="C32" i="2" s="1"/>
  <c r="C12" i="2"/>
  <c r="C11" i="2"/>
  <c r="C36" i="1"/>
  <c r="J36" i="1" s="1"/>
  <c r="C35" i="1"/>
  <c r="C34" i="1"/>
  <c r="J34" i="1" s="1"/>
  <c r="C33" i="1"/>
  <c r="J33" i="1" s="1"/>
  <c r="C25" i="1"/>
  <c r="C29" i="1" s="1"/>
  <c r="J22" i="1"/>
  <c r="C22" i="1"/>
  <c r="J21" i="1"/>
  <c r="C21" i="1"/>
  <c r="J17" i="1"/>
  <c r="C17" i="1"/>
  <c r="C18" i="1" s="1"/>
  <c r="G32" i="1" s="1"/>
  <c r="J16" i="1"/>
  <c r="J12" i="1"/>
  <c r="C30" i="1" s="1"/>
  <c r="C12" i="1"/>
  <c r="C11" i="1"/>
  <c r="M8" i="1"/>
  <c r="M9" i="1" s="1"/>
  <c r="M10" i="1" s="1"/>
  <c r="J18" i="1" l="1"/>
  <c r="G30" i="1" s="1"/>
  <c r="J23" i="1"/>
  <c r="G31" i="1" s="1"/>
  <c r="G32" i="13"/>
  <c r="G33" i="13"/>
  <c r="J33" i="13" s="1"/>
  <c r="C31" i="13"/>
  <c r="J31" i="13" s="1"/>
  <c r="C32" i="13" s="1"/>
  <c r="J32" i="13" s="1"/>
  <c r="C30" i="13"/>
  <c r="J30" i="13" s="1"/>
  <c r="G32" i="12"/>
  <c r="G33" i="12"/>
  <c r="J33" i="12" s="1"/>
  <c r="C31" i="12"/>
  <c r="J31" i="12" s="1"/>
  <c r="C32" i="12" s="1"/>
  <c r="C30" i="12"/>
  <c r="J30" i="12" s="1"/>
  <c r="J33" i="11"/>
  <c r="G32" i="11"/>
  <c r="J30" i="11"/>
  <c r="G31" i="11"/>
  <c r="J31" i="11" s="1"/>
  <c r="C32" i="11" s="1"/>
  <c r="J32" i="11" s="1"/>
  <c r="G32" i="10"/>
  <c r="G33" i="10"/>
  <c r="J33" i="10" s="1"/>
  <c r="C31" i="10"/>
  <c r="J31" i="10" s="1"/>
  <c r="C32" i="10" s="1"/>
  <c r="J32" i="10" s="1"/>
  <c r="C30" i="10"/>
  <c r="J30" i="10" s="1"/>
  <c r="J33" i="9"/>
  <c r="G32" i="9"/>
  <c r="C30" i="9"/>
  <c r="J30" i="9" s="1"/>
  <c r="G31" i="9"/>
  <c r="C32" i="9" s="1"/>
  <c r="C31" i="8"/>
  <c r="J33" i="8"/>
  <c r="C30" i="8"/>
  <c r="G32" i="8"/>
  <c r="G31" i="8"/>
  <c r="J31" i="8" s="1"/>
  <c r="C32" i="8" s="1"/>
  <c r="J32" i="8" s="1"/>
  <c r="J19" i="7"/>
  <c r="J24" i="7"/>
  <c r="J41" i="7"/>
  <c r="C31" i="7"/>
  <c r="J31" i="7" s="1"/>
  <c r="C32" i="7" s="1"/>
  <c r="J32" i="7" s="1"/>
  <c r="E30" i="7"/>
  <c r="J30" i="7" s="1"/>
  <c r="J18" i="2"/>
  <c r="G30" i="2" s="1"/>
  <c r="J23" i="2"/>
  <c r="G31" i="2" s="1"/>
  <c r="J23" i="6"/>
  <c r="G31" i="6" s="1"/>
  <c r="J18" i="6"/>
  <c r="G30" i="6" s="1"/>
  <c r="J30" i="6" s="1"/>
  <c r="C31" i="6" s="1"/>
  <c r="J31" i="6" s="1"/>
  <c r="E39" i="6"/>
  <c r="J39" i="6" s="1"/>
  <c r="J43" i="6" s="1"/>
  <c r="E40" i="6"/>
  <c r="J40" i="6" s="1"/>
  <c r="C32" i="6"/>
  <c r="J32" i="6" s="1"/>
  <c r="E29" i="6"/>
  <c r="J29" i="6" s="1"/>
  <c r="J18" i="3"/>
  <c r="G30" i="3" s="1"/>
  <c r="J23" i="3"/>
  <c r="G31" i="3" s="1"/>
  <c r="E40" i="3"/>
  <c r="J40" i="3" s="1"/>
  <c r="E39" i="3"/>
  <c r="J39" i="3" s="1"/>
  <c r="J32" i="3"/>
  <c r="C30" i="3"/>
  <c r="E29" i="3"/>
  <c r="J29" i="3" s="1"/>
  <c r="J32" i="2"/>
  <c r="C30" i="2"/>
  <c r="E39" i="2"/>
  <c r="J39" i="2" s="1"/>
  <c r="J43" i="2" s="1"/>
  <c r="E29" i="2"/>
  <c r="J29" i="2" s="1"/>
  <c r="E40" i="1"/>
  <c r="J40" i="1" s="1"/>
  <c r="E39" i="1"/>
  <c r="J39" i="1" s="1"/>
  <c r="J30" i="1"/>
  <c r="C31" i="1" s="1"/>
  <c r="J31" i="1" s="1"/>
  <c r="E29" i="1"/>
  <c r="J29" i="1" s="1"/>
  <c r="C32" i="1"/>
  <c r="J32" i="1" s="1"/>
  <c r="J43" i="1" l="1"/>
  <c r="J37" i="1"/>
  <c r="J45" i="1" s="1"/>
  <c r="J38" i="13"/>
  <c r="J46" i="13" s="1"/>
  <c r="J32" i="12"/>
  <c r="J38" i="12"/>
  <c r="J46" i="12" s="1"/>
  <c r="J38" i="11"/>
  <c r="J46" i="11" s="1"/>
  <c r="J38" i="10"/>
  <c r="J46" i="10" s="1"/>
  <c r="J38" i="9"/>
  <c r="J46" i="9" s="1"/>
  <c r="J38" i="8"/>
  <c r="J46" i="8" s="1"/>
  <c r="J40" i="7"/>
  <c r="J44" i="7" s="1"/>
  <c r="J38" i="7"/>
  <c r="J30" i="2"/>
  <c r="C31" i="2" s="1"/>
  <c r="J31" i="2" s="1"/>
  <c r="J37" i="6"/>
  <c r="J45" i="6" s="1"/>
  <c r="J30" i="3"/>
  <c r="C31" i="3" s="1"/>
  <c r="J31" i="3" s="1"/>
  <c r="J43" i="3"/>
  <c r="J46" i="7" l="1"/>
  <c r="J37" i="2"/>
  <c r="J45" i="2" s="1"/>
  <c r="J37" i="3"/>
  <c r="J45" i="3" s="1"/>
</calcChain>
</file>

<file path=xl/sharedStrings.xml><?xml version="1.0" encoding="utf-8"?>
<sst xmlns="http://schemas.openxmlformats.org/spreadsheetml/2006/main" count="861" uniqueCount="108">
  <si>
    <t>NOMBRE:</t>
  </si>
  <si>
    <t>C.C.:</t>
  </si>
  <si>
    <t>CARGO:</t>
  </si>
  <si>
    <t>CAUSA DE LA LIQUIDACIÓN:</t>
  </si>
  <si>
    <t>MES</t>
  </si>
  <si>
    <t>COMISIONES</t>
  </si>
  <si>
    <t>H.EXTRAS</t>
  </si>
  <si>
    <t>COMPENSATORIO</t>
  </si>
  <si>
    <t>DOM Y FEST</t>
  </si>
  <si>
    <t>REC.NOCT.</t>
  </si>
  <si>
    <t>PERIODO DE LIQUIDACION</t>
  </si>
  <si>
    <t>SALARIO BASE DE LIQUIDACION:</t>
  </si>
  <si>
    <t>FEBRERO</t>
  </si>
  <si>
    <t xml:space="preserve">FECHA DE FINAL </t>
  </si>
  <si>
    <t>SUELDO BASICO:</t>
  </si>
  <si>
    <t>MARZO</t>
  </si>
  <si>
    <t xml:space="preserve">FECHA DE INICIO </t>
  </si>
  <si>
    <t>AUXILIO DE TRANSPORTE:</t>
  </si>
  <si>
    <t>ABRIL</t>
  </si>
  <si>
    <t>TIEMPO TOTAL LABORADO</t>
  </si>
  <si>
    <t>PROMEDIO SALARIO VARIABLE</t>
  </si>
  <si>
    <t>MAYO</t>
  </si>
  <si>
    <t>FECHA DE INICIO LIQUIDACION PRESTACIONES SOCIALES</t>
  </si>
  <si>
    <t>TOTAL BASE DE LIQUIDACION:</t>
  </si>
  <si>
    <t>JUNIO</t>
  </si>
  <si>
    <t xml:space="preserve">LICENCIA NO REMUNERADA </t>
  </si>
  <si>
    <t>SANCIONES EN DIAS</t>
  </si>
  <si>
    <t>JULIO</t>
  </si>
  <si>
    <t>AGOSTO</t>
  </si>
  <si>
    <t>PRIMA</t>
  </si>
  <si>
    <t>CESANTIAS</t>
  </si>
  <si>
    <t>SEPTIEMBRE</t>
  </si>
  <si>
    <t>FECHA DE LIQUIDACION PRIMA</t>
  </si>
  <si>
    <t>FECHA DE LIQUIDACION CESANTIAS</t>
  </si>
  <si>
    <t>OCTUBRE</t>
  </si>
  <si>
    <t>FECHA DE CORTE PRIMA</t>
  </si>
  <si>
    <t>FECHA DE CORTE CESANTIAS</t>
  </si>
  <si>
    <t>NOVIEMBRE</t>
  </si>
  <si>
    <t>DIAS PRIMA</t>
  </si>
  <si>
    <t>DIAS CESANTIAS</t>
  </si>
  <si>
    <t>DICIEMBRE</t>
  </si>
  <si>
    <t>VACACIONES</t>
  </si>
  <si>
    <t>INTERESES A LAS CESANTIAS</t>
  </si>
  <si>
    <t>FECHA DE LIQUIDACION VACACIONES</t>
  </si>
  <si>
    <t>FECHA DE LIQUIDACION INTERESES</t>
  </si>
  <si>
    <t>FECHA DE CORTE VACACIONES</t>
  </si>
  <si>
    <t>FECHA DE CORTE INTERESES</t>
  </si>
  <si>
    <t>TOTAL DIAS DE VACIONES</t>
  </si>
  <si>
    <t>DIAS INTERESES</t>
  </si>
  <si>
    <t>DIAS TOMADOS DE VACACIONES</t>
  </si>
  <si>
    <t>DIAS PENDIENTES</t>
  </si>
  <si>
    <t>RESUMEN LIQUIDACION PAGOS:</t>
  </si>
  <si>
    <t>PRESTACIONES PAGADAS</t>
  </si>
  <si>
    <t>DIAS DE VACACIONES PENDIENTES:</t>
  </si>
  <si>
    <t>/</t>
  </si>
  <si>
    <t xml:space="preserve">CESANTIAS:  </t>
  </si>
  <si>
    <t>x</t>
  </si>
  <si>
    <t xml:space="preserve"> </t>
  </si>
  <si>
    <t>INTERESES DE CESANTIAS</t>
  </si>
  <si>
    <t xml:space="preserve">X </t>
  </si>
  <si>
    <t>PRIMA SERVICIOS</t>
  </si>
  <si>
    <t xml:space="preserve">SUELDO PENDIENTE POR CANCELAR:  </t>
  </si>
  <si>
    <t xml:space="preserve">INDEMNIZACION </t>
  </si>
  <si>
    <t xml:space="preserve">HORAS EXTRAS PENDIENTE POR CANCELAR:  </t>
  </si>
  <si>
    <t>AUX. TRANSP. PENDIENTE POR CANCELAR</t>
  </si>
  <si>
    <t>TOTAL DEVENGOS</t>
  </si>
  <si>
    <t>RESUMEN DESCUENTOS LIQUIDACION :</t>
  </si>
  <si>
    <t>MENSUAL</t>
  </si>
  <si>
    <t>QUINC.</t>
  </si>
  <si>
    <t>SALUD:</t>
  </si>
  <si>
    <t xml:space="preserve">PENSION:  </t>
  </si>
  <si>
    <t xml:space="preserve">RTE FTE </t>
  </si>
  <si>
    <t>PRESTAMOS O ANTICIPOS:</t>
  </si>
  <si>
    <t>TOTAL DEDUCCIONES</t>
  </si>
  <si>
    <t xml:space="preserve">VALOR LIQUIDACION </t>
  </si>
  <si>
    <t>xxxxx</t>
  </si>
  <si>
    <t>LIQUIDACIÓN DE CONTRATO DE TRABAJO A TERMINO xxxxxxx</t>
  </si>
  <si>
    <t>Valentina Mesa</t>
  </si>
  <si>
    <t>Auxiliar de admisiones</t>
  </si>
  <si>
    <t>Renuncia voluntaria</t>
  </si>
  <si>
    <t>Luis Ospina</t>
  </si>
  <si>
    <t>Vendedor Institucional</t>
  </si>
  <si>
    <t>Despido sin justa causa</t>
  </si>
  <si>
    <t>Roberto Gonzalez</t>
  </si>
  <si>
    <t>Ingeniero Civil</t>
  </si>
  <si>
    <t>Juan Sebastián Ramírez</t>
  </si>
  <si>
    <t>Gerente de Proyectos TI</t>
  </si>
  <si>
    <t>Mariana Gómez</t>
  </si>
  <si>
    <t>Directora Financiera</t>
  </si>
  <si>
    <t>Despido sin justa causa, faltando 6 meses para su pensión.</t>
  </si>
  <si>
    <t>Andrés Felipe Martínez</t>
  </si>
  <si>
    <t>Ingeniero de Desarrollo Senior</t>
  </si>
  <si>
    <t>Despido sin justa causa tras sufrir una enfermedad laboral reconocida.</t>
  </si>
  <si>
    <t>Laura Sofía Ramírez</t>
  </si>
  <si>
    <t>Directora de Proyectos</t>
  </si>
  <si>
    <t>Renuncia forzada tras acoso laboral.</t>
  </si>
  <si>
    <t>Sofía Martínez</t>
  </si>
  <si>
    <t>Analista Financiera</t>
  </si>
  <si>
    <t>Isabella Suarez</t>
  </si>
  <si>
    <t>Técnico en Mantenimiento</t>
  </si>
  <si>
    <t>Terminación de contrato a término fijo</t>
  </si>
  <si>
    <t>Carolina Ramírez</t>
  </si>
  <si>
    <t>Incumplimiento grave del contrato</t>
  </si>
  <si>
    <t>Auxiliar de Recursos Humanos</t>
  </si>
  <si>
    <t>ENTRADA</t>
  </si>
  <si>
    <t>PROCESO</t>
  </si>
  <si>
    <t>SALIDA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</si>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</sst>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$&quot;\ * #,##0.00_-;\-&quot;$&quot;\ * #,##0.00_-;_-&quot;$&quot;\ * &quot;-&quot;??_-;_-@_-"/>
    <numFmt numFmtId="164" formatCode="General_)"/>
    <numFmt numFmtId="165" formatCode="_-* #,##0\ _P_t_s_-;\-* #,##0\ _P_t_s_-;_-* &quot;-&quot;??\ _P_t_s_-;_-@_-"/>
    <numFmt numFmtId="166" formatCode="_-* #,##0\ _€_-;\-* #,##0\ _€_-;_-* &quot;-&quot;\ _€_-;_-@_-"/>
    <numFmt numFmtId="167" formatCode="_(* #,##0.00_);_(* \(#,##0.00\);_(* &quot;-&quot;??_);_(@_)"/>
    <numFmt numFmtId="168" formatCode="&quot;$&quot;\ #,##0"/>
    <numFmt numFmtId="169" formatCode="_ [$$-240A]\ * #,##0_ ;_ [$$-240A]\ * \-#,##0_ ;_ [$$-240A]\ * &quot;-&quot;_ ;_ @_ "/>
    <numFmt numFmtId="170" formatCode="_-* #,##0.0000\ _€_-;\-* #,##0.0000\ _€_-;_-* &quot;-&quot;\ _€_-;_-@_-"/>
    <numFmt numFmtId="171" formatCode="#,##0.0000000"/>
    <numFmt numFmtId="172" formatCode="_-* #,##0.00\ &quot;€&quot;_-;\-* #,##0.00\ &quot;€&quot;_-;_-* &quot;-&quot;??\ &quot;€&quot;_-;_-@_-"/>
    <numFmt numFmtId="173" formatCode="_(* #,##0_);_(* \(#,##0\);_(* &quot;-&quot;??_);_(@_)"/>
    <numFmt numFmtId="174" formatCode="_ &quot;$&quot;\ * #,##0_ ;_ &quot;$&quot;\ * \-#,##0_ ;_ &quot;$&quot;\ * &quot;-&quot;_ ;_ @_ "/>
    <numFmt numFmtId="175" formatCode="_-* #,##0\ &quot;€&quot;_-;\-* #,##0\ &quot;€&quot;_-;_-* &quot;-&quot;\ &quot;€&quot;_-;_-@_-"/>
    <numFmt numFmtId="176" formatCode="_-[$$-240A]\ * #,##0_-;\-[$$-240A]\ * #,##0_-;_-[$$-240A]\ * &quot;-&quot;??_-;_-@_-"/>
    <numFmt numFmtId="177" formatCode="&quot;$&quot;#,##0"/>
    <numFmt numFmtId="178" formatCode="_(&quot;$&quot;\ * #,##0_);_(&quot;$&quot;\ * \(#,##0\);_(&quot;$&quot;\ * &quot;-&quot;??_);_(@_)"/>
    <numFmt numFmtId="179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1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10"/>
      <name val="Calibri"/>
      <family val="2"/>
      <scheme val="minor"/>
    </font>
    <font>
      <sz val="10"/>
      <color indexed="10"/>
      <name val="Tahoma"/>
      <family val="2"/>
    </font>
    <font>
      <sz val="10"/>
      <color indexed="63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164" fontId="2" fillId="0" borderId="0"/>
    <xf numFmtId="9" fontId="5" fillId="0" borderId="0" applyFont="0" applyFill="0" applyBorder="0" applyAlignment="0" applyProtection="0"/>
  </cellStyleXfs>
  <cellXfs count="153">
    <xf numFmtId="0" fontId="0" fillId="0" borderId="0" xfId="0"/>
    <xf numFmtId="164" fontId="4" fillId="0" borderId="0" xfId="6" applyNumberFormat="1" applyFont="1"/>
    <xf numFmtId="165" fontId="4" fillId="0" borderId="0" xfId="7" applyFont="1" applyAlignment="1">
      <alignment horizontal="center"/>
    </xf>
    <xf numFmtId="166" fontId="4" fillId="0" borderId="0" xfId="2" applyFont="1"/>
    <xf numFmtId="167" fontId="4" fillId="0" borderId="0" xfId="1" applyFont="1"/>
    <xf numFmtId="164" fontId="4" fillId="0" borderId="4" xfId="6" applyNumberFormat="1" applyFont="1" applyBorder="1"/>
    <xf numFmtId="164" fontId="4" fillId="0" borderId="5" xfId="6" applyNumberFormat="1" applyFont="1" applyBorder="1"/>
    <xf numFmtId="164" fontId="6" fillId="0" borderId="6" xfId="6" applyNumberFormat="1" applyFont="1" applyBorder="1" applyAlignment="1">
      <alignment horizontal="left"/>
    </xf>
    <xf numFmtId="164" fontId="6" fillId="0" borderId="7" xfId="6" applyNumberFormat="1" applyFont="1" applyBorder="1"/>
    <xf numFmtId="164" fontId="4" fillId="0" borderId="7" xfId="6" applyNumberFormat="1" applyFont="1" applyBorder="1"/>
    <xf numFmtId="164" fontId="4" fillId="0" borderId="8" xfId="6" applyNumberFormat="1" applyFont="1" applyBorder="1"/>
    <xf numFmtId="164" fontId="6" fillId="0" borderId="4" xfId="6" applyNumberFormat="1" applyFont="1" applyBorder="1" applyAlignment="1">
      <alignment horizontal="left"/>
    </xf>
    <xf numFmtId="164" fontId="6" fillId="0" borderId="0" xfId="6" applyNumberFormat="1" applyFont="1"/>
    <xf numFmtId="164" fontId="6" fillId="0" borderId="9" xfId="6" applyNumberFormat="1" applyFont="1" applyBorder="1"/>
    <xf numFmtId="165" fontId="6" fillId="0" borderId="10" xfId="7" applyFont="1" applyBorder="1" applyAlignment="1">
      <alignment horizontal="center"/>
    </xf>
    <xf numFmtId="164" fontId="6" fillId="0" borderId="10" xfId="6" applyNumberFormat="1" applyFont="1" applyBorder="1"/>
    <xf numFmtId="164" fontId="6" fillId="2" borderId="11" xfId="6" applyNumberFormat="1" applyFont="1" applyFill="1" applyBorder="1" applyAlignment="1">
      <alignment horizontal="left"/>
    </xf>
    <xf numFmtId="15" fontId="4" fillId="0" borderId="0" xfId="6" applyNumberFormat="1" applyFont="1" applyAlignment="1">
      <alignment horizontal="left"/>
    </xf>
    <xf numFmtId="164" fontId="6" fillId="0" borderId="6" xfId="6" applyNumberFormat="1" applyFont="1" applyBorder="1"/>
    <xf numFmtId="164" fontId="4" fillId="0" borderId="9" xfId="6" applyNumberFormat="1" applyFont="1" applyBorder="1"/>
    <xf numFmtId="3" fontId="4" fillId="0" borderId="10" xfId="7" applyNumberFormat="1" applyFont="1" applyFill="1" applyBorder="1" applyAlignment="1">
      <alignment horizontal="right"/>
    </xf>
    <xf numFmtId="3" fontId="4" fillId="0" borderId="10" xfId="6" applyNumberFormat="1" applyFont="1" applyBorder="1" applyAlignment="1">
      <alignment horizontal="right"/>
    </xf>
    <xf numFmtId="3" fontId="4" fillId="0" borderId="10" xfId="6" applyNumberFormat="1" applyFont="1" applyBorder="1"/>
    <xf numFmtId="15" fontId="4" fillId="0" borderId="0" xfId="6" applyNumberFormat="1" applyFont="1" applyAlignment="1">
      <alignment horizontal="right"/>
    </xf>
    <xf numFmtId="168" fontId="4" fillId="0" borderId="0" xfId="6" applyNumberFormat="1" applyFont="1"/>
    <xf numFmtId="168" fontId="4" fillId="0" borderId="0" xfId="6" applyNumberFormat="1" applyFont="1" applyAlignment="1">
      <alignment horizontal="right"/>
    </xf>
    <xf numFmtId="169" fontId="4" fillId="0" borderId="5" xfId="6" applyNumberFormat="1" applyFont="1" applyBorder="1" applyAlignment="1">
      <alignment horizontal="right"/>
    </xf>
    <xf numFmtId="164" fontId="4" fillId="0" borderId="0" xfId="6" applyNumberFormat="1" applyFont="1" applyAlignment="1">
      <alignment horizontal="right"/>
    </xf>
    <xf numFmtId="164" fontId="6" fillId="0" borderId="4" xfId="6" applyNumberFormat="1" applyFont="1" applyBorder="1" applyAlignment="1">
      <alignment vertical="justify" wrapText="1"/>
    </xf>
    <xf numFmtId="164" fontId="6" fillId="0" borderId="4" xfId="6" applyNumberFormat="1" applyFont="1" applyBorder="1"/>
    <xf numFmtId="164" fontId="6" fillId="0" borderId="0" xfId="6" applyNumberFormat="1" applyFont="1" applyAlignment="1">
      <alignment horizontal="right"/>
    </xf>
    <xf numFmtId="168" fontId="6" fillId="0" borderId="0" xfId="0" applyNumberFormat="1" applyFont="1"/>
    <xf numFmtId="169" fontId="4" fillId="0" borderId="12" xfId="6" applyNumberFormat="1" applyFont="1" applyBorder="1" applyAlignment="1">
      <alignment horizontal="right"/>
    </xf>
    <xf numFmtId="164" fontId="6" fillId="0" borderId="13" xfId="6" applyNumberFormat="1" applyFont="1" applyBorder="1"/>
    <xf numFmtId="164" fontId="6" fillId="0" borderId="14" xfId="6" applyNumberFormat="1" applyFont="1" applyBorder="1" applyAlignment="1">
      <alignment horizontal="right"/>
    </xf>
    <xf numFmtId="168" fontId="6" fillId="0" borderId="14" xfId="0" applyNumberFormat="1" applyFont="1" applyBorder="1"/>
    <xf numFmtId="168" fontId="4" fillId="0" borderId="14" xfId="6" applyNumberFormat="1" applyFont="1" applyBorder="1" applyAlignment="1">
      <alignment horizontal="right"/>
    </xf>
    <xf numFmtId="3" fontId="4" fillId="0" borderId="15" xfId="7" applyNumberFormat="1" applyFont="1" applyBorder="1" applyAlignment="1">
      <alignment horizontal="right"/>
    </xf>
    <xf numFmtId="168" fontId="4" fillId="0" borderId="7" xfId="6" applyNumberFormat="1" applyFont="1" applyBorder="1"/>
    <xf numFmtId="168" fontId="4" fillId="0" borderId="7" xfId="6" applyNumberFormat="1" applyFont="1" applyBorder="1" applyAlignment="1">
      <alignment horizontal="right"/>
    </xf>
    <xf numFmtId="169" fontId="4" fillId="0" borderId="8" xfId="6" applyNumberFormat="1" applyFont="1" applyBorder="1" applyAlignment="1">
      <alignment horizontal="right"/>
    </xf>
    <xf numFmtId="164" fontId="7" fillId="2" borderId="16" xfId="6" applyNumberFormat="1" applyFont="1" applyFill="1" applyBorder="1" applyAlignment="1">
      <alignment horizontal="left"/>
    </xf>
    <xf numFmtId="15" fontId="4" fillId="0" borderId="5" xfId="6" applyNumberFormat="1" applyFont="1" applyBorder="1" applyAlignment="1">
      <alignment horizontal="right"/>
    </xf>
    <xf numFmtId="164" fontId="7" fillId="0" borderId="4" xfId="6" applyNumberFormat="1" applyFont="1" applyBorder="1" applyAlignment="1">
      <alignment horizontal="left"/>
    </xf>
    <xf numFmtId="164" fontId="6" fillId="0" borderId="13" xfId="6" applyNumberFormat="1" applyFont="1" applyBorder="1" applyAlignment="1">
      <alignment vertical="justify" wrapText="1"/>
    </xf>
    <xf numFmtId="4" fontId="4" fillId="0" borderId="15" xfId="6" applyNumberFormat="1" applyFont="1" applyBorder="1" applyAlignment="1">
      <alignment horizontal="right"/>
    </xf>
    <xf numFmtId="164" fontId="6" fillId="0" borderId="13" xfId="6" applyNumberFormat="1" applyFont="1" applyBorder="1" applyAlignment="1">
      <alignment horizontal="left"/>
    </xf>
    <xf numFmtId="3" fontId="4" fillId="0" borderId="0" xfId="7" applyNumberFormat="1" applyFont="1" applyFill="1" applyAlignment="1">
      <alignment horizontal="right"/>
    </xf>
    <xf numFmtId="170" fontId="4" fillId="0" borderId="0" xfId="2" applyNumberFormat="1" applyFont="1"/>
    <xf numFmtId="4" fontId="4" fillId="0" borderId="5" xfId="6" applyNumberFormat="1" applyFont="1" applyBorder="1" applyAlignment="1">
      <alignment horizontal="right"/>
    </xf>
    <xf numFmtId="4" fontId="4" fillId="0" borderId="17" xfId="6" applyNumberFormat="1" applyFont="1" applyBorder="1" applyAlignment="1">
      <alignment horizontal="right"/>
    </xf>
    <xf numFmtId="171" fontId="4" fillId="0" borderId="15" xfId="6" applyNumberFormat="1" applyFont="1" applyBorder="1" applyAlignment="1">
      <alignment horizontal="right"/>
    </xf>
    <xf numFmtId="164" fontId="6" fillId="0" borderId="6" xfId="6" applyNumberFormat="1" applyFont="1" applyBorder="1" applyAlignment="1">
      <alignment horizontal="left" vertical="justify" wrapText="1"/>
    </xf>
    <xf numFmtId="172" fontId="4" fillId="0" borderId="0" xfId="3" applyFont="1" applyBorder="1" applyAlignment="1">
      <alignment horizontal="right"/>
    </xf>
    <xf numFmtId="164" fontId="6" fillId="2" borderId="16" xfId="6" applyNumberFormat="1" applyFont="1" applyFill="1" applyBorder="1" applyAlignment="1">
      <alignment horizontal="left"/>
    </xf>
    <xf numFmtId="164" fontId="8" fillId="2" borderId="16" xfId="6" applyNumberFormat="1" applyFont="1" applyFill="1" applyBorder="1" applyAlignment="1">
      <alignment horizontal="center" wrapText="1"/>
    </xf>
    <xf numFmtId="164" fontId="6" fillId="2" borderId="3" xfId="6" applyNumberFormat="1" applyFont="1" applyFill="1" applyBorder="1" applyAlignment="1">
      <alignment horizontal="left"/>
    </xf>
    <xf numFmtId="167" fontId="4" fillId="0" borderId="0" xfId="1" applyFont="1" applyAlignment="1">
      <alignment horizontal="center"/>
    </xf>
    <xf numFmtId="164" fontId="4" fillId="0" borderId="0" xfId="6" applyNumberFormat="1" applyFont="1" applyAlignment="1">
      <alignment horizontal="center"/>
    </xf>
    <xf numFmtId="4" fontId="4" fillId="0" borderId="0" xfId="6" applyNumberFormat="1" applyFont="1" applyAlignment="1">
      <alignment horizontal="right"/>
    </xf>
    <xf numFmtId="3" fontId="4" fillId="0" borderId="0" xfId="6" applyNumberFormat="1" applyFont="1" applyAlignment="1">
      <alignment horizontal="right"/>
    </xf>
    <xf numFmtId="173" fontId="4" fillId="0" borderId="0" xfId="1" applyNumberFormat="1" applyFont="1" applyBorder="1"/>
    <xf numFmtId="174" fontId="4" fillId="0" borderId="5" xfId="6" applyNumberFormat="1" applyFont="1" applyBorder="1"/>
    <xf numFmtId="176" fontId="4" fillId="0" borderId="0" xfId="4" applyNumberFormat="1" applyFont="1"/>
    <xf numFmtId="177" fontId="4" fillId="0" borderId="0" xfId="6" applyNumberFormat="1" applyFont="1"/>
    <xf numFmtId="174" fontId="4" fillId="0" borderId="0" xfId="6" applyNumberFormat="1" applyFont="1"/>
    <xf numFmtId="9" fontId="4" fillId="0" borderId="0" xfId="9" applyFont="1" applyBorder="1" applyAlignment="1">
      <alignment horizontal="left"/>
    </xf>
    <xf numFmtId="178" fontId="4" fillId="0" borderId="5" xfId="6" applyNumberFormat="1" applyFont="1" applyBorder="1"/>
    <xf numFmtId="164" fontId="6" fillId="0" borderId="2" xfId="6" applyNumberFormat="1" applyFont="1" applyBorder="1" applyAlignment="1">
      <alignment horizontal="left"/>
    </xf>
    <xf numFmtId="169" fontId="6" fillId="0" borderId="16" xfId="6" applyNumberFormat="1" applyFont="1" applyBorder="1"/>
    <xf numFmtId="164" fontId="7" fillId="0" borderId="0" xfId="6" applyNumberFormat="1" applyFont="1"/>
    <xf numFmtId="169" fontId="4" fillId="0" borderId="5" xfId="6" applyNumberFormat="1" applyFont="1" applyBorder="1"/>
    <xf numFmtId="9" fontId="4" fillId="0" borderId="0" xfId="5" applyFont="1" applyBorder="1" applyAlignment="1">
      <alignment horizontal="right"/>
    </xf>
    <xf numFmtId="3" fontId="4" fillId="0" borderId="0" xfId="6" applyNumberFormat="1" applyFont="1"/>
    <xf numFmtId="3" fontId="4" fillId="0" borderId="0" xfId="6" applyNumberFormat="1" applyFont="1" applyAlignment="1">
      <alignment horizontal="center"/>
    </xf>
    <xf numFmtId="3" fontId="4" fillId="0" borderId="0" xfId="9" applyNumberFormat="1" applyFont="1" applyBorder="1" applyAlignment="1">
      <alignment horizontal="left"/>
    </xf>
    <xf numFmtId="164" fontId="6" fillId="0" borderId="0" xfId="6" applyNumberFormat="1" applyFont="1" applyAlignment="1">
      <alignment horizontal="justify" vertical="justify" wrapText="1"/>
    </xf>
    <xf numFmtId="169" fontId="6" fillId="0" borderId="16" xfId="6" applyNumberFormat="1" applyFont="1" applyBorder="1" applyAlignment="1">
      <alignment horizontal="left"/>
    </xf>
    <xf numFmtId="164" fontId="6" fillId="0" borderId="0" xfId="6" applyNumberFormat="1" applyFont="1" applyAlignment="1">
      <alignment horizontal="left"/>
    </xf>
    <xf numFmtId="169" fontId="6" fillId="0" borderId="5" xfId="6" applyNumberFormat="1" applyFont="1" applyBorder="1"/>
    <xf numFmtId="164" fontId="6" fillId="0" borderId="1" xfId="6" applyNumberFormat="1" applyFont="1" applyBorder="1"/>
    <xf numFmtId="4" fontId="4" fillId="0" borderId="2" xfId="6" applyNumberFormat="1" applyFont="1" applyBorder="1" applyAlignment="1">
      <alignment horizontal="right"/>
    </xf>
    <xf numFmtId="3" fontId="4" fillId="0" borderId="2" xfId="6" applyNumberFormat="1" applyFont="1" applyBorder="1"/>
    <xf numFmtId="174" fontId="4" fillId="0" borderId="2" xfId="6" applyNumberFormat="1" applyFont="1" applyBorder="1"/>
    <xf numFmtId="174" fontId="6" fillId="0" borderId="16" xfId="6" applyNumberFormat="1" applyFont="1" applyBorder="1"/>
    <xf numFmtId="164" fontId="9" fillId="0" borderId="0" xfId="6" applyNumberFormat="1" applyFont="1" applyAlignment="1">
      <alignment horizontal="left"/>
    </xf>
    <xf numFmtId="164" fontId="9" fillId="0" borderId="0" xfId="6" applyNumberFormat="1" applyFont="1"/>
    <xf numFmtId="167" fontId="9" fillId="0" borderId="0" xfId="1" applyFont="1"/>
    <xf numFmtId="164" fontId="4" fillId="3" borderId="0" xfId="6" applyNumberFormat="1" applyFont="1" applyFill="1"/>
    <xf numFmtId="166" fontId="4" fillId="3" borderId="0" xfId="2" applyFont="1" applyFill="1"/>
    <xf numFmtId="167" fontId="4" fillId="3" borderId="0" xfId="1" applyFont="1" applyFill="1"/>
    <xf numFmtId="177" fontId="10" fillId="0" borderId="0" xfId="6" applyNumberFormat="1" applyFont="1"/>
    <xf numFmtId="3" fontId="6" fillId="0" borderId="0" xfId="6" applyNumberFormat="1" applyFont="1"/>
    <xf numFmtId="168" fontId="10" fillId="0" borderId="0" xfId="6" applyNumberFormat="1" applyFont="1" applyAlignment="1">
      <alignment horizontal="right"/>
    </xf>
    <xf numFmtId="9" fontId="4" fillId="0" borderId="0" xfId="6" applyNumberFormat="1" applyFont="1" applyAlignment="1">
      <alignment horizontal="left"/>
    </xf>
    <xf numFmtId="179" fontId="4" fillId="0" borderId="0" xfId="6" applyNumberFormat="1" applyFont="1" applyAlignment="1">
      <alignment horizontal="left"/>
    </xf>
    <xf numFmtId="168" fontId="4" fillId="0" borderId="0" xfId="0" applyNumberFormat="1" applyFont="1"/>
    <xf numFmtId="177" fontId="11" fillId="0" borderId="0" xfId="6" applyNumberFormat="1" applyFont="1"/>
    <xf numFmtId="4" fontId="0" fillId="0" borderId="0" xfId="0" applyNumberFormat="1"/>
    <xf numFmtId="9" fontId="4" fillId="0" borderId="0" xfId="5" applyFont="1"/>
    <xf numFmtId="169" fontId="4" fillId="0" borderId="0" xfId="5" applyNumberFormat="1" applyFont="1" applyBorder="1" applyAlignment="1">
      <alignment horizontal="right"/>
    </xf>
    <xf numFmtId="174" fontId="4" fillId="4" borderId="5" xfId="6" applyNumberFormat="1" applyFont="1" applyFill="1" applyBorder="1"/>
    <xf numFmtId="174" fontId="6" fillId="4" borderId="16" xfId="6" applyNumberFormat="1" applyFont="1" applyFill="1" applyBorder="1"/>
    <xf numFmtId="169" fontId="6" fillId="4" borderId="16" xfId="6" applyNumberFormat="1" applyFont="1" applyFill="1" applyBorder="1"/>
    <xf numFmtId="174" fontId="4" fillId="0" borderId="5" xfId="6" applyNumberFormat="1" applyFont="1" applyFill="1" applyBorder="1"/>
    <xf numFmtId="15" fontId="4" fillId="4" borderId="0" xfId="6" applyNumberFormat="1" applyFont="1" applyFill="1" applyAlignment="1">
      <alignment horizontal="right"/>
    </xf>
    <xf numFmtId="164" fontId="4" fillId="4" borderId="8" xfId="6" applyNumberFormat="1" applyFont="1" applyFill="1" applyBorder="1"/>
    <xf numFmtId="14" fontId="0" fillId="0" borderId="0" xfId="0" applyNumberFormat="1"/>
    <xf numFmtId="164" fontId="4" fillId="0" borderId="0" xfId="6" applyNumberFormat="1" applyFont="1" applyBorder="1"/>
    <xf numFmtId="168" fontId="4" fillId="0" borderId="0" xfId="6" applyNumberFormat="1" applyFont="1" applyBorder="1"/>
    <xf numFmtId="168" fontId="4" fillId="0" borderId="0" xfId="6" applyNumberFormat="1" applyFont="1" applyBorder="1" applyAlignment="1">
      <alignment horizontal="right"/>
    </xf>
    <xf numFmtId="164" fontId="6" fillId="0" borderId="0" xfId="6" applyNumberFormat="1" applyFont="1" applyBorder="1" applyAlignment="1">
      <alignment horizontal="right"/>
    </xf>
    <xf numFmtId="168" fontId="6" fillId="0" borderId="0" xfId="0" applyNumberFormat="1" applyFont="1" applyBorder="1"/>
    <xf numFmtId="0" fontId="0" fillId="0" borderId="8" xfId="0" applyBorder="1"/>
    <xf numFmtId="44" fontId="4" fillId="0" borderId="5" xfId="6" applyNumberFormat="1" applyFont="1" applyFill="1" applyBorder="1"/>
    <xf numFmtId="4" fontId="4" fillId="4" borderId="15" xfId="6" applyNumberFormat="1" applyFont="1" applyFill="1" applyBorder="1" applyAlignment="1">
      <alignment horizontal="right"/>
    </xf>
    <xf numFmtId="164" fontId="6" fillId="0" borderId="13" xfId="6" applyNumberFormat="1" applyFont="1" applyBorder="1" applyAlignment="1">
      <alignment horizontal="left"/>
    </xf>
    <xf numFmtId="164" fontId="6" fillId="0" borderId="14" xfId="6" applyNumberFormat="1" applyFont="1" applyBorder="1" applyAlignment="1">
      <alignment horizontal="left"/>
    </xf>
    <xf numFmtId="164" fontId="7" fillId="0" borderId="6" xfId="6" applyNumberFormat="1" applyFont="1" applyBorder="1" applyAlignment="1">
      <alignment horizontal="center"/>
    </xf>
    <xf numFmtId="164" fontId="7" fillId="0" borderId="8" xfId="6" applyNumberFormat="1" applyFont="1" applyBorder="1" applyAlignment="1">
      <alignment horizontal="center"/>
    </xf>
    <xf numFmtId="164" fontId="7" fillId="0" borderId="7" xfId="6" applyNumberFormat="1" applyFont="1" applyBorder="1" applyAlignment="1">
      <alignment horizontal="center"/>
    </xf>
    <xf numFmtId="164" fontId="7" fillId="2" borderId="1" xfId="6" applyNumberFormat="1" applyFont="1" applyFill="1" applyBorder="1" applyAlignment="1">
      <alignment horizontal="left"/>
    </xf>
    <xf numFmtId="164" fontId="7" fillId="2" borderId="2" xfId="6" applyNumberFormat="1" applyFont="1" applyFill="1" applyBorder="1" applyAlignment="1">
      <alignment horizontal="left"/>
    </xf>
    <xf numFmtId="164" fontId="7" fillId="2" borderId="3" xfId="6" applyNumberFormat="1" applyFont="1" applyFill="1" applyBorder="1" applyAlignment="1">
      <alignment horizontal="left"/>
    </xf>
    <xf numFmtId="164" fontId="7" fillId="0" borderId="4" xfId="6" applyNumberFormat="1" applyFont="1" applyBorder="1" applyAlignment="1">
      <alignment horizontal="left"/>
    </xf>
    <xf numFmtId="164" fontId="7" fillId="0" borderId="0" xfId="6" applyNumberFormat="1" applyFont="1" applyAlignment="1">
      <alignment horizontal="left"/>
    </xf>
    <xf numFmtId="164" fontId="6" fillId="0" borderId="1" xfId="6" applyNumberFormat="1" applyFont="1" applyBorder="1" applyAlignment="1">
      <alignment horizontal="left"/>
    </xf>
    <xf numFmtId="164" fontId="6" fillId="0" borderId="2" xfId="6" applyNumberFormat="1" applyFont="1" applyBorder="1" applyAlignment="1">
      <alignment horizontal="left"/>
    </xf>
    <xf numFmtId="164" fontId="6" fillId="0" borderId="3" xfId="6" applyNumberFormat="1" applyFont="1" applyBorder="1" applyAlignment="1">
      <alignment horizontal="left"/>
    </xf>
    <xf numFmtId="15" fontId="3" fillId="2" borderId="1" xfId="6" applyNumberFormat="1" applyFont="1" applyFill="1" applyBorder="1" applyAlignment="1">
      <alignment horizontal="center"/>
    </xf>
    <xf numFmtId="15" fontId="3" fillId="2" borderId="2" xfId="6" applyNumberFormat="1" applyFont="1" applyFill="1" applyBorder="1" applyAlignment="1">
      <alignment horizontal="center"/>
    </xf>
    <xf numFmtId="15" fontId="3" fillId="2" borderId="3" xfId="6" applyNumberFormat="1" applyFont="1" applyFill="1" applyBorder="1" applyAlignment="1">
      <alignment horizontal="center"/>
    </xf>
    <xf numFmtId="3" fontId="4" fillId="0" borderId="0" xfId="8" applyNumberFormat="1" applyFont="1" applyAlignment="1">
      <alignment horizontal="left"/>
    </xf>
    <xf numFmtId="164" fontId="6" fillId="5" borderId="6" xfId="6" applyNumberFormat="1" applyFont="1" applyFill="1" applyBorder="1" applyAlignment="1">
      <alignment horizontal="left"/>
    </xf>
    <xf numFmtId="164" fontId="6" fillId="5" borderId="4" xfId="6" applyNumberFormat="1" applyFont="1" applyFill="1" applyBorder="1" applyAlignment="1">
      <alignment horizontal="left"/>
    </xf>
    <xf numFmtId="164" fontId="6" fillId="5" borderId="0" xfId="6" applyNumberFormat="1" applyFont="1" applyFill="1" applyAlignment="1">
      <alignment horizontal="center"/>
    </xf>
    <xf numFmtId="164" fontId="6" fillId="6" borderId="0" xfId="6" applyNumberFormat="1" applyFont="1" applyFill="1" applyAlignment="1">
      <alignment horizontal="center"/>
    </xf>
    <xf numFmtId="164" fontId="6" fillId="4" borderId="0" xfId="6" applyNumberFormat="1" applyFont="1" applyFill="1" applyAlignment="1">
      <alignment horizontal="center"/>
    </xf>
    <xf numFmtId="164" fontId="6" fillId="6" borderId="4" xfId="6" applyNumberFormat="1" applyFont="1" applyFill="1" applyBorder="1" applyAlignment="1">
      <alignment horizontal="left"/>
    </xf>
    <xf numFmtId="164" fontId="4" fillId="5" borderId="4" xfId="6" applyNumberFormat="1" applyFont="1" applyFill="1" applyBorder="1"/>
    <xf numFmtId="164" fontId="6" fillId="6" borderId="4" xfId="6" applyNumberFormat="1" applyFont="1" applyFill="1" applyBorder="1"/>
    <xf numFmtId="164" fontId="6" fillId="6" borderId="13" xfId="6" applyNumberFormat="1" applyFont="1" applyFill="1" applyBorder="1" applyAlignment="1">
      <alignment vertical="justify" wrapText="1"/>
    </xf>
    <xf numFmtId="164" fontId="7" fillId="5" borderId="16" xfId="6" applyNumberFormat="1" applyFont="1" applyFill="1" applyBorder="1" applyAlignment="1">
      <alignment horizontal="left"/>
    </xf>
    <xf numFmtId="164" fontId="7" fillId="5" borderId="4" xfId="6" applyNumberFormat="1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64" fontId="6" fillId="5" borderId="4" xfId="6" applyNumberFormat="1" applyFont="1" applyFill="1" applyBorder="1"/>
    <xf numFmtId="164" fontId="6" fillId="4" borderId="1" xfId="6" applyNumberFormat="1" applyFont="1" applyFill="1" applyBorder="1" applyAlignment="1">
      <alignment horizontal="left"/>
    </xf>
    <xf numFmtId="164" fontId="6" fillId="4" borderId="2" xfId="6" applyNumberFormat="1" applyFont="1" applyFill="1" applyBorder="1" applyAlignment="1">
      <alignment horizontal="left"/>
    </xf>
    <xf numFmtId="164" fontId="6" fillId="4" borderId="3" xfId="6" applyNumberFormat="1" applyFont="1" applyFill="1" applyBorder="1" applyAlignment="1">
      <alignment horizontal="left"/>
    </xf>
    <xf numFmtId="164" fontId="6" fillId="6" borderId="13" xfId="6" applyNumberFormat="1" applyFont="1" applyFill="1" applyBorder="1" applyAlignment="1">
      <alignment horizontal="left"/>
    </xf>
    <xf numFmtId="164" fontId="6" fillId="6" borderId="14" xfId="6" applyNumberFormat="1" applyFont="1" applyFill="1" applyBorder="1" applyAlignment="1">
      <alignment horizontal="left"/>
    </xf>
    <xf numFmtId="164" fontId="6" fillId="6" borderId="13" xfId="6" applyNumberFormat="1" applyFont="1" applyFill="1" applyBorder="1" applyAlignment="1">
      <alignment horizontal="left"/>
    </xf>
    <xf numFmtId="164" fontId="6" fillId="4" borderId="1" xfId="6" applyNumberFormat="1" applyFont="1" applyFill="1" applyBorder="1"/>
  </cellXfs>
  <cellStyles count="10">
    <cellStyle name="Millares" xfId="1" builtinId="3"/>
    <cellStyle name="Millares [0]" xfId="2" builtinId="6"/>
    <cellStyle name="Millares 2_Libro1(1)" xfId="7" xr:uid="{B0E438B4-E8F8-4407-B302-589C54F098BD}"/>
    <cellStyle name="Moneda" xfId="3" builtinId="4"/>
    <cellStyle name="Moneda [0]" xfId="4" builtinId="7"/>
    <cellStyle name="Normal" xfId="0" builtinId="0"/>
    <cellStyle name="Normal_1299 2" xfId="8" xr:uid="{3185A53B-A1B7-455B-9F9E-93A34905E863}"/>
    <cellStyle name="Normal_1299 2_Libro1(1)" xfId="6" xr:uid="{7ADA0418-8720-4AF2-AB09-C15BE22786E7}"/>
    <cellStyle name="Porcentaje" xfId="5" builtinId="5"/>
    <cellStyle name="Porcentual 2" xfId="9" xr:uid="{9FCA8926-61EA-4FC8-9254-5014B6B4AD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2152649</xdr:colOff>
      <xdr:row>46</xdr:row>
      <xdr:rowOff>171449</xdr:rowOff>
    </xdr:from>
    <xdr:ext cx="8096251" cy="91440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DFE363-673B-C77F-C551-8F4B57DF655E}"/>
            </a:ext>
          </a:extLst>
        </xdr:cNvPr>
        <xdr:cNvSpPr txBox="1"/>
      </xdr:nvSpPr>
      <xdr:spPr>
        <a:xfrm>
          <a:off x="2914649" y="11125199"/>
          <a:ext cx="8096251" cy="91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/>
            <a:t>El caso de </a:t>
          </a:r>
          <a:r>
            <a:rPr lang="es-CO" b="1"/>
            <a:t>Juan Sebastián Ramírez</a:t>
          </a:r>
          <a:r>
            <a:rPr lang="es-CO"/>
            <a:t> es extraordinario porque fue despedido sin justa causa antes de completar un año de trabajo, </a:t>
          </a:r>
        </a:p>
        <a:p>
          <a:r>
            <a:rPr lang="es-CO"/>
            <a:t>lo que le otorga una indemnización adicional. Su alto salario y la acumulación de prestaciones como cesantías, intereses, prima y vacaciones </a:t>
          </a:r>
        </a:p>
        <a:p>
          <a:r>
            <a:rPr lang="es-CO"/>
            <a:t>generan una liquidación considerablemente alta, impactando financieramente a la empresa</a:t>
          </a:r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1828800</xdr:colOff>
      <xdr:row>46</xdr:row>
      <xdr:rowOff>66675</xdr:rowOff>
    </xdr:from>
    <xdr:ext cx="8096251" cy="91440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09CF2A8-F31D-4F80-B81B-1880A58342A5}"/>
            </a:ext>
          </a:extLst>
        </xdr:cNvPr>
        <xdr:cNvSpPr txBox="1"/>
      </xdr:nvSpPr>
      <xdr:spPr>
        <a:xfrm>
          <a:off x="2590800" y="11020425"/>
          <a:ext cx="8096251" cy="91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1666875</xdr:colOff>
      <xdr:row>46</xdr:row>
      <xdr:rowOff>161925</xdr:rowOff>
    </xdr:from>
    <xdr:ext cx="8096251" cy="52387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ADA0934-8570-46BC-AA67-ED64834628A3}"/>
            </a:ext>
          </a:extLst>
        </xdr:cNvPr>
        <xdr:cNvSpPr txBox="1"/>
      </xdr:nvSpPr>
      <xdr:spPr>
        <a:xfrm>
          <a:off x="2428875" y="11115675"/>
          <a:ext cx="8096251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/>
            <a:t>El caso de </a:t>
          </a:r>
          <a:r>
            <a:rPr lang="es-CO" b="1"/>
            <a:t>Mariana Gómez </a:t>
          </a:r>
          <a:r>
            <a:rPr lang="es-CO"/>
            <a:t> es extraordinario porque fue despedida sin justa causa tras </a:t>
          </a:r>
          <a:r>
            <a:rPr lang="es-CO" b="1"/>
            <a:t>15 años de servicio</a:t>
          </a:r>
          <a:r>
            <a:rPr lang="es-CO"/>
            <a:t> y </a:t>
          </a:r>
          <a:r>
            <a:rPr lang="es-CO" b="1"/>
            <a:t>faltando solo 6 meses </a:t>
          </a:r>
        </a:p>
        <a:p>
          <a:r>
            <a:rPr lang="es-CO" b="1"/>
            <a:t>para su pensión</a:t>
          </a:r>
          <a:r>
            <a:rPr lang="es-CO"/>
            <a:t>, lo que podría afectar su derecho a jubilarse. Su liquidación incluye una </a:t>
          </a:r>
          <a:r>
            <a:rPr lang="es-CO" b="1"/>
            <a:t>indemnización elevada.</a:t>
          </a:r>
          <a:endParaRPr lang="es-C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1828800</xdr:colOff>
      <xdr:row>46</xdr:row>
      <xdr:rowOff>66675</xdr:rowOff>
    </xdr:from>
    <xdr:ext cx="8096251" cy="91440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68A32E-51DE-4141-AAAF-52047BFAFA33}"/>
            </a:ext>
          </a:extLst>
        </xdr:cNvPr>
        <xdr:cNvSpPr txBox="1"/>
      </xdr:nvSpPr>
      <xdr:spPr>
        <a:xfrm>
          <a:off x="2590800" y="11020425"/>
          <a:ext cx="8096251" cy="91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1666875</xdr:colOff>
      <xdr:row>46</xdr:row>
      <xdr:rowOff>161925</xdr:rowOff>
    </xdr:from>
    <xdr:ext cx="8096251" cy="52387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6198848-E2FE-402E-BF11-5876ACE6A95D}"/>
            </a:ext>
          </a:extLst>
        </xdr:cNvPr>
        <xdr:cNvSpPr txBox="1"/>
      </xdr:nvSpPr>
      <xdr:spPr>
        <a:xfrm>
          <a:off x="2428875" y="11115675"/>
          <a:ext cx="8096251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/>
            <a:t>Andrés tiene derecho a una liquidación de más de </a:t>
          </a:r>
          <a:r>
            <a:rPr lang="es-CO" b="1"/>
            <a:t>$411 millones de pesos</a:t>
          </a:r>
          <a:r>
            <a:rPr lang="es-CO"/>
            <a:t>, pero si demanda por </a:t>
          </a:r>
          <a:r>
            <a:rPr lang="es-CO" b="1"/>
            <a:t>despido ilegal debido a su enfermedad </a:t>
          </a:r>
        </a:p>
        <a:p>
          <a:r>
            <a:rPr lang="es-CO" b="1"/>
            <a:t>laboral</a:t>
          </a:r>
          <a:r>
            <a:rPr lang="es-CO"/>
            <a:t>, la empresa podría verse obligada a pagar </a:t>
          </a:r>
          <a:r>
            <a:rPr lang="es-CO" b="1"/>
            <a:t>el doble de la indemnización</a:t>
          </a:r>
          <a:r>
            <a:rPr lang="es-CO"/>
            <a:t> o </a:t>
          </a:r>
          <a:r>
            <a:rPr lang="es-CO" b="1"/>
            <a:t>reintegrarlo con salarios caídos.</a:t>
          </a:r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45</xdr:row>
      <xdr:rowOff>171450</xdr:rowOff>
    </xdr:from>
    <xdr:ext cx="4562475" cy="3905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318B7AB-485B-4D33-9CAE-406198C8B027}"/>
            </a:ext>
          </a:extLst>
        </xdr:cNvPr>
        <xdr:cNvSpPr txBox="1"/>
      </xdr:nvSpPr>
      <xdr:spPr>
        <a:xfrm>
          <a:off x="5162550" y="9229725"/>
          <a:ext cx="45624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Error</a:t>
          </a:r>
          <a:r>
            <a:rPr lang="es-CO" sz="1100" baseline="0"/>
            <a:t> en los calculos de la fecha inicial y fecha final del periodo de liquidacion </a:t>
          </a:r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1828800</xdr:colOff>
      <xdr:row>46</xdr:row>
      <xdr:rowOff>66675</xdr:rowOff>
    </xdr:from>
    <xdr:ext cx="8096251" cy="91440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73565EB-099E-49BC-A6CF-82F8AE4D28F8}"/>
            </a:ext>
          </a:extLst>
        </xdr:cNvPr>
        <xdr:cNvSpPr txBox="1"/>
      </xdr:nvSpPr>
      <xdr:spPr>
        <a:xfrm>
          <a:off x="2590800" y="9324975"/>
          <a:ext cx="8096251" cy="91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323851</xdr:colOff>
      <xdr:row>46</xdr:row>
      <xdr:rowOff>152400</xdr:rowOff>
    </xdr:from>
    <xdr:ext cx="7391400" cy="3905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8EAB332-146A-43C5-858C-E037C06CC616}"/>
            </a:ext>
          </a:extLst>
        </xdr:cNvPr>
        <xdr:cNvSpPr txBox="1"/>
      </xdr:nvSpPr>
      <xdr:spPr>
        <a:xfrm>
          <a:off x="3381376" y="9410700"/>
          <a:ext cx="7391400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Error</a:t>
          </a:r>
          <a:r>
            <a:rPr lang="es-CO" sz="1100" baseline="0"/>
            <a:t> en los calculos de la indemnizacion no es posible que los años trabajados sean iguales a 100, por lo que afecta el resultado</a:t>
          </a:r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342901</xdr:colOff>
      <xdr:row>46</xdr:row>
      <xdr:rowOff>180976</xdr:rowOff>
    </xdr:from>
    <xdr:ext cx="5486400" cy="3810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029932E-1864-4C24-9853-CC110FA7EC19}"/>
            </a:ext>
          </a:extLst>
        </xdr:cNvPr>
        <xdr:cNvSpPr txBox="1"/>
      </xdr:nvSpPr>
      <xdr:spPr>
        <a:xfrm>
          <a:off x="5181601" y="9439276"/>
          <a:ext cx="5486400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581026</xdr:colOff>
      <xdr:row>46</xdr:row>
      <xdr:rowOff>161925</xdr:rowOff>
    </xdr:from>
    <xdr:ext cx="4657724" cy="3905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69E87-5308-4F6C-8331-87BB0E87F5A1}"/>
            </a:ext>
          </a:extLst>
        </xdr:cNvPr>
        <xdr:cNvSpPr txBox="1"/>
      </xdr:nvSpPr>
      <xdr:spPr>
        <a:xfrm>
          <a:off x="6181726" y="9420225"/>
          <a:ext cx="4657724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Error</a:t>
          </a:r>
          <a:r>
            <a:rPr lang="es-CO" sz="1100" baseline="0"/>
            <a:t> en los calculos la liquidacion 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se ingreso el salario</a:t>
          </a:r>
          <a:r>
            <a:rPr lang="es-C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</a:t>
          </a:r>
          <a:r>
            <a:rPr lang="es-C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fecha de inicio</a:t>
          </a:r>
          <a:endParaRPr lang="es-CO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342901</xdr:colOff>
      <xdr:row>46</xdr:row>
      <xdr:rowOff>180976</xdr:rowOff>
    </xdr:from>
    <xdr:ext cx="5486400" cy="3810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7A68334-EEE6-4D16-97BE-5534329DE3A9}"/>
            </a:ext>
          </a:extLst>
        </xdr:cNvPr>
        <xdr:cNvSpPr txBox="1"/>
      </xdr:nvSpPr>
      <xdr:spPr>
        <a:xfrm>
          <a:off x="5181601" y="9439276"/>
          <a:ext cx="5486400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581026</xdr:colOff>
      <xdr:row>46</xdr:row>
      <xdr:rowOff>161925</xdr:rowOff>
    </xdr:from>
    <xdr:ext cx="4657724" cy="63817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885409F-E4B6-40EA-BAF3-B0C23BDCBA48}"/>
            </a:ext>
          </a:extLst>
        </xdr:cNvPr>
        <xdr:cNvSpPr txBox="1"/>
      </xdr:nvSpPr>
      <xdr:spPr>
        <a:xfrm>
          <a:off x="6181726" y="9420225"/>
          <a:ext cx="4657724" cy="638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Error</a:t>
          </a:r>
          <a:r>
            <a:rPr lang="es-CO" sz="1100" baseline="0"/>
            <a:t> en los valores ingresados se necesita una fecha valida para liquidacion de</a:t>
          </a:r>
        </a:p>
        <a:p>
          <a:r>
            <a:rPr lang="es-CO" sz="1100" baseline="0"/>
            <a:t>la prima y por ende otros valores.</a:t>
          </a:r>
          <a:endParaRPr lang="es-CO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B054-5F06-4533-9522-B481EAB2333F}">
  <sheetPr>
    <tabColor theme="5" tint="0.59999389629810485"/>
  </sheetPr>
  <dimension ref="B1:AG70"/>
  <sheetViews>
    <sheetView tabSelected="1" zoomScaleNormal="100" workbookViewId="0">
      <selection activeCell="B45" sqref="B45"/>
    </sheetView>
  </sheetViews>
  <sheetFormatPr baseColWidth="10" defaultColWidth="9.140625" defaultRowHeight="12.75" x14ac:dyDescent="0.2"/>
  <cols>
    <col min="1" max="1" width="5.7109375" style="1" customWidth="1"/>
    <col min="2" max="2" width="43.140625" style="1" customWidth="1"/>
    <col min="3" max="3" width="11" style="1" customWidth="1"/>
    <col min="4" max="4" width="4.28515625" style="1" customWidth="1"/>
    <col min="5" max="5" width="10.28515625" style="1" bestFit="1" customWidth="1"/>
    <col min="6" max="6" width="30.28515625" style="1" customWidth="1"/>
    <col min="7" max="7" width="8.7109375" style="1" bestFit="1" customWidth="1"/>
    <col min="8" max="8" width="3" style="1" customWidth="1"/>
    <col min="9" max="9" width="13.7109375" style="1" customWidth="1"/>
    <col min="10" max="10" width="16.5703125" style="1" customWidth="1"/>
    <col min="11" max="11" width="13.140625" style="1" hidden="1" customWidth="1"/>
    <col min="12" max="12" width="19.42578125" style="2" hidden="1" customWidth="1"/>
    <col min="13" max="13" width="0" style="1" hidden="1" customWidth="1"/>
    <col min="14" max="14" width="15.7109375" style="1" hidden="1" customWidth="1"/>
    <col min="15" max="24" width="0" style="1" hidden="1" customWidth="1"/>
    <col min="25" max="25" width="12.140625" style="3" bestFit="1" customWidth="1"/>
    <col min="26" max="26" width="16.42578125" style="1" customWidth="1"/>
    <col min="27" max="27" width="14.140625" style="4" bestFit="1" customWidth="1"/>
    <col min="28" max="28" width="11.5703125" style="4" bestFit="1" customWidth="1"/>
    <col min="29" max="30" width="9.140625" style="1" customWidth="1"/>
    <col min="31" max="31" width="12.140625" style="1" bestFit="1" customWidth="1"/>
    <col min="32" max="32" width="11.5703125" style="1" bestFit="1" customWidth="1"/>
    <col min="33" max="256" width="9.140625" style="1"/>
    <col min="257" max="257" width="5.7109375" style="1" customWidth="1"/>
    <col min="258" max="258" width="43.140625" style="1" customWidth="1"/>
    <col min="259" max="259" width="11" style="1" customWidth="1"/>
    <col min="260" max="260" width="4.28515625" style="1" customWidth="1"/>
    <col min="261" max="261" width="10.28515625" style="1" bestFit="1" customWidth="1"/>
    <col min="262" max="262" width="2.85546875" style="1" customWidth="1"/>
    <col min="263" max="263" width="8.7109375" style="1" bestFit="1" customWidth="1"/>
    <col min="264" max="264" width="3" style="1" customWidth="1"/>
    <col min="265" max="265" width="13.7109375" style="1" customWidth="1"/>
    <col min="266" max="266" width="16.5703125" style="1" customWidth="1"/>
    <col min="267" max="280" width="0" style="1" hidden="1" customWidth="1"/>
    <col min="281" max="281" width="12.140625" style="1" bestFit="1" customWidth="1"/>
    <col min="282" max="286" width="9.140625" style="1"/>
    <col min="287" max="287" width="12.140625" style="1" bestFit="1" customWidth="1"/>
    <col min="288" max="288" width="11.5703125" style="1" bestFit="1" customWidth="1"/>
    <col min="289" max="512" width="9.140625" style="1"/>
    <col min="513" max="513" width="5.7109375" style="1" customWidth="1"/>
    <col min="514" max="514" width="43.140625" style="1" customWidth="1"/>
    <col min="515" max="515" width="11" style="1" customWidth="1"/>
    <col min="516" max="516" width="4.28515625" style="1" customWidth="1"/>
    <col min="517" max="517" width="10.28515625" style="1" bestFit="1" customWidth="1"/>
    <col min="518" max="518" width="2.85546875" style="1" customWidth="1"/>
    <col min="519" max="519" width="8.7109375" style="1" bestFit="1" customWidth="1"/>
    <col min="520" max="520" width="3" style="1" customWidth="1"/>
    <col min="521" max="521" width="13.7109375" style="1" customWidth="1"/>
    <col min="522" max="522" width="16.5703125" style="1" customWidth="1"/>
    <col min="523" max="536" width="0" style="1" hidden="1" customWidth="1"/>
    <col min="537" max="537" width="12.140625" style="1" bestFit="1" customWidth="1"/>
    <col min="538" max="542" width="9.140625" style="1"/>
    <col min="543" max="543" width="12.140625" style="1" bestFit="1" customWidth="1"/>
    <col min="544" max="544" width="11.5703125" style="1" bestFit="1" customWidth="1"/>
    <col min="545" max="768" width="9.140625" style="1"/>
    <col min="769" max="769" width="5.7109375" style="1" customWidth="1"/>
    <col min="770" max="770" width="43.140625" style="1" customWidth="1"/>
    <col min="771" max="771" width="11" style="1" customWidth="1"/>
    <col min="772" max="772" width="4.28515625" style="1" customWidth="1"/>
    <col min="773" max="773" width="10.28515625" style="1" bestFit="1" customWidth="1"/>
    <col min="774" max="774" width="2.85546875" style="1" customWidth="1"/>
    <col min="775" max="775" width="8.7109375" style="1" bestFit="1" customWidth="1"/>
    <col min="776" max="776" width="3" style="1" customWidth="1"/>
    <col min="777" max="777" width="13.7109375" style="1" customWidth="1"/>
    <col min="778" max="778" width="16.5703125" style="1" customWidth="1"/>
    <col min="779" max="792" width="0" style="1" hidden="1" customWidth="1"/>
    <col min="793" max="793" width="12.140625" style="1" bestFit="1" customWidth="1"/>
    <col min="794" max="798" width="9.140625" style="1"/>
    <col min="799" max="799" width="12.140625" style="1" bestFit="1" customWidth="1"/>
    <col min="800" max="800" width="11.5703125" style="1" bestFit="1" customWidth="1"/>
    <col min="801" max="1024" width="9.140625" style="1"/>
    <col min="1025" max="1025" width="5.7109375" style="1" customWidth="1"/>
    <col min="1026" max="1026" width="43.140625" style="1" customWidth="1"/>
    <col min="1027" max="1027" width="11" style="1" customWidth="1"/>
    <col min="1028" max="1028" width="4.28515625" style="1" customWidth="1"/>
    <col min="1029" max="1029" width="10.28515625" style="1" bestFit="1" customWidth="1"/>
    <col min="1030" max="1030" width="2.85546875" style="1" customWidth="1"/>
    <col min="1031" max="1031" width="8.7109375" style="1" bestFit="1" customWidth="1"/>
    <col min="1032" max="1032" width="3" style="1" customWidth="1"/>
    <col min="1033" max="1033" width="13.7109375" style="1" customWidth="1"/>
    <col min="1034" max="1034" width="16.5703125" style="1" customWidth="1"/>
    <col min="1035" max="1048" width="0" style="1" hidden="1" customWidth="1"/>
    <col min="1049" max="1049" width="12.140625" style="1" bestFit="1" customWidth="1"/>
    <col min="1050" max="1054" width="9.140625" style="1"/>
    <col min="1055" max="1055" width="12.140625" style="1" bestFit="1" customWidth="1"/>
    <col min="1056" max="1056" width="11.5703125" style="1" bestFit="1" customWidth="1"/>
    <col min="1057" max="1280" width="9.140625" style="1"/>
    <col min="1281" max="1281" width="5.7109375" style="1" customWidth="1"/>
    <col min="1282" max="1282" width="43.140625" style="1" customWidth="1"/>
    <col min="1283" max="1283" width="11" style="1" customWidth="1"/>
    <col min="1284" max="1284" width="4.28515625" style="1" customWidth="1"/>
    <col min="1285" max="1285" width="10.28515625" style="1" bestFit="1" customWidth="1"/>
    <col min="1286" max="1286" width="2.85546875" style="1" customWidth="1"/>
    <col min="1287" max="1287" width="8.7109375" style="1" bestFit="1" customWidth="1"/>
    <col min="1288" max="1288" width="3" style="1" customWidth="1"/>
    <col min="1289" max="1289" width="13.7109375" style="1" customWidth="1"/>
    <col min="1290" max="1290" width="16.5703125" style="1" customWidth="1"/>
    <col min="1291" max="1304" width="0" style="1" hidden="1" customWidth="1"/>
    <col min="1305" max="1305" width="12.140625" style="1" bestFit="1" customWidth="1"/>
    <col min="1306" max="1310" width="9.140625" style="1"/>
    <col min="1311" max="1311" width="12.140625" style="1" bestFit="1" customWidth="1"/>
    <col min="1312" max="1312" width="11.5703125" style="1" bestFit="1" customWidth="1"/>
    <col min="1313" max="1536" width="9.140625" style="1"/>
    <col min="1537" max="1537" width="5.7109375" style="1" customWidth="1"/>
    <col min="1538" max="1538" width="43.140625" style="1" customWidth="1"/>
    <col min="1539" max="1539" width="11" style="1" customWidth="1"/>
    <col min="1540" max="1540" width="4.28515625" style="1" customWidth="1"/>
    <col min="1541" max="1541" width="10.28515625" style="1" bestFit="1" customWidth="1"/>
    <col min="1542" max="1542" width="2.85546875" style="1" customWidth="1"/>
    <col min="1543" max="1543" width="8.7109375" style="1" bestFit="1" customWidth="1"/>
    <col min="1544" max="1544" width="3" style="1" customWidth="1"/>
    <col min="1545" max="1545" width="13.7109375" style="1" customWidth="1"/>
    <col min="1546" max="1546" width="16.5703125" style="1" customWidth="1"/>
    <col min="1547" max="1560" width="0" style="1" hidden="1" customWidth="1"/>
    <col min="1561" max="1561" width="12.140625" style="1" bestFit="1" customWidth="1"/>
    <col min="1562" max="1566" width="9.140625" style="1"/>
    <col min="1567" max="1567" width="12.140625" style="1" bestFit="1" customWidth="1"/>
    <col min="1568" max="1568" width="11.5703125" style="1" bestFit="1" customWidth="1"/>
    <col min="1569" max="1792" width="9.140625" style="1"/>
    <col min="1793" max="1793" width="5.7109375" style="1" customWidth="1"/>
    <col min="1794" max="1794" width="43.140625" style="1" customWidth="1"/>
    <col min="1795" max="1795" width="11" style="1" customWidth="1"/>
    <col min="1796" max="1796" width="4.28515625" style="1" customWidth="1"/>
    <col min="1797" max="1797" width="10.28515625" style="1" bestFit="1" customWidth="1"/>
    <col min="1798" max="1798" width="2.85546875" style="1" customWidth="1"/>
    <col min="1799" max="1799" width="8.7109375" style="1" bestFit="1" customWidth="1"/>
    <col min="1800" max="1800" width="3" style="1" customWidth="1"/>
    <col min="1801" max="1801" width="13.7109375" style="1" customWidth="1"/>
    <col min="1802" max="1802" width="16.5703125" style="1" customWidth="1"/>
    <col min="1803" max="1816" width="0" style="1" hidden="1" customWidth="1"/>
    <col min="1817" max="1817" width="12.140625" style="1" bestFit="1" customWidth="1"/>
    <col min="1818" max="1822" width="9.140625" style="1"/>
    <col min="1823" max="1823" width="12.140625" style="1" bestFit="1" customWidth="1"/>
    <col min="1824" max="1824" width="11.5703125" style="1" bestFit="1" customWidth="1"/>
    <col min="1825" max="2048" width="9.140625" style="1"/>
    <col min="2049" max="2049" width="5.7109375" style="1" customWidth="1"/>
    <col min="2050" max="2050" width="43.140625" style="1" customWidth="1"/>
    <col min="2051" max="2051" width="11" style="1" customWidth="1"/>
    <col min="2052" max="2052" width="4.28515625" style="1" customWidth="1"/>
    <col min="2053" max="2053" width="10.28515625" style="1" bestFit="1" customWidth="1"/>
    <col min="2054" max="2054" width="2.85546875" style="1" customWidth="1"/>
    <col min="2055" max="2055" width="8.7109375" style="1" bestFit="1" customWidth="1"/>
    <col min="2056" max="2056" width="3" style="1" customWidth="1"/>
    <col min="2057" max="2057" width="13.7109375" style="1" customWidth="1"/>
    <col min="2058" max="2058" width="16.5703125" style="1" customWidth="1"/>
    <col min="2059" max="2072" width="0" style="1" hidden="1" customWidth="1"/>
    <col min="2073" max="2073" width="12.140625" style="1" bestFit="1" customWidth="1"/>
    <col min="2074" max="2078" width="9.140625" style="1"/>
    <col min="2079" max="2079" width="12.140625" style="1" bestFit="1" customWidth="1"/>
    <col min="2080" max="2080" width="11.5703125" style="1" bestFit="1" customWidth="1"/>
    <col min="2081" max="2304" width="9.140625" style="1"/>
    <col min="2305" max="2305" width="5.7109375" style="1" customWidth="1"/>
    <col min="2306" max="2306" width="43.140625" style="1" customWidth="1"/>
    <col min="2307" max="2307" width="11" style="1" customWidth="1"/>
    <col min="2308" max="2308" width="4.28515625" style="1" customWidth="1"/>
    <col min="2309" max="2309" width="10.28515625" style="1" bestFit="1" customWidth="1"/>
    <col min="2310" max="2310" width="2.85546875" style="1" customWidth="1"/>
    <col min="2311" max="2311" width="8.7109375" style="1" bestFit="1" customWidth="1"/>
    <col min="2312" max="2312" width="3" style="1" customWidth="1"/>
    <col min="2313" max="2313" width="13.7109375" style="1" customWidth="1"/>
    <col min="2314" max="2314" width="16.5703125" style="1" customWidth="1"/>
    <col min="2315" max="2328" width="0" style="1" hidden="1" customWidth="1"/>
    <col min="2329" max="2329" width="12.140625" style="1" bestFit="1" customWidth="1"/>
    <col min="2330" max="2334" width="9.140625" style="1"/>
    <col min="2335" max="2335" width="12.140625" style="1" bestFit="1" customWidth="1"/>
    <col min="2336" max="2336" width="11.5703125" style="1" bestFit="1" customWidth="1"/>
    <col min="2337" max="2560" width="9.140625" style="1"/>
    <col min="2561" max="2561" width="5.7109375" style="1" customWidth="1"/>
    <col min="2562" max="2562" width="43.140625" style="1" customWidth="1"/>
    <col min="2563" max="2563" width="11" style="1" customWidth="1"/>
    <col min="2564" max="2564" width="4.28515625" style="1" customWidth="1"/>
    <col min="2565" max="2565" width="10.28515625" style="1" bestFit="1" customWidth="1"/>
    <col min="2566" max="2566" width="2.85546875" style="1" customWidth="1"/>
    <col min="2567" max="2567" width="8.7109375" style="1" bestFit="1" customWidth="1"/>
    <col min="2568" max="2568" width="3" style="1" customWidth="1"/>
    <col min="2569" max="2569" width="13.7109375" style="1" customWidth="1"/>
    <col min="2570" max="2570" width="16.5703125" style="1" customWidth="1"/>
    <col min="2571" max="2584" width="0" style="1" hidden="1" customWidth="1"/>
    <col min="2585" max="2585" width="12.140625" style="1" bestFit="1" customWidth="1"/>
    <col min="2586" max="2590" width="9.140625" style="1"/>
    <col min="2591" max="2591" width="12.140625" style="1" bestFit="1" customWidth="1"/>
    <col min="2592" max="2592" width="11.5703125" style="1" bestFit="1" customWidth="1"/>
    <col min="2593" max="2816" width="9.140625" style="1"/>
    <col min="2817" max="2817" width="5.7109375" style="1" customWidth="1"/>
    <col min="2818" max="2818" width="43.140625" style="1" customWidth="1"/>
    <col min="2819" max="2819" width="11" style="1" customWidth="1"/>
    <col min="2820" max="2820" width="4.28515625" style="1" customWidth="1"/>
    <col min="2821" max="2821" width="10.28515625" style="1" bestFit="1" customWidth="1"/>
    <col min="2822" max="2822" width="2.85546875" style="1" customWidth="1"/>
    <col min="2823" max="2823" width="8.7109375" style="1" bestFit="1" customWidth="1"/>
    <col min="2824" max="2824" width="3" style="1" customWidth="1"/>
    <col min="2825" max="2825" width="13.7109375" style="1" customWidth="1"/>
    <col min="2826" max="2826" width="16.5703125" style="1" customWidth="1"/>
    <col min="2827" max="2840" width="0" style="1" hidden="1" customWidth="1"/>
    <col min="2841" max="2841" width="12.140625" style="1" bestFit="1" customWidth="1"/>
    <col min="2842" max="2846" width="9.140625" style="1"/>
    <col min="2847" max="2847" width="12.140625" style="1" bestFit="1" customWidth="1"/>
    <col min="2848" max="2848" width="11.5703125" style="1" bestFit="1" customWidth="1"/>
    <col min="2849" max="3072" width="9.140625" style="1"/>
    <col min="3073" max="3073" width="5.7109375" style="1" customWidth="1"/>
    <col min="3074" max="3074" width="43.140625" style="1" customWidth="1"/>
    <col min="3075" max="3075" width="11" style="1" customWidth="1"/>
    <col min="3076" max="3076" width="4.28515625" style="1" customWidth="1"/>
    <col min="3077" max="3077" width="10.28515625" style="1" bestFit="1" customWidth="1"/>
    <col min="3078" max="3078" width="2.85546875" style="1" customWidth="1"/>
    <col min="3079" max="3079" width="8.7109375" style="1" bestFit="1" customWidth="1"/>
    <col min="3080" max="3080" width="3" style="1" customWidth="1"/>
    <col min="3081" max="3081" width="13.7109375" style="1" customWidth="1"/>
    <col min="3082" max="3082" width="16.5703125" style="1" customWidth="1"/>
    <col min="3083" max="3096" width="0" style="1" hidden="1" customWidth="1"/>
    <col min="3097" max="3097" width="12.140625" style="1" bestFit="1" customWidth="1"/>
    <col min="3098" max="3102" width="9.140625" style="1"/>
    <col min="3103" max="3103" width="12.140625" style="1" bestFit="1" customWidth="1"/>
    <col min="3104" max="3104" width="11.5703125" style="1" bestFit="1" customWidth="1"/>
    <col min="3105" max="3328" width="9.140625" style="1"/>
    <col min="3329" max="3329" width="5.7109375" style="1" customWidth="1"/>
    <col min="3330" max="3330" width="43.140625" style="1" customWidth="1"/>
    <col min="3331" max="3331" width="11" style="1" customWidth="1"/>
    <col min="3332" max="3332" width="4.28515625" style="1" customWidth="1"/>
    <col min="3333" max="3333" width="10.28515625" style="1" bestFit="1" customWidth="1"/>
    <col min="3334" max="3334" width="2.85546875" style="1" customWidth="1"/>
    <col min="3335" max="3335" width="8.7109375" style="1" bestFit="1" customWidth="1"/>
    <col min="3336" max="3336" width="3" style="1" customWidth="1"/>
    <col min="3337" max="3337" width="13.7109375" style="1" customWidth="1"/>
    <col min="3338" max="3338" width="16.5703125" style="1" customWidth="1"/>
    <col min="3339" max="3352" width="0" style="1" hidden="1" customWidth="1"/>
    <col min="3353" max="3353" width="12.140625" style="1" bestFit="1" customWidth="1"/>
    <col min="3354" max="3358" width="9.140625" style="1"/>
    <col min="3359" max="3359" width="12.140625" style="1" bestFit="1" customWidth="1"/>
    <col min="3360" max="3360" width="11.5703125" style="1" bestFit="1" customWidth="1"/>
    <col min="3361" max="3584" width="9.140625" style="1"/>
    <col min="3585" max="3585" width="5.7109375" style="1" customWidth="1"/>
    <col min="3586" max="3586" width="43.140625" style="1" customWidth="1"/>
    <col min="3587" max="3587" width="11" style="1" customWidth="1"/>
    <col min="3588" max="3588" width="4.28515625" style="1" customWidth="1"/>
    <col min="3589" max="3589" width="10.28515625" style="1" bestFit="1" customWidth="1"/>
    <col min="3590" max="3590" width="2.85546875" style="1" customWidth="1"/>
    <col min="3591" max="3591" width="8.7109375" style="1" bestFit="1" customWidth="1"/>
    <col min="3592" max="3592" width="3" style="1" customWidth="1"/>
    <col min="3593" max="3593" width="13.7109375" style="1" customWidth="1"/>
    <col min="3594" max="3594" width="16.5703125" style="1" customWidth="1"/>
    <col min="3595" max="3608" width="0" style="1" hidden="1" customWidth="1"/>
    <col min="3609" max="3609" width="12.140625" style="1" bestFit="1" customWidth="1"/>
    <col min="3610" max="3614" width="9.140625" style="1"/>
    <col min="3615" max="3615" width="12.140625" style="1" bestFit="1" customWidth="1"/>
    <col min="3616" max="3616" width="11.5703125" style="1" bestFit="1" customWidth="1"/>
    <col min="3617" max="3840" width="9.140625" style="1"/>
    <col min="3841" max="3841" width="5.7109375" style="1" customWidth="1"/>
    <col min="3842" max="3842" width="43.140625" style="1" customWidth="1"/>
    <col min="3843" max="3843" width="11" style="1" customWidth="1"/>
    <col min="3844" max="3844" width="4.28515625" style="1" customWidth="1"/>
    <col min="3845" max="3845" width="10.28515625" style="1" bestFit="1" customWidth="1"/>
    <col min="3846" max="3846" width="2.85546875" style="1" customWidth="1"/>
    <col min="3847" max="3847" width="8.7109375" style="1" bestFit="1" customWidth="1"/>
    <col min="3848" max="3848" width="3" style="1" customWidth="1"/>
    <col min="3849" max="3849" width="13.7109375" style="1" customWidth="1"/>
    <col min="3850" max="3850" width="16.5703125" style="1" customWidth="1"/>
    <col min="3851" max="3864" width="0" style="1" hidden="1" customWidth="1"/>
    <col min="3865" max="3865" width="12.140625" style="1" bestFit="1" customWidth="1"/>
    <col min="3866" max="3870" width="9.140625" style="1"/>
    <col min="3871" max="3871" width="12.140625" style="1" bestFit="1" customWidth="1"/>
    <col min="3872" max="3872" width="11.5703125" style="1" bestFit="1" customWidth="1"/>
    <col min="3873" max="4096" width="9.140625" style="1"/>
    <col min="4097" max="4097" width="5.7109375" style="1" customWidth="1"/>
    <col min="4098" max="4098" width="43.140625" style="1" customWidth="1"/>
    <col min="4099" max="4099" width="11" style="1" customWidth="1"/>
    <col min="4100" max="4100" width="4.28515625" style="1" customWidth="1"/>
    <col min="4101" max="4101" width="10.28515625" style="1" bestFit="1" customWidth="1"/>
    <col min="4102" max="4102" width="2.85546875" style="1" customWidth="1"/>
    <col min="4103" max="4103" width="8.7109375" style="1" bestFit="1" customWidth="1"/>
    <col min="4104" max="4104" width="3" style="1" customWidth="1"/>
    <col min="4105" max="4105" width="13.7109375" style="1" customWidth="1"/>
    <col min="4106" max="4106" width="16.5703125" style="1" customWidth="1"/>
    <col min="4107" max="4120" width="0" style="1" hidden="1" customWidth="1"/>
    <col min="4121" max="4121" width="12.140625" style="1" bestFit="1" customWidth="1"/>
    <col min="4122" max="4126" width="9.140625" style="1"/>
    <col min="4127" max="4127" width="12.140625" style="1" bestFit="1" customWidth="1"/>
    <col min="4128" max="4128" width="11.5703125" style="1" bestFit="1" customWidth="1"/>
    <col min="4129" max="4352" width="9.140625" style="1"/>
    <col min="4353" max="4353" width="5.7109375" style="1" customWidth="1"/>
    <col min="4354" max="4354" width="43.140625" style="1" customWidth="1"/>
    <col min="4355" max="4355" width="11" style="1" customWidth="1"/>
    <col min="4356" max="4356" width="4.28515625" style="1" customWidth="1"/>
    <col min="4357" max="4357" width="10.28515625" style="1" bestFit="1" customWidth="1"/>
    <col min="4358" max="4358" width="2.85546875" style="1" customWidth="1"/>
    <col min="4359" max="4359" width="8.7109375" style="1" bestFit="1" customWidth="1"/>
    <col min="4360" max="4360" width="3" style="1" customWidth="1"/>
    <col min="4361" max="4361" width="13.7109375" style="1" customWidth="1"/>
    <col min="4362" max="4362" width="16.5703125" style="1" customWidth="1"/>
    <col min="4363" max="4376" width="0" style="1" hidden="1" customWidth="1"/>
    <col min="4377" max="4377" width="12.140625" style="1" bestFit="1" customWidth="1"/>
    <col min="4378" max="4382" width="9.140625" style="1"/>
    <col min="4383" max="4383" width="12.140625" style="1" bestFit="1" customWidth="1"/>
    <col min="4384" max="4384" width="11.5703125" style="1" bestFit="1" customWidth="1"/>
    <col min="4385" max="4608" width="9.140625" style="1"/>
    <col min="4609" max="4609" width="5.7109375" style="1" customWidth="1"/>
    <col min="4610" max="4610" width="43.140625" style="1" customWidth="1"/>
    <col min="4611" max="4611" width="11" style="1" customWidth="1"/>
    <col min="4612" max="4612" width="4.28515625" style="1" customWidth="1"/>
    <col min="4613" max="4613" width="10.28515625" style="1" bestFit="1" customWidth="1"/>
    <col min="4614" max="4614" width="2.85546875" style="1" customWidth="1"/>
    <col min="4615" max="4615" width="8.7109375" style="1" bestFit="1" customWidth="1"/>
    <col min="4616" max="4616" width="3" style="1" customWidth="1"/>
    <col min="4617" max="4617" width="13.7109375" style="1" customWidth="1"/>
    <col min="4618" max="4618" width="16.5703125" style="1" customWidth="1"/>
    <col min="4619" max="4632" width="0" style="1" hidden="1" customWidth="1"/>
    <col min="4633" max="4633" width="12.140625" style="1" bestFit="1" customWidth="1"/>
    <col min="4634" max="4638" width="9.140625" style="1"/>
    <col min="4639" max="4639" width="12.140625" style="1" bestFit="1" customWidth="1"/>
    <col min="4640" max="4640" width="11.5703125" style="1" bestFit="1" customWidth="1"/>
    <col min="4641" max="4864" width="9.140625" style="1"/>
    <col min="4865" max="4865" width="5.7109375" style="1" customWidth="1"/>
    <col min="4866" max="4866" width="43.140625" style="1" customWidth="1"/>
    <col min="4867" max="4867" width="11" style="1" customWidth="1"/>
    <col min="4868" max="4868" width="4.28515625" style="1" customWidth="1"/>
    <col min="4869" max="4869" width="10.28515625" style="1" bestFit="1" customWidth="1"/>
    <col min="4870" max="4870" width="2.85546875" style="1" customWidth="1"/>
    <col min="4871" max="4871" width="8.7109375" style="1" bestFit="1" customWidth="1"/>
    <col min="4872" max="4872" width="3" style="1" customWidth="1"/>
    <col min="4873" max="4873" width="13.7109375" style="1" customWidth="1"/>
    <col min="4874" max="4874" width="16.5703125" style="1" customWidth="1"/>
    <col min="4875" max="4888" width="0" style="1" hidden="1" customWidth="1"/>
    <col min="4889" max="4889" width="12.140625" style="1" bestFit="1" customWidth="1"/>
    <col min="4890" max="4894" width="9.140625" style="1"/>
    <col min="4895" max="4895" width="12.140625" style="1" bestFit="1" customWidth="1"/>
    <col min="4896" max="4896" width="11.5703125" style="1" bestFit="1" customWidth="1"/>
    <col min="4897" max="5120" width="9.140625" style="1"/>
    <col min="5121" max="5121" width="5.7109375" style="1" customWidth="1"/>
    <col min="5122" max="5122" width="43.140625" style="1" customWidth="1"/>
    <col min="5123" max="5123" width="11" style="1" customWidth="1"/>
    <col min="5124" max="5124" width="4.28515625" style="1" customWidth="1"/>
    <col min="5125" max="5125" width="10.28515625" style="1" bestFit="1" customWidth="1"/>
    <col min="5126" max="5126" width="2.85546875" style="1" customWidth="1"/>
    <col min="5127" max="5127" width="8.7109375" style="1" bestFit="1" customWidth="1"/>
    <col min="5128" max="5128" width="3" style="1" customWidth="1"/>
    <col min="5129" max="5129" width="13.7109375" style="1" customWidth="1"/>
    <col min="5130" max="5130" width="16.5703125" style="1" customWidth="1"/>
    <col min="5131" max="5144" width="0" style="1" hidden="1" customWidth="1"/>
    <col min="5145" max="5145" width="12.140625" style="1" bestFit="1" customWidth="1"/>
    <col min="5146" max="5150" width="9.140625" style="1"/>
    <col min="5151" max="5151" width="12.140625" style="1" bestFit="1" customWidth="1"/>
    <col min="5152" max="5152" width="11.5703125" style="1" bestFit="1" customWidth="1"/>
    <col min="5153" max="5376" width="9.140625" style="1"/>
    <col min="5377" max="5377" width="5.7109375" style="1" customWidth="1"/>
    <col min="5378" max="5378" width="43.140625" style="1" customWidth="1"/>
    <col min="5379" max="5379" width="11" style="1" customWidth="1"/>
    <col min="5380" max="5380" width="4.28515625" style="1" customWidth="1"/>
    <col min="5381" max="5381" width="10.28515625" style="1" bestFit="1" customWidth="1"/>
    <col min="5382" max="5382" width="2.85546875" style="1" customWidth="1"/>
    <col min="5383" max="5383" width="8.7109375" style="1" bestFit="1" customWidth="1"/>
    <col min="5384" max="5384" width="3" style="1" customWidth="1"/>
    <col min="5385" max="5385" width="13.7109375" style="1" customWidth="1"/>
    <col min="5386" max="5386" width="16.5703125" style="1" customWidth="1"/>
    <col min="5387" max="5400" width="0" style="1" hidden="1" customWidth="1"/>
    <col min="5401" max="5401" width="12.140625" style="1" bestFit="1" customWidth="1"/>
    <col min="5402" max="5406" width="9.140625" style="1"/>
    <col min="5407" max="5407" width="12.140625" style="1" bestFit="1" customWidth="1"/>
    <col min="5408" max="5408" width="11.5703125" style="1" bestFit="1" customWidth="1"/>
    <col min="5409" max="5632" width="9.140625" style="1"/>
    <col min="5633" max="5633" width="5.7109375" style="1" customWidth="1"/>
    <col min="5634" max="5634" width="43.140625" style="1" customWidth="1"/>
    <col min="5635" max="5635" width="11" style="1" customWidth="1"/>
    <col min="5636" max="5636" width="4.28515625" style="1" customWidth="1"/>
    <col min="5637" max="5637" width="10.28515625" style="1" bestFit="1" customWidth="1"/>
    <col min="5638" max="5638" width="2.85546875" style="1" customWidth="1"/>
    <col min="5639" max="5639" width="8.7109375" style="1" bestFit="1" customWidth="1"/>
    <col min="5640" max="5640" width="3" style="1" customWidth="1"/>
    <col min="5641" max="5641" width="13.7109375" style="1" customWidth="1"/>
    <col min="5642" max="5642" width="16.5703125" style="1" customWidth="1"/>
    <col min="5643" max="5656" width="0" style="1" hidden="1" customWidth="1"/>
    <col min="5657" max="5657" width="12.140625" style="1" bestFit="1" customWidth="1"/>
    <col min="5658" max="5662" width="9.140625" style="1"/>
    <col min="5663" max="5663" width="12.140625" style="1" bestFit="1" customWidth="1"/>
    <col min="5664" max="5664" width="11.5703125" style="1" bestFit="1" customWidth="1"/>
    <col min="5665" max="5888" width="9.140625" style="1"/>
    <col min="5889" max="5889" width="5.7109375" style="1" customWidth="1"/>
    <col min="5890" max="5890" width="43.140625" style="1" customWidth="1"/>
    <col min="5891" max="5891" width="11" style="1" customWidth="1"/>
    <col min="5892" max="5892" width="4.28515625" style="1" customWidth="1"/>
    <col min="5893" max="5893" width="10.28515625" style="1" bestFit="1" customWidth="1"/>
    <col min="5894" max="5894" width="2.85546875" style="1" customWidth="1"/>
    <col min="5895" max="5895" width="8.7109375" style="1" bestFit="1" customWidth="1"/>
    <col min="5896" max="5896" width="3" style="1" customWidth="1"/>
    <col min="5897" max="5897" width="13.7109375" style="1" customWidth="1"/>
    <col min="5898" max="5898" width="16.5703125" style="1" customWidth="1"/>
    <col min="5899" max="5912" width="0" style="1" hidden="1" customWidth="1"/>
    <col min="5913" max="5913" width="12.140625" style="1" bestFit="1" customWidth="1"/>
    <col min="5914" max="5918" width="9.140625" style="1"/>
    <col min="5919" max="5919" width="12.140625" style="1" bestFit="1" customWidth="1"/>
    <col min="5920" max="5920" width="11.5703125" style="1" bestFit="1" customWidth="1"/>
    <col min="5921" max="6144" width="9.140625" style="1"/>
    <col min="6145" max="6145" width="5.7109375" style="1" customWidth="1"/>
    <col min="6146" max="6146" width="43.140625" style="1" customWidth="1"/>
    <col min="6147" max="6147" width="11" style="1" customWidth="1"/>
    <col min="6148" max="6148" width="4.28515625" style="1" customWidth="1"/>
    <col min="6149" max="6149" width="10.28515625" style="1" bestFit="1" customWidth="1"/>
    <col min="6150" max="6150" width="2.85546875" style="1" customWidth="1"/>
    <col min="6151" max="6151" width="8.7109375" style="1" bestFit="1" customWidth="1"/>
    <col min="6152" max="6152" width="3" style="1" customWidth="1"/>
    <col min="6153" max="6153" width="13.7109375" style="1" customWidth="1"/>
    <col min="6154" max="6154" width="16.5703125" style="1" customWidth="1"/>
    <col min="6155" max="6168" width="0" style="1" hidden="1" customWidth="1"/>
    <col min="6169" max="6169" width="12.140625" style="1" bestFit="1" customWidth="1"/>
    <col min="6170" max="6174" width="9.140625" style="1"/>
    <col min="6175" max="6175" width="12.140625" style="1" bestFit="1" customWidth="1"/>
    <col min="6176" max="6176" width="11.5703125" style="1" bestFit="1" customWidth="1"/>
    <col min="6177" max="6400" width="9.140625" style="1"/>
    <col min="6401" max="6401" width="5.7109375" style="1" customWidth="1"/>
    <col min="6402" max="6402" width="43.140625" style="1" customWidth="1"/>
    <col min="6403" max="6403" width="11" style="1" customWidth="1"/>
    <col min="6404" max="6404" width="4.28515625" style="1" customWidth="1"/>
    <col min="6405" max="6405" width="10.28515625" style="1" bestFit="1" customWidth="1"/>
    <col min="6406" max="6406" width="2.85546875" style="1" customWidth="1"/>
    <col min="6407" max="6407" width="8.7109375" style="1" bestFit="1" customWidth="1"/>
    <col min="6408" max="6408" width="3" style="1" customWidth="1"/>
    <col min="6409" max="6409" width="13.7109375" style="1" customWidth="1"/>
    <col min="6410" max="6410" width="16.5703125" style="1" customWidth="1"/>
    <col min="6411" max="6424" width="0" style="1" hidden="1" customWidth="1"/>
    <col min="6425" max="6425" width="12.140625" style="1" bestFit="1" customWidth="1"/>
    <col min="6426" max="6430" width="9.140625" style="1"/>
    <col min="6431" max="6431" width="12.140625" style="1" bestFit="1" customWidth="1"/>
    <col min="6432" max="6432" width="11.5703125" style="1" bestFit="1" customWidth="1"/>
    <col min="6433" max="6656" width="9.140625" style="1"/>
    <col min="6657" max="6657" width="5.7109375" style="1" customWidth="1"/>
    <col min="6658" max="6658" width="43.140625" style="1" customWidth="1"/>
    <col min="6659" max="6659" width="11" style="1" customWidth="1"/>
    <col min="6660" max="6660" width="4.28515625" style="1" customWidth="1"/>
    <col min="6661" max="6661" width="10.28515625" style="1" bestFit="1" customWidth="1"/>
    <col min="6662" max="6662" width="2.85546875" style="1" customWidth="1"/>
    <col min="6663" max="6663" width="8.7109375" style="1" bestFit="1" customWidth="1"/>
    <col min="6664" max="6664" width="3" style="1" customWidth="1"/>
    <col min="6665" max="6665" width="13.7109375" style="1" customWidth="1"/>
    <col min="6666" max="6666" width="16.5703125" style="1" customWidth="1"/>
    <col min="6667" max="6680" width="0" style="1" hidden="1" customWidth="1"/>
    <col min="6681" max="6681" width="12.140625" style="1" bestFit="1" customWidth="1"/>
    <col min="6682" max="6686" width="9.140625" style="1"/>
    <col min="6687" max="6687" width="12.140625" style="1" bestFit="1" customWidth="1"/>
    <col min="6688" max="6688" width="11.5703125" style="1" bestFit="1" customWidth="1"/>
    <col min="6689" max="6912" width="9.140625" style="1"/>
    <col min="6913" max="6913" width="5.7109375" style="1" customWidth="1"/>
    <col min="6914" max="6914" width="43.140625" style="1" customWidth="1"/>
    <col min="6915" max="6915" width="11" style="1" customWidth="1"/>
    <col min="6916" max="6916" width="4.28515625" style="1" customWidth="1"/>
    <col min="6917" max="6917" width="10.28515625" style="1" bestFit="1" customWidth="1"/>
    <col min="6918" max="6918" width="2.85546875" style="1" customWidth="1"/>
    <col min="6919" max="6919" width="8.7109375" style="1" bestFit="1" customWidth="1"/>
    <col min="6920" max="6920" width="3" style="1" customWidth="1"/>
    <col min="6921" max="6921" width="13.7109375" style="1" customWidth="1"/>
    <col min="6922" max="6922" width="16.5703125" style="1" customWidth="1"/>
    <col min="6923" max="6936" width="0" style="1" hidden="1" customWidth="1"/>
    <col min="6937" max="6937" width="12.140625" style="1" bestFit="1" customWidth="1"/>
    <col min="6938" max="6942" width="9.140625" style="1"/>
    <col min="6943" max="6943" width="12.140625" style="1" bestFit="1" customWidth="1"/>
    <col min="6944" max="6944" width="11.5703125" style="1" bestFit="1" customWidth="1"/>
    <col min="6945" max="7168" width="9.140625" style="1"/>
    <col min="7169" max="7169" width="5.7109375" style="1" customWidth="1"/>
    <col min="7170" max="7170" width="43.140625" style="1" customWidth="1"/>
    <col min="7171" max="7171" width="11" style="1" customWidth="1"/>
    <col min="7172" max="7172" width="4.28515625" style="1" customWidth="1"/>
    <col min="7173" max="7173" width="10.28515625" style="1" bestFit="1" customWidth="1"/>
    <col min="7174" max="7174" width="2.85546875" style="1" customWidth="1"/>
    <col min="7175" max="7175" width="8.7109375" style="1" bestFit="1" customWidth="1"/>
    <col min="7176" max="7176" width="3" style="1" customWidth="1"/>
    <col min="7177" max="7177" width="13.7109375" style="1" customWidth="1"/>
    <col min="7178" max="7178" width="16.5703125" style="1" customWidth="1"/>
    <col min="7179" max="7192" width="0" style="1" hidden="1" customWidth="1"/>
    <col min="7193" max="7193" width="12.140625" style="1" bestFit="1" customWidth="1"/>
    <col min="7194" max="7198" width="9.140625" style="1"/>
    <col min="7199" max="7199" width="12.140625" style="1" bestFit="1" customWidth="1"/>
    <col min="7200" max="7200" width="11.5703125" style="1" bestFit="1" customWidth="1"/>
    <col min="7201" max="7424" width="9.140625" style="1"/>
    <col min="7425" max="7425" width="5.7109375" style="1" customWidth="1"/>
    <col min="7426" max="7426" width="43.140625" style="1" customWidth="1"/>
    <col min="7427" max="7427" width="11" style="1" customWidth="1"/>
    <col min="7428" max="7428" width="4.28515625" style="1" customWidth="1"/>
    <col min="7429" max="7429" width="10.28515625" style="1" bestFit="1" customWidth="1"/>
    <col min="7430" max="7430" width="2.85546875" style="1" customWidth="1"/>
    <col min="7431" max="7431" width="8.7109375" style="1" bestFit="1" customWidth="1"/>
    <col min="7432" max="7432" width="3" style="1" customWidth="1"/>
    <col min="7433" max="7433" width="13.7109375" style="1" customWidth="1"/>
    <col min="7434" max="7434" width="16.5703125" style="1" customWidth="1"/>
    <col min="7435" max="7448" width="0" style="1" hidden="1" customWidth="1"/>
    <col min="7449" max="7449" width="12.140625" style="1" bestFit="1" customWidth="1"/>
    <col min="7450" max="7454" width="9.140625" style="1"/>
    <col min="7455" max="7455" width="12.140625" style="1" bestFit="1" customWidth="1"/>
    <col min="7456" max="7456" width="11.5703125" style="1" bestFit="1" customWidth="1"/>
    <col min="7457" max="7680" width="9.140625" style="1"/>
    <col min="7681" max="7681" width="5.7109375" style="1" customWidth="1"/>
    <col min="7682" max="7682" width="43.140625" style="1" customWidth="1"/>
    <col min="7683" max="7683" width="11" style="1" customWidth="1"/>
    <col min="7684" max="7684" width="4.28515625" style="1" customWidth="1"/>
    <col min="7685" max="7685" width="10.28515625" style="1" bestFit="1" customWidth="1"/>
    <col min="7686" max="7686" width="2.85546875" style="1" customWidth="1"/>
    <col min="7687" max="7687" width="8.7109375" style="1" bestFit="1" customWidth="1"/>
    <col min="7688" max="7688" width="3" style="1" customWidth="1"/>
    <col min="7689" max="7689" width="13.7109375" style="1" customWidth="1"/>
    <col min="7690" max="7690" width="16.5703125" style="1" customWidth="1"/>
    <col min="7691" max="7704" width="0" style="1" hidden="1" customWidth="1"/>
    <col min="7705" max="7705" width="12.140625" style="1" bestFit="1" customWidth="1"/>
    <col min="7706" max="7710" width="9.140625" style="1"/>
    <col min="7711" max="7711" width="12.140625" style="1" bestFit="1" customWidth="1"/>
    <col min="7712" max="7712" width="11.5703125" style="1" bestFit="1" customWidth="1"/>
    <col min="7713" max="7936" width="9.140625" style="1"/>
    <col min="7937" max="7937" width="5.7109375" style="1" customWidth="1"/>
    <col min="7938" max="7938" width="43.140625" style="1" customWidth="1"/>
    <col min="7939" max="7939" width="11" style="1" customWidth="1"/>
    <col min="7940" max="7940" width="4.28515625" style="1" customWidth="1"/>
    <col min="7941" max="7941" width="10.28515625" style="1" bestFit="1" customWidth="1"/>
    <col min="7942" max="7942" width="2.85546875" style="1" customWidth="1"/>
    <col min="7943" max="7943" width="8.7109375" style="1" bestFit="1" customWidth="1"/>
    <col min="7944" max="7944" width="3" style="1" customWidth="1"/>
    <col min="7945" max="7945" width="13.7109375" style="1" customWidth="1"/>
    <col min="7946" max="7946" width="16.5703125" style="1" customWidth="1"/>
    <col min="7947" max="7960" width="0" style="1" hidden="1" customWidth="1"/>
    <col min="7961" max="7961" width="12.140625" style="1" bestFit="1" customWidth="1"/>
    <col min="7962" max="7966" width="9.140625" style="1"/>
    <col min="7967" max="7967" width="12.140625" style="1" bestFit="1" customWidth="1"/>
    <col min="7968" max="7968" width="11.5703125" style="1" bestFit="1" customWidth="1"/>
    <col min="7969" max="8192" width="9.140625" style="1"/>
    <col min="8193" max="8193" width="5.7109375" style="1" customWidth="1"/>
    <col min="8194" max="8194" width="43.140625" style="1" customWidth="1"/>
    <col min="8195" max="8195" width="11" style="1" customWidth="1"/>
    <col min="8196" max="8196" width="4.28515625" style="1" customWidth="1"/>
    <col min="8197" max="8197" width="10.28515625" style="1" bestFit="1" customWidth="1"/>
    <col min="8198" max="8198" width="2.85546875" style="1" customWidth="1"/>
    <col min="8199" max="8199" width="8.7109375" style="1" bestFit="1" customWidth="1"/>
    <col min="8200" max="8200" width="3" style="1" customWidth="1"/>
    <col min="8201" max="8201" width="13.7109375" style="1" customWidth="1"/>
    <col min="8202" max="8202" width="16.5703125" style="1" customWidth="1"/>
    <col min="8203" max="8216" width="0" style="1" hidden="1" customWidth="1"/>
    <col min="8217" max="8217" width="12.140625" style="1" bestFit="1" customWidth="1"/>
    <col min="8218" max="8222" width="9.140625" style="1"/>
    <col min="8223" max="8223" width="12.140625" style="1" bestFit="1" customWidth="1"/>
    <col min="8224" max="8224" width="11.5703125" style="1" bestFit="1" customWidth="1"/>
    <col min="8225" max="8448" width="9.140625" style="1"/>
    <col min="8449" max="8449" width="5.7109375" style="1" customWidth="1"/>
    <col min="8450" max="8450" width="43.140625" style="1" customWidth="1"/>
    <col min="8451" max="8451" width="11" style="1" customWidth="1"/>
    <col min="8452" max="8452" width="4.28515625" style="1" customWidth="1"/>
    <col min="8453" max="8453" width="10.28515625" style="1" bestFit="1" customWidth="1"/>
    <col min="8454" max="8454" width="2.85546875" style="1" customWidth="1"/>
    <col min="8455" max="8455" width="8.7109375" style="1" bestFit="1" customWidth="1"/>
    <col min="8456" max="8456" width="3" style="1" customWidth="1"/>
    <col min="8457" max="8457" width="13.7109375" style="1" customWidth="1"/>
    <col min="8458" max="8458" width="16.5703125" style="1" customWidth="1"/>
    <col min="8459" max="8472" width="0" style="1" hidden="1" customWidth="1"/>
    <col min="8473" max="8473" width="12.140625" style="1" bestFit="1" customWidth="1"/>
    <col min="8474" max="8478" width="9.140625" style="1"/>
    <col min="8479" max="8479" width="12.140625" style="1" bestFit="1" customWidth="1"/>
    <col min="8480" max="8480" width="11.5703125" style="1" bestFit="1" customWidth="1"/>
    <col min="8481" max="8704" width="9.140625" style="1"/>
    <col min="8705" max="8705" width="5.7109375" style="1" customWidth="1"/>
    <col min="8706" max="8706" width="43.140625" style="1" customWidth="1"/>
    <col min="8707" max="8707" width="11" style="1" customWidth="1"/>
    <col min="8708" max="8708" width="4.28515625" style="1" customWidth="1"/>
    <col min="8709" max="8709" width="10.28515625" style="1" bestFit="1" customWidth="1"/>
    <col min="8710" max="8710" width="2.85546875" style="1" customWidth="1"/>
    <col min="8711" max="8711" width="8.7109375" style="1" bestFit="1" customWidth="1"/>
    <col min="8712" max="8712" width="3" style="1" customWidth="1"/>
    <col min="8713" max="8713" width="13.7109375" style="1" customWidth="1"/>
    <col min="8714" max="8714" width="16.5703125" style="1" customWidth="1"/>
    <col min="8715" max="8728" width="0" style="1" hidden="1" customWidth="1"/>
    <col min="8729" max="8729" width="12.140625" style="1" bestFit="1" customWidth="1"/>
    <col min="8730" max="8734" width="9.140625" style="1"/>
    <col min="8735" max="8735" width="12.140625" style="1" bestFit="1" customWidth="1"/>
    <col min="8736" max="8736" width="11.5703125" style="1" bestFit="1" customWidth="1"/>
    <col min="8737" max="8960" width="9.140625" style="1"/>
    <col min="8961" max="8961" width="5.7109375" style="1" customWidth="1"/>
    <col min="8962" max="8962" width="43.140625" style="1" customWidth="1"/>
    <col min="8963" max="8963" width="11" style="1" customWidth="1"/>
    <col min="8964" max="8964" width="4.28515625" style="1" customWidth="1"/>
    <col min="8965" max="8965" width="10.28515625" style="1" bestFit="1" customWidth="1"/>
    <col min="8966" max="8966" width="2.85546875" style="1" customWidth="1"/>
    <col min="8967" max="8967" width="8.7109375" style="1" bestFit="1" customWidth="1"/>
    <col min="8968" max="8968" width="3" style="1" customWidth="1"/>
    <col min="8969" max="8969" width="13.7109375" style="1" customWidth="1"/>
    <col min="8970" max="8970" width="16.5703125" style="1" customWidth="1"/>
    <col min="8971" max="8984" width="0" style="1" hidden="1" customWidth="1"/>
    <col min="8985" max="8985" width="12.140625" style="1" bestFit="1" customWidth="1"/>
    <col min="8986" max="8990" width="9.140625" style="1"/>
    <col min="8991" max="8991" width="12.140625" style="1" bestFit="1" customWidth="1"/>
    <col min="8992" max="8992" width="11.5703125" style="1" bestFit="1" customWidth="1"/>
    <col min="8993" max="9216" width="9.140625" style="1"/>
    <col min="9217" max="9217" width="5.7109375" style="1" customWidth="1"/>
    <col min="9218" max="9218" width="43.140625" style="1" customWidth="1"/>
    <col min="9219" max="9219" width="11" style="1" customWidth="1"/>
    <col min="9220" max="9220" width="4.28515625" style="1" customWidth="1"/>
    <col min="9221" max="9221" width="10.28515625" style="1" bestFit="1" customWidth="1"/>
    <col min="9222" max="9222" width="2.85546875" style="1" customWidth="1"/>
    <col min="9223" max="9223" width="8.7109375" style="1" bestFit="1" customWidth="1"/>
    <col min="9224" max="9224" width="3" style="1" customWidth="1"/>
    <col min="9225" max="9225" width="13.7109375" style="1" customWidth="1"/>
    <col min="9226" max="9226" width="16.5703125" style="1" customWidth="1"/>
    <col min="9227" max="9240" width="0" style="1" hidden="1" customWidth="1"/>
    <col min="9241" max="9241" width="12.140625" style="1" bestFit="1" customWidth="1"/>
    <col min="9242" max="9246" width="9.140625" style="1"/>
    <col min="9247" max="9247" width="12.140625" style="1" bestFit="1" customWidth="1"/>
    <col min="9248" max="9248" width="11.5703125" style="1" bestFit="1" customWidth="1"/>
    <col min="9249" max="9472" width="9.140625" style="1"/>
    <col min="9473" max="9473" width="5.7109375" style="1" customWidth="1"/>
    <col min="9474" max="9474" width="43.140625" style="1" customWidth="1"/>
    <col min="9475" max="9475" width="11" style="1" customWidth="1"/>
    <col min="9476" max="9476" width="4.28515625" style="1" customWidth="1"/>
    <col min="9477" max="9477" width="10.28515625" style="1" bestFit="1" customWidth="1"/>
    <col min="9478" max="9478" width="2.85546875" style="1" customWidth="1"/>
    <col min="9479" max="9479" width="8.7109375" style="1" bestFit="1" customWidth="1"/>
    <col min="9480" max="9480" width="3" style="1" customWidth="1"/>
    <col min="9481" max="9481" width="13.7109375" style="1" customWidth="1"/>
    <col min="9482" max="9482" width="16.5703125" style="1" customWidth="1"/>
    <col min="9483" max="9496" width="0" style="1" hidden="1" customWidth="1"/>
    <col min="9497" max="9497" width="12.140625" style="1" bestFit="1" customWidth="1"/>
    <col min="9498" max="9502" width="9.140625" style="1"/>
    <col min="9503" max="9503" width="12.140625" style="1" bestFit="1" customWidth="1"/>
    <col min="9504" max="9504" width="11.5703125" style="1" bestFit="1" customWidth="1"/>
    <col min="9505" max="9728" width="9.140625" style="1"/>
    <col min="9729" max="9729" width="5.7109375" style="1" customWidth="1"/>
    <col min="9730" max="9730" width="43.140625" style="1" customWidth="1"/>
    <col min="9731" max="9731" width="11" style="1" customWidth="1"/>
    <col min="9732" max="9732" width="4.28515625" style="1" customWidth="1"/>
    <col min="9733" max="9733" width="10.28515625" style="1" bestFit="1" customWidth="1"/>
    <col min="9734" max="9734" width="2.85546875" style="1" customWidth="1"/>
    <col min="9735" max="9735" width="8.7109375" style="1" bestFit="1" customWidth="1"/>
    <col min="9736" max="9736" width="3" style="1" customWidth="1"/>
    <col min="9737" max="9737" width="13.7109375" style="1" customWidth="1"/>
    <col min="9738" max="9738" width="16.5703125" style="1" customWidth="1"/>
    <col min="9739" max="9752" width="0" style="1" hidden="1" customWidth="1"/>
    <col min="9753" max="9753" width="12.140625" style="1" bestFit="1" customWidth="1"/>
    <col min="9754" max="9758" width="9.140625" style="1"/>
    <col min="9759" max="9759" width="12.140625" style="1" bestFit="1" customWidth="1"/>
    <col min="9760" max="9760" width="11.5703125" style="1" bestFit="1" customWidth="1"/>
    <col min="9761" max="9984" width="9.140625" style="1"/>
    <col min="9985" max="9985" width="5.7109375" style="1" customWidth="1"/>
    <col min="9986" max="9986" width="43.140625" style="1" customWidth="1"/>
    <col min="9987" max="9987" width="11" style="1" customWidth="1"/>
    <col min="9988" max="9988" width="4.28515625" style="1" customWidth="1"/>
    <col min="9989" max="9989" width="10.28515625" style="1" bestFit="1" customWidth="1"/>
    <col min="9990" max="9990" width="2.85546875" style="1" customWidth="1"/>
    <col min="9991" max="9991" width="8.7109375" style="1" bestFit="1" customWidth="1"/>
    <col min="9992" max="9992" width="3" style="1" customWidth="1"/>
    <col min="9993" max="9993" width="13.7109375" style="1" customWidth="1"/>
    <col min="9994" max="9994" width="16.5703125" style="1" customWidth="1"/>
    <col min="9995" max="10008" width="0" style="1" hidden="1" customWidth="1"/>
    <col min="10009" max="10009" width="12.140625" style="1" bestFit="1" customWidth="1"/>
    <col min="10010" max="10014" width="9.140625" style="1"/>
    <col min="10015" max="10015" width="12.140625" style="1" bestFit="1" customWidth="1"/>
    <col min="10016" max="10016" width="11.5703125" style="1" bestFit="1" customWidth="1"/>
    <col min="10017" max="10240" width="9.140625" style="1"/>
    <col min="10241" max="10241" width="5.7109375" style="1" customWidth="1"/>
    <col min="10242" max="10242" width="43.140625" style="1" customWidth="1"/>
    <col min="10243" max="10243" width="11" style="1" customWidth="1"/>
    <col min="10244" max="10244" width="4.28515625" style="1" customWidth="1"/>
    <col min="10245" max="10245" width="10.28515625" style="1" bestFit="1" customWidth="1"/>
    <col min="10246" max="10246" width="2.85546875" style="1" customWidth="1"/>
    <col min="10247" max="10247" width="8.7109375" style="1" bestFit="1" customWidth="1"/>
    <col min="10248" max="10248" width="3" style="1" customWidth="1"/>
    <col min="10249" max="10249" width="13.7109375" style="1" customWidth="1"/>
    <col min="10250" max="10250" width="16.5703125" style="1" customWidth="1"/>
    <col min="10251" max="10264" width="0" style="1" hidden="1" customWidth="1"/>
    <col min="10265" max="10265" width="12.140625" style="1" bestFit="1" customWidth="1"/>
    <col min="10266" max="10270" width="9.140625" style="1"/>
    <col min="10271" max="10271" width="12.140625" style="1" bestFit="1" customWidth="1"/>
    <col min="10272" max="10272" width="11.5703125" style="1" bestFit="1" customWidth="1"/>
    <col min="10273" max="10496" width="9.140625" style="1"/>
    <col min="10497" max="10497" width="5.7109375" style="1" customWidth="1"/>
    <col min="10498" max="10498" width="43.140625" style="1" customWidth="1"/>
    <col min="10499" max="10499" width="11" style="1" customWidth="1"/>
    <col min="10500" max="10500" width="4.28515625" style="1" customWidth="1"/>
    <col min="10501" max="10501" width="10.28515625" style="1" bestFit="1" customWidth="1"/>
    <col min="10502" max="10502" width="2.85546875" style="1" customWidth="1"/>
    <col min="10503" max="10503" width="8.7109375" style="1" bestFit="1" customWidth="1"/>
    <col min="10504" max="10504" width="3" style="1" customWidth="1"/>
    <col min="10505" max="10505" width="13.7109375" style="1" customWidth="1"/>
    <col min="10506" max="10506" width="16.5703125" style="1" customWidth="1"/>
    <col min="10507" max="10520" width="0" style="1" hidden="1" customWidth="1"/>
    <col min="10521" max="10521" width="12.140625" style="1" bestFit="1" customWidth="1"/>
    <col min="10522" max="10526" width="9.140625" style="1"/>
    <col min="10527" max="10527" width="12.140625" style="1" bestFit="1" customWidth="1"/>
    <col min="10528" max="10528" width="11.5703125" style="1" bestFit="1" customWidth="1"/>
    <col min="10529" max="10752" width="9.140625" style="1"/>
    <col min="10753" max="10753" width="5.7109375" style="1" customWidth="1"/>
    <col min="10754" max="10754" width="43.140625" style="1" customWidth="1"/>
    <col min="10755" max="10755" width="11" style="1" customWidth="1"/>
    <col min="10756" max="10756" width="4.28515625" style="1" customWidth="1"/>
    <col min="10757" max="10757" width="10.28515625" style="1" bestFit="1" customWidth="1"/>
    <col min="10758" max="10758" width="2.85546875" style="1" customWidth="1"/>
    <col min="10759" max="10759" width="8.7109375" style="1" bestFit="1" customWidth="1"/>
    <col min="10760" max="10760" width="3" style="1" customWidth="1"/>
    <col min="10761" max="10761" width="13.7109375" style="1" customWidth="1"/>
    <col min="10762" max="10762" width="16.5703125" style="1" customWidth="1"/>
    <col min="10763" max="10776" width="0" style="1" hidden="1" customWidth="1"/>
    <col min="10777" max="10777" width="12.140625" style="1" bestFit="1" customWidth="1"/>
    <col min="10778" max="10782" width="9.140625" style="1"/>
    <col min="10783" max="10783" width="12.140625" style="1" bestFit="1" customWidth="1"/>
    <col min="10784" max="10784" width="11.5703125" style="1" bestFit="1" customWidth="1"/>
    <col min="10785" max="11008" width="9.140625" style="1"/>
    <col min="11009" max="11009" width="5.7109375" style="1" customWidth="1"/>
    <col min="11010" max="11010" width="43.140625" style="1" customWidth="1"/>
    <col min="11011" max="11011" width="11" style="1" customWidth="1"/>
    <col min="11012" max="11012" width="4.28515625" style="1" customWidth="1"/>
    <col min="11013" max="11013" width="10.28515625" style="1" bestFit="1" customWidth="1"/>
    <col min="11014" max="11014" width="2.85546875" style="1" customWidth="1"/>
    <col min="11015" max="11015" width="8.7109375" style="1" bestFit="1" customWidth="1"/>
    <col min="11016" max="11016" width="3" style="1" customWidth="1"/>
    <col min="11017" max="11017" width="13.7109375" style="1" customWidth="1"/>
    <col min="11018" max="11018" width="16.5703125" style="1" customWidth="1"/>
    <col min="11019" max="11032" width="0" style="1" hidden="1" customWidth="1"/>
    <col min="11033" max="11033" width="12.140625" style="1" bestFit="1" customWidth="1"/>
    <col min="11034" max="11038" width="9.140625" style="1"/>
    <col min="11039" max="11039" width="12.140625" style="1" bestFit="1" customWidth="1"/>
    <col min="11040" max="11040" width="11.5703125" style="1" bestFit="1" customWidth="1"/>
    <col min="11041" max="11264" width="9.140625" style="1"/>
    <col min="11265" max="11265" width="5.7109375" style="1" customWidth="1"/>
    <col min="11266" max="11266" width="43.140625" style="1" customWidth="1"/>
    <col min="11267" max="11267" width="11" style="1" customWidth="1"/>
    <col min="11268" max="11268" width="4.28515625" style="1" customWidth="1"/>
    <col min="11269" max="11269" width="10.28515625" style="1" bestFit="1" customWidth="1"/>
    <col min="11270" max="11270" width="2.85546875" style="1" customWidth="1"/>
    <col min="11271" max="11271" width="8.7109375" style="1" bestFit="1" customWidth="1"/>
    <col min="11272" max="11272" width="3" style="1" customWidth="1"/>
    <col min="11273" max="11273" width="13.7109375" style="1" customWidth="1"/>
    <col min="11274" max="11274" width="16.5703125" style="1" customWidth="1"/>
    <col min="11275" max="11288" width="0" style="1" hidden="1" customWidth="1"/>
    <col min="11289" max="11289" width="12.140625" style="1" bestFit="1" customWidth="1"/>
    <col min="11290" max="11294" width="9.140625" style="1"/>
    <col min="11295" max="11295" width="12.140625" style="1" bestFit="1" customWidth="1"/>
    <col min="11296" max="11296" width="11.5703125" style="1" bestFit="1" customWidth="1"/>
    <col min="11297" max="11520" width="9.140625" style="1"/>
    <col min="11521" max="11521" width="5.7109375" style="1" customWidth="1"/>
    <col min="11522" max="11522" width="43.140625" style="1" customWidth="1"/>
    <col min="11523" max="11523" width="11" style="1" customWidth="1"/>
    <col min="11524" max="11524" width="4.28515625" style="1" customWidth="1"/>
    <col min="11525" max="11525" width="10.28515625" style="1" bestFit="1" customWidth="1"/>
    <col min="11526" max="11526" width="2.85546875" style="1" customWidth="1"/>
    <col min="11527" max="11527" width="8.7109375" style="1" bestFit="1" customWidth="1"/>
    <col min="11528" max="11528" width="3" style="1" customWidth="1"/>
    <col min="11529" max="11529" width="13.7109375" style="1" customWidth="1"/>
    <col min="11530" max="11530" width="16.5703125" style="1" customWidth="1"/>
    <col min="11531" max="11544" width="0" style="1" hidden="1" customWidth="1"/>
    <col min="11545" max="11545" width="12.140625" style="1" bestFit="1" customWidth="1"/>
    <col min="11546" max="11550" width="9.140625" style="1"/>
    <col min="11551" max="11551" width="12.140625" style="1" bestFit="1" customWidth="1"/>
    <col min="11552" max="11552" width="11.5703125" style="1" bestFit="1" customWidth="1"/>
    <col min="11553" max="11776" width="9.140625" style="1"/>
    <col min="11777" max="11777" width="5.7109375" style="1" customWidth="1"/>
    <col min="11778" max="11778" width="43.140625" style="1" customWidth="1"/>
    <col min="11779" max="11779" width="11" style="1" customWidth="1"/>
    <col min="11780" max="11780" width="4.28515625" style="1" customWidth="1"/>
    <col min="11781" max="11781" width="10.28515625" style="1" bestFit="1" customWidth="1"/>
    <col min="11782" max="11782" width="2.85546875" style="1" customWidth="1"/>
    <col min="11783" max="11783" width="8.7109375" style="1" bestFit="1" customWidth="1"/>
    <col min="11784" max="11784" width="3" style="1" customWidth="1"/>
    <col min="11785" max="11785" width="13.7109375" style="1" customWidth="1"/>
    <col min="11786" max="11786" width="16.5703125" style="1" customWidth="1"/>
    <col min="11787" max="11800" width="0" style="1" hidden="1" customWidth="1"/>
    <col min="11801" max="11801" width="12.140625" style="1" bestFit="1" customWidth="1"/>
    <col min="11802" max="11806" width="9.140625" style="1"/>
    <col min="11807" max="11807" width="12.140625" style="1" bestFit="1" customWidth="1"/>
    <col min="11808" max="11808" width="11.5703125" style="1" bestFit="1" customWidth="1"/>
    <col min="11809" max="12032" width="9.140625" style="1"/>
    <col min="12033" max="12033" width="5.7109375" style="1" customWidth="1"/>
    <col min="12034" max="12034" width="43.140625" style="1" customWidth="1"/>
    <col min="12035" max="12035" width="11" style="1" customWidth="1"/>
    <col min="12036" max="12036" width="4.28515625" style="1" customWidth="1"/>
    <col min="12037" max="12037" width="10.28515625" style="1" bestFit="1" customWidth="1"/>
    <col min="12038" max="12038" width="2.85546875" style="1" customWidth="1"/>
    <col min="12039" max="12039" width="8.7109375" style="1" bestFit="1" customWidth="1"/>
    <col min="12040" max="12040" width="3" style="1" customWidth="1"/>
    <col min="12041" max="12041" width="13.7109375" style="1" customWidth="1"/>
    <col min="12042" max="12042" width="16.5703125" style="1" customWidth="1"/>
    <col min="12043" max="12056" width="0" style="1" hidden="1" customWidth="1"/>
    <col min="12057" max="12057" width="12.140625" style="1" bestFit="1" customWidth="1"/>
    <col min="12058" max="12062" width="9.140625" style="1"/>
    <col min="12063" max="12063" width="12.140625" style="1" bestFit="1" customWidth="1"/>
    <col min="12064" max="12064" width="11.5703125" style="1" bestFit="1" customWidth="1"/>
    <col min="12065" max="12288" width="9.140625" style="1"/>
    <col min="12289" max="12289" width="5.7109375" style="1" customWidth="1"/>
    <col min="12290" max="12290" width="43.140625" style="1" customWidth="1"/>
    <col min="12291" max="12291" width="11" style="1" customWidth="1"/>
    <col min="12292" max="12292" width="4.28515625" style="1" customWidth="1"/>
    <col min="12293" max="12293" width="10.28515625" style="1" bestFit="1" customWidth="1"/>
    <col min="12294" max="12294" width="2.85546875" style="1" customWidth="1"/>
    <col min="12295" max="12295" width="8.7109375" style="1" bestFit="1" customWidth="1"/>
    <col min="12296" max="12296" width="3" style="1" customWidth="1"/>
    <col min="12297" max="12297" width="13.7109375" style="1" customWidth="1"/>
    <col min="12298" max="12298" width="16.5703125" style="1" customWidth="1"/>
    <col min="12299" max="12312" width="0" style="1" hidden="1" customWidth="1"/>
    <col min="12313" max="12313" width="12.140625" style="1" bestFit="1" customWidth="1"/>
    <col min="12314" max="12318" width="9.140625" style="1"/>
    <col min="12319" max="12319" width="12.140625" style="1" bestFit="1" customWidth="1"/>
    <col min="12320" max="12320" width="11.5703125" style="1" bestFit="1" customWidth="1"/>
    <col min="12321" max="12544" width="9.140625" style="1"/>
    <col min="12545" max="12545" width="5.7109375" style="1" customWidth="1"/>
    <col min="12546" max="12546" width="43.140625" style="1" customWidth="1"/>
    <col min="12547" max="12547" width="11" style="1" customWidth="1"/>
    <col min="12548" max="12548" width="4.28515625" style="1" customWidth="1"/>
    <col min="12549" max="12549" width="10.28515625" style="1" bestFit="1" customWidth="1"/>
    <col min="12550" max="12550" width="2.85546875" style="1" customWidth="1"/>
    <col min="12551" max="12551" width="8.7109375" style="1" bestFit="1" customWidth="1"/>
    <col min="12552" max="12552" width="3" style="1" customWidth="1"/>
    <col min="12553" max="12553" width="13.7109375" style="1" customWidth="1"/>
    <col min="12554" max="12554" width="16.5703125" style="1" customWidth="1"/>
    <col min="12555" max="12568" width="0" style="1" hidden="1" customWidth="1"/>
    <col min="12569" max="12569" width="12.140625" style="1" bestFit="1" customWidth="1"/>
    <col min="12570" max="12574" width="9.140625" style="1"/>
    <col min="12575" max="12575" width="12.140625" style="1" bestFit="1" customWidth="1"/>
    <col min="12576" max="12576" width="11.5703125" style="1" bestFit="1" customWidth="1"/>
    <col min="12577" max="12800" width="9.140625" style="1"/>
    <col min="12801" max="12801" width="5.7109375" style="1" customWidth="1"/>
    <col min="12802" max="12802" width="43.140625" style="1" customWidth="1"/>
    <col min="12803" max="12803" width="11" style="1" customWidth="1"/>
    <col min="12804" max="12804" width="4.28515625" style="1" customWidth="1"/>
    <col min="12805" max="12805" width="10.28515625" style="1" bestFit="1" customWidth="1"/>
    <col min="12806" max="12806" width="2.85546875" style="1" customWidth="1"/>
    <col min="12807" max="12807" width="8.7109375" style="1" bestFit="1" customWidth="1"/>
    <col min="12808" max="12808" width="3" style="1" customWidth="1"/>
    <col min="12809" max="12809" width="13.7109375" style="1" customWidth="1"/>
    <col min="12810" max="12810" width="16.5703125" style="1" customWidth="1"/>
    <col min="12811" max="12824" width="0" style="1" hidden="1" customWidth="1"/>
    <col min="12825" max="12825" width="12.140625" style="1" bestFit="1" customWidth="1"/>
    <col min="12826" max="12830" width="9.140625" style="1"/>
    <col min="12831" max="12831" width="12.140625" style="1" bestFit="1" customWidth="1"/>
    <col min="12832" max="12832" width="11.5703125" style="1" bestFit="1" customWidth="1"/>
    <col min="12833" max="13056" width="9.140625" style="1"/>
    <col min="13057" max="13057" width="5.7109375" style="1" customWidth="1"/>
    <col min="13058" max="13058" width="43.140625" style="1" customWidth="1"/>
    <col min="13059" max="13059" width="11" style="1" customWidth="1"/>
    <col min="13060" max="13060" width="4.28515625" style="1" customWidth="1"/>
    <col min="13061" max="13061" width="10.28515625" style="1" bestFit="1" customWidth="1"/>
    <col min="13062" max="13062" width="2.85546875" style="1" customWidth="1"/>
    <col min="13063" max="13063" width="8.7109375" style="1" bestFit="1" customWidth="1"/>
    <col min="13064" max="13064" width="3" style="1" customWidth="1"/>
    <col min="13065" max="13065" width="13.7109375" style="1" customWidth="1"/>
    <col min="13066" max="13066" width="16.5703125" style="1" customWidth="1"/>
    <col min="13067" max="13080" width="0" style="1" hidden="1" customWidth="1"/>
    <col min="13081" max="13081" width="12.140625" style="1" bestFit="1" customWidth="1"/>
    <col min="13082" max="13086" width="9.140625" style="1"/>
    <col min="13087" max="13087" width="12.140625" style="1" bestFit="1" customWidth="1"/>
    <col min="13088" max="13088" width="11.5703125" style="1" bestFit="1" customWidth="1"/>
    <col min="13089" max="13312" width="9.140625" style="1"/>
    <col min="13313" max="13313" width="5.7109375" style="1" customWidth="1"/>
    <col min="13314" max="13314" width="43.140625" style="1" customWidth="1"/>
    <col min="13315" max="13315" width="11" style="1" customWidth="1"/>
    <col min="13316" max="13316" width="4.28515625" style="1" customWidth="1"/>
    <col min="13317" max="13317" width="10.28515625" style="1" bestFit="1" customWidth="1"/>
    <col min="13318" max="13318" width="2.85546875" style="1" customWidth="1"/>
    <col min="13319" max="13319" width="8.7109375" style="1" bestFit="1" customWidth="1"/>
    <col min="13320" max="13320" width="3" style="1" customWidth="1"/>
    <col min="13321" max="13321" width="13.7109375" style="1" customWidth="1"/>
    <col min="13322" max="13322" width="16.5703125" style="1" customWidth="1"/>
    <col min="13323" max="13336" width="0" style="1" hidden="1" customWidth="1"/>
    <col min="13337" max="13337" width="12.140625" style="1" bestFit="1" customWidth="1"/>
    <col min="13338" max="13342" width="9.140625" style="1"/>
    <col min="13343" max="13343" width="12.140625" style="1" bestFit="1" customWidth="1"/>
    <col min="13344" max="13344" width="11.5703125" style="1" bestFit="1" customWidth="1"/>
    <col min="13345" max="13568" width="9.140625" style="1"/>
    <col min="13569" max="13569" width="5.7109375" style="1" customWidth="1"/>
    <col min="13570" max="13570" width="43.140625" style="1" customWidth="1"/>
    <col min="13571" max="13571" width="11" style="1" customWidth="1"/>
    <col min="13572" max="13572" width="4.28515625" style="1" customWidth="1"/>
    <col min="13573" max="13573" width="10.28515625" style="1" bestFit="1" customWidth="1"/>
    <col min="13574" max="13574" width="2.85546875" style="1" customWidth="1"/>
    <col min="13575" max="13575" width="8.7109375" style="1" bestFit="1" customWidth="1"/>
    <col min="13576" max="13576" width="3" style="1" customWidth="1"/>
    <col min="13577" max="13577" width="13.7109375" style="1" customWidth="1"/>
    <col min="13578" max="13578" width="16.5703125" style="1" customWidth="1"/>
    <col min="13579" max="13592" width="0" style="1" hidden="1" customWidth="1"/>
    <col min="13593" max="13593" width="12.140625" style="1" bestFit="1" customWidth="1"/>
    <col min="13594" max="13598" width="9.140625" style="1"/>
    <col min="13599" max="13599" width="12.140625" style="1" bestFit="1" customWidth="1"/>
    <col min="13600" max="13600" width="11.5703125" style="1" bestFit="1" customWidth="1"/>
    <col min="13601" max="13824" width="9.140625" style="1"/>
    <col min="13825" max="13825" width="5.7109375" style="1" customWidth="1"/>
    <col min="13826" max="13826" width="43.140625" style="1" customWidth="1"/>
    <col min="13827" max="13827" width="11" style="1" customWidth="1"/>
    <col min="13828" max="13828" width="4.28515625" style="1" customWidth="1"/>
    <col min="13829" max="13829" width="10.28515625" style="1" bestFit="1" customWidth="1"/>
    <col min="13830" max="13830" width="2.85546875" style="1" customWidth="1"/>
    <col min="13831" max="13831" width="8.7109375" style="1" bestFit="1" customWidth="1"/>
    <col min="13832" max="13832" width="3" style="1" customWidth="1"/>
    <col min="13833" max="13833" width="13.7109375" style="1" customWidth="1"/>
    <col min="13834" max="13834" width="16.5703125" style="1" customWidth="1"/>
    <col min="13835" max="13848" width="0" style="1" hidden="1" customWidth="1"/>
    <col min="13849" max="13849" width="12.140625" style="1" bestFit="1" customWidth="1"/>
    <col min="13850" max="13854" width="9.140625" style="1"/>
    <col min="13855" max="13855" width="12.140625" style="1" bestFit="1" customWidth="1"/>
    <col min="13856" max="13856" width="11.5703125" style="1" bestFit="1" customWidth="1"/>
    <col min="13857" max="14080" width="9.140625" style="1"/>
    <col min="14081" max="14081" width="5.7109375" style="1" customWidth="1"/>
    <col min="14082" max="14082" width="43.140625" style="1" customWidth="1"/>
    <col min="14083" max="14083" width="11" style="1" customWidth="1"/>
    <col min="14084" max="14084" width="4.28515625" style="1" customWidth="1"/>
    <col min="14085" max="14085" width="10.28515625" style="1" bestFit="1" customWidth="1"/>
    <col min="14086" max="14086" width="2.85546875" style="1" customWidth="1"/>
    <col min="14087" max="14087" width="8.7109375" style="1" bestFit="1" customWidth="1"/>
    <col min="14088" max="14088" width="3" style="1" customWidth="1"/>
    <col min="14089" max="14089" width="13.7109375" style="1" customWidth="1"/>
    <col min="14090" max="14090" width="16.5703125" style="1" customWidth="1"/>
    <col min="14091" max="14104" width="0" style="1" hidden="1" customWidth="1"/>
    <col min="14105" max="14105" width="12.140625" style="1" bestFit="1" customWidth="1"/>
    <col min="14106" max="14110" width="9.140625" style="1"/>
    <col min="14111" max="14111" width="12.140625" style="1" bestFit="1" customWidth="1"/>
    <col min="14112" max="14112" width="11.5703125" style="1" bestFit="1" customWidth="1"/>
    <col min="14113" max="14336" width="9.140625" style="1"/>
    <col min="14337" max="14337" width="5.7109375" style="1" customWidth="1"/>
    <col min="14338" max="14338" width="43.140625" style="1" customWidth="1"/>
    <col min="14339" max="14339" width="11" style="1" customWidth="1"/>
    <col min="14340" max="14340" width="4.28515625" style="1" customWidth="1"/>
    <col min="14341" max="14341" width="10.28515625" style="1" bestFit="1" customWidth="1"/>
    <col min="14342" max="14342" width="2.85546875" style="1" customWidth="1"/>
    <col min="14343" max="14343" width="8.7109375" style="1" bestFit="1" customWidth="1"/>
    <col min="14344" max="14344" width="3" style="1" customWidth="1"/>
    <col min="14345" max="14345" width="13.7109375" style="1" customWidth="1"/>
    <col min="14346" max="14346" width="16.5703125" style="1" customWidth="1"/>
    <col min="14347" max="14360" width="0" style="1" hidden="1" customWidth="1"/>
    <col min="14361" max="14361" width="12.140625" style="1" bestFit="1" customWidth="1"/>
    <col min="14362" max="14366" width="9.140625" style="1"/>
    <col min="14367" max="14367" width="12.140625" style="1" bestFit="1" customWidth="1"/>
    <col min="14368" max="14368" width="11.5703125" style="1" bestFit="1" customWidth="1"/>
    <col min="14369" max="14592" width="9.140625" style="1"/>
    <col min="14593" max="14593" width="5.7109375" style="1" customWidth="1"/>
    <col min="14594" max="14594" width="43.140625" style="1" customWidth="1"/>
    <col min="14595" max="14595" width="11" style="1" customWidth="1"/>
    <col min="14596" max="14596" width="4.28515625" style="1" customWidth="1"/>
    <col min="14597" max="14597" width="10.28515625" style="1" bestFit="1" customWidth="1"/>
    <col min="14598" max="14598" width="2.85546875" style="1" customWidth="1"/>
    <col min="14599" max="14599" width="8.7109375" style="1" bestFit="1" customWidth="1"/>
    <col min="14600" max="14600" width="3" style="1" customWidth="1"/>
    <col min="14601" max="14601" width="13.7109375" style="1" customWidth="1"/>
    <col min="14602" max="14602" width="16.5703125" style="1" customWidth="1"/>
    <col min="14603" max="14616" width="0" style="1" hidden="1" customWidth="1"/>
    <col min="14617" max="14617" width="12.140625" style="1" bestFit="1" customWidth="1"/>
    <col min="14618" max="14622" width="9.140625" style="1"/>
    <col min="14623" max="14623" width="12.140625" style="1" bestFit="1" customWidth="1"/>
    <col min="14624" max="14624" width="11.5703125" style="1" bestFit="1" customWidth="1"/>
    <col min="14625" max="14848" width="9.140625" style="1"/>
    <col min="14849" max="14849" width="5.7109375" style="1" customWidth="1"/>
    <col min="14850" max="14850" width="43.140625" style="1" customWidth="1"/>
    <col min="14851" max="14851" width="11" style="1" customWidth="1"/>
    <col min="14852" max="14852" width="4.28515625" style="1" customWidth="1"/>
    <col min="14853" max="14853" width="10.28515625" style="1" bestFit="1" customWidth="1"/>
    <col min="14854" max="14854" width="2.85546875" style="1" customWidth="1"/>
    <col min="14855" max="14855" width="8.7109375" style="1" bestFit="1" customWidth="1"/>
    <col min="14856" max="14856" width="3" style="1" customWidth="1"/>
    <col min="14857" max="14857" width="13.7109375" style="1" customWidth="1"/>
    <col min="14858" max="14858" width="16.5703125" style="1" customWidth="1"/>
    <col min="14859" max="14872" width="0" style="1" hidden="1" customWidth="1"/>
    <col min="14873" max="14873" width="12.140625" style="1" bestFit="1" customWidth="1"/>
    <col min="14874" max="14878" width="9.140625" style="1"/>
    <col min="14879" max="14879" width="12.140625" style="1" bestFit="1" customWidth="1"/>
    <col min="14880" max="14880" width="11.5703125" style="1" bestFit="1" customWidth="1"/>
    <col min="14881" max="15104" width="9.140625" style="1"/>
    <col min="15105" max="15105" width="5.7109375" style="1" customWidth="1"/>
    <col min="15106" max="15106" width="43.140625" style="1" customWidth="1"/>
    <col min="15107" max="15107" width="11" style="1" customWidth="1"/>
    <col min="15108" max="15108" width="4.28515625" style="1" customWidth="1"/>
    <col min="15109" max="15109" width="10.28515625" style="1" bestFit="1" customWidth="1"/>
    <col min="15110" max="15110" width="2.85546875" style="1" customWidth="1"/>
    <col min="15111" max="15111" width="8.7109375" style="1" bestFit="1" customWidth="1"/>
    <col min="15112" max="15112" width="3" style="1" customWidth="1"/>
    <col min="15113" max="15113" width="13.7109375" style="1" customWidth="1"/>
    <col min="15114" max="15114" width="16.5703125" style="1" customWidth="1"/>
    <col min="15115" max="15128" width="0" style="1" hidden="1" customWidth="1"/>
    <col min="15129" max="15129" width="12.140625" style="1" bestFit="1" customWidth="1"/>
    <col min="15130" max="15134" width="9.140625" style="1"/>
    <col min="15135" max="15135" width="12.140625" style="1" bestFit="1" customWidth="1"/>
    <col min="15136" max="15136" width="11.5703125" style="1" bestFit="1" customWidth="1"/>
    <col min="15137" max="15360" width="9.140625" style="1"/>
    <col min="15361" max="15361" width="5.7109375" style="1" customWidth="1"/>
    <col min="15362" max="15362" width="43.140625" style="1" customWidth="1"/>
    <col min="15363" max="15363" width="11" style="1" customWidth="1"/>
    <col min="15364" max="15364" width="4.28515625" style="1" customWidth="1"/>
    <col min="15365" max="15365" width="10.28515625" style="1" bestFit="1" customWidth="1"/>
    <col min="15366" max="15366" width="2.85546875" style="1" customWidth="1"/>
    <col min="15367" max="15367" width="8.7109375" style="1" bestFit="1" customWidth="1"/>
    <col min="15368" max="15368" width="3" style="1" customWidth="1"/>
    <col min="15369" max="15369" width="13.7109375" style="1" customWidth="1"/>
    <col min="15370" max="15370" width="16.5703125" style="1" customWidth="1"/>
    <col min="15371" max="15384" width="0" style="1" hidden="1" customWidth="1"/>
    <col min="15385" max="15385" width="12.140625" style="1" bestFit="1" customWidth="1"/>
    <col min="15386" max="15390" width="9.140625" style="1"/>
    <col min="15391" max="15391" width="12.140625" style="1" bestFit="1" customWidth="1"/>
    <col min="15392" max="15392" width="11.5703125" style="1" bestFit="1" customWidth="1"/>
    <col min="15393" max="15616" width="9.140625" style="1"/>
    <col min="15617" max="15617" width="5.7109375" style="1" customWidth="1"/>
    <col min="15618" max="15618" width="43.140625" style="1" customWidth="1"/>
    <col min="15619" max="15619" width="11" style="1" customWidth="1"/>
    <col min="15620" max="15620" width="4.28515625" style="1" customWidth="1"/>
    <col min="15621" max="15621" width="10.28515625" style="1" bestFit="1" customWidth="1"/>
    <col min="15622" max="15622" width="2.85546875" style="1" customWidth="1"/>
    <col min="15623" max="15623" width="8.7109375" style="1" bestFit="1" customWidth="1"/>
    <col min="15624" max="15624" width="3" style="1" customWidth="1"/>
    <col min="15625" max="15625" width="13.7109375" style="1" customWidth="1"/>
    <col min="15626" max="15626" width="16.5703125" style="1" customWidth="1"/>
    <col min="15627" max="15640" width="0" style="1" hidden="1" customWidth="1"/>
    <col min="15641" max="15641" width="12.140625" style="1" bestFit="1" customWidth="1"/>
    <col min="15642" max="15646" width="9.140625" style="1"/>
    <col min="15647" max="15647" width="12.140625" style="1" bestFit="1" customWidth="1"/>
    <col min="15648" max="15648" width="11.5703125" style="1" bestFit="1" customWidth="1"/>
    <col min="15649" max="15872" width="9.140625" style="1"/>
    <col min="15873" max="15873" width="5.7109375" style="1" customWidth="1"/>
    <col min="15874" max="15874" width="43.140625" style="1" customWidth="1"/>
    <col min="15875" max="15875" width="11" style="1" customWidth="1"/>
    <col min="15876" max="15876" width="4.28515625" style="1" customWidth="1"/>
    <col min="15877" max="15877" width="10.28515625" style="1" bestFit="1" customWidth="1"/>
    <col min="15878" max="15878" width="2.85546875" style="1" customWidth="1"/>
    <col min="15879" max="15879" width="8.7109375" style="1" bestFit="1" customWidth="1"/>
    <col min="15880" max="15880" width="3" style="1" customWidth="1"/>
    <col min="15881" max="15881" width="13.7109375" style="1" customWidth="1"/>
    <col min="15882" max="15882" width="16.5703125" style="1" customWidth="1"/>
    <col min="15883" max="15896" width="0" style="1" hidden="1" customWidth="1"/>
    <col min="15897" max="15897" width="12.140625" style="1" bestFit="1" customWidth="1"/>
    <col min="15898" max="15902" width="9.140625" style="1"/>
    <col min="15903" max="15903" width="12.140625" style="1" bestFit="1" customWidth="1"/>
    <col min="15904" max="15904" width="11.5703125" style="1" bestFit="1" customWidth="1"/>
    <col min="15905" max="16128" width="9.140625" style="1"/>
    <col min="16129" max="16129" width="5.7109375" style="1" customWidth="1"/>
    <col min="16130" max="16130" width="43.140625" style="1" customWidth="1"/>
    <col min="16131" max="16131" width="11" style="1" customWidth="1"/>
    <col min="16132" max="16132" width="4.28515625" style="1" customWidth="1"/>
    <col min="16133" max="16133" width="10.28515625" style="1" bestFit="1" customWidth="1"/>
    <col min="16134" max="16134" width="2.85546875" style="1" customWidth="1"/>
    <col min="16135" max="16135" width="8.7109375" style="1" bestFit="1" customWidth="1"/>
    <col min="16136" max="16136" width="3" style="1" customWidth="1"/>
    <col min="16137" max="16137" width="13.7109375" style="1" customWidth="1"/>
    <col min="16138" max="16138" width="16.5703125" style="1" customWidth="1"/>
    <col min="16139" max="16152" width="0" style="1" hidden="1" customWidth="1"/>
    <col min="16153" max="16153" width="12.140625" style="1" bestFit="1" customWidth="1"/>
    <col min="16154" max="16158" width="9.140625" style="1"/>
    <col min="16159" max="16159" width="12.140625" style="1" bestFit="1" customWidth="1"/>
    <col min="16160" max="16160" width="11.5703125" style="1" bestFit="1" customWidth="1"/>
    <col min="16161" max="16384" width="9.140625" style="1"/>
  </cols>
  <sheetData>
    <row r="1" spans="2:26" ht="15" thickBot="1" x14ac:dyDescent="0.25">
      <c r="B1" s="129" t="s">
        <v>76</v>
      </c>
      <c r="C1" s="130"/>
      <c r="D1" s="130"/>
      <c r="E1" s="130"/>
      <c r="F1" s="130"/>
      <c r="G1" s="130"/>
      <c r="H1" s="130"/>
      <c r="I1" s="130"/>
      <c r="J1" s="131"/>
    </row>
    <row r="2" spans="2:26" ht="13.5" thickBot="1" x14ac:dyDescent="0.25">
      <c r="B2" s="5"/>
      <c r="J2" s="6"/>
      <c r="Z2" s="135" t="s">
        <v>104</v>
      </c>
    </row>
    <row r="3" spans="2:26" x14ac:dyDescent="0.2">
      <c r="B3" s="133" t="s">
        <v>0</v>
      </c>
      <c r="C3" s="8" t="s">
        <v>75</v>
      </c>
      <c r="D3" s="9"/>
      <c r="E3" s="9"/>
      <c r="F3" s="9"/>
      <c r="G3" s="9"/>
      <c r="H3" s="9"/>
      <c r="I3" s="9"/>
      <c r="J3" s="10"/>
      <c r="Z3" s="136" t="s">
        <v>105</v>
      </c>
    </row>
    <row r="4" spans="2:26" x14ac:dyDescent="0.2">
      <c r="B4" s="134" t="s">
        <v>1</v>
      </c>
      <c r="C4" s="132" t="s">
        <v>75</v>
      </c>
      <c r="D4" s="132"/>
      <c r="E4" s="132"/>
      <c r="J4" s="6"/>
      <c r="Z4" s="137" t="s">
        <v>106</v>
      </c>
    </row>
    <row r="5" spans="2:26" x14ac:dyDescent="0.2">
      <c r="B5" s="134" t="s">
        <v>2</v>
      </c>
      <c r="C5" s="12" t="s">
        <v>75</v>
      </c>
      <c r="J5" s="6"/>
    </row>
    <row r="6" spans="2:26" x14ac:dyDescent="0.2">
      <c r="B6" s="134" t="s">
        <v>3</v>
      </c>
      <c r="C6" s="1" t="s">
        <v>75</v>
      </c>
      <c r="J6" s="6"/>
    </row>
    <row r="7" spans="2:26" ht="13.5" thickBot="1" x14ac:dyDescent="0.25">
      <c r="B7" s="11"/>
      <c r="J7" s="6"/>
      <c r="K7" s="13" t="s">
        <v>4</v>
      </c>
      <c r="L7" s="14" t="s">
        <v>5</v>
      </c>
      <c r="M7" s="15" t="s">
        <v>6</v>
      </c>
      <c r="N7" s="15" t="s">
        <v>7</v>
      </c>
      <c r="O7" s="15" t="s">
        <v>8</v>
      </c>
      <c r="P7" s="15" t="s">
        <v>9</v>
      </c>
    </row>
    <row r="8" spans="2:26" ht="13.5" thickBot="1" x14ac:dyDescent="0.25">
      <c r="B8" s="16" t="s">
        <v>10</v>
      </c>
      <c r="C8" s="17"/>
      <c r="D8" s="17"/>
      <c r="F8" s="18" t="s">
        <v>11</v>
      </c>
      <c r="G8" s="8"/>
      <c r="H8" s="8"/>
      <c r="I8" s="9"/>
      <c r="J8" s="10"/>
      <c r="K8" s="19" t="s">
        <v>12</v>
      </c>
      <c r="L8" s="20">
        <v>0</v>
      </c>
      <c r="M8" s="21" t="e">
        <f>+#REF!+L8+L9+L10+L19+#REF!+#REF!</f>
        <v>#REF!</v>
      </c>
      <c r="N8" s="22"/>
      <c r="O8" s="22"/>
      <c r="P8" s="22"/>
    </row>
    <row r="9" spans="2:26" x14ac:dyDescent="0.2">
      <c r="B9" s="134" t="s">
        <v>13</v>
      </c>
      <c r="C9" s="23">
        <v>45657</v>
      </c>
      <c r="D9" s="17"/>
      <c r="F9" s="139" t="s">
        <v>14</v>
      </c>
      <c r="H9" s="24"/>
      <c r="I9" s="25"/>
      <c r="J9" s="26">
        <v>1300000</v>
      </c>
      <c r="K9" s="19" t="s">
        <v>15</v>
      </c>
      <c r="L9" s="20">
        <v>0</v>
      </c>
      <c r="M9" s="21" t="e">
        <f>+M8/#REF!</f>
        <v>#REF!</v>
      </c>
      <c r="N9" s="22"/>
      <c r="O9" s="22"/>
      <c r="P9" s="22"/>
    </row>
    <row r="10" spans="2:26" x14ac:dyDescent="0.2">
      <c r="B10" s="134" t="s">
        <v>16</v>
      </c>
      <c r="C10" s="23">
        <v>45597</v>
      </c>
      <c r="D10" s="17"/>
      <c r="F10" s="139" t="s">
        <v>17</v>
      </c>
      <c r="H10" s="24"/>
      <c r="I10" s="25"/>
      <c r="J10" s="26">
        <v>162000</v>
      </c>
      <c r="K10" s="19" t="s">
        <v>18</v>
      </c>
      <c r="L10" s="20">
        <v>0</v>
      </c>
      <c r="M10" s="21" t="e">
        <f>+M9*30</f>
        <v>#REF!</v>
      </c>
      <c r="N10" s="22"/>
      <c r="O10" s="22"/>
      <c r="P10" s="22"/>
    </row>
    <row r="11" spans="2:26" x14ac:dyDescent="0.2">
      <c r="B11" s="138" t="s">
        <v>19</v>
      </c>
      <c r="C11" s="27">
        <f>DAYS360(C10,C9)</f>
        <v>60</v>
      </c>
      <c r="F11" s="5" t="s">
        <v>20</v>
      </c>
      <c r="H11" s="24"/>
      <c r="I11" s="25"/>
      <c r="J11" s="26">
        <v>0</v>
      </c>
      <c r="K11" s="19" t="s">
        <v>21</v>
      </c>
      <c r="L11" s="20"/>
      <c r="M11" s="21"/>
      <c r="N11" s="22"/>
      <c r="O11" s="22"/>
      <c r="P11" s="22"/>
    </row>
    <row r="12" spans="2:26" ht="26.25" thickBot="1" x14ac:dyDescent="0.25">
      <c r="B12" s="28" t="s">
        <v>22</v>
      </c>
      <c r="C12" s="23">
        <f>+C9</f>
        <v>45657</v>
      </c>
      <c r="F12" s="140" t="s">
        <v>23</v>
      </c>
      <c r="G12" s="30"/>
      <c r="H12" s="31"/>
      <c r="I12" s="25"/>
      <c r="J12" s="32">
        <f>SUM(J9:J11)</f>
        <v>1462000</v>
      </c>
      <c r="K12" s="19" t="s">
        <v>24</v>
      </c>
      <c r="L12" s="20"/>
      <c r="M12" s="21"/>
      <c r="N12" s="22"/>
      <c r="O12" s="22"/>
      <c r="P12" s="22"/>
    </row>
    <row r="13" spans="2:26" ht="14.25" thickTop="1" thickBot="1" x14ac:dyDescent="0.25">
      <c r="B13" s="28" t="s">
        <v>25</v>
      </c>
      <c r="C13" s="27">
        <v>0</v>
      </c>
      <c r="F13" s="33" t="s">
        <v>26</v>
      </c>
      <c r="G13" s="34"/>
      <c r="H13" s="35"/>
      <c r="I13" s="36"/>
      <c r="J13" s="37">
        <v>0</v>
      </c>
      <c r="K13" s="19" t="s">
        <v>27</v>
      </c>
      <c r="L13" s="20"/>
      <c r="M13" s="21"/>
      <c r="N13" s="22"/>
      <c r="O13" s="22"/>
      <c r="P13" s="22"/>
    </row>
    <row r="14" spans="2:26" ht="13.5" thickBot="1" x14ac:dyDescent="0.25">
      <c r="B14" s="28"/>
      <c r="C14" s="23"/>
      <c r="F14" s="9"/>
      <c r="G14" s="9"/>
      <c r="H14" s="38"/>
      <c r="I14" s="39"/>
      <c r="J14" s="40"/>
      <c r="K14" s="19" t="s">
        <v>28</v>
      </c>
      <c r="L14" s="20"/>
      <c r="M14" s="21"/>
      <c r="N14" s="22"/>
      <c r="O14" s="22"/>
      <c r="P14" s="22"/>
    </row>
    <row r="15" spans="2:26" ht="13.5" thickBot="1" x14ac:dyDescent="0.25">
      <c r="B15" s="118" t="s">
        <v>29</v>
      </c>
      <c r="C15" s="119"/>
      <c r="E15" s="118" t="s">
        <v>30</v>
      </c>
      <c r="F15" s="120"/>
      <c r="G15" s="120"/>
      <c r="H15" s="120"/>
      <c r="I15" s="120"/>
      <c r="J15" s="119"/>
      <c r="K15" s="19" t="s">
        <v>31</v>
      </c>
      <c r="L15" s="20"/>
      <c r="M15" s="21"/>
      <c r="N15" s="22"/>
      <c r="O15" s="22"/>
      <c r="P15" s="22"/>
    </row>
    <row r="16" spans="2:26" ht="13.5" thickBot="1" x14ac:dyDescent="0.25">
      <c r="B16" s="142" t="s">
        <v>32</v>
      </c>
      <c r="C16" s="42">
        <v>45597</v>
      </c>
      <c r="E16" s="121" t="s">
        <v>33</v>
      </c>
      <c r="F16" s="122"/>
      <c r="G16" s="122"/>
      <c r="H16" s="122"/>
      <c r="I16" s="123"/>
      <c r="J16" s="42">
        <f>+C10</f>
        <v>45597</v>
      </c>
      <c r="K16" s="19" t="s">
        <v>34</v>
      </c>
      <c r="L16" s="20"/>
      <c r="M16" s="21"/>
      <c r="N16" s="22"/>
      <c r="O16" s="22"/>
      <c r="P16" s="22"/>
    </row>
    <row r="17" spans="2:33" x14ac:dyDescent="0.2">
      <c r="B17" s="143" t="s">
        <v>35</v>
      </c>
      <c r="C17" s="42">
        <f>+C9</f>
        <v>45657</v>
      </c>
      <c r="E17" s="124" t="s">
        <v>36</v>
      </c>
      <c r="F17" s="125"/>
      <c r="G17" s="125"/>
      <c r="H17" s="125"/>
      <c r="I17" s="125"/>
      <c r="J17" s="42">
        <f>+C9</f>
        <v>45657</v>
      </c>
      <c r="K17" s="19" t="s">
        <v>37</v>
      </c>
      <c r="L17" s="20"/>
      <c r="M17" s="21"/>
      <c r="N17" s="22"/>
      <c r="O17" s="22"/>
      <c r="P17" s="22"/>
    </row>
    <row r="18" spans="2:33" ht="13.5" thickBot="1" x14ac:dyDescent="0.25">
      <c r="B18" s="141" t="s">
        <v>38</v>
      </c>
      <c r="C18" s="45">
        <f>DAYS360(C16,C17)</f>
        <v>60</v>
      </c>
      <c r="E18" s="149" t="s">
        <v>39</v>
      </c>
      <c r="F18" s="150"/>
      <c r="G18" s="150"/>
      <c r="H18" s="150"/>
      <c r="I18" s="150"/>
      <c r="J18" s="45">
        <f>DAYS360(J16,J17)</f>
        <v>60</v>
      </c>
      <c r="K18" s="19" t="s">
        <v>40</v>
      </c>
      <c r="L18" s="20"/>
      <c r="M18" s="21"/>
      <c r="N18" s="22"/>
      <c r="O18" s="22"/>
      <c r="P18" s="22"/>
    </row>
    <row r="19" spans="2:33" ht="13.5" thickBot="1" x14ac:dyDescent="0.25">
      <c r="B19" s="28"/>
      <c r="C19" s="23"/>
      <c r="H19" s="24"/>
      <c r="I19" s="25"/>
      <c r="J19" s="26"/>
      <c r="L19" s="47">
        <v>0</v>
      </c>
      <c r="M19" s="25"/>
    </row>
    <row r="20" spans="2:33" ht="13.5" thickBot="1" x14ac:dyDescent="0.25">
      <c r="B20" s="118" t="s">
        <v>41</v>
      </c>
      <c r="C20" s="119"/>
      <c r="E20" s="118" t="s">
        <v>42</v>
      </c>
      <c r="F20" s="120"/>
      <c r="G20" s="120"/>
      <c r="H20" s="120"/>
      <c r="I20" s="120"/>
      <c r="J20" s="119"/>
      <c r="L20" s="47"/>
      <c r="M20" s="25"/>
    </row>
    <row r="21" spans="2:33" ht="13.5" thickBot="1" x14ac:dyDescent="0.25">
      <c r="B21" s="142" t="s">
        <v>43</v>
      </c>
      <c r="C21" s="42">
        <f>+C10</f>
        <v>45597</v>
      </c>
      <c r="E21" s="121" t="s">
        <v>44</v>
      </c>
      <c r="F21" s="122"/>
      <c r="G21" s="122"/>
      <c r="H21" s="122"/>
      <c r="I21" s="123"/>
      <c r="J21" s="42">
        <f>+C10</f>
        <v>45597</v>
      </c>
      <c r="M21" s="25"/>
      <c r="Y21" s="48"/>
    </row>
    <row r="22" spans="2:33" x14ac:dyDescent="0.2">
      <c r="B22" s="143" t="s">
        <v>45</v>
      </c>
      <c r="C22" s="42">
        <f>+C9</f>
        <v>45657</v>
      </c>
      <c r="E22" s="124" t="s">
        <v>46</v>
      </c>
      <c r="F22" s="125"/>
      <c r="G22" s="125"/>
      <c r="H22" s="125"/>
      <c r="I22" s="125"/>
      <c r="J22" s="42">
        <f>+C9</f>
        <v>45657</v>
      </c>
      <c r="L22" s="47"/>
      <c r="M22" s="25"/>
      <c r="Y22" s="48"/>
    </row>
    <row r="23" spans="2:33" ht="13.5" thickBot="1" x14ac:dyDescent="0.25">
      <c r="B23" s="151" t="s">
        <v>47</v>
      </c>
      <c r="C23" s="49">
        <v>2.5</v>
      </c>
      <c r="E23" s="149" t="s">
        <v>48</v>
      </c>
      <c r="F23" s="150"/>
      <c r="G23" s="150"/>
      <c r="H23" s="150"/>
      <c r="I23" s="150"/>
      <c r="J23" s="45">
        <f>DAYS360(J21,J22)</f>
        <v>60</v>
      </c>
      <c r="L23" s="47"/>
      <c r="M23" s="25"/>
      <c r="Y23" s="48"/>
    </row>
    <row r="24" spans="2:33" ht="13.5" thickBot="1" x14ac:dyDescent="0.25">
      <c r="B24" s="142" t="s">
        <v>49</v>
      </c>
      <c r="C24" s="50">
        <v>0</v>
      </c>
      <c r="H24" s="24"/>
      <c r="I24" s="25"/>
      <c r="J24" s="26"/>
      <c r="L24" s="47"/>
      <c r="M24" s="25"/>
    </row>
    <row r="25" spans="2:33" ht="13.5" thickBot="1" x14ac:dyDescent="0.25">
      <c r="B25" s="141" t="s">
        <v>50</v>
      </c>
      <c r="C25" s="45">
        <f>+C23-C24</f>
        <v>2.5</v>
      </c>
      <c r="H25" s="24"/>
      <c r="I25" s="25"/>
      <c r="J25" s="26"/>
      <c r="L25" s="47"/>
      <c r="M25" s="25"/>
    </row>
    <row r="26" spans="2:33" ht="13.5" thickBot="1" x14ac:dyDescent="0.25">
      <c r="B26" s="28"/>
      <c r="C26" s="51"/>
      <c r="H26" s="24"/>
      <c r="I26" s="25"/>
      <c r="J26" s="26"/>
      <c r="L26" s="47"/>
      <c r="M26" s="25"/>
    </row>
    <row r="27" spans="2:33" ht="13.5" thickBot="1" x14ac:dyDescent="0.25">
      <c r="B27" s="52"/>
      <c r="C27" s="9"/>
      <c r="D27" s="9"/>
      <c r="E27" s="9"/>
      <c r="F27" s="9"/>
      <c r="G27" s="9"/>
      <c r="H27" s="9"/>
      <c r="I27" s="9"/>
      <c r="J27" s="10"/>
      <c r="L27" s="53"/>
    </row>
    <row r="28" spans="2:33" ht="27.75" customHeight="1" thickBot="1" x14ac:dyDescent="0.25">
      <c r="B28" s="54" t="s">
        <v>51</v>
      </c>
      <c r="I28" s="55" t="s">
        <v>52</v>
      </c>
      <c r="J28" s="26"/>
      <c r="K28" s="56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AB28" s="57"/>
      <c r="AC28" s="58"/>
    </row>
    <row r="29" spans="2:33" x14ac:dyDescent="0.2">
      <c r="B29" s="29" t="s">
        <v>53</v>
      </c>
      <c r="C29" s="59">
        <f>+C25</f>
        <v>2.5</v>
      </c>
      <c r="D29" s="58" t="s">
        <v>54</v>
      </c>
      <c r="E29" s="60">
        <f>J12-J10-J11</f>
        <v>1300000</v>
      </c>
      <c r="G29" s="1">
        <v>30</v>
      </c>
      <c r="I29" s="61">
        <v>0</v>
      </c>
      <c r="J29" s="62">
        <f>((E29/G29)*C29)-I29</f>
        <v>108333.33333333334</v>
      </c>
      <c r="L29" s="1"/>
      <c r="AC29" s="63"/>
    </row>
    <row r="30" spans="2:33" x14ac:dyDescent="0.2">
      <c r="B30" s="29" t="s">
        <v>55</v>
      </c>
      <c r="C30" s="60">
        <f>J12</f>
        <v>1462000</v>
      </c>
      <c r="D30" s="58" t="s">
        <v>54</v>
      </c>
      <c r="E30" s="27">
        <v>360</v>
      </c>
      <c r="F30" s="58" t="s">
        <v>56</v>
      </c>
      <c r="G30" s="27">
        <f>J18-$J$13</f>
        <v>60</v>
      </c>
      <c r="H30" s="24" t="s">
        <v>57</v>
      </c>
      <c r="I30" s="64"/>
      <c r="J30" s="62">
        <f>((C30*G30)/E30)</f>
        <v>243666.66666666666</v>
      </c>
      <c r="L30" s="1"/>
      <c r="AC30" s="63"/>
      <c r="AE30" s="3"/>
      <c r="AF30" s="3"/>
      <c r="AG30" s="3"/>
    </row>
    <row r="31" spans="2:33" x14ac:dyDescent="0.2">
      <c r="B31" s="29" t="s">
        <v>58</v>
      </c>
      <c r="C31" s="60">
        <f>$J$30</f>
        <v>243666.66666666666</v>
      </c>
      <c r="D31" s="58" t="s">
        <v>54</v>
      </c>
      <c r="E31" s="27">
        <v>360</v>
      </c>
      <c r="F31" s="58" t="s">
        <v>56</v>
      </c>
      <c r="G31" s="27">
        <f>J23-$J$13</f>
        <v>60</v>
      </c>
      <c r="H31" s="65" t="s">
        <v>59</v>
      </c>
      <c r="I31" s="66">
        <v>0.12</v>
      </c>
      <c r="J31" s="62">
        <f>((C31*G31*I31)/E31)</f>
        <v>4873.333333333333</v>
      </c>
      <c r="L31" s="1"/>
      <c r="AC31" s="63"/>
      <c r="AE31" s="3"/>
      <c r="AF31" s="3"/>
      <c r="AG31" s="3"/>
    </row>
    <row r="32" spans="2:33" x14ac:dyDescent="0.2">
      <c r="B32" s="29" t="s">
        <v>60</v>
      </c>
      <c r="C32" s="60">
        <f>J12</f>
        <v>1462000</v>
      </c>
      <c r="D32" s="58" t="s">
        <v>54</v>
      </c>
      <c r="E32" s="27">
        <v>360</v>
      </c>
      <c r="F32" s="58" t="s">
        <v>56</v>
      </c>
      <c r="G32" s="27">
        <f>C18</f>
        <v>60</v>
      </c>
      <c r="H32" s="24" t="s">
        <v>57</v>
      </c>
      <c r="I32" s="64">
        <v>0</v>
      </c>
      <c r="J32" s="67">
        <f>((C32*G32)/E32)-I32</f>
        <v>243666.66666666666</v>
      </c>
      <c r="L32" s="1"/>
      <c r="AC32" s="63"/>
      <c r="AE32" s="3"/>
      <c r="AF32" s="3"/>
      <c r="AG32" s="3"/>
    </row>
    <row r="33" spans="2:33" x14ac:dyDescent="0.2">
      <c r="B33" s="29" t="s">
        <v>61</v>
      </c>
      <c r="C33" s="60">
        <f>J9</f>
        <v>1300000</v>
      </c>
      <c r="D33" s="58" t="s">
        <v>54</v>
      </c>
      <c r="E33" s="1">
        <v>30</v>
      </c>
      <c r="F33" s="58" t="s">
        <v>56</v>
      </c>
      <c r="G33" s="1">
        <v>0</v>
      </c>
      <c r="H33" s="24"/>
      <c r="I33" s="64"/>
      <c r="J33" s="62">
        <f>((C33/E33)*G33)</f>
        <v>0</v>
      </c>
      <c r="L33" s="1"/>
      <c r="AC33" s="63"/>
      <c r="AE33" s="3"/>
      <c r="AF33" s="3"/>
      <c r="AG33" s="3"/>
    </row>
    <row r="34" spans="2:33" x14ac:dyDescent="0.2">
      <c r="B34" s="145" t="s">
        <v>62</v>
      </c>
      <c r="C34" s="60">
        <f>+J9</f>
        <v>1300000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+C34/E34*G34</f>
        <v>0</v>
      </c>
      <c r="L34" s="1"/>
      <c r="AC34" s="63"/>
      <c r="AE34" s="3"/>
      <c r="AF34" s="3"/>
      <c r="AG34" s="3"/>
    </row>
    <row r="35" spans="2:33" x14ac:dyDescent="0.2">
      <c r="B35" s="145" t="s">
        <v>63</v>
      </c>
      <c r="C35" s="60">
        <f>+J10</f>
        <v>162000</v>
      </c>
      <c r="D35" s="58" t="s">
        <v>54</v>
      </c>
      <c r="E35" s="1">
        <v>0</v>
      </c>
      <c r="F35" s="58" t="s">
        <v>56</v>
      </c>
      <c r="G35" s="1">
        <v>0</v>
      </c>
      <c r="H35" s="24"/>
      <c r="I35" s="64"/>
      <c r="J35" s="62">
        <v>0</v>
      </c>
      <c r="L35" s="1"/>
      <c r="AC35" s="63"/>
      <c r="AE35" s="3"/>
      <c r="AF35" s="3"/>
      <c r="AG35" s="3"/>
    </row>
    <row r="36" spans="2:33" ht="13.5" thickBot="1" x14ac:dyDescent="0.25">
      <c r="B36" s="145" t="s">
        <v>64</v>
      </c>
      <c r="C36" s="60">
        <f>+J10</f>
        <v>162000</v>
      </c>
      <c r="D36" s="58" t="s">
        <v>54</v>
      </c>
      <c r="E36" s="60">
        <v>30</v>
      </c>
      <c r="F36" s="58" t="s">
        <v>56</v>
      </c>
      <c r="G36" s="1">
        <v>0</v>
      </c>
      <c r="J36" s="62">
        <f>((C36/E36)*G36)</f>
        <v>0</v>
      </c>
      <c r="L36" s="1"/>
      <c r="AC36" s="63"/>
    </row>
    <row r="37" spans="2:33" ht="13.5" thickBot="1" x14ac:dyDescent="0.25">
      <c r="B37" s="146" t="s">
        <v>65</v>
      </c>
      <c r="C37" s="147"/>
      <c r="D37" s="147"/>
      <c r="E37" s="147"/>
      <c r="F37" s="147"/>
      <c r="G37" s="147"/>
      <c r="H37" s="147"/>
      <c r="I37" s="148"/>
      <c r="J37" s="69">
        <f>+J29+J30+J31+J32+J36+J35+J33+J34</f>
        <v>600540</v>
      </c>
      <c r="L37" s="1"/>
      <c r="AC37" s="63"/>
    </row>
    <row r="38" spans="2:33" ht="13.5" thickBot="1" x14ac:dyDescent="0.25">
      <c r="B38" s="16" t="s">
        <v>66</v>
      </c>
      <c r="C38" s="59"/>
      <c r="D38" s="58"/>
      <c r="E38" s="70" t="s">
        <v>67</v>
      </c>
      <c r="F38" s="58"/>
      <c r="G38" s="70" t="s">
        <v>68</v>
      </c>
      <c r="H38" s="65"/>
      <c r="I38" s="66"/>
      <c r="J38" s="71"/>
      <c r="L38" s="1"/>
      <c r="AC38" s="3"/>
    </row>
    <row r="39" spans="2:33" x14ac:dyDescent="0.2">
      <c r="B39" s="145" t="s">
        <v>69</v>
      </c>
      <c r="C39" s="72">
        <v>0.04</v>
      </c>
      <c r="D39" s="58"/>
      <c r="E39" s="73">
        <f>($J$33+$J$35)</f>
        <v>0</v>
      </c>
      <c r="F39" s="74"/>
      <c r="G39" s="73"/>
      <c r="H39" s="65"/>
      <c r="I39" s="73"/>
      <c r="J39" s="71">
        <f>(SUM(E39:G39)*-C39)</f>
        <v>0</v>
      </c>
      <c r="L39" s="1"/>
    </row>
    <row r="40" spans="2:33" x14ac:dyDescent="0.2">
      <c r="B40" s="145" t="s">
        <v>70</v>
      </c>
      <c r="C40" s="72">
        <v>0.04</v>
      </c>
      <c r="D40" s="58"/>
      <c r="E40" s="73">
        <f>($J$33+$J$35)</f>
        <v>0</v>
      </c>
      <c r="F40" s="75"/>
      <c r="G40" s="75"/>
      <c r="H40" s="65"/>
      <c r="I40" s="73"/>
      <c r="J40" s="71">
        <f>(SUM(E40:G40)*-C40)</f>
        <v>0</v>
      </c>
      <c r="L40" s="53"/>
      <c r="AC40" s="3"/>
      <c r="AD40" s="3"/>
    </row>
    <row r="41" spans="2:33" x14ac:dyDescent="0.2">
      <c r="B41" s="145" t="s">
        <v>71</v>
      </c>
      <c r="C41" s="72"/>
      <c r="D41" s="58"/>
      <c r="E41" s="73"/>
      <c r="F41" s="75"/>
      <c r="G41" s="75"/>
      <c r="H41" s="65"/>
      <c r="I41" s="73"/>
      <c r="J41" s="71">
        <v>0</v>
      </c>
      <c r="L41" s="53"/>
    </row>
    <row r="42" spans="2:33" ht="12.75" customHeight="1" thickBot="1" x14ac:dyDescent="0.25">
      <c r="B42" s="145" t="s">
        <v>72</v>
      </c>
      <c r="D42" s="76"/>
      <c r="E42" s="73"/>
      <c r="F42" s="73"/>
      <c r="G42" s="73"/>
      <c r="J42" s="71">
        <v>0</v>
      </c>
      <c r="L42" s="1"/>
    </row>
    <row r="43" spans="2:33" ht="12.75" customHeight="1" thickBot="1" x14ac:dyDescent="0.25">
      <c r="B43" s="146" t="s">
        <v>73</v>
      </c>
      <c r="C43" s="147"/>
      <c r="D43" s="147"/>
      <c r="E43" s="147"/>
      <c r="F43" s="147"/>
      <c r="G43" s="147"/>
      <c r="H43" s="147"/>
      <c r="I43" s="148"/>
      <c r="J43" s="77">
        <f>SUM(J39:J42)</f>
        <v>0</v>
      </c>
      <c r="L43" s="1"/>
    </row>
    <row r="44" spans="2:33" ht="12.75" customHeight="1" thickBot="1" x14ac:dyDescent="0.25">
      <c r="B44" s="29"/>
      <c r="C44" s="59"/>
      <c r="D44" s="78"/>
      <c r="E44" s="78"/>
      <c r="F44" s="73"/>
      <c r="G44" s="73"/>
      <c r="H44" s="65"/>
      <c r="I44" s="73"/>
      <c r="J44" s="79"/>
      <c r="L44" s="1"/>
    </row>
    <row r="45" spans="2:33" ht="12.75" customHeight="1" thickBot="1" x14ac:dyDescent="0.25">
      <c r="B45" s="152" t="s">
        <v>74</v>
      </c>
      <c r="C45" s="81"/>
      <c r="D45" s="68"/>
      <c r="E45" s="68"/>
      <c r="F45" s="82"/>
      <c r="G45" s="82"/>
      <c r="H45" s="83"/>
      <c r="I45" s="82"/>
      <c r="J45" s="84">
        <f>+J37+J43</f>
        <v>600540</v>
      </c>
      <c r="L45" s="1"/>
    </row>
    <row r="46" spans="2:33" ht="12.75" customHeight="1" x14ac:dyDescent="0.2">
      <c r="L46" s="1"/>
      <c r="P46" s="3"/>
      <c r="R46" s="4"/>
      <c r="S46" s="4"/>
      <c r="Y46" s="1"/>
      <c r="AA46" s="1"/>
      <c r="AB46" s="1"/>
    </row>
    <row r="47" spans="2:33" ht="16.5" customHeight="1" x14ac:dyDescent="0.2">
      <c r="L47" s="1"/>
      <c r="P47" s="3"/>
      <c r="R47" s="4"/>
      <c r="S47" s="4"/>
      <c r="Y47" s="1"/>
      <c r="AA47" s="1"/>
      <c r="AB47" s="1"/>
    </row>
    <row r="48" spans="2:33" x14ac:dyDescent="0.2">
      <c r="L48" s="1"/>
      <c r="P48" s="3"/>
      <c r="R48" s="4"/>
      <c r="S48" s="4"/>
      <c r="Y48" s="1"/>
      <c r="AA48" s="1"/>
      <c r="AB48" s="1"/>
    </row>
    <row r="49" spans="2:28" s="86" customFormat="1" ht="15" customHeight="1" x14ac:dyDescent="0.2">
      <c r="B49" s="85"/>
      <c r="R49" s="87"/>
      <c r="S49" s="87"/>
    </row>
    <row r="50" spans="2:28" s="86" customFormat="1" ht="15" customHeight="1" x14ac:dyDescent="0.2">
      <c r="B50" s="85"/>
    </row>
    <row r="51" spans="2:28" s="86" customFormat="1" ht="15" customHeight="1" x14ac:dyDescent="0.2"/>
    <row r="52" spans="2:28" s="86" customFormat="1" ht="15" customHeight="1" x14ac:dyDescent="0.2"/>
    <row r="53" spans="2:28" s="86" customFormat="1" ht="70.5" customHeight="1" x14ac:dyDescent="0.2"/>
    <row r="54" spans="2:28" s="88" customFormat="1" ht="60" customHeight="1" x14ac:dyDescent="0.2">
      <c r="P54" s="89"/>
      <c r="R54" s="90"/>
      <c r="S54" s="90"/>
    </row>
    <row r="55" spans="2:28" s="88" customFormat="1" ht="18.75" customHeight="1" x14ac:dyDescent="0.2">
      <c r="B55" s="12"/>
      <c r="C55" s="25"/>
      <c r="D55" s="58"/>
      <c r="E55" s="58"/>
      <c r="F55" s="65"/>
      <c r="G55" s="65"/>
      <c r="H55" s="65"/>
      <c r="I55" s="73"/>
      <c r="J55" s="1"/>
      <c r="Y55" s="89"/>
      <c r="AA55" s="90"/>
      <c r="AB55" s="90"/>
    </row>
    <row r="56" spans="2:28" s="88" customFormat="1" x14ac:dyDescent="0.2">
      <c r="B56" s="12"/>
      <c r="C56" s="93"/>
      <c r="D56" s="58"/>
      <c r="E56" s="58"/>
      <c r="F56" s="58"/>
      <c r="G56" s="27"/>
      <c r="H56" s="58"/>
      <c r="I56" s="94"/>
      <c r="J56" s="64"/>
      <c r="Y56" s="89"/>
      <c r="AA56" s="90"/>
      <c r="AB56" s="90"/>
    </row>
    <row r="57" spans="2:28" s="88" customFormat="1" x14ac:dyDescent="0.2">
      <c r="B57" s="1"/>
      <c r="C57" s="1"/>
      <c r="D57" s="58"/>
      <c r="E57" s="58"/>
      <c r="F57" s="58"/>
      <c r="G57" s="27"/>
      <c r="H57" s="58"/>
      <c r="I57" s="95"/>
      <c r="J57" s="64"/>
      <c r="Y57" s="89"/>
      <c r="AA57" s="90"/>
      <c r="AB57" s="90"/>
    </row>
    <row r="58" spans="2:28" s="88" customFormat="1" x14ac:dyDescent="0.2">
      <c r="B58" s="12"/>
      <c r="C58" s="1"/>
      <c r="D58" s="58"/>
      <c r="E58" s="58"/>
      <c r="F58" s="65"/>
      <c r="G58" s="65"/>
      <c r="H58" s="96"/>
      <c r="I58" s="73"/>
      <c r="J58" s="64"/>
      <c r="Y58" s="89"/>
      <c r="AA58" s="90"/>
      <c r="AB58" s="90"/>
    </row>
    <row r="59" spans="2:28" x14ac:dyDescent="0.2">
      <c r="B59" s="12"/>
      <c r="C59" s="97"/>
      <c r="F59" s="65"/>
      <c r="G59" s="65"/>
      <c r="H59" s="96"/>
      <c r="I59" s="73"/>
      <c r="J59" s="64"/>
      <c r="L59" s="1"/>
    </row>
    <row r="60" spans="2:28" x14ac:dyDescent="0.2">
      <c r="B60" s="12"/>
      <c r="C60" s="97"/>
      <c r="F60" s="65"/>
      <c r="G60" s="65"/>
      <c r="H60" s="96"/>
      <c r="I60" s="73"/>
      <c r="J60" s="64"/>
      <c r="L60" s="1"/>
    </row>
    <row r="61" spans="2:28" x14ac:dyDescent="0.2">
      <c r="B61" s="12"/>
      <c r="C61" s="91"/>
      <c r="F61" s="65"/>
      <c r="G61" s="65"/>
      <c r="H61" s="96"/>
      <c r="I61" s="92"/>
      <c r="J61" s="64"/>
      <c r="L61" s="1"/>
    </row>
    <row r="62" spans="2:28" x14ac:dyDescent="0.2">
      <c r="B62" s="12"/>
      <c r="C62" s="91"/>
      <c r="L62" s="1"/>
    </row>
    <row r="63" spans="2:28" x14ac:dyDescent="0.2">
      <c r="B63" s="12"/>
      <c r="C63" s="91"/>
      <c r="L63" s="1"/>
    </row>
    <row r="64" spans="2:28" x14ac:dyDescent="0.2">
      <c r="B64" s="12"/>
      <c r="L64" s="1"/>
    </row>
    <row r="65" spans="12:12" x14ac:dyDescent="0.2">
      <c r="L65" s="1"/>
    </row>
    <row r="66" spans="12:12" x14ac:dyDescent="0.2">
      <c r="L66" s="1"/>
    </row>
    <row r="67" spans="12:12" x14ac:dyDescent="0.2">
      <c r="L67" s="1"/>
    </row>
    <row r="68" spans="12:12" x14ac:dyDescent="0.2">
      <c r="L68" s="1"/>
    </row>
    <row r="69" spans="12:12" x14ac:dyDescent="0.2">
      <c r="L69" s="1"/>
    </row>
    <row r="70" spans="12:12" x14ac:dyDescent="0.2">
      <c r="L70" s="1"/>
    </row>
  </sheetData>
  <mergeCells count="14">
    <mergeCell ref="E17:I17"/>
    <mergeCell ref="B1:J1"/>
    <mergeCell ref="C4:E4"/>
    <mergeCell ref="B15:C15"/>
    <mergeCell ref="E15:J15"/>
    <mergeCell ref="E16:I16"/>
    <mergeCell ref="E18:I18"/>
    <mergeCell ref="B20:C20"/>
    <mergeCell ref="E20:J20"/>
    <mergeCell ref="E21:I21"/>
    <mergeCell ref="E22:I22"/>
    <mergeCell ref="E23:I23"/>
    <mergeCell ref="B37:I37"/>
    <mergeCell ref="B43:I43"/>
  </mergeCells>
  <printOptions horizontalCentered="1"/>
  <pageMargins left="0.70866141732283472" right="0.70866141732283472" top="0.74803149606299213" bottom="0.74803149606299213" header="0.31496062992125984" footer="0.31496062992125984"/>
  <pageSetup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EF3F-7502-4905-8FF3-C5EB541C7C2A}">
  <dimension ref="B1:L46"/>
  <sheetViews>
    <sheetView workbookViewId="0">
      <selection activeCell="L3" sqref="L3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2" ht="15.75" thickBot="1" x14ac:dyDescent="0.3"/>
    <row r="2" spans="2:12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2" ht="15.75" thickBot="1" x14ac:dyDescent="0.3">
      <c r="B3" s="5"/>
      <c r="C3" s="1"/>
      <c r="D3" s="1"/>
      <c r="E3" s="1"/>
      <c r="F3" s="1"/>
      <c r="G3" s="1"/>
      <c r="H3" s="1"/>
      <c r="I3" s="1"/>
      <c r="J3" s="6"/>
      <c r="L3" s="144" t="s">
        <v>107</v>
      </c>
    </row>
    <row r="4" spans="2:12" x14ac:dyDescent="0.25">
      <c r="B4" s="7" t="s">
        <v>0</v>
      </c>
      <c r="C4" s="8" t="s">
        <v>96</v>
      </c>
      <c r="D4" s="9"/>
      <c r="E4" s="9"/>
      <c r="F4" s="9"/>
      <c r="G4" s="9"/>
      <c r="H4" s="9"/>
      <c r="I4" s="9"/>
      <c r="J4" s="10"/>
    </row>
    <row r="5" spans="2:12" x14ac:dyDescent="0.25">
      <c r="B5" s="11" t="s">
        <v>1</v>
      </c>
      <c r="C5" s="132">
        <v>1234567890</v>
      </c>
      <c r="D5" s="132"/>
      <c r="E5" s="132"/>
      <c r="F5" s="1"/>
      <c r="G5" s="1"/>
      <c r="H5" s="1"/>
      <c r="I5" s="1"/>
      <c r="J5" s="6"/>
    </row>
    <row r="6" spans="2:12" x14ac:dyDescent="0.25">
      <c r="B6" s="11" t="s">
        <v>2</v>
      </c>
      <c r="C6" s="12" t="s">
        <v>97</v>
      </c>
      <c r="D6" s="1"/>
      <c r="E6" s="1"/>
      <c r="F6" s="1"/>
      <c r="G6" s="1"/>
      <c r="H6" s="1"/>
      <c r="I6" s="1"/>
      <c r="J6" s="6"/>
    </row>
    <row r="7" spans="2:12" x14ac:dyDescent="0.25">
      <c r="B7" s="11" t="s">
        <v>3</v>
      </c>
      <c r="C7" s="1" t="s">
        <v>79</v>
      </c>
      <c r="D7" s="1"/>
      <c r="E7" s="1"/>
      <c r="F7" s="1"/>
      <c r="G7" s="1"/>
      <c r="H7" s="1"/>
      <c r="I7" s="1"/>
      <c r="J7" s="6"/>
    </row>
    <row r="8" spans="2:12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2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6"/>
    </row>
    <row r="10" spans="2:12" x14ac:dyDescent="0.25">
      <c r="B10" s="11" t="s">
        <v>13</v>
      </c>
      <c r="C10" s="23">
        <v>45301</v>
      </c>
      <c r="D10" s="17"/>
      <c r="E10" s="1"/>
      <c r="F10" s="5" t="s">
        <v>14</v>
      </c>
      <c r="G10" s="1"/>
      <c r="H10" s="24"/>
      <c r="I10" s="25"/>
      <c r="J10" s="26"/>
    </row>
    <row r="11" spans="2:12" x14ac:dyDescent="0.25">
      <c r="B11" s="11" t="s">
        <v>16</v>
      </c>
      <c r="C11" s="105"/>
      <c r="D11" s="17"/>
      <c r="E11" s="1"/>
      <c r="F11" s="5" t="s">
        <v>17</v>
      </c>
      <c r="G11" s="1"/>
      <c r="H11" s="24"/>
      <c r="I11" s="25"/>
      <c r="J11" s="26">
        <v>162000</v>
      </c>
    </row>
    <row r="12" spans="2:12" x14ac:dyDescent="0.25">
      <c r="B12" s="11" t="s">
        <v>19</v>
      </c>
      <c r="C12" s="27">
        <f>DAYS360(C11,C10)</f>
        <v>44650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2" ht="26.25" thickBot="1" x14ac:dyDescent="0.3">
      <c r="B13" s="28" t="s">
        <v>22</v>
      </c>
      <c r="C13" s="23">
        <f>+C10</f>
        <v>45301</v>
      </c>
      <c r="D13" s="1"/>
      <c r="E13" s="1"/>
      <c r="F13" s="29" t="s">
        <v>23</v>
      </c>
      <c r="G13" s="30"/>
      <c r="H13" s="31"/>
      <c r="I13" s="25"/>
      <c r="J13" s="32">
        <f>SUM(J10:J12)</f>
        <v>162000</v>
      </c>
    </row>
    <row r="14" spans="2:12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2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2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45108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45301</v>
      </c>
      <c r="D18" s="1"/>
      <c r="E18" s="124" t="s">
        <v>36</v>
      </c>
      <c r="F18" s="125"/>
      <c r="G18" s="125"/>
      <c r="H18" s="125"/>
      <c r="I18" s="125"/>
      <c r="J18" s="42">
        <f>+C10</f>
        <v>45301</v>
      </c>
    </row>
    <row r="19" spans="2:10" ht="15.75" thickBot="1" x14ac:dyDescent="0.3">
      <c r="B19" s="44" t="s">
        <v>38</v>
      </c>
      <c r="C19" s="45">
        <f>DAYS360(C17,C18)</f>
        <v>189</v>
      </c>
      <c r="D19" s="1"/>
      <c r="E19" s="116" t="s">
        <v>39</v>
      </c>
      <c r="F19" s="117"/>
      <c r="G19" s="117"/>
      <c r="H19" s="117"/>
      <c r="I19" s="117"/>
      <c r="J19" s="45">
        <f>DAYS360(J17,J18)</f>
        <v>369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0</v>
      </c>
    </row>
    <row r="23" spans="2:10" x14ac:dyDescent="0.25">
      <c r="B23" s="43" t="s">
        <v>45</v>
      </c>
      <c r="C23" s="42">
        <f>+C10</f>
        <v>45301</v>
      </c>
      <c r="D23" s="1"/>
      <c r="E23" s="124" t="s">
        <v>46</v>
      </c>
      <c r="F23" s="125"/>
      <c r="G23" s="125"/>
      <c r="H23" s="125"/>
      <c r="I23" s="125"/>
      <c r="J23" s="42">
        <f>+C10</f>
        <v>45301</v>
      </c>
    </row>
    <row r="24" spans="2:10" ht="15.75" thickBot="1" x14ac:dyDescent="0.3">
      <c r="B24" s="46" t="s">
        <v>47</v>
      </c>
      <c r="C24" s="49">
        <v>45</v>
      </c>
      <c r="D24" s="1"/>
      <c r="E24" s="116" t="s">
        <v>48</v>
      </c>
      <c r="F24" s="117"/>
      <c r="G24" s="117"/>
      <c r="H24" s="117"/>
      <c r="I24" s="117"/>
      <c r="J24" s="45">
        <f>DAYS360(J22,J23)</f>
        <v>44650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45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0</v>
      </c>
      <c r="D30" s="58" t="s">
        <v>54</v>
      </c>
      <c r="E30" s="98">
        <f>C26</f>
        <v>45</v>
      </c>
      <c r="F30" s="1"/>
      <c r="G30" s="1">
        <v>30</v>
      </c>
      <c r="H30" s="1"/>
      <c r="I30" s="61">
        <v>0</v>
      </c>
      <c r="J30" s="62">
        <f>(C30*E30/G30)</f>
        <v>0</v>
      </c>
    </row>
    <row r="31" spans="2:10" x14ac:dyDescent="0.25">
      <c r="B31" s="29" t="s">
        <v>55</v>
      </c>
      <c r="C31" s="60">
        <f>J13</f>
        <v>162000</v>
      </c>
      <c r="D31" s="58" t="s">
        <v>54</v>
      </c>
      <c r="E31" s="27">
        <v>360</v>
      </c>
      <c r="F31" s="58" t="s">
        <v>56</v>
      </c>
      <c r="G31" s="27">
        <f>C12</f>
        <v>44650</v>
      </c>
      <c r="H31" s="24" t="s">
        <v>57</v>
      </c>
      <c r="I31" s="64"/>
      <c r="J31" s="62">
        <f>((C31*G31)/E31)</f>
        <v>20092500</v>
      </c>
    </row>
    <row r="32" spans="2:10" x14ac:dyDescent="0.25">
      <c r="B32" s="29" t="s">
        <v>58</v>
      </c>
      <c r="C32" s="60">
        <f>J31</f>
        <v>20092500</v>
      </c>
      <c r="D32" s="58" t="s">
        <v>54</v>
      </c>
      <c r="E32" s="27">
        <v>360</v>
      </c>
      <c r="F32" s="58" t="s">
        <v>56</v>
      </c>
      <c r="G32" s="27">
        <f>C12</f>
        <v>44650</v>
      </c>
      <c r="H32" s="65" t="s">
        <v>59</v>
      </c>
      <c r="I32" s="66">
        <v>0.12</v>
      </c>
      <c r="J32" s="62">
        <f>(C32*I32*(G32/E32))</f>
        <v>299043375</v>
      </c>
    </row>
    <row r="33" spans="2:10" x14ac:dyDescent="0.25">
      <c r="B33" s="29" t="s">
        <v>60</v>
      </c>
      <c r="C33" s="60">
        <f>J13</f>
        <v>162000</v>
      </c>
      <c r="D33" s="58" t="s">
        <v>54</v>
      </c>
      <c r="E33" s="27">
        <v>360</v>
      </c>
      <c r="F33" s="58" t="s">
        <v>56</v>
      </c>
      <c r="G33" s="27">
        <f>C12</f>
        <v>44650</v>
      </c>
      <c r="H33" s="24" t="s">
        <v>57</v>
      </c>
      <c r="I33" s="64">
        <v>0</v>
      </c>
      <c r="J33" s="67">
        <f>((C33*G33)/E33)</f>
        <v>20092500</v>
      </c>
    </row>
    <row r="34" spans="2:10" x14ac:dyDescent="0.25">
      <c r="B34" s="29" t="s">
        <v>61</v>
      </c>
      <c r="C34" s="60">
        <f>J10</f>
        <v>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0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104">
        <f>(C35+(C35*20*100/E35))</f>
        <v>0</v>
      </c>
    </row>
    <row r="36" spans="2:10" x14ac:dyDescent="0.25">
      <c r="B36" s="29" t="s">
        <v>63</v>
      </c>
      <c r="C36" s="60">
        <f>+J11</f>
        <v>162000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162000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339228375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/>
      <c r="D41" s="58"/>
      <c r="E41" s="99"/>
      <c r="F41" s="75"/>
      <c r="G41" s="75"/>
      <c r="H41" s="65"/>
      <c r="I41" s="73"/>
      <c r="J41" s="71">
        <f>C41*E41*G41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102">
        <f>+J38+J44</f>
        <v>339228375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E4F0-8F4C-44F6-8C96-609633373FD2}">
  <dimension ref="B1:L46"/>
  <sheetViews>
    <sheetView workbookViewId="0">
      <selection activeCell="L3" sqref="L3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2" ht="15.75" thickBot="1" x14ac:dyDescent="0.3"/>
    <row r="2" spans="2:12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2" ht="15.75" thickBot="1" x14ac:dyDescent="0.3">
      <c r="B3" s="5"/>
      <c r="C3" s="1"/>
      <c r="D3" s="1"/>
      <c r="E3" s="1"/>
      <c r="F3" s="1"/>
      <c r="G3" s="1"/>
      <c r="H3" s="1"/>
      <c r="I3" s="1"/>
      <c r="J3" s="6"/>
      <c r="L3" s="144" t="s">
        <v>107</v>
      </c>
    </row>
    <row r="4" spans="2:12" x14ac:dyDescent="0.25">
      <c r="B4" s="7" t="s">
        <v>0</v>
      </c>
      <c r="C4" s="8" t="s">
        <v>98</v>
      </c>
      <c r="D4" s="9"/>
      <c r="E4" s="9"/>
      <c r="F4" s="9"/>
      <c r="G4" s="9"/>
      <c r="H4" s="9"/>
      <c r="I4" s="9"/>
      <c r="J4" s="10"/>
    </row>
    <row r="5" spans="2:12" x14ac:dyDescent="0.25">
      <c r="B5" s="11" t="s">
        <v>1</v>
      </c>
      <c r="C5" s="132">
        <v>45678901</v>
      </c>
      <c r="D5" s="132"/>
      <c r="E5" s="132"/>
      <c r="F5" s="1"/>
      <c r="G5" s="1"/>
      <c r="H5" s="1"/>
      <c r="I5" s="1"/>
      <c r="J5" s="6"/>
    </row>
    <row r="6" spans="2:12" x14ac:dyDescent="0.25">
      <c r="B6" s="11" t="s">
        <v>2</v>
      </c>
      <c r="C6" s="12" t="s">
        <v>99</v>
      </c>
      <c r="D6" s="1"/>
      <c r="E6" s="1"/>
      <c r="F6" s="1"/>
      <c r="G6" s="1"/>
      <c r="H6" s="1"/>
      <c r="I6" s="1"/>
      <c r="J6" s="6"/>
    </row>
    <row r="7" spans="2:12" x14ac:dyDescent="0.25">
      <c r="B7" s="11" t="s">
        <v>3</v>
      </c>
      <c r="C7" s="1" t="s">
        <v>100</v>
      </c>
      <c r="D7" s="1"/>
      <c r="E7" s="1"/>
      <c r="F7" s="1"/>
      <c r="G7" s="1"/>
      <c r="H7" s="1"/>
      <c r="I7" s="1"/>
      <c r="J7" s="6"/>
    </row>
    <row r="8" spans="2:12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2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13"/>
    </row>
    <row r="10" spans="2:12" x14ac:dyDescent="0.25">
      <c r="B10" s="11" t="s">
        <v>13</v>
      </c>
      <c r="C10" s="23">
        <v>45230</v>
      </c>
      <c r="D10" s="17"/>
      <c r="E10" s="1"/>
      <c r="F10" s="5" t="s">
        <v>14</v>
      </c>
      <c r="G10" s="108"/>
      <c r="H10" s="109"/>
      <c r="I10" s="110"/>
      <c r="J10" s="114">
        <v>2800000</v>
      </c>
    </row>
    <row r="11" spans="2:12" x14ac:dyDescent="0.25">
      <c r="B11" s="11" t="s">
        <v>16</v>
      </c>
      <c r="C11" s="107">
        <v>44075</v>
      </c>
      <c r="D11" s="17"/>
      <c r="E11" s="1"/>
      <c r="F11" s="5" t="s">
        <v>17</v>
      </c>
      <c r="G11" s="108"/>
      <c r="H11" s="109"/>
      <c r="I11" s="110"/>
      <c r="J11" s="26">
        <v>162000</v>
      </c>
    </row>
    <row r="12" spans="2:12" x14ac:dyDescent="0.25">
      <c r="B12" s="11" t="s">
        <v>19</v>
      </c>
      <c r="C12" s="27">
        <f>DAYS360(C11,C10)</f>
        <v>1140</v>
      </c>
      <c r="D12" s="1"/>
      <c r="E12" s="1"/>
      <c r="F12" s="5" t="s">
        <v>20</v>
      </c>
      <c r="G12" s="108"/>
      <c r="H12" s="109"/>
      <c r="I12" s="110"/>
      <c r="J12" s="26">
        <v>0</v>
      </c>
    </row>
    <row r="13" spans="2:12" ht="26.25" thickBot="1" x14ac:dyDescent="0.3">
      <c r="B13" s="28" t="s">
        <v>22</v>
      </c>
      <c r="C13" s="23">
        <f>+C10</f>
        <v>45230</v>
      </c>
      <c r="D13" s="1"/>
      <c r="E13" s="1"/>
      <c r="F13" s="29" t="s">
        <v>23</v>
      </c>
      <c r="G13" s="111"/>
      <c r="H13" s="112"/>
      <c r="I13" s="110"/>
      <c r="J13" s="32">
        <f>SUM(J10:J12)</f>
        <v>2962000</v>
      </c>
    </row>
    <row r="14" spans="2:12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2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2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45474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45230</v>
      </c>
      <c r="D18" s="1"/>
      <c r="E18" s="124" t="s">
        <v>36</v>
      </c>
      <c r="F18" s="125"/>
      <c r="G18" s="125"/>
      <c r="H18" s="125"/>
      <c r="I18" s="125"/>
      <c r="J18" s="42">
        <f>+C10</f>
        <v>45230</v>
      </c>
    </row>
    <row r="19" spans="2:10" ht="15.75" thickBot="1" x14ac:dyDescent="0.3">
      <c r="B19" s="44" t="s">
        <v>38</v>
      </c>
      <c r="C19" s="115">
        <f>DAYS360(C17,C18)</f>
        <v>-240</v>
      </c>
      <c r="D19" s="1"/>
      <c r="E19" s="116" t="s">
        <v>39</v>
      </c>
      <c r="F19" s="117"/>
      <c r="G19" s="117"/>
      <c r="H19" s="117"/>
      <c r="I19" s="117"/>
      <c r="J19" s="45">
        <f>DAYS360(J17,J18)</f>
        <v>300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44075</v>
      </c>
    </row>
    <row r="23" spans="2:10" x14ac:dyDescent="0.25">
      <c r="B23" s="43" t="s">
        <v>45</v>
      </c>
      <c r="C23" s="42">
        <f>+C10</f>
        <v>45230</v>
      </c>
      <c r="D23" s="1"/>
      <c r="E23" s="124" t="s">
        <v>46</v>
      </c>
      <c r="F23" s="125"/>
      <c r="G23" s="125"/>
      <c r="H23" s="125"/>
      <c r="I23" s="125"/>
      <c r="J23" s="42">
        <f>+C10</f>
        <v>45230</v>
      </c>
    </row>
    <row r="24" spans="2:10" ht="15.75" thickBot="1" x14ac:dyDescent="0.3">
      <c r="B24" s="46" t="s">
        <v>47</v>
      </c>
      <c r="C24" s="49">
        <v>45</v>
      </c>
      <c r="D24" s="1"/>
      <c r="E24" s="116" t="s">
        <v>48</v>
      </c>
      <c r="F24" s="117"/>
      <c r="G24" s="117"/>
      <c r="H24" s="117"/>
      <c r="I24" s="117"/>
      <c r="J24" s="45">
        <f>DAYS360(J22,J23)</f>
        <v>1140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45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2800000</v>
      </c>
      <c r="D30" s="58" t="s">
        <v>54</v>
      </c>
      <c r="E30" s="98">
        <f>C26</f>
        <v>45</v>
      </c>
      <c r="F30" s="1"/>
      <c r="G30" s="1">
        <v>30</v>
      </c>
      <c r="H30" s="1"/>
      <c r="I30" s="61">
        <v>0</v>
      </c>
      <c r="J30" s="62">
        <f>(C30*E30/G30)</f>
        <v>4200000</v>
      </c>
    </row>
    <row r="31" spans="2:10" x14ac:dyDescent="0.25">
      <c r="B31" s="29" t="s">
        <v>55</v>
      </c>
      <c r="C31" s="60">
        <f>J13</f>
        <v>2962000</v>
      </c>
      <c r="D31" s="58" t="s">
        <v>54</v>
      </c>
      <c r="E31" s="27">
        <v>360</v>
      </c>
      <c r="F31" s="58" t="s">
        <v>56</v>
      </c>
      <c r="G31" s="27">
        <f>C12</f>
        <v>1140</v>
      </c>
      <c r="H31" s="24" t="s">
        <v>57</v>
      </c>
      <c r="I31" s="64"/>
      <c r="J31" s="62">
        <f>((C31*G31)/E31)</f>
        <v>9379666.666666666</v>
      </c>
    </row>
    <row r="32" spans="2:10" x14ac:dyDescent="0.25">
      <c r="B32" s="29" t="s">
        <v>58</v>
      </c>
      <c r="C32" s="60">
        <f>J31</f>
        <v>9379666.666666666</v>
      </c>
      <c r="D32" s="58" t="s">
        <v>54</v>
      </c>
      <c r="E32" s="27">
        <v>360</v>
      </c>
      <c r="F32" s="58" t="s">
        <v>56</v>
      </c>
      <c r="G32" s="27">
        <f>C12</f>
        <v>1140</v>
      </c>
      <c r="H32" s="65" t="s">
        <v>59</v>
      </c>
      <c r="I32" s="66">
        <v>0.12</v>
      </c>
      <c r="J32" s="62">
        <f>(C32*I32*(G32/E32))</f>
        <v>3564273.333333333</v>
      </c>
    </row>
    <row r="33" spans="2:10" x14ac:dyDescent="0.25">
      <c r="B33" s="29" t="s">
        <v>60</v>
      </c>
      <c r="C33" s="60">
        <f>J13</f>
        <v>2962000</v>
      </c>
      <c r="D33" s="58" t="s">
        <v>54</v>
      </c>
      <c r="E33" s="27">
        <v>360</v>
      </c>
      <c r="F33" s="58" t="s">
        <v>56</v>
      </c>
      <c r="G33" s="27">
        <f>C12</f>
        <v>1140</v>
      </c>
      <c r="H33" s="24" t="s">
        <v>57</v>
      </c>
      <c r="I33" s="64">
        <v>0</v>
      </c>
      <c r="J33" s="67">
        <f>((C33*G33)/E33)</f>
        <v>9379666.666666666</v>
      </c>
    </row>
    <row r="34" spans="2:10" x14ac:dyDescent="0.25">
      <c r="B34" s="29" t="s">
        <v>61</v>
      </c>
      <c r="C34" s="60" t="e">
        <f>#REF!</f>
        <v>#REF!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 t="e">
        <f>((C34/E34)*G34)</f>
        <v>#REF!</v>
      </c>
    </row>
    <row r="35" spans="2:10" x14ac:dyDescent="0.25">
      <c r="B35" s="29" t="s">
        <v>62</v>
      </c>
      <c r="C35" s="60" t="e">
        <f>+#REF!</f>
        <v>#REF!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104" t="e">
        <f>(C35+(C35*20*100/E35))</f>
        <v>#REF!</v>
      </c>
    </row>
    <row r="36" spans="2:10" x14ac:dyDescent="0.25">
      <c r="B36" s="29" t="s">
        <v>63</v>
      </c>
      <c r="C36" s="60">
        <f>+J11</f>
        <v>162000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162000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 t="e">
        <f>+J30+J31+J32+J33+J37+J36+J34+J35</f>
        <v>#REF!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/>
      <c r="D41" s="58"/>
      <c r="E41" s="99"/>
      <c r="F41" s="75"/>
      <c r="G41" s="75"/>
      <c r="H41" s="65"/>
      <c r="I41" s="73"/>
      <c r="J41" s="71">
        <f>C41*E41*G41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102" t="e">
        <f>+J38+J44</f>
        <v>#REF!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FCE9-FEB9-4C2C-AA27-FAAA9479392B}">
  <dimension ref="B1:J45"/>
  <sheetViews>
    <sheetView topLeftCell="A37" workbookViewId="0">
      <selection activeCell="L44" sqref="L44"/>
    </sheetView>
  </sheetViews>
  <sheetFormatPr baseColWidth="10" defaultRowHeight="15" x14ac:dyDescent="0.25"/>
  <cols>
    <col min="2" max="2" width="29.7109375" customWidth="1"/>
    <col min="3" max="3" width="21" customWidth="1"/>
    <col min="10" max="10" width="14.7109375" customWidth="1"/>
  </cols>
  <sheetData>
    <row r="1" spans="2:10" ht="15.75" thickBot="1" x14ac:dyDescent="0.3">
      <c r="B1" s="129" t="s">
        <v>76</v>
      </c>
      <c r="C1" s="130"/>
      <c r="D1" s="130"/>
      <c r="E1" s="130"/>
      <c r="F1" s="130"/>
      <c r="G1" s="130"/>
      <c r="H1" s="130"/>
      <c r="I1" s="130"/>
      <c r="J1" s="131"/>
    </row>
    <row r="2" spans="2:10" ht="15.75" thickBot="1" x14ac:dyDescent="0.3">
      <c r="B2" s="5"/>
      <c r="C2" s="1"/>
      <c r="D2" s="1"/>
      <c r="E2" s="1"/>
      <c r="F2" s="1"/>
      <c r="G2" s="1"/>
      <c r="H2" s="1"/>
      <c r="I2" s="1"/>
      <c r="J2" s="6"/>
    </row>
    <row r="3" spans="2:10" x14ac:dyDescent="0.25">
      <c r="B3" s="7" t="s">
        <v>0</v>
      </c>
      <c r="C3" s="8" t="s">
        <v>77</v>
      </c>
      <c r="D3" s="9"/>
      <c r="E3" s="9"/>
      <c r="F3" s="9"/>
      <c r="G3" s="9"/>
      <c r="H3" s="9"/>
      <c r="I3" s="9"/>
      <c r="J3" s="10"/>
    </row>
    <row r="4" spans="2:10" x14ac:dyDescent="0.25">
      <c r="B4" s="11" t="s">
        <v>1</v>
      </c>
      <c r="C4" s="132">
        <v>1018234026</v>
      </c>
      <c r="D4" s="132"/>
      <c r="E4" s="132"/>
      <c r="F4" s="1"/>
      <c r="G4" s="1"/>
      <c r="H4" s="1"/>
      <c r="I4" s="1"/>
      <c r="J4" s="6"/>
    </row>
    <row r="5" spans="2:10" x14ac:dyDescent="0.25">
      <c r="B5" s="11" t="s">
        <v>2</v>
      </c>
      <c r="C5" s="12" t="s">
        <v>78</v>
      </c>
      <c r="D5" s="1"/>
      <c r="E5" s="1"/>
      <c r="F5" s="1"/>
      <c r="G5" s="1"/>
      <c r="H5" s="1"/>
      <c r="I5" s="1"/>
      <c r="J5" s="6"/>
    </row>
    <row r="6" spans="2:10" x14ac:dyDescent="0.25">
      <c r="B6" s="11" t="s">
        <v>3</v>
      </c>
      <c r="C6" s="1" t="s">
        <v>79</v>
      </c>
      <c r="D6" s="1"/>
      <c r="E6" s="1"/>
      <c r="F6" s="1"/>
      <c r="G6" s="1"/>
      <c r="H6" s="1"/>
      <c r="I6" s="1"/>
      <c r="J6" s="6"/>
    </row>
    <row r="7" spans="2:10" ht="15.75" thickBot="1" x14ac:dyDescent="0.3">
      <c r="B7" s="11"/>
      <c r="C7" s="1"/>
      <c r="D7" s="1"/>
      <c r="E7" s="1"/>
      <c r="F7" s="1"/>
      <c r="G7" s="1"/>
      <c r="H7" s="1"/>
      <c r="I7" s="1"/>
      <c r="J7" s="6"/>
    </row>
    <row r="8" spans="2:10" ht="15.75" thickBot="1" x14ac:dyDescent="0.3">
      <c r="B8" s="16" t="s">
        <v>10</v>
      </c>
      <c r="C8" s="17"/>
      <c r="D8" s="17"/>
      <c r="E8" s="1"/>
      <c r="F8" s="18" t="s">
        <v>11</v>
      </c>
      <c r="G8" s="8"/>
      <c r="H8" s="8"/>
      <c r="I8" s="9"/>
      <c r="J8" s="10"/>
    </row>
    <row r="9" spans="2:10" x14ac:dyDescent="0.25">
      <c r="B9" s="11" t="s">
        <v>13</v>
      </c>
      <c r="C9" s="23">
        <v>45626</v>
      </c>
      <c r="D9" s="17"/>
      <c r="E9" s="1"/>
      <c r="F9" s="5" t="s">
        <v>14</v>
      </c>
      <c r="G9" s="1"/>
      <c r="H9" s="24"/>
      <c r="I9" s="25"/>
      <c r="J9" s="26">
        <v>1300000</v>
      </c>
    </row>
    <row r="10" spans="2:10" x14ac:dyDescent="0.25">
      <c r="B10" s="11" t="s">
        <v>16</v>
      </c>
      <c r="C10" s="23">
        <v>45292</v>
      </c>
      <c r="D10" s="17"/>
      <c r="E10" s="1"/>
      <c r="F10" s="5" t="s">
        <v>17</v>
      </c>
      <c r="G10" s="1"/>
      <c r="H10" s="24"/>
      <c r="I10" s="25"/>
      <c r="J10" s="26">
        <v>162000</v>
      </c>
    </row>
    <row r="11" spans="2:10" x14ac:dyDescent="0.25">
      <c r="B11" s="11" t="s">
        <v>19</v>
      </c>
      <c r="C11" s="27">
        <f>DAYS360(C10,C9)</f>
        <v>329</v>
      </c>
      <c r="D11" s="1"/>
      <c r="E11" s="1"/>
      <c r="F11" s="5" t="s">
        <v>20</v>
      </c>
      <c r="G11" s="1"/>
      <c r="H11" s="24"/>
      <c r="I11" s="25"/>
      <c r="J11" s="26">
        <v>0</v>
      </c>
    </row>
    <row r="12" spans="2:10" ht="34.5" customHeight="1" thickBot="1" x14ac:dyDescent="0.3">
      <c r="B12" s="28" t="s">
        <v>22</v>
      </c>
      <c r="C12" s="23">
        <f>+C9</f>
        <v>45626</v>
      </c>
      <c r="D12" s="1"/>
      <c r="E12" s="1"/>
      <c r="F12" s="29" t="s">
        <v>23</v>
      </c>
      <c r="G12" s="30"/>
      <c r="H12" s="31"/>
      <c r="I12" s="25"/>
      <c r="J12" s="32">
        <f>SUM(J9:J11)</f>
        <v>1462000</v>
      </c>
    </row>
    <row r="13" spans="2:10" ht="28.5" customHeight="1" thickTop="1" thickBot="1" x14ac:dyDescent="0.3">
      <c r="B13" s="28" t="s">
        <v>25</v>
      </c>
      <c r="C13" s="27">
        <v>0</v>
      </c>
      <c r="D13" s="1"/>
      <c r="E13" s="1"/>
      <c r="F13" s="33" t="s">
        <v>26</v>
      </c>
      <c r="G13" s="34"/>
      <c r="H13" s="35"/>
      <c r="I13" s="36"/>
      <c r="J13" s="37">
        <v>0</v>
      </c>
    </row>
    <row r="14" spans="2:10" ht="15.75" thickBot="1" x14ac:dyDescent="0.3">
      <c r="B14" s="28"/>
      <c r="C14" s="23"/>
      <c r="D14" s="1"/>
      <c r="E14" s="1"/>
      <c r="F14" s="9"/>
      <c r="G14" s="9"/>
      <c r="H14" s="38"/>
      <c r="I14" s="39"/>
      <c r="J14" s="40"/>
    </row>
    <row r="15" spans="2:10" ht="15.75" thickBot="1" x14ac:dyDescent="0.3">
      <c r="B15" s="118" t="s">
        <v>29</v>
      </c>
      <c r="C15" s="119"/>
      <c r="D15" s="1"/>
      <c r="E15" s="118" t="s">
        <v>30</v>
      </c>
      <c r="F15" s="120"/>
      <c r="G15" s="120"/>
      <c r="H15" s="120"/>
      <c r="I15" s="120"/>
      <c r="J15" s="119"/>
    </row>
    <row r="16" spans="2:10" ht="15.75" thickBot="1" x14ac:dyDescent="0.3">
      <c r="B16" s="41" t="s">
        <v>32</v>
      </c>
      <c r="C16" s="42">
        <v>45474</v>
      </c>
      <c r="D16" s="1"/>
      <c r="E16" s="121" t="s">
        <v>33</v>
      </c>
      <c r="F16" s="122"/>
      <c r="G16" s="122"/>
      <c r="H16" s="122"/>
      <c r="I16" s="123"/>
      <c r="J16" s="42">
        <f>+C10</f>
        <v>45292</v>
      </c>
    </row>
    <row r="17" spans="2:10" x14ac:dyDescent="0.25">
      <c r="B17" s="43" t="s">
        <v>35</v>
      </c>
      <c r="C17" s="42">
        <f>+C9</f>
        <v>45626</v>
      </c>
      <c r="D17" s="1"/>
      <c r="E17" s="124" t="s">
        <v>36</v>
      </c>
      <c r="F17" s="125"/>
      <c r="G17" s="125"/>
      <c r="H17" s="125"/>
      <c r="I17" s="125"/>
      <c r="J17" s="42">
        <f>+C9</f>
        <v>45626</v>
      </c>
    </row>
    <row r="18" spans="2:10" ht="15.75" thickBot="1" x14ac:dyDescent="0.3">
      <c r="B18" s="44" t="s">
        <v>38</v>
      </c>
      <c r="C18" s="45">
        <f>DAYS360(C16,C17)</f>
        <v>149</v>
      </c>
      <c r="D18" s="1"/>
      <c r="E18" s="116" t="s">
        <v>39</v>
      </c>
      <c r="F18" s="117"/>
      <c r="G18" s="117"/>
      <c r="H18" s="117"/>
      <c r="I18" s="117"/>
      <c r="J18" s="45">
        <f>DAYS360(J16,J17)</f>
        <v>329</v>
      </c>
    </row>
    <row r="19" spans="2:10" ht="15.75" thickBot="1" x14ac:dyDescent="0.3">
      <c r="B19" s="28"/>
      <c r="C19" s="23"/>
      <c r="D19" s="1"/>
      <c r="E19" s="1"/>
      <c r="F19" s="1"/>
      <c r="G19" s="1"/>
      <c r="H19" s="24"/>
      <c r="I19" s="25"/>
      <c r="J19" s="26"/>
    </row>
    <row r="20" spans="2:10" ht="15.75" thickBot="1" x14ac:dyDescent="0.3">
      <c r="B20" s="118" t="s">
        <v>41</v>
      </c>
      <c r="C20" s="119"/>
      <c r="D20" s="1"/>
      <c r="E20" s="118" t="s">
        <v>42</v>
      </c>
      <c r="F20" s="120"/>
      <c r="G20" s="120"/>
      <c r="H20" s="120"/>
      <c r="I20" s="120"/>
      <c r="J20" s="119"/>
    </row>
    <row r="21" spans="2:10" ht="15.75" thickBot="1" x14ac:dyDescent="0.3">
      <c r="B21" s="41" t="s">
        <v>43</v>
      </c>
      <c r="C21" s="42">
        <f>+C10</f>
        <v>45292</v>
      </c>
      <c r="D21" s="1"/>
      <c r="E21" s="121" t="s">
        <v>44</v>
      </c>
      <c r="F21" s="122"/>
      <c r="G21" s="122"/>
      <c r="H21" s="122"/>
      <c r="I21" s="123"/>
      <c r="J21" s="42">
        <f>+C10</f>
        <v>45292</v>
      </c>
    </row>
    <row r="22" spans="2:10" x14ac:dyDescent="0.25">
      <c r="B22" s="43" t="s">
        <v>45</v>
      </c>
      <c r="C22" s="42">
        <f>+C9</f>
        <v>45626</v>
      </c>
      <c r="D22" s="1"/>
      <c r="E22" s="124" t="s">
        <v>46</v>
      </c>
      <c r="F22" s="125"/>
      <c r="G22" s="125"/>
      <c r="H22" s="125"/>
      <c r="I22" s="125"/>
      <c r="J22" s="42">
        <f>+C9</f>
        <v>45626</v>
      </c>
    </row>
    <row r="23" spans="2:10" ht="15.75" thickBot="1" x14ac:dyDescent="0.3">
      <c r="B23" s="46" t="s">
        <v>47</v>
      </c>
      <c r="C23" s="49">
        <v>13.71</v>
      </c>
      <c r="D23" s="1"/>
      <c r="E23" s="116" t="s">
        <v>48</v>
      </c>
      <c r="F23" s="117"/>
      <c r="G23" s="117"/>
      <c r="H23" s="117"/>
      <c r="I23" s="117"/>
      <c r="J23" s="45">
        <f>DAYS360(J21,J22)</f>
        <v>329</v>
      </c>
    </row>
    <row r="24" spans="2:10" ht="15.75" thickBot="1" x14ac:dyDescent="0.3">
      <c r="B24" s="41" t="s">
        <v>49</v>
      </c>
      <c r="C24" s="50">
        <v>2</v>
      </c>
      <c r="D24" s="1"/>
      <c r="E24" s="1"/>
      <c r="F24" s="1"/>
      <c r="G24" s="1"/>
      <c r="H24" s="24"/>
      <c r="I24" s="25"/>
      <c r="J24" s="26"/>
    </row>
    <row r="25" spans="2:10" ht="15.75" thickBot="1" x14ac:dyDescent="0.3">
      <c r="B25" s="44" t="s">
        <v>50</v>
      </c>
      <c r="C25" s="45">
        <f>+C23-C24</f>
        <v>11.71</v>
      </c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28"/>
      <c r="C26" s="51"/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52"/>
      <c r="C27" s="9"/>
      <c r="D27" s="9"/>
      <c r="E27" s="9"/>
      <c r="F27" s="9"/>
      <c r="G27" s="9"/>
      <c r="H27" s="9"/>
      <c r="I27" s="9"/>
      <c r="J27" s="10"/>
    </row>
    <row r="28" spans="2:10" ht="23.25" thickBot="1" x14ac:dyDescent="0.3">
      <c r="B28" s="54" t="s">
        <v>51</v>
      </c>
      <c r="C28" s="1"/>
      <c r="D28" s="1"/>
      <c r="E28" s="1"/>
      <c r="F28" s="1"/>
      <c r="G28" s="1"/>
      <c r="H28" s="1"/>
      <c r="I28" s="55" t="s">
        <v>52</v>
      </c>
      <c r="J28" s="26"/>
    </row>
    <row r="29" spans="2:10" x14ac:dyDescent="0.25">
      <c r="B29" s="29" t="s">
        <v>53</v>
      </c>
      <c r="C29" s="59">
        <f>+C25</f>
        <v>11.71</v>
      </c>
      <c r="D29" s="58" t="s">
        <v>54</v>
      </c>
      <c r="E29" s="60">
        <f>J12-J10-J11</f>
        <v>1300000</v>
      </c>
      <c r="F29" s="1"/>
      <c r="G29" s="1">
        <v>30</v>
      </c>
      <c r="H29" s="1"/>
      <c r="I29" s="61">
        <v>0</v>
      </c>
      <c r="J29" s="62">
        <f>((E29/G29)*C29)-I29</f>
        <v>507433.33333333337</v>
      </c>
    </row>
    <row r="30" spans="2:10" x14ac:dyDescent="0.25">
      <c r="B30" s="29" t="s">
        <v>55</v>
      </c>
      <c r="C30" s="60">
        <f>J12</f>
        <v>1462000</v>
      </c>
      <c r="D30" s="58" t="s">
        <v>54</v>
      </c>
      <c r="E30" s="27">
        <v>360</v>
      </c>
      <c r="F30" s="58" t="s">
        <v>56</v>
      </c>
      <c r="G30" s="27">
        <f>J18-$J$13</f>
        <v>329</v>
      </c>
      <c r="H30" s="24" t="s">
        <v>57</v>
      </c>
      <c r="I30" s="64"/>
      <c r="J30" s="62">
        <f>((C30*G30)/E30)</f>
        <v>1336105.5555555555</v>
      </c>
    </row>
    <row r="31" spans="2:10" x14ac:dyDescent="0.25">
      <c r="B31" s="29" t="s">
        <v>58</v>
      </c>
      <c r="C31" s="60">
        <f>$J$30</f>
        <v>1336105.5555555555</v>
      </c>
      <c r="D31" s="58" t="s">
        <v>54</v>
      </c>
      <c r="E31" s="27">
        <v>360</v>
      </c>
      <c r="F31" s="58" t="s">
        <v>56</v>
      </c>
      <c r="G31" s="27">
        <f>J23-$J$13</f>
        <v>329</v>
      </c>
      <c r="H31" s="65" t="s">
        <v>59</v>
      </c>
      <c r="I31" s="66">
        <v>0.12</v>
      </c>
      <c r="J31" s="62">
        <f>((C31*G31*I31)/E31)</f>
        <v>146526.24259259258</v>
      </c>
    </row>
    <row r="32" spans="2:10" x14ac:dyDescent="0.25">
      <c r="B32" s="29" t="s">
        <v>60</v>
      </c>
      <c r="C32" s="60">
        <f>J12</f>
        <v>1462000</v>
      </c>
      <c r="D32" s="58" t="s">
        <v>54</v>
      </c>
      <c r="E32" s="27">
        <v>360</v>
      </c>
      <c r="F32" s="58" t="s">
        <v>56</v>
      </c>
      <c r="G32" s="27">
        <f>C18</f>
        <v>149</v>
      </c>
      <c r="H32" s="24" t="s">
        <v>57</v>
      </c>
      <c r="I32" s="64">
        <v>0</v>
      </c>
      <c r="J32" s="67">
        <f>((C32*G32)/E32)-I32</f>
        <v>605105.5555555555</v>
      </c>
    </row>
    <row r="33" spans="2:10" x14ac:dyDescent="0.25">
      <c r="B33" s="29" t="s">
        <v>61</v>
      </c>
      <c r="C33" s="60">
        <f>J9</f>
        <v>1300000</v>
      </c>
      <c r="D33" s="58" t="s">
        <v>54</v>
      </c>
      <c r="E33" s="1">
        <v>30</v>
      </c>
      <c r="F33" s="58" t="s">
        <v>56</v>
      </c>
      <c r="G33" s="1">
        <v>0</v>
      </c>
      <c r="H33" s="24"/>
      <c r="I33" s="64"/>
      <c r="J33" s="62">
        <f>((C33/E33)*G33)</f>
        <v>0</v>
      </c>
    </row>
    <row r="34" spans="2:10" x14ac:dyDescent="0.25">
      <c r="B34" s="29" t="s">
        <v>62</v>
      </c>
      <c r="C34" s="60">
        <f>+J9</f>
        <v>1300000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+C34/E34*G34</f>
        <v>0</v>
      </c>
    </row>
    <row r="35" spans="2:10" x14ac:dyDescent="0.25">
      <c r="B35" s="29" t="s">
        <v>63</v>
      </c>
      <c r="C35" s="60">
        <f>+J10</f>
        <v>162000</v>
      </c>
      <c r="D35" s="58" t="s">
        <v>54</v>
      </c>
      <c r="E35" s="1">
        <v>0</v>
      </c>
      <c r="F35" s="58" t="s">
        <v>56</v>
      </c>
      <c r="G35" s="1">
        <v>0</v>
      </c>
      <c r="H35" s="24"/>
      <c r="I35" s="64"/>
      <c r="J35" s="62">
        <v>0</v>
      </c>
    </row>
    <row r="36" spans="2:10" ht="15.75" thickBot="1" x14ac:dyDescent="0.3">
      <c r="B36" s="29" t="s">
        <v>64</v>
      </c>
      <c r="C36" s="60">
        <f>+J10</f>
        <v>162000</v>
      </c>
      <c r="D36" s="58" t="s">
        <v>54</v>
      </c>
      <c r="E36" s="60">
        <v>30</v>
      </c>
      <c r="F36" s="58" t="s">
        <v>56</v>
      </c>
      <c r="G36" s="1">
        <v>0</v>
      </c>
      <c r="H36" s="1"/>
      <c r="I36" s="1"/>
      <c r="J36" s="62">
        <f>((C36/E36)*G36)</f>
        <v>0</v>
      </c>
    </row>
    <row r="37" spans="2:10" ht="15.75" thickBot="1" x14ac:dyDescent="0.3">
      <c r="B37" s="126" t="s">
        <v>65</v>
      </c>
      <c r="C37" s="127"/>
      <c r="D37" s="127"/>
      <c r="E37" s="127"/>
      <c r="F37" s="127"/>
      <c r="G37" s="127"/>
      <c r="H37" s="127"/>
      <c r="I37" s="128"/>
      <c r="J37" s="69">
        <f>+J29+J30+J31+J32+J36+J35+J33+J34</f>
        <v>2595170.6870370368</v>
      </c>
    </row>
    <row r="38" spans="2:10" ht="15.75" thickBot="1" x14ac:dyDescent="0.3">
      <c r="B38" s="16" t="s">
        <v>66</v>
      </c>
      <c r="C38" s="59"/>
      <c r="D38" s="58"/>
      <c r="E38" s="70" t="s">
        <v>67</v>
      </c>
      <c r="F38" s="58"/>
      <c r="G38" s="70" t="s">
        <v>68</v>
      </c>
      <c r="H38" s="65"/>
      <c r="I38" s="66"/>
      <c r="J38" s="71"/>
    </row>
    <row r="39" spans="2:10" x14ac:dyDescent="0.25">
      <c r="B39" s="29" t="s">
        <v>69</v>
      </c>
      <c r="C39" s="72">
        <v>0.04</v>
      </c>
      <c r="D39" s="58"/>
      <c r="E39" s="73">
        <f>($J$33+$J$35)</f>
        <v>0</v>
      </c>
      <c r="F39" s="74"/>
      <c r="G39" s="73"/>
      <c r="H39" s="65"/>
      <c r="I39" s="73"/>
      <c r="J39" s="71">
        <f>(SUM(E39:G39)*-C39)</f>
        <v>0</v>
      </c>
    </row>
    <row r="40" spans="2:10" x14ac:dyDescent="0.25">
      <c r="B40" s="29" t="s">
        <v>70</v>
      </c>
      <c r="C40" s="72">
        <v>0.04</v>
      </c>
      <c r="D40" s="58"/>
      <c r="E40" s="73">
        <f>($J$33+$J$35)</f>
        <v>0</v>
      </c>
      <c r="F40" s="75"/>
      <c r="G40" s="75"/>
      <c r="H40" s="65"/>
      <c r="I40" s="73"/>
      <c r="J40" s="71">
        <f>(SUM(E40:G40)*-C40)</f>
        <v>0</v>
      </c>
    </row>
    <row r="41" spans="2:10" x14ac:dyDescent="0.25">
      <c r="B41" s="29" t="s">
        <v>71</v>
      </c>
      <c r="C41" s="72"/>
      <c r="D41" s="58"/>
      <c r="E41" s="73"/>
      <c r="F41" s="75"/>
      <c r="G41" s="75"/>
      <c r="H41" s="65"/>
      <c r="I41" s="73"/>
      <c r="J41" s="71">
        <v>0</v>
      </c>
    </row>
    <row r="42" spans="2:10" ht="15.75" thickBot="1" x14ac:dyDescent="0.3">
      <c r="B42" s="29" t="s">
        <v>72</v>
      </c>
      <c r="C42" s="1"/>
      <c r="D42" s="76"/>
      <c r="E42" s="73"/>
      <c r="F42" s="73"/>
      <c r="G42" s="73"/>
      <c r="H42" s="1"/>
      <c r="I42" s="1"/>
      <c r="J42" s="71">
        <v>0</v>
      </c>
    </row>
    <row r="43" spans="2:10" ht="15.75" thickBot="1" x14ac:dyDescent="0.3">
      <c r="B43" s="126" t="s">
        <v>73</v>
      </c>
      <c r="C43" s="127"/>
      <c r="D43" s="127"/>
      <c r="E43" s="127"/>
      <c r="F43" s="127"/>
      <c r="G43" s="127"/>
      <c r="H43" s="127"/>
      <c r="I43" s="128"/>
      <c r="J43" s="77">
        <f>SUM(J39:J42)</f>
        <v>0</v>
      </c>
    </row>
    <row r="44" spans="2:10" ht="15.75" thickBot="1" x14ac:dyDescent="0.3">
      <c r="B44" s="29"/>
      <c r="C44" s="59"/>
      <c r="D44" s="78"/>
      <c r="E44" s="78"/>
      <c r="F44" s="73"/>
      <c r="G44" s="73"/>
      <c r="H44" s="65"/>
      <c r="I44" s="73"/>
      <c r="J44" s="79"/>
    </row>
    <row r="45" spans="2:10" ht="15.75" thickBot="1" x14ac:dyDescent="0.3">
      <c r="B45" s="80" t="s">
        <v>74</v>
      </c>
      <c r="C45" s="81"/>
      <c r="D45" s="68"/>
      <c r="E45" s="68"/>
      <c r="F45" s="82"/>
      <c r="G45" s="82"/>
      <c r="H45" s="83"/>
      <c r="I45" s="82"/>
      <c r="J45" s="84">
        <f>+J37+J43</f>
        <v>2595170.6870370368</v>
      </c>
    </row>
  </sheetData>
  <mergeCells count="14">
    <mergeCell ref="B37:I37"/>
    <mergeCell ref="B43:I43"/>
    <mergeCell ref="E18:I18"/>
    <mergeCell ref="B20:C20"/>
    <mergeCell ref="E20:J20"/>
    <mergeCell ref="E21:I21"/>
    <mergeCell ref="E22:I22"/>
    <mergeCell ref="E23:I23"/>
    <mergeCell ref="E17:I17"/>
    <mergeCell ref="B1:J1"/>
    <mergeCell ref="C4:E4"/>
    <mergeCell ref="B15:C15"/>
    <mergeCell ref="E15:J15"/>
    <mergeCell ref="E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881C-BCA8-49D0-B575-C26EF71D0773}">
  <dimension ref="B1:J45"/>
  <sheetViews>
    <sheetView topLeftCell="A21" workbookViewId="0">
      <selection activeCell="L32" sqref="L32"/>
    </sheetView>
  </sheetViews>
  <sheetFormatPr baseColWidth="10" defaultRowHeight="15" x14ac:dyDescent="0.25"/>
  <cols>
    <col min="2" max="2" width="25.7109375" customWidth="1"/>
    <col min="3" max="3" width="22.5703125" customWidth="1"/>
    <col min="10" max="10" width="19" customWidth="1"/>
  </cols>
  <sheetData>
    <row r="1" spans="2:10" ht="15.75" thickBot="1" x14ac:dyDescent="0.3">
      <c r="B1" s="129" t="s">
        <v>76</v>
      </c>
      <c r="C1" s="130"/>
      <c r="D1" s="130"/>
      <c r="E1" s="130"/>
      <c r="F1" s="130"/>
      <c r="G1" s="130"/>
      <c r="H1" s="130"/>
      <c r="I1" s="130"/>
      <c r="J1" s="131"/>
    </row>
    <row r="2" spans="2:10" ht="15.75" thickBot="1" x14ac:dyDescent="0.3">
      <c r="B2" s="5"/>
      <c r="C2" s="1"/>
      <c r="D2" s="1"/>
      <c r="E2" s="1"/>
      <c r="F2" s="1"/>
      <c r="G2" s="1"/>
      <c r="H2" s="1"/>
      <c r="I2" s="1"/>
      <c r="J2" s="6"/>
    </row>
    <row r="3" spans="2:10" x14ac:dyDescent="0.25">
      <c r="B3" s="7" t="s">
        <v>0</v>
      </c>
      <c r="C3" s="8" t="s">
        <v>83</v>
      </c>
      <c r="D3" s="9"/>
      <c r="E3" s="9"/>
      <c r="F3" s="9"/>
      <c r="G3" s="9"/>
      <c r="H3" s="9"/>
      <c r="I3" s="9"/>
      <c r="J3" s="10"/>
    </row>
    <row r="4" spans="2:10" x14ac:dyDescent="0.25">
      <c r="B4" s="11" t="s">
        <v>1</v>
      </c>
      <c r="C4" s="132">
        <v>1018203923</v>
      </c>
      <c r="D4" s="132"/>
      <c r="E4" s="132"/>
      <c r="F4" s="1"/>
      <c r="G4" s="1"/>
      <c r="H4" s="1"/>
      <c r="I4" s="1"/>
      <c r="J4" s="6"/>
    </row>
    <row r="5" spans="2:10" x14ac:dyDescent="0.25">
      <c r="B5" s="11" t="s">
        <v>2</v>
      </c>
      <c r="C5" s="12" t="s">
        <v>84</v>
      </c>
      <c r="D5" s="1"/>
      <c r="E5" s="1"/>
      <c r="F5" s="1"/>
      <c r="G5" s="1"/>
      <c r="H5" s="1"/>
      <c r="I5" s="1"/>
      <c r="J5" s="6"/>
    </row>
    <row r="6" spans="2:10" x14ac:dyDescent="0.25">
      <c r="B6" s="11" t="s">
        <v>3</v>
      </c>
      <c r="C6" s="1" t="s">
        <v>82</v>
      </c>
      <c r="D6" s="1"/>
      <c r="E6" s="1"/>
      <c r="F6" s="1"/>
      <c r="G6" s="1"/>
      <c r="H6" s="1"/>
      <c r="I6" s="1"/>
      <c r="J6" s="6"/>
    </row>
    <row r="7" spans="2:10" ht="15.75" thickBot="1" x14ac:dyDescent="0.3">
      <c r="B7" s="11"/>
      <c r="C7" s="1"/>
      <c r="D7" s="1"/>
      <c r="E7" s="1"/>
      <c r="F7" s="1"/>
      <c r="G7" s="1"/>
      <c r="H7" s="1"/>
      <c r="I7" s="1"/>
      <c r="J7" s="6"/>
    </row>
    <row r="8" spans="2:10" ht="15.75" thickBot="1" x14ac:dyDescent="0.3">
      <c r="B8" s="16" t="s">
        <v>10</v>
      </c>
      <c r="C8" s="17"/>
      <c r="D8" s="17"/>
      <c r="E8" s="1"/>
      <c r="F8" s="18" t="s">
        <v>11</v>
      </c>
      <c r="G8" s="8"/>
      <c r="H8" s="8"/>
      <c r="I8" s="9"/>
      <c r="J8" s="10"/>
    </row>
    <row r="9" spans="2:10" x14ac:dyDescent="0.25">
      <c r="B9" s="11" t="s">
        <v>13</v>
      </c>
      <c r="C9" s="23">
        <v>45641</v>
      </c>
      <c r="D9" s="17"/>
      <c r="E9" s="1"/>
      <c r="F9" s="5" t="s">
        <v>14</v>
      </c>
      <c r="G9" s="1"/>
      <c r="H9" s="24"/>
      <c r="I9" s="25"/>
      <c r="J9" s="26">
        <v>3300000</v>
      </c>
    </row>
    <row r="10" spans="2:10" x14ac:dyDescent="0.25">
      <c r="B10" s="11" t="s">
        <v>16</v>
      </c>
      <c r="C10" s="23">
        <v>45474</v>
      </c>
      <c r="D10" s="17"/>
      <c r="E10" s="1"/>
      <c r="F10" s="5" t="s">
        <v>17</v>
      </c>
      <c r="G10" s="1"/>
      <c r="H10" s="24"/>
      <c r="I10" s="25"/>
      <c r="J10" s="26">
        <v>162000</v>
      </c>
    </row>
    <row r="11" spans="2:10" x14ac:dyDescent="0.25">
      <c r="B11" s="11" t="s">
        <v>19</v>
      </c>
      <c r="C11" s="27">
        <f>DAYS360(C10,C9)</f>
        <v>164</v>
      </c>
      <c r="D11" s="1"/>
      <c r="E11" s="1"/>
      <c r="F11" s="5" t="s">
        <v>20</v>
      </c>
      <c r="G11" s="1"/>
      <c r="H11" s="24"/>
      <c r="I11" s="25"/>
      <c r="J11" s="26">
        <v>0</v>
      </c>
    </row>
    <row r="12" spans="2:10" ht="47.25" customHeight="1" thickBot="1" x14ac:dyDescent="0.3">
      <c r="B12" s="28" t="s">
        <v>22</v>
      </c>
      <c r="C12" s="23">
        <f>+C9</f>
        <v>45641</v>
      </c>
      <c r="D12" s="1"/>
      <c r="E12" s="1"/>
      <c r="F12" s="29" t="s">
        <v>23</v>
      </c>
      <c r="G12" s="30"/>
      <c r="H12" s="31"/>
      <c r="I12" s="25"/>
      <c r="J12" s="32">
        <f>SUM(J9:J11)</f>
        <v>3462000</v>
      </c>
    </row>
    <row r="13" spans="2:10" ht="27" customHeight="1" thickTop="1" thickBot="1" x14ac:dyDescent="0.3">
      <c r="B13" s="28" t="s">
        <v>25</v>
      </c>
      <c r="C13" s="27">
        <v>0</v>
      </c>
      <c r="D13" s="1"/>
      <c r="E13" s="1"/>
      <c r="F13" s="33" t="s">
        <v>26</v>
      </c>
      <c r="G13" s="34"/>
      <c r="H13" s="35"/>
      <c r="I13" s="36"/>
      <c r="J13" s="37">
        <v>0</v>
      </c>
    </row>
    <row r="14" spans="2:10" ht="15.75" thickBot="1" x14ac:dyDescent="0.3">
      <c r="B14" s="28"/>
      <c r="C14" s="23"/>
      <c r="D14" s="1"/>
      <c r="E14" s="1"/>
      <c r="F14" s="9"/>
      <c r="G14" s="9"/>
      <c r="H14" s="38"/>
      <c r="I14" s="39"/>
      <c r="J14" s="40"/>
    </row>
    <row r="15" spans="2:10" ht="15.75" thickBot="1" x14ac:dyDescent="0.3">
      <c r="B15" s="118" t="s">
        <v>29</v>
      </c>
      <c r="C15" s="119"/>
      <c r="D15" s="1"/>
      <c r="E15" s="118" t="s">
        <v>30</v>
      </c>
      <c r="F15" s="120"/>
      <c r="G15" s="120"/>
      <c r="H15" s="120"/>
      <c r="I15" s="120"/>
      <c r="J15" s="119"/>
    </row>
    <row r="16" spans="2:10" ht="15.75" thickBot="1" x14ac:dyDescent="0.3">
      <c r="B16" s="41" t="s">
        <v>32</v>
      </c>
      <c r="C16" s="42">
        <v>45474</v>
      </c>
      <c r="D16" s="1"/>
      <c r="E16" s="121" t="s">
        <v>33</v>
      </c>
      <c r="F16" s="122"/>
      <c r="G16" s="122"/>
      <c r="H16" s="122"/>
      <c r="I16" s="123"/>
      <c r="J16" s="42">
        <f>+C10</f>
        <v>45474</v>
      </c>
    </row>
    <row r="17" spans="2:10" x14ac:dyDescent="0.25">
      <c r="B17" s="43" t="s">
        <v>35</v>
      </c>
      <c r="C17" s="42">
        <f>+C9</f>
        <v>45641</v>
      </c>
      <c r="D17" s="1"/>
      <c r="E17" s="124" t="s">
        <v>36</v>
      </c>
      <c r="F17" s="125"/>
      <c r="G17" s="125"/>
      <c r="H17" s="125"/>
      <c r="I17" s="125"/>
      <c r="J17" s="42">
        <f>+C9</f>
        <v>45641</v>
      </c>
    </row>
    <row r="18" spans="2:10" ht="15.75" thickBot="1" x14ac:dyDescent="0.3">
      <c r="B18" s="44" t="s">
        <v>38</v>
      </c>
      <c r="C18" s="45">
        <f>DAYS360(C16,C17)</f>
        <v>164</v>
      </c>
      <c r="D18" s="1"/>
      <c r="E18" s="116" t="s">
        <v>39</v>
      </c>
      <c r="F18" s="117"/>
      <c r="G18" s="117"/>
      <c r="H18" s="117"/>
      <c r="I18" s="117"/>
      <c r="J18" s="45">
        <f>DAYS360(J16,J17)</f>
        <v>164</v>
      </c>
    </row>
    <row r="19" spans="2:10" ht="15.75" thickBot="1" x14ac:dyDescent="0.3">
      <c r="B19" s="28"/>
      <c r="C19" s="23"/>
      <c r="D19" s="1"/>
      <c r="E19" s="1"/>
      <c r="F19" s="1"/>
      <c r="G19" s="1"/>
      <c r="H19" s="24"/>
      <c r="I19" s="25"/>
      <c r="J19" s="26"/>
    </row>
    <row r="20" spans="2:10" ht="15.75" thickBot="1" x14ac:dyDescent="0.3">
      <c r="B20" s="118" t="s">
        <v>41</v>
      </c>
      <c r="C20" s="119"/>
      <c r="D20" s="1"/>
      <c r="E20" s="118" t="s">
        <v>42</v>
      </c>
      <c r="F20" s="120"/>
      <c r="G20" s="120"/>
      <c r="H20" s="120"/>
      <c r="I20" s="120"/>
      <c r="J20" s="119"/>
    </row>
    <row r="21" spans="2:10" ht="15.75" thickBot="1" x14ac:dyDescent="0.3">
      <c r="B21" s="41" t="s">
        <v>43</v>
      </c>
      <c r="C21" s="42">
        <f>+C10</f>
        <v>45474</v>
      </c>
      <c r="D21" s="1"/>
      <c r="E21" s="121" t="s">
        <v>44</v>
      </c>
      <c r="F21" s="122"/>
      <c r="G21" s="122"/>
      <c r="H21" s="122"/>
      <c r="I21" s="123"/>
      <c r="J21" s="42">
        <f>+C10</f>
        <v>45474</v>
      </c>
    </row>
    <row r="22" spans="2:10" x14ac:dyDescent="0.25">
      <c r="B22" s="43" t="s">
        <v>45</v>
      </c>
      <c r="C22" s="42">
        <f>+C9</f>
        <v>45641</v>
      </c>
      <c r="D22" s="1"/>
      <c r="E22" s="124" t="s">
        <v>46</v>
      </c>
      <c r="F22" s="125"/>
      <c r="G22" s="125"/>
      <c r="H22" s="125"/>
      <c r="I22" s="125"/>
      <c r="J22" s="42">
        <f>+C9</f>
        <v>45641</v>
      </c>
    </row>
    <row r="23" spans="2:10" ht="15.75" thickBot="1" x14ac:dyDescent="0.3">
      <c r="B23" s="46" t="s">
        <v>47</v>
      </c>
      <c r="C23" s="49">
        <v>2.5</v>
      </c>
      <c r="D23" s="1"/>
      <c r="E23" s="116" t="s">
        <v>48</v>
      </c>
      <c r="F23" s="117"/>
      <c r="G23" s="117"/>
      <c r="H23" s="117"/>
      <c r="I23" s="117"/>
      <c r="J23" s="45">
        <f>DAYS360(J21,J22)</f>
        <v>164</v>
      </c>
    </row>
    <row r="24" spans="2:10" ht="15.75" thickBot="1" x14ac:dyDescent="0.3">
      <c r="B24" s="41" t="s">
        <v>49</v>
      </c>
      <c r="C24" s="50">
        <v>0</v>
      </c>
      <c r="D24" s="1"/>
      <c r="E24" s="1"/>
      <c r="F24" s="1"/>
      <c r="G24" s="1"/>
      <c r="H24" s="24"/>
      <c r="I24" s="25"/>
      <c r="J24" s="26"/>
    </row>
    <row r="25" spans="2:10" ht="15.75" thickBot="1" x14ac:dyDescent="0.3">
      <c r="B25" s="44" t="s">
        <v>50</v>
      </c>
      <c r="C25" s="45">
        <f>+C23-C24</f>
        <v>2.5</v>
      </c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28"/>
      <c r="C26" s="51"/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52"/>
      <c r="C27" s="9"/>
      <c r="D27" s="9"/>
      <c r="E27" s="9"/>
      <c r="F27" s="9"/>
      <c r="G27" s="9"/>
      <c r="H27" s="9"/>
      <c r="I27" s="9"/>
      <c r="J27" s="10"/>
    </row>
    <row r="28" spans="2:10" ht="23.25" thickBot="1" x14ac:dyDescent="0.3">
      <c r="B28" s="54" t="s">
        <v>51</v>
      </c>
      <c r="C28" s="1"/>
      <c r="D28" s="1"/>
      <c r="E28" s="1"/>
      <c r="F28" s="1"/>
      <c r="G28" s="1"/>
      <c r="H28" s="1"/>
      <c r="I28" s="55" t="s">
        <v>52</v>
      </c>
      <c r="J28" s="26"/>
    </row>
    <row r="29" spans="2:10" x14ac:dyDescent="0.25">
      <c r="B29" s="29" t="s">
        <v>53</v>
      </c>
      <c r="C29" s="59">
        <f>+C25</f>
        <v>2.5</v>
      </c>
      <c r="D29" s="58" t="s">
        <v>54</v>
      </c>
      <c r="E29" s="60">
        <f>J12-J10-J11</f>
        <v>3300000</v>
      </c>
      <c r="F29" s="1"/>
      <c r="G29" s="1">
        <v>30</v>
      </c>
      <c r="H29" s="1"/>
      <c r="I29" s="61">
        <v>0</v>
      </c>
      <c r="J29" s="62">
        <f>((E29/G29)*C29)-I29</f>
        <v>275000</v>
      </c>
    </row>
    <row r="30" spans="2:10" x14ac:dyDescent="0.25">
      <c r="B30" s="29" t="s">
        <v>55</v>
      </c>
      <c r="C30" s="60">
        <f>J12</f>
        <v>3462000</v>
      </c>
      <c r="D30" s="58" t="s">
        <v>54</v>
      </c>
      <c r="E30" s="27">
        <v>360</v>
      </c>
      <c r="F30" s="58" t="s">
        <v>56</v>
      </c>
      <c r="G30" s="27">
        <f>J18-$J$13</f>
        <v>164</v>
      </c>
      <c r="H30" s="24" t="s">
        <v>57</v>
      </c>
      <c r="I30" s="64"/>
      <c r="J30" s="62">
        <f>((C30*G30)/E30)</f>
        <v>1577133.3333333333</v>
      </c>
    </row>
    <row r="31" spans="2:10" x14ac:dyDescent="0.25">
      <c r="B31" s="29" t="s">
        <v>58</v>
      </c>
      <c r="C31" s="60">
        <f>$J$30</f>
        <v>1577133.3333333333</v>
      </c>
      <c r="D31" s="58" t="s">
        <v>54</v>
      </c>
      <c r="E31" s="27">
        <v>360</v>
      </c>
      <c r="F31" s="58" t="s">
        <v>56</v>
      </c>
      <c r="G31" s="27">
        <f>J23-$J$13</f>
        <v>164</v>
      </c>
      <c r="H31" s="65" t="s">
        <v>59</v>
      </c>
      <c r="I31" s="66">
        <v>0.12</v>
      </c>
      <c r="J31" s="62">
        <f>((C31*G31*I31)/E31)</f>
        <v>86216.622222222213</v>
      </c>
    </row>
    <row r="32" spans="2:10" x14ac:dyDescent="0.25">
      <c r="B32" s="29" t="s">
        <v>60</v>
      </c>
      <c r="C32" s="60">
        <f>J12</f>
        <v>3462000</v>
      </c>
      <c r="D32" s="58" t="s">
        <v>54</v>
      </c>
      <c r="E32" s="27">
        <v>360</v>
      </c>
      <c r="F32" s="58" t="s">
        <v>56</v>
      </c>
      <c r="G32" s="27">
        <f>C18</f>
        <v>164</v>
      </c>
      <c r="H32" s="24" t="s">
        <v>57</v>
      </c>
      <c r="I32" s="64">
        <v>0</v>
      </c>
      <c r="J32" s="67">
        <f>((C32*G32)/E32)-I32</f>
        <v>1577133.3333333333</v>
      </c>
    </row>
    <row r="33" spans="2:10" x14ac:dyDescent="0.25">
      <c r="B33" s="29" t="s">
        <v>61</v>
      </c>
      <c r="C33" s="60">
        <f>J9</f>
        <v>3300000</v>
      </c>
      <c r="D33" s="58" t="s">
        <v>54</v>
      </c>
      <c r="E33" s="1">
        <v>30</v>
      </c>
      <c r="F33" s="58" t="s">
        <v>56</v>
      </c>
      <c r="G33" s="1">
        <v>0</v>
      </c>
      <c r="H33" s="24"/>
      <c r="I33" s="64"/>
      <c r="J33" s="62">
        <f>((C33/E33)*G33)</f>
        <v>0</v>
      </c>
    </row>
    <row r="34" spans="2:10" x14ac:dyDescent="0.25">
      <c r="B34" s="29" t="s">
        <v>62</v>
      </c>
      <c r="C34" s="60">
        <f>+J9</f>
        <v>3300000</v>
      </c>
      <c r="D34" s="58" t="s">
        <v>54</v>
      </c>
      <c r="E34" s="1">
        <v>30</v>
      </c>
      <c r="F34" s="58" t="s">
        <v>56</v>
      </c>
      <c r="G34" s="1">
        <v>15</v>
      </c>
      <c r="H34" s="24"/>
      <c r="I34" s="64"/>
      <c r="J34" s="62">
        <f>+C34/E34*G34</f>
        <v>1650000</v>
      </c>
    </row>
    <row r="35" spans="2:10" x14ac:dyDescent="0.25">
      <c r="B35" s="29" t="s">
        <v>63</v>
      </c>
      <c r="C35" s="60">
        <f>+J10</f>
        <v>162000</v>
      </c>
      <c r="D35" s="58" t="s">
        <v>54</v>
      </c>
      <c r="E35" s="1">
        <v>0</v>
      </c>
      <c r="F35" s="58" t="s">
        <v>56</v>
      </c>
      <c r="G35" s="1">
        <v>0</v>
      </c>
      <c r="H35" s="24"/>
      <c r="I35" s="64"/>
      <c r="J35" s="62">
        <v>0</v>
      </c>
    </row>
    <row r="36" spans="2:10" ht="15.75" thickBot="1" x14ac:dyDescent="0.3">
      <c r="B36" s="29" t="s">
        <v>64</v>
      </c>
      <c r="C36" s="60">
        <f>+J10</f>
        <v>162000</v>
      </c>
      <c r="D36" s="58" t="s">
        <v>54</v>
      </c>
      <c r="E36" s="60">
        <v>30</v>
      </c>
      <c r="F36" s="58" t="s">
        <v>56</v>
      </c>
      <c r="G36" s="1">
        <v>0</v>
      </c>
      <c r="H36" s="1"/>
      <c r="I36" s="1"/>
      <c r="J36" s="62">
        <f>((C36/E36)*G36)</f>
        <v>0</v>
      </c>
    </row>
    <row r="37" spans="2:10" ht="15.75" thickBot="1" x14ac:dyDescent="0.3">
      <c r="B37" s="126" t="s">
        <v>65</v>
      </c>
      <c r="C37" s="127"/>
      <c r="D37" s="127"/>
      <c r="E37" s="127"/>
      <c r="F37" s="127"/>
      <c r="G37" s="127"/>
      <c r="H37" s="127"/>
      <c r="I37" s="128"/>
      <c r="J37" s="69">
        <f>+J29+J30+J31+J32+J36+J35+J33+J34</f>
        <v>5165483.2888888884</v>
      </c>
    </row>
    <row r="38" spans="2:10" ht="15.75" thickBot="1" x14ac:dyDescent="0.3">
      <c r="B38" s="16" t="s">
        <v>66</v>
      </c>
      <c r="C38" s="59"/>
      <c r="D38" s="58"/>
      <c r="E38" s="70" t="s">
        <v>67</v>
      </c>
      <c r="F38" s="58"/>
      <c r="G38" s="70" t="s">
        <v>68</v>
      </c>
      <c r="H38" s="65"/>
      <c r="I38" s="66"/>
      <c r="J38" s="71"/>
    </row>
    <row r="39" spans="2:10" x14ac:dyDescent="0.25">
      <c r="B39" s="29" t="s">
        <v>69</v>
      </c>
      <c r="C39" s="72">
        <v>0.04</v>
      </c>
      <c r="D39" s="58"/>
      <c r="E39" s="73">
        <f>($J$33+$J$35)</f>
        <v>0</v>
      </c>
      <c r="F39" s="74"/>
      <c r="G39" s="73"/>
      <c r="H39" s="65"/>
      <c r="I39" s="73"/>
      <c r="J39" s="71">
        <f>(SUM(E39:G39)*-C39)</f>
        <v>0</v>
      </c>
    </row>
    <row r="40" spans="2:10" x14ac:dyDescent="0.25">
      <c r="B40" s="29" t="s">
        <v>70</v>
      </c>
      <c r="C40" s="72">
        <v>0.04</v>
      </c>
      <c r="D40" s="58"/>
      <c r="E40" s="73">
        <f>($J$33+$J$35)</f>
        <v>0</v>
      </c>
      <c r="F40" s="75"/>
      <c r="G40" s="75"/>
      <c r="H40" s="65"/>
      <c r="I40" s="73"/>
      <c r="J40" s="71">
        <f>(SUM(E40:G40)*-C40)</f>
        <v>0</v>
      </c>
    </row>
    <row r="41" spans="2:10" x14ac:dyDescent="0.25">
      <c r="B41" s="29" t="s">
        <v>71</v>
      </c>
      <c r="C41" s="72"/>
      <c r="D41" s="58"/>
      <c r="E41" s="73"/>
      <c r="F41" s="75"/>
      <c r="G41" s="75"/>
      <c r="H41" s="65"/>
      <c r="I41" s="73"/>
      <c r="J41" s="71">
        <v>0</v>
      </c>
    </row>
    <row r="42" spans="2:10" ht="15.75" thickBot="1" x14ac:dyDescent="0.3">
      <c r="B42" s="29" t="s">
        <v>72</v>
      </c>
      <c r="C42" s="1"/>
      <c r="D42" s="76"/>
      <c r="E42" s="73"/>
      <c r="F42" s="73"/>
      <c r="G42" s="73"/>
      <c r="H42" s="1"/>
      <c r="I42" s="1"/>
      <c r="J42" s="71">
        <v>0</v>
      </c>
    </row>
    <row r="43" spans="2:10" ht="15.75" thickBot="1" x14ac:dyDescent="0.3">
      <c r="B43" s="126" t="s">
        <v>73</v>
      </c>
      <c r="C43" s="127"/>
      <c r="D43" s="127"/>
      <c r="E43" s="127"/>
      <c r="F43" s="127"/>
      <c r="G43" s="127"/>
      <c r="H43" s="127"/>
      <c r="I43" s="128"/>
      <c r="J43" s="77">
        <f>SUM(J39:J42)</f>
        <v>0</v>
      </c>
    </row>
    <row r="44" spans="2:10" ht="15.75" thickBot="1" x14ac:dyDescent="0.3">
      <c r="B44" s="29"/>
      <c r="C44" s="59"/>
      <c r="D44" s="78"/>
      <c r="E44" s="78"/>
      <c r="F44" s="73"/>
      <c r="G44" s="73"/>
      <c r="H44" s="65"/>
      <c r="I44" s="73"/>
      <c r="J44" s="79"/>
    </row>
    <row r="45" spans="2:10" ht="15.75" thickBot="1" x14ac:dyDescent="0.3">
      <c r="B45" s="80" t="s">
        <v>74</v>
      </c>
      <c r="C45" s="81"/>
      <c r="D45" s="68"/>
      <c r="E45" s="68"/>
      <c r="F45" s="82"/>
      <c r="G45" s="82"/>
      <c r="H45" s="83"/>
      <c r="I45" s="82"/>
      <c r="J45" s="84">
        <f>+J37+J43</f>
        <v>5165483.2888888884</v>
      </c>
    </row>
  </sheetData>
  <mergeCells count="14">
    <mergeCell ref="B37:I37"/>
    <mergeCell ref="B43:I43"/>
    <mergeCell ref="E18:I18"/>
    <mergeCell ref="B20:C20"/>
    <mergeCell ref="E20:J20"/>
    <mergeCell ref="E21:I21"/>
    <mergeCell ref="E22:I22"/>
    <mergeCell ref="E23:I23"/>
    <mergeCell ref="E17:I17"/>
    <mergeCell ref="B1:J1"/>
    <mergeCell ref="C4:E4"/>
    <mergeCell ref="B15:C15"/>
    <mergeCell ref="E15:J15"/>
    <mergeCell ref="E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CBB-AD96-48CA-B3E3-740EDAAC3849}">
  <dimension ref="B1:J46"/>
  <sheetViews>
    <sheetView topLeftCell="A28" workbookViewId="0">
      <selection activeCell="E48" sqref="E48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0" ht="15.75" thickBot="1" x14ac:dyDescent="0.3"/>
    <row r="2" spans="2:10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0" ht="15.75" thickBot="1" x14ac:dyDescent="0.3">
      <c r="B3" s="5"/>
      <c r="C3" s="1"/>
      <c r="D3" s="1"/>
      <c r="E3" s="1"/>
      <c r="F3" s="1"/>
      <c r="G3" s="1"/>
      <c r="H3" s="1"/>
      <c r="I3" s="1"/>
      <c r="J3" s="6"/>
    </row>
    <row r="4" spans="2:10" x14ac:dyDescent="0.25">
      <c r="B4" s="7" t="s">
        <v>0</v>
      </c>
      <c r="C4" s="8" t="s">
        <v>101</v>
      </c>
      <c r="D4" s="9"/>
      <c r="E4" s="9"/>
      <c r="F4" s="9"/>
      <c r="G4" s="9"/>
      <c r="H4" s="9"/>
      <c r="I4" s="9"/>
      <c r="J4" s="10"/>
    </row>
    <row r="5" spans="2:10" x14ac:dyDescent="0.25">
      <c r="B5" s="11" t="s">
        <v>1</v>
      </c>
      <c r="C5" s="132">
        <v>76543210</v>
      </c>
      <c r="D5" s="132"/>
      <c r="E5" s="132"/>
      <c r="F5" s="1"/>
      <c r="G5" s="1"/>
      <c r="H5" s="1"/>
      <c r="I5" s="1"/>
      <c r="J5" s="6"/>
    </row>
    <row r="6" spans="2:10" x14ac:dyDescent="0.25">
      <c r="B6" s="11" t="s">
        <v>2</v>
      </c>
      <c r="C6" s="12" t="s">
        <v>103</v>
      </c>
      <c r="D6" s="1"/>
      <c r="E6" s="1"/>
      <c r="F6" s="1"/>
      <c r="G6" s="1"/>
      <c r="H6" s="1"/>
      <c r="I6" s="1"/>
      <c r="J6" s="6"/>
    </row>
    <row r="7" spans="2:10" x14ac:dyDescent="0.25">
      <c r="B7" s="11" t="s">
        <v>3</v>
      </c>
      <c r="C7" s="1" t="s">
        <v>102</v>
      </c>
      <c r="D7" s="1"/>
      <c r="E7" s="1"/>
      <c r="F7" s="1"/>
      <c r="G7" s="1"/>
      <c r="H7" s="1"/>
      <c r="I7" s="1"/>
      <c r="J7" s="6"/>
    </row>
    <row r="8" spans="2:10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0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"/>
    </row>
    <row r="10" spans="2:10" x14ac:dyDescent="0.25">
      <c r="B10" s="11" t="s">
        <v>13</v>
      </c>
      <c r="C10" s="23">
        <v>45260</v>
      </c>
      <c r="D10" s="17"/>
      <c r="E10" s="1"/>
      <c r="F10" s="5" t="s">
        <v>14</v>
      </c>
      <c r="G10" s="1"/>
      <c r="H10" s="24"/>
      <c r="I10" s="25"/>
      <c r="J10" s="26">
        <v>2000000</v>
      </c>
    </row>
    <row r="11" spans="2:10" x14ac:dyDescent="0.25">
      <c r="B11" s="11" t="s">
        <v>16</v>
      </c>
      <c r="C11" s="23">
        <v>44713</v>
      </c>
      <c r="D11" s="17"/>
      <c r="E11" s="1"/>
      <c r="F11" s="5" t="s">
        <v>17</v>
      </c>
      <c r="G11" s="1"/>
      <c r="H11" s="24"/>
      <c r="I11" s="25"/>
      <c r="J11" s="26"/>
    </row>
    <row r="12" spans="2:10" x14ac:dyDescent="0.25">
      <c r="B12" s="11" t="s">
        <v>19</v>
      </c>
      <c r="C12" s="27">
        <f>DAYS360(C11,C10)</f>
        <v>539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0" ht="26.25" thickBot="1" x14ac:dyDescent="0.3">
      <c r="B13" s="28" t="s">
        <v>22</v>
      </c>
      <c r="C13" s="23">
        <f>+C10</f>
        <v>45260</v>
      </c>
      <c r="D13" s="1"/>
      <c r="E13" s="1"/>
      <c r="F13" s="29" t="s">
        <v>23</v>
      </c>
      <c r="G13" s="30"/>
      <c r="H13" s="31"/>
      <c r="I13" s="25"/>
      <c r="J13" s="32">
        <f>SUM(J10:J12)</f>
        <v>2000000</v>
      </c>
    </row>
    <row r="14" spans="2:10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0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0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45108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45260</v>
      </c>
      <c r="D18" s="1"/>
      <c r="E18" s="124" t="s">
        <v>36</v>
      </c>
      <c r="F18" s="125"/>
      <c r="G18" s="125"/>
      <c r="H18" s="125"/>
      <c r="I18" s="125"/>
      <c r="J18" s="42">
        <f>+C10</f>
        <v>45260</v>
      </c>
    </row>
    <row r="19" spans="2:10" ht="15.75" thickBot="1" x14ac:dyDescent="0.3">
      <c r="B19" s="44" t="s">
        <v>38</v>
      </c>
      <c r="C19" s="45">
        <f>DAYS360(C17,C18)</f>
        <v>149</v>
      </c>
      <c r="D19" s="1"/>
      <c r="E19" s="116" t="s">
        <v>39</v>
      </c>
      <c r="F19" s="117"/>
      <c r="G19" s="117"/>
      <c r="H19" s="117"/>
      <c r="I19" s="117"/>
      <c r="J19" s="45">
        <f>DAYS360(J17,J18)</f>
        <v>329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44713</v>
      </c>
    </row>
    <row r="23" spans="2:10" x14ac:dyDescent="0.25">
      <c r="B23" s="43" t="s">
        <v>45</v>
      </c>
      <c r="C23" s="42">
        <f>+C10</f>
        <v>45260</v>
      </c>
      <c r="D23" s="1"/>
      <c r="E23" s="124" t="s">
        <v>46</v>
      </c>
      <c r="F23" s="125"/>
      <c r="G23" s="125"/>
      <c r="H23" s="125"/>
      <c r="I23" s="125"/>
      <c r="J23" s="42">
        <f>+C10</f>
        <v>45260</v>
      </c>
    </row>
    <row r="24" spans="2:10" ht="15.75" thickBot="1" x14ac:dyDescent="0.3">
      <c r="B24" s="46" t="s">
        <v>47</v>
      </c>
      <c r="C24" s="49">
        <v>15</v>
      </c>
      <c r="D24" s="1"/>
      <c r="E24" s="116" t="s">
        <v>48</v>
      </c>
      <c r="F24" s="117"/>
      <c r="G24" s="117"/>
      <c r="H24" s="117"/>
      <c r="I24" s="117"/>
      <c r="J24" s="45">
        <f>DAYS360(J22,J23)</f>
        <v>539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15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2000000</v>
      </c>
      <c r="D30" s="58" t="s">
        <v>54</v>
      </c>
      <c r="E30" s="98">
        <f>C26</f>
        <v>15</v>
      </c>
      <c r="F30" s="1"/>
      <c r="G30" s="1">
        <v>30</v>
      </c>
      <c r="H30" s="1"/>
      <c r="I30" s="61">
        <v>0</v>
      </c>
      <c r="J30" s="62">
        <f>(C30*E30/G30)</f>
        <v>1000000</v>
      </c>
    </row>
    <row r="31" spans="2:10" x14ac:dyDescent="0.25">
      <c r="B31" s="29" t="s">
        <v>55</v>
      </c>
      <c r="C31" s="60">
        <f>J13</f>
        <v>2000000</v>
      </c>
      <c r="D31" s="58" t="s">
        <v>54</v>
      </c>
      <c r="E31" s="27">
        <v>360</v>
      </c>
      <c r="F31" s="58" t="s">
        <v>56</v>
      </c>
      <c r="G31" s="27">
        <f>C12</f>
        <v>539</v>
      </c>
      <c r="H31" s="24" t="s">
        <v>57</v>
      </c>
      <c r="I31" s="64"/>
      <c r="J31" s="62">
        <f>((C31*G31)/E31)</f>
        <v>2994444.4444444445</v>
      </c>
    </row>
    <row r="32" spans="2:10" x14ac:dyDescent="0.25">
      <c r="B32" s="29" t="s">
        <v>58</v>
      </c>
      <c r="C32" s="60">
        <f>J31</f>
        <v>2994444.4444444445</v>
      </c>
      <c r="D32" s="58" t="s">
        <v>54</v>
      </c>
      <c r="E32" s="27">
        <v>360</v>
      </c>
      <c r="F32" s="58" t="s">
        <v>56</v>
      </c>
      <c r="G32" s="27">
        <f>C12</f>
        <v>539</v>
      </c>
      <c r="H32" s="65" t="s">
        <v>59</v>
      </c>
      <c r="I32" s="66">
        <v>0.12</v>
      </c>
      <c r="J32" s="62">
        <f>(C32*I32*(G32/E32))</f>
        <v>538001.8518518518</v>
      </c>
    </row>
    <row r="33" spans="2:10" x14ac:dyDescent="0.25">
      <c r="B33" s="29" t="s">
        <v>60</v>
      </c>
      <c r="C33" s="60">
        <f>J13</f>
        <v>2000000</v>
      </c>
      <c r="D33" s="58" t="s">
        <v>54</v>
      </c>
      <c r="E33" s="27">
        <v>360</v>
      </c>
      <c r="F33" s="58" t="s">
        <v>56</v>
      </c>
      <c r="G33" s="27">
        <f>C12</f>
        <v>539</v>
      </c>
      <c r="H33" s="24" t="s">
        <v>57</v>
      </c>
      <c r="I33" s="64">
        <v>0</v>
      </c>
      <c r="J33" s="67">
        <f>((C33*G33)/E33)</f>
        <v>2994444.4444444445</v>
      </c>
    </row>
    <row r="34" spans="2:10" x14ac:dyDescent="0.25">
      <c r="B34" s="29" t="s">
        <v>61</v>
      </c>
      <c r="C34" s="60">
        <f>J10</f>
        <v>2000000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2000000</v>
      </c>
      <c r="D35" s="58" t="s">
        <v>54</v>
      </c>
      <c r="E35" s="1">
        <v>30</v>
      </c>
      <c r="F35" s="58" t="s">
        <v>56</v>
      </c>
      <c r="G35" s="1">
        <v>0</v>
      </c>
      <c r="H35" s="24"/>
      <c r="I35" s="64"/>
      <c r="J35" s="62"/>
    </row>
    <row r="36" spans="2:10" x14ac:dyDescent="0.25">
      <c r="B36" s="29" t="s">
        <v>63</v>
      </c>
      <c r="C36" s="60">
        <f>+J11</f>
        <v>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7526890.7407407407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/>
      <c r="D41" s="58"/>
      <c r="E41" s="99"/>
      <c r="F41" s="75"/>
      <c r="G41" s="75"/>
      <c r="H41" s="65"/>
      <c r="I41" s="73"/>
      <c r="J41" s="71">
        <f>C41*E41*G41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84">
        <f>+J38+J44</f>
        <v>7526890.7407407407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E316-0D7E-43DF-9602-231FB478B3F8}">
  <dimension ref="B1:J46"/>
  <sheetViews>
    <sheetView topLeftCell="B25" workbookViewId="0">
      <selection activeCell="K13" sqref="K13"/>
    </sheetView>
  </sheetViews>
  <sheetFormatPr baseColWidth="10" defaultRowHeight="15" x14ac:dyDescent="0.25"/>
  <cols>
    <col min="2" max="2" width="40.42578125" customWidth="1"/>
    <col min="3" max="3" width="24.42578125" customWidth="1"/>
    <col min="10" max="10" width="21.28515625" customWidth="1"/>
  </cols>
  <sheetData>
    <row r="1" spans="2:10" ht="15.75" thickBot="1" x14ac:dyDescent="0.3"/>
    <row r="2" spans="2:10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0" ht="15.75" thickBot="1" x14ac:dyDescent="0.3">
      <c r="B3" s="5"/>
      <c r="C3" s="1"/>
      <c r="D3" s="1"/>
      <c r="E3" s="1"/>
      <c r="F3" s="1"/>
      <c r="G3" s="1"/>
      <c r="H3" s="1"/>
      <c r="I3" s="1"/>
      <c r="J3" s="6"/>
    </row>
    <row r="4" spans="2:10" x14ac:dyDescent="0.25">
      <c r="B4" s="7" t="s">
        <v>0</v>
      </c>
      <c r="C4" s="8" t="s">
        <v>85</v>
      </c>
      <c r="D4" s="9"/>
      <c r="E4" s="9"/>
      <c r="F4" s="9"/>
      <c r="G4" s="9"/>
      <c r="H4" s="9"/>
      <c r="I4" s="9"/>
      <c r="J4" s="10"/>
    </row>
    <row r="5" spans="2:10" x14ac:dyDescent="0.25">
      <c r="B5" s="11" t="s">
        <v>1</v>
      </c>
      <c r="C5" s="132">
        <v>1234567890</v>
      </c>
      <c r="D5" s="132"/>
      <c r="E5" s="132"/>
      <c r="F5" s="1"/>
      <c r="G5" s="1"/>
      <c r="H5" s="1"/>
      <c r="I5" s="1"/>
      <c r="J5" s="6"/>
    </row>
    <row r="6" spans="2:10" x14ac:dyDescent="0.25">
      <c r="B6" s="11" t="s">
        <v>2</v>
      </c>
      <c r="C6" s="12" t="s">
        <v>86</v>
      </c>
      <c r="D6" s="1"/>
      <c r="E6" s="1"/>
      <c r="F6" s="1"/>
      <c r="G6" s="1"/>
      <c r="H6" s="1"/>
      <c r="I6" s="1"/>
      <c r="J6" s="6"/>
    </row>
    <row r="7" spans="2:10" x14ac:dyDescent="0.25">
      <c r="B7" s="11" t="s">
        <v>3</v>
      </c>
      <c r="C7" s="1" t="s">
        <v>82</v>
      </c>
      <c r="D7" s="1"/>
      <c r="E7" s="1"/>
      <c r="F7" s="1"/>
      <c r="G7" s="1"/>
      <c r="H7" s="1"/>
      <c r="I7" s="1"/>
      <c r="J7" s="6"/>
    </row>
    <row r="8" spans="2:10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0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"/>
    </row>
    <row r="10" spans="2:10" x14ac:dyDescent="0.25">
      <c r="B10" s="11" t="s">
        <v>13</v>
      </c>
      <c r="C10" s="23">
        <v>45700</v>
      </c>
      <c r="D10" s="17"/>
      <c r="E10" s="1"/>
      <c r="F10" s="5" t="s">
        <v>14</v>
      </c>
      <c r="G10" s="1"/>
      <c r="H10" s="24"/>
      <c r="I10" s="25"/>
      <c r="J10" s="26">
        <v>18000000</v>
      </c>
    </row>
    <row r="11" spans="2:10" x14ac:dyDescent="0.25">
      <c r="B11" s="11" t="s">
        <v>16</v>
      </c>
      <c r="C11" s="23">
        <v>45352</v>
      </c>
      <c r="D11" s="17"/>
      <c r="E11" s="1"/>
      <c r="F11" s="5" t="s">
        <v>17</v>
      </c>
      <c r="G11" s="1"/>
      <c r="H11" s="24"/>
      <c r="I11" s="25"/>
      <c r="J11" s="26">
        <v>162000</v>
      </c>
    </row>
    <row r="12" spans="2:10" x14ac:dyDescent="0.25">
      <c r="B12" s="11" t="s">
        <v>19</v>
      </c>
      <c r="C12" s="27">
        <f>DAYS360(C11,C10)</f>
        <v>341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0" ht="26.25" thickBot="1" x14ac:dyDescent="0.3">
      <c r="B13" s="28" t="s">
        <v>22</v>
      </c>
      <c r="C13" s="23">
        <f>+C10</f>
        <v>45700</v>
      </c>
      <c r="D13" s="1"/>
      <c r="E13" s="1"/>
      <c r="F13" s="29" t="s">
        <v>23</v>
      </c>
      <c r="G13" s="30"/>
      <c r="H13" s="31"/>
      <c r="I13" s="25"/>
      <c r="J13" s="32">
        <f>SUM(J10:J12)</f>
        <v>18162000</v>
      </c>
    </row>
    <row r="14" spans="2:10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0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0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45474</v>
      </c>
      <c r="D17" s="1"/>
      <c r="E17" s="121" t="s">
        <v>33</v>
      </c>
      <c r="F17" s="122"/>
      <c r="G17" s="122"/>
      <c r="H17" s="122"/>
      <c r="I17" s="123"/>
      <c r="J17" s="42">
        <v>45292</v>
      </c>
    </row>
    <row r="18" spans="2:10" x14ac:dyDescent="0.25">
      <c r="B18" s="43" t="s">
        <v>35</v>
      </c>
      <c r="C18" s="42">
        <f>+C10</f>
        <v>45700</v>
      </c>
      <c r="D18" s="1"/>
      <c r="E18" s="124" t="s">
        <v>36</v>
      </c>
      <c r="F18" s="125"/>
      <c r="G18" s="125"/>
      <c r="H18" s="125"/>
      <c r="I18" s="125"/>
      <c r="J18" s="42">
        <f>+C10</f>
        <v>45700</v>
      </c>
    </row>
    <row r="19" spans="2:10" ht="15.75" thickBot="1" x14ac:dyDescent="0.3">
      <c r="B19" s="44" t="s">
        <v>38</v>
      </c>
      <c r="C19" s="45">
        <f>DAYS360(C17,C18)</f>
        <v>221</v>
      </c>
      <c r="D19" s="1"/>
      <c r="E19" s="116" t="s">
        <v>39</v>
      </c>
      <c r="F19" s="117"/>
      <c r="G19" s="117"/>
      <c r="H19" s="117"/>
      <c r="I19" s="117"/>
      <c r="J19" s="45">
        <f>DAYS360(J17,J18)</f>
        <v>401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f>+C11</f>
        <v>45352</v>
      </c>
      <c r="D22" s="1"/>
      <c r="E22" s="121" t="s">
        <v>44</v>
      </c>
      <c r="F22" s="122"/>
      <c r="G22" s="122"/>
      <c r="H22" s="122"/>
      <c r="I22" s="123"/>
      <c r="J22" s="42">
        <f>+C11</f>
        <v>45352</v>
      </c>
    </row>
    <row r="23" spans="2:10" x14ac:dyDescent="0.25">
      <c r="B23" s="43" t="s">
        <v>45</v>
      </c>
      <c r="C23" s="42">
        <f>+C10</f>
        <v>45700</v>
      </c>
      <c r="D23" s="1"/>
      <c r="E23" s="124" t="s">
        <v>46</v>
      </c>
      <c r="F23" s="125"/>
      <c r="G23" s="125"/>
      <c r="H23" s="125"/>
      <c r="I23" s="125"/>
      <c r="J23" s="42">
        <f>+C10</f>
        <v>45700</v>
      </c>
    </row>
    <row r="24" spans="2:10" ht="15.75" thickBot="1" x14ac:dyDescent="0.3">
      <c r="B24" s="46" t="s">
        <v>47</v>
      </c>
      <c r="C24" s="49">
        <v>2.5</v>
      </c>
      <c r="D24" s="1"/>
      <c r="E24" s="116" t="s">
        <v>48</v>
      </c>
      <c r="F24" s="117"/>
      <c r="G24" s="117"/>
      <c r="H24" s="117"/>
      <c r="I24" s="117"/>
      <c r="J24" s="45">
        <f>DAYS360(J22,J23)</f>
        <v>341</v>
      </c>
    </row>
    <row r="25" spans="2:10" ht="15.75" thickBot="1" x14ac:dyDescent="0.3">
      <c r="B25" s="41" t="s">
        <v>49</v>
      </c>
      <c r="C25" s="50">
        <v>0</v>
      </c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2.5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59">
        <f>+C26</f>
        <v>2.5</v>
      </c>
      <c r="D30" s="58" t="s">
        <v>54</v>
      </c>
      <c r="E30" s="60">
        <f>J13-J11-J12</f>
        <v>18000000</v>
      </c>
      <c r="F30" s="1"/>
      <c r="G30" s="1">
        <v>30</v>
      </c>
      <c r="H30" s="1"/>
      <c r="I30" s="61">
        <v>0</v>
      </c>
      <c r="J30" s="62">
        <f>((E30/G30)*C30)-I30</f>
        <v>1500000</v>
      </c>
    </row>
    <row r="31" spans="2:10" x14ac:dyDescent="0.25">
      <c r="B31" s="29" t="s">
        <v>55</v>
      </c>
      <c r="C31" s="60">
        <f>J13</f>
        <v>18162000</v>
      </c>
      <c r="D31" s="58" t="s">
        <v>54</v>
      </c>
      <c r="E31" s="27">
        <v>360</v>
      </c>
      <c r="F31" s="58" t="s">
        <v>56</v>
      </c>
      <c r="G31" s="27">
        <f>C12</f>
        <v>341</v>
      </c>
      <c r="H31" s="24" t="s">
        <v>57</v>
      </c>
      <c r="I31" s="64"/>
      <c r="J31" s="62">
        <f>((C31*G31)/E31)</f>
        <v>17203450</v>
      </c>
    </row>
    <row r="32" spans="2:10" x14ac:dyDescent="0.25">
      <c r="B32" s="29" t="s">
        <v>58</v>
      </c>
      <c r="C32" s="60">
        <f>J31</f>
        <v>17203450</v>
      </c>
      <c r="D32" s="58" t="s">
        <v>54</v>
      </c>
      <c r="E32" s="27">
        <v>360</v>
      </c>
      <c r="F32" s="58" t="s">
        <v>56</v>
      </c>
      <c r="G32" s="27">
        <f>C12</f>
        <v>341</v>
      </c>
      <c r="H32" s="65" t="s">
        <v>59</v>
      </c>
      <c r="I32" s="66">
        <v>0.12</v>
      </c>
      <c r="J32" s="62">
        <f>(C32*I32*(G32/E32))</f>
        <v>1955458.8166666667</v>
      </c>
    </row>
    <row r="33" spans="2:10" x14ac:dyDescent="0.25">
      <c r="B33" s="29" t="s">
        <v>60</v>
      </c>
      <c r="C33" s="60">
        <f>J13</f>
        <v>18162000</v>
      </c>
      <c r="D33" s="58" t="s">
        <v>54</v>
      </c>
      <c r="E33" s="27">
        <v>360</v>
      </c>
      <c r="F33" s="58" t="s">
        <v>56</v>
      </c>
      <c r="G33" s="27">
        <f>C12</f>
        <v>341</v>
      </c>
      <c r="H33" s="24" t="s">
        <v>57</v>
      </c>
      <c r="I33" s="64">
        <v>0</v>
      </c>
      <c r="J33" s="67">
        <f>((C33*G33)/E33)</f>
        <v>17203450</v>
      </c>
    </row>
    <row r="34" spans="2:10" x14ac:dyDescent="0.25">
      <c r="B34" s="29" t="s">
        <v>61</v>
      </c>
      <c r="C34" s="60">
        <f>J10</f>
        <v>18000000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18000000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62">
        <f>+C35/E35*G35</f>
        <v>12000000</v>
      </c>
    </row>
    <row r="36" spans="2:10" x14ac:dyDescent="0.25">
      <c r="B36" s="29" t="s">
        <v>63</v>
      </c>
      <c r="C36" s="60">
        <f>+J11</f>
        <v>162000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162000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49862358.816666663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72">
        <v>0.04</v>
      </c>
      <c r="D41" s="58"/>
      <c r="E41" s="73"/>
      <c r="F41" s="75"/>
      <c r="G41" s="75"/>
      <c r="H41" s="65"/>
      <c r="I41" s="73"/>
      <c r="J41" s="71">
        <f>(SUM(E41:G41)*-C41)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84">
        <f>+J38+J44</f>
        <v>49862358.816666663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939-8693-4F8E-B926-B109CAC38143}">
  <dimension ref="B1:J46"/>
  <sheetViews>
    <sheetView topLeftCell="A31" workbookViewId="0">
      <selection activeCell="H53" sqref="H53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0" ht="15.75" thickBot="1" x14ac:dyDescent="0.3"/>
    <row r="2" spans="2:10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0" ht="15.75" thickBot="1" x14ac:dyDescent="0.3">
      <c r="B3" s="5"/>
      <c r="C3" s="1"/>
      <c r="D3" s="1"/>
      <c r="E3" s="1"/>
      <c r="F3" s="1"/>
      <c r="G3" s="1"/>
      <c r="H3" s="1"/>
      <c r="I3" s="1"/>
      <c r="J3" s="6"/>
    </row>
    <row r="4" spans="2:10" x14ac:dyDescent="0.25">
      <c r="B4" s="7" t="s">
        <v>0</v>
      </c>
      <c r="C4" s="8" t="s">
        <v>87</v>
      </c>
      <c r="D4" s="9"/>
      <c r="E4" s="9"/>
      <c r="F4" s="9"/>
      <c r="G4" s="9"/>
      <c r="H4" s="9"/>
      <c r="I4" s="9"/>
      <c r="J4" s="10"/>
    </row>
    <row r="5" spans="2:10" x14ac:dyDescent="0.25">
      <c r="B5" s="11" t="s">
        <v>1</v>
      </c>
      <c r="C5" s="132">
        <v>52347891</v>
      </c>
      <c r="D5" s="132"/>
      <c r="E5" s="132"/>
      <c r="F5" s="1"/>
      <c r="G5" s="1"/>
      <c r="H5" s="1"/>
      <c r="I5" s="1"/>
      <c r="J5" s="6"/>
    </row>
    <row r="6" spans="2:10" x14ac:dyDescent="0.25">
      <c r="B6" s="11" t="s">
        <v>2</v>
      </c>
      <c r="C6" s="12" t="s">
        <v>88</v>
      </c>
      <c r="D6" s="1"/>
      <c r="E6" s="1"/>
      <c r="F6" s="1"/>
      <c r="G6" s="1"/>
      <c r="H6" s="1"/>
      <c r="I6" s="1"/>
      <c r="J6" s="6"/>
    </row>
    <row r="7" spans="2:10" x14ac:dyDescent="0.25">
      <c r="B7" s="11" t="s">
        <v>3</v>
      </c>
      <c r="C7" s="1" t="s">
        <v>89</v>
      </c>
      <c r="D7" s="1"/>
      <c r="E7" s="1"/>
      <c r="F7" s="1"/>
      <c r="G7" s="1"/>
      <c r="H7" s="1"/>
      <c r="I7" s="1"/>
      <c r="J7" s="6"/>
    </row>
    <row r="8" spans="2:10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0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"/>
    </row>
    <row r="10" spans="2:10" x14ac:dyDescent="0.25">
      <c r="B10" s="11" t="s">
        <v>13</v>
      </c>
      <c r="C10" s="23">
        <v>45306</v>
      </c>
      <c r="D10" s="17"/>
      <c r="E10" s="1"/>
      <c r="F10" s="5" t="s">
        <v>14</v>
      </c>
      <c r="G10" s="1"/>
      <c r="H10" s="24"/>
      <c r="I10" s="25"/>
      <c r="J10" s="26">
        <v>25000000</v>
      </c>
    </row>
    <row r="11" spans="2:10" x14ac:dyDescent="0.25">
      <c r="B11" s="11" t="s">
        <v>16</v>
      </c>
      <c r="C11" s="23">
        <v>39904</v>
      </c>
      <c r="D11" s="17"/>
      <c r="E11" s="1"/>
      <c r="F11" s="5" t="s">
        <v>17</v>
      </c>
      <c r="G11" s="1"/>
      <c r="H11" s="24"/>
      <c r="I11" s="25"/>
      <c r="J11" s="26"/>
    </row>
    <row r="12" spans="2:10" x14ac:dyDescent="0.25">
      <c r="B12" s="11" t="s">
        <v>19</v>
      </c>
      <c r="C12" s="27">
        <f>DAYS360(C11,C10)</f>
        <v>5324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0" ht="26.25" thickBot="1" x14ac:dyDescent="0.3">
      <c r="B13" s="28" t="s">
        <v>22</v>
      </c>
      <c r="C13" s="23">
        <f>+C10</f>
        <v>45306</v>
      </c>
      <c r="D13" s="1"/>
      <c r="E13" s="1"/>
      <c r="F13" s="29" t="s">
        <v>23</v>
      </c>
      <c r="G13" s="30"/>
      <c r="H13" s="31"/>
      <c r="I13" s="25"/>
      <c r="J13" s="32">
        <f>SUM(J10:J12)</f>
        <v>25000000</v>
      </c>
    </row>
    <row r="14" spans="2:10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0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0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45108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45306</v>
      </c>
      <c r="D18" s="1"/>
      <c r="E18" s="124" t="s">
        <v>36</v>
      </c>
      <c r="F18" s="125"/>
      <c r="G18" s="125"/>
      <c r="H18" s="125"/>
      <c r="I18" s="125"/>
      <c r="J18" s="42">
        <f>+C10</f>
        <v>45306</v>
      </c>
    </row>
    <row r="19" spans="2:10" ht="15.75" thickBot="1" x14ac:dyDescent="0.3">
      <c r="B19" s="44" t="s">
        <v>38</v>
      </c>
      <c r="C19" s="45">
        <f>DAYS360(C17,C18)</f>
        <v>194</v>
      </c>
      <c r="D19" s="1"/>
      <c r="E19" s="116" t="s">
        <v>39</v>
      </c>
      <c r="F19" s="117"/>
      <c r="G19" s="117"/>
      <c r="H19" s="117"/>
      <c r="I19" s="117"/>
      <c r="J19" s="45">
        <f>DAYS360(J17,J18)</f>
        <v>374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39904</v>
      </c>
    </row>
    <row r="23" spans="2:10" x14ac:dyDescent="0.25">
      <c r="B23" s="43" t="s">
        <v>45</v>
      </c>
      <c r="C23" s="42">
        <f>+C10</f>
        <v>45306</v>
      </c>
      <c r="D23" s="1"/>
      <c r="E23" s="124" t="s">
        <v>46</v>
      </c>
      <c r="F23" s="125"/>
      <c r="G23" s="125"/>
      <c r="H23" s="125"/>
      <c r="I23" s="125"/>
      <c r="J23" s="42">
        <f>+C10</f>
        <v>45306</v>
      </c>
    </row>
    <row r="24" spans="2:10" ht="15.75" thickBot="1" x14ac:dyDescent="0.3">
      <c r="B24" s="46" t="s">
        <v>47</v>
      </c>
      <c r="C24" s="49">
        <v>30</v>
      </c>
      <c r="D24" s="1"/>
      <c r="E24" s="116" t="s">
        <v>48</v>
      </c>
      <c r="F24" s="117"/>
      <c r="G24" s="117"/>
      <c r="H24" s="117"/>
      <c r="I24" s="117"/>
      <c r="J24" s="45">
        <f>DAYS360(J22,J23)</f>
        <v>5324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30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25000000</v>
      </c>
      <c r="D30" s="58" t="s">
        <v>54</v>
      </c>
      <c r="E30" s="98">
        <f>C26</f>
        <v>30</v>
      </c>
      <c r="F30" s="1"/>
      <c r="G30" s="1">
        <v>30</v>
      </c>
      <c r="H30" s="1"/>
      <c r="I30" s="61">
        <v>0</v>
      </c>
      <c r="J30" s="62">
        <f>(C30*E30/G30)</f>
        <v>25000000</v>
      </c>
    </row>
    <row r="31" spans="2:10" x14ac:dyDescent="0.25">
      <c r="B31" s="29" t="s">
        <v>55</v>
      </c>
      <c r="C31" s="60">
        <f>J13</f>
        <v>25000000</v>
      </c>
      <c r="D31" s="58" t="s">
        <v>54</v>
      </c>
      <c r="E31" s="27">
        <v>360</v>
      </c>
      <c r="F31" s="58" t="s">
        <v>56</v>
      </c>
      <c r="G31" s="27">
        <f>C12</f>
        <v>5324</v>
      </c>
      <c r="H31" s="24" t="s">
        <v>57</v>
      </c>
      <c r="I31" s="64"/>
      <c r="J31" s="62">
        <f>((C31*G31)/E31)</f>
        <v>369722222.22222221</v>
      </c>
    </row>
    <row r="32" spans="2:10" x14ac:dyDescent="0.25">
      <c r="B32" s="29" t="s">
        <v>58</v>
      </c>
      <c r="C32" s="60">
        <f>J31</f>
        <v>369722222.22222221</v>
      </c>
      <c r="D32" s="58" t="s">
        <v>54</v>
      </c>
      <c r="E32" s="27">
        <v>360</v>
      </c>
      <c r="F32" s="58" t="s">
        <v>56</v>
      </c>
      <c r="G32" s="27">
        <f>C12</f>
        <v>5324</v>
      </c>
      <c r="H32" s="65" t="s">
        <v>59</v>
      </c>
      <c r="I32" s="66">
        <v>0.12</v>
      </c>
      <c r="J32" s="62">
        <f>(C32*I32*(G32/E32))</f>
        <v>656133703.70370364</v>
      </c>
    </row>
    <row r="33" spans="2:10" x14ac:dyDescent="0.25">
      <c r="B33" s="29" t="s">
        <v>60</v>
      </c>
      <c r="C33" s="60">
        <f>J13</f>
        <v>25000000</v>
      </c>
      <c r="D33" s="58" t="s">
        <v>54</v>
      </c>
      <c r="E33" s="27">
        <v>360</v>
      </c>
      <c r="F33" s="58" t="s">
        <v>56</v>
      </c>
      <c r="G33" s="27">
        <f>C12</f>
        <v>5324</v>
      </c>
      <c r="H33" s="24" t="s">
        <v>57</v>
      </c>
      <c r="I33" s="64">
        <v>0</v>
      </c>
      <c r="J33" s="67">
        <f>((C33*G33)/E33)</f>
        <v>369722222.22222221</v>
      </c>
    </row>
    <row r="34" spans="2:10" x14ac:dyDescent="0.25">
      <c r="B34" s="29" t="s">
        <v>61</v>
      </c>
      <c r="C34" s="60">
        <f>J10</f>
        <v>25000000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25000000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62">
        <f>(C35+(C35*20*14/E35))</f>
        <v>258333333.33333334</v>
      </c>
    </row>
    <row r="36" spans="2:10" x14ac:dyDescent="0.25">
      <c r="B36" s="29" t="s">
        <v>63</v>
      </c>
      <c r="C36" s="60">
        <f>+J11</f>
        <v>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1678911481.4814813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>
        <f>J10</f>
        <v>25000000</v>
      </c>
      <c r="D41" s="58"/>
      <c r="E41" s="99">
        <v>0.16</v>
      </c>
      <c r="F41" s="75"/>
      <c r="G41" s="75">
        <v>6</v>
      </c>
      <c r="H41" s="65"/>
      <c r="I41" s="73"/>
      <c r="J41" s="71">
        <f>C41*E41*G41</f>
        <v>24000000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24000000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84">
        <f>+J38+J44</f>
        <v>1702911481.4814813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B392-2778-4918-8862-21CFE06B4C7F}">
  <dimension ref="B1:J46"/>
  <sheetViews>
    <sheetView topLeftCell="A12" workbookViewId="0">
      <selection activeCell="J35" sqref="J35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0" ht="15.75" thickBot="1" x14ac:dyDescent="0.3"/>
    <row r="2" spans="2:10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0" ht="15.75" thickBot="1" x14ac:dyDescent="0.3">
      <c r="B3" s="5"/>
      <c r="C3" s="1"/>
      <c r="D3" s="1"/>
      <c r="E3" s="1"/>
      <c r="F3" s="1"/>
      <c r="G3" s="1"/>
      <c r="H3" s="1"/>
      <c r="I3" s="1"/>
      <c r="J3" s="6"/>
    </row>
    <row r="4" spans="2:10" x14ac:dyDescent="0.25">
      <c r="B4" s="7" t="s">
        <v>0</v>
      </c>
      <c r="C4" s="8" t="s">
        <v>90</v>
      </c>
      <c r="D4" s="9"/>
      <c r="E4" s="9"/>
      <c r="F4" s="9"/>
      <c r="G4" s="9"/>
      <c r="H4" s="9"/>
      <c r="I4" s="9"/>
      <c r="J4" s="10"/>
    </row>
    <row r="5" spans="2:10" x14ac:dyDescent="0.25">
      <c r="B5" s="11" t="s">
        <v>1</v>
      </c>
      <c r="C5" s="132">
        <v>79654321</v>
      </c>
      <c r="D5" s="132"/>
      <c r="E5" s="132"/>
      <c r="F5" s="1"/>
      <c r="G5" s="1"/>
      <c r="H5" s="1"/>
      <c r="I5" s="1"/>
      <c r="J5" s="6"/>
    </row>
    <row r="6" spans="2:10" x14ac:dyDescent="0.25">
      <c r="B6" s="11" t="s">
        <v>2</v>
      </c>
      <c r="C6" s="12" t="s">
        <v>91</v>
      </c>
      <c r="D6" s="1"/>
      <c r="E6" s="1"/>
      <c r="F6" s="1"/>
      <c r="G6" s="1"/>
      <c r="H6" s="1"/>
      <c r="I6" s="1"/>
      <c r="J6" s="6"/>
    </row>
    <row r="7" spans="2:10" x14ac:dyDescent="0.25">
      <c r="B7" s="11" t="s">
        <v>3</v>
      </c>
      <c r="C7" s="1" t="s">
        <v>92</v>
      </c>
      <c r="D7" s="1"/>
      <c r="E7" s="1"/>
      <c r="F7" s="1"/>
      <c r="G7" s="1"/>
      <c r="H7" s="1"/>
      <c r="I7" s="1"/>
      <c r="J7" s="6"/>
    </row>
    <row r="8" spans="2:10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0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"/>
    </row>
    <row r="10" spans="2:10" x14ac:dyDescent="0.25">
      <c r="B10" s="11" t="s">
        <v>13</v>
      </c>
      <c r="C10" s="23">
        <v>45327</v>
      </c>
      <c r="D10" s="17"/>
      <c r="E10" s="1"/>
      <c r="F10" s="5" t="s">
        <v>14</v>
      </c>
      <c r="G10" s="1"/>
      <c r="H10" s="24"/>
      <c r="I10" s="25"/>
      <c r="J10" s="26">
        <v>20000000</v>
      </c>
    </row>
    <row r="11" spans="2:10" x14ac:dyDescent="0.25">
      <c r="B11" s="11" t="s">
        <v>16</v>
      </c>
      <c r="C11" s="23">
        <v>43230</v>
      </c>
      <c r="D11" s="17"/>
      <c r="E11" s="1"/>
      <c r="F11" s="5" t="s">
        <v>17</v>
      </c>
      <c r="G11" s="1"/>
      <c r="H11" s="24"/>
      <c r="I11" s="25"/>
      <c r="J11" s="26"/>
    </row>
    <row r="12" spans="2:10" x14ac:dyDescent="0.25">
      <c r="B12" s="11" t="s">
        <v>19</v>
      </c>
      <c r="C12" s="27">
        <f>DAYS360(C11,C10)</f>
        <v>2065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0" ht="26.25" thickBot="1" x14ac:dyDescent="0.3">
      <c r="B13" s="28" t="s">
        <v>22</v>
      </c>
      <c r="C13" s="23">
        <f>+C10</f>
        <v>45327</v>
      </c>
      <c r="D13" s="1"/>
      <c r="E13" s="1"/>
      <c r="F13" s="29" t="s">
        <v>23</v>
      </c>
      <c r="G13" s="30"/>
      <c r="H13" s="31"/>
      <c r="I13" s="25"/>
      <c r="J13" s="32">
        <f>SUM(J10:J12)</f>
        <v>20000000</v>
      </c>
    </row>
    <row r="14" spans="2:10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0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0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45108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45327</v>
      </c>
      <c r="D18" s="1"/>
      <c r="E18" s="124" t="s">
        <v>36</v>
      </c>
      <c r="F18" s="125"/>
      <c r="G18" s="125"/>
      <c r="H18" s="125"/>
      <c r="I18" s="125"/>
      <c r="J18" s="42">
        <f>+C10</f>
        <v>45327</v>
      </c>
    </row>
    <row r="19" spans="2:10" ht="15.75" thickBot="1" x14ac:dyDescent="0.3">
      <c r="B19" s="44" t="s">
        <v>38</v>
      </c>
      <c r="C19" s="45">
        <f>DAYS360(C17,C18)</f>
        <v>214</v>
      </c>
      <c r="D19" s="1"/>
      <c r="E19" s="116" t="s">
        <v>39</v>
      </c>
      <c r="F19" s="117"/>
      <c r="G19" s="117"/>
      <c r="H19" s="117"/>
      <c r="I19" s="117"/>
      <c r="J19" s="45">
        <f>DAYS360(J17,J18)</f>
        <v>394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43230</v>
      </c>
    </row>
    <row r="23" spans="2:10" x14ac:dyDescent="0.25">
      <c r="B23" s="43" t="s">
        <v>45</v>
      </c>
      <c r="C23" s="42">
        <f>+C10</f>
        <v>45327</v>
      </c>
      <c r="D23" s="1"/>
      <c r="E23" s="124" t="s">
        <v>46</v>
      </c>
      <c r="F23" s="125"/>
      <c r="G23" s="125"/>
      <c r="H23" s="125"/>
      <c r="I23" s="125"/>
      <c r="J23" s="42">
        <f>+C10</f>
        <v>45327</v>
      </c>
    </row>
    <row r="24" spans="2:10" ht="15.75" thickBot="1" x14ac:dyDescent="0.3">
      <c r="B24" s="46" t="s">
        <v>47</v>
      </c>
      <c r="C24" s="49">
        <v>45</v>
      </c>
      <c r="D24" s="1"/>
      <c r="E24" s="116" t="s">
        <v>48</v>
      </c>
      <c r="F24" s="117"/>
      <c r="G24" s="117"/>
      <c r="H24" s="117"/>
      <c r="I24" s="117"/>
      <c r="J24" s="45">
        <f>DAYS360(J22,J23)</f>
        <v>2065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45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20000000</v>
      </c>
      <c r="D30" s="58" t="s">
        <v>54</v>
      </c>
      <c r="E30" s="98">
        <f>C26</f>
        <v>45</v>
      </c>
      <c r="F30" s="1"/>
      <c r="G30" s="1">
        <v>30</v>
      </c>
      <c r="H30" s="1"/>
      <c r="I30" s="61">
        <v>0</v>
      </c>
      <c r="J30" s="62">
        <f>(C30*E30/G30)</f>
        <v>30000000</v>
      </c>
    </row>
    <row r="31" spans="2:10" x14ac:dyDescent="0.25">
      <c r="B31" s="29" t="s">
        <v>55</v>
      </c>
      <c r="C31" s="60">
        <f>J13</f>
        <v>20000000</v>
      </c>
      <c r="D31" s="58" t="s">
        <v>54</v>
      </c>
      <c r="E31" s="27">
        <v>360</v>
      </c>
      <c r="F31" s="58" t="s">
        <v>56</v>
      </c>
      <c r="G31" s="27">
        <f>C12</f>
        <v>2065</v>
      </c>
      <c r="H31" s="24" t="s">
        <v>57</v>
      </c>
      <c r="I31" s="64"/>
      <c r="J31" s="62">
        <f>((C31*G31)/E31)</f>
        <v>114722222.22222222</v>
      </c>
    </row>
    <row r="32" spans="2:10" x14ac:dyDescent="0.25">
      <c r="B32" s="29" t="s">
        <v>58</v>
      </c>
      <c r="C32" s="60">
        <f>J31</f>
        <v>114722222.22222222</v>
      </c>
      <c r="D32" s="58" t="s">
        <v>54</v>
      </c>
      <c r="E32" s="27">
        <v>360</v>
      </c>
      <c r="F32" s="58" t="s">
        <v>56</v>
      </c>
      <c r="G32" s="27">
        <f>C12</f>
        <v>2065</v>
      </c>
      <c r="H32" s="65" t="s">
        <v>59</v>
      </c>
      <c r="I32" s="66">
        <v>0.12</v>
      </c>
      <c r="J32" s="62">
        <f>(C32*I32*(G32/E32))</f>
        <v>78967129.629629627</v>
      </c>
    </row>
    <row r="33" spans="2:10" x14ac:dyDescent="0.25">
      <c r="B33" s="29" t="s">
        <v>60</v>
      </c>
      <c r="C33" s="60">
        <f>J13</f>
        <v>20000000</v>
      </c>
      <c r="D33" s="58" t="s">
        <v>54</v>
      </c>
      <c r="E33" s="27">
        <v>360</v>
      </c>
      <c r="F33" s="58" t="s">
        <v>56</v>
      </c>
      <c r="G33" s="27">
        <f>C12</f>
        <v>2065</v>
      </c>
      <c r="H33" s="24" t="s">
        <v>57</v>
      </c>
      <c r="I33" s="64">
        <v>0</v>
      </c>
      <c r="J33" s="67">
        <f>((C33*G33)/E33)</f>
        <v>114722222.22222222</v>
      </c>
    </row>
    <row r="34" spans="2:10" x14ac:dyDescent="0.25">
      <c r="B34" s="29" t="s">
        <v>61</v>
      </c>
      <c r="C34" s="60">
        <f>J10</f>
        <v>20000000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20000000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62">
        <f>(C35+(C35*20*4/E35))</f>
        <v>73333333.333333343</v>
      </c>
    </row>
    <row r="36" spans="2:10" x14ac:dyDescent="0.25">
      <c r="B36" s="29" t="s">
        <v>63</v>
      </c>
      <c r="C36" s="60">
        <f>+J11</f>
        <v>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411744907.4074074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/>
      <c r="D41" s="58"/>
      <c r="E41" s="99"/>
      <c r="F41" s="75"/>
      <c r="G41" s="75"/>
      <c r="H41" s="65"/>
      <c r="I41" s="73"/>
      <c r="J41" s="71">
        <f>C41*E41*G41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84">
        <f>+J38+J44</f>
        <v>411744907.4074074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52CE-421E-49BA-A603-61FA663F8C94}">
  <dimension ref="B1:L45"/>
  <sheetViews>
    <sheetView workbookViewId="0">
      <selection activeCell="L2" sqref="L2"/>
    </sheetView>
  </sheetViews>
  <sheetFormatPr baseColWidth="10" defaultRowHeight="15" x14ac:dyDescent="0.25"/>
  <cols>
    <col min="2" max="2" width="29.28515625" customWidth="1"/>
    <col min="3" max="3" width="21.7109375" customWidth="1"/>
    <col min="10" max="10" width="15.140625" customWidth="1"/>
  </cols>
  <sheetData>
    <row r="1" spans="2:12" ht="15.75" thickBot="1" x14ac:dyDescent="0.3">
      <c r="B1" s="129" t="s">
        <v>76</v>
      </c>
      <c r="C1" s="130"/>
      <c r="D1" s="130"/>
      <c r="E1" s="130"/>
      <c r="F1" s="130"/>
      <c r="G1" s="130"/>
      <c r="H1" s="130"/>
      <c r="I1" s="130"/>
      <c r="J1" s="131"/>
    </row>
    <row r="2" spans="2:12" ht="15.75" thickBot="1" x14ac:dyDescent="0.3">
      <c r="B2" s="5"/>
      <c r="C2" s="1"/>
      <c r="D2" s="1"/>
      <c r="E2" s="1"/>
      <c r="F2" s="1"/>
      <c r="G2" s="1"/>
      <c r="H2" s="1"/>
      <c r="I2" s="1"/>
      <c r="J2" s="6"/>
      <c r="L2" s="144" t="s">
        <v>107</v>
      </c>
    </row>
    <row r="3" spans="2:12" x14ac:dyDescent="0.25">
      <c r="B3" s="7" t="s">
        <v>0</v>
      </c>
      <c r="C3" s="8" t="s">
        <v>80</v>
      </c>
      <c r="D3" s="9"/>
      <c r="E3" s="9"/>
      <c r="F3" s="9"/>
      <c r="G3" s="9"/>
      <c r="H3" s="9"/>
      <c r="I3" s="9"/>
      <c r="J3" s="10"/>
    </row>
    <row r="4" spans="2:12" x14ac:dyDescent="0.25">
      <c r="B4" s="11" t="s">
        <v>1</v>
      </c>
      <c r="C4" s="132">
        <v>48104409</v>
      </c>
      <c r="D4" s="132"/>
      <c r="E4" s="132"/>
      <c r="F4" s="1"/>
      <c r="G4" s="1"/>
      <c r="H4" s="1"/>
      <c r="I4" s="1"/>
      <c r="J4" s="6"/>
    </row>
    <row r="5" spans="2:12" x14ac:dyDescent="0.25">
      <c r="B5" s="11" t="s">
        <v>2</v>
      </c>
      <c r="C5" s="12" t="s">
        <v>81</v>
      </c>
      <c r="D5" s="1"/>
      <c r="E5" s="1"/>
      <c r="F5" s="1"/>
      <c r="G5" s="1"/>
      <c r="H5" s="1"/>
      <c r="I5" s="1"/>
      <c r="J5" s="6"/>
    </row>
    <row r="6" spans="2:12" x14ac:dyDescent="0.25">
      <c r="B6" s="11" t="s">
        <v>3</v>
      </c>
      <c r="C6" s="1" t="s">
        <v>79</v>
      </c>
      <c r="D6" s="1"/>
      <c r="E6" s="1"/>
      <c r="F6" s="1"/>
      <c r="G6" s="1"/>
      <c r="H6" s="1"/>
      <c r="I6" s="1"/>
      <c r="J6" s="6"/>
    </row>
    <row r="7" spans="2:12" ht="15.75" thickBot="1" x14ac:dyDescent="0.3">
      <c r="B7" s="11"/>
      <c r="C7" s="1"/>
      <c r="D7" s="1"/>
      <c r="E7" s="1"/>
      <c r="F7" s="1"/>
      <c r="G7" s="1"/>
      <c r="H7" s="1"/>
      <c r="I7" s="1"/>
      <c r="J7" s="6"/>
    </row>
    <row r="8" spans="2:12" ht="15.75" thickBot="1" x14ac:dyDescent="0.3">
      <c r="B8" s="16" t="s">
        <v>10</v>
      </c>
      <c r="C8" s="17"/>
      <c r="D8" s="17"/>
      <c r="E8" s="1"/>
      <c r="F8" s="18" t="s">
        <v>11</v>
      </c>
      <c r="G8" s="8"/>
      <c r="H8" s="8"/>
      <c r="I8" s="9"/>
      <c r="J8" s="10"/>
    </row>
    <row r="9" spans="2:12" x14ac:dyDescent="0.25">
      <c r="B9" s="11" t="s">
        <v>13</v>
      </c>
      <c r="C9" s="23">
        <v>45657</v>
      </c>
      <c r="D9" s="17"/>
      <c r="E9" s="1"/>
      <c r="F9" s="5" t="s">
        <v>14</v>
      </c>
      <c r="G9" s="1"/>
      <c r="H9" s="24"/>
      <c r="I9" s="25"/>
      <c r="J9" s="26">
        <v>4000000</v>
      </c>
    </row>
    <row r="10" spans="2:12" x14ac:dyDescent="0.25">
      <c r="B10" s="11" t="s">
        <v>16</v>
      </c>
      <c r="C10" s="23">
        <v>45962</v>
      </c>
      <c r="D10" s="17"/>
      <c r="E10" s="1"/>
      <c r="F10" s="5" t="s">
        <v>17</v>
      </c>
      <c r="G10" s="1"/>
      <c r="H10" s="24"/>
      <c r="I10" s="25"/>
      <c r="J10" s="26">
        <v>162000</v>
      </c>
    </row>
    <row r="11" spans="2:12" x14ac:dyDescent="0.25">
      <c r="B11" s="11" t="s">
        <v>19</v>
      </c>
      <c r="C11" s="27">
        <f>DAYS360(C10,C9)</f>
        <v>-300</v>
      </c>
      <c r="D11" s="1"/>
      <c r="E11" s="1"/>
      <c r="F11" s="5" t="s">
        <v>20</v>
      </c>
      <c r="G11" s="1"/>
      <c r="H11" s="24"/>
      <c r="I11" s="25"/>
      <c r="J11" s="26">
        <v>0</v>
      </c>
    </row>
    <row r="12" spans="2:12" ht="26.25" thickBot="1" x14ac:dyDescent="0.3">
      <c r="B12" s="28" t="s">
        <v>22</v>
      </c>
      <c r="C12" s="23">
        <f>+C9</f>
        <v>45657</v>
      </c>
      <c r="D12" s="1"/>
      <c r="E12" s="1"/>
      <c r="F12" s="29" t="s">
        <v>23</v>
      </c>
      <c r="G12" s="30"/>
      <c r="H12" s="31"/>
      <c r="I12" s="25"/>
      <c r="J12" s="32">
        <f>SUM(J9:J11)</f>
        <v>4162000</v>
      </c>
    </row>
    <row r="13" spans="2:12" ht="16.5" thickTop="1" thickBot="1" x14ac:dyDescent="0.3">
      <c r="B13" s="28" t="s">
        <v>25</v>
      </c>
      <c r="C13" s="27">
        <v>0</v>
      </c>
      <c r="D13" s="1"/>
      <c r="E13" s="1"/>
      <c r="F13" s="33" t="s">
        <v>26</v>
      </c>
      <c r="G13" s="34"/>
      <c r="H13" s="35"/>
      <c r="I13" s="36"/>
      <c r="J13" s="37">
        <v>0</v>
      </c>
    </row>
    <row r="14" spans="2:12" ht="15.75" thickBot="1" x14ac:dyDescent="0.3">
      <c r="B14" s="28"/>
      <c r="C14" s="23"/>
      <c r="D14" s="1"/>
      <c r="E14" s="1"/>
      <c r="F14" s="9"/>
      <c r="G14" s="9"/>
      <c r="H14" s="38"/>
      <c r="I14" s="39"/>
      <c r="J14" s="40"/>
    </row>
    <row r="15" spans="2:12" ht="15.75" thickBot="1" x14ac:dyDescent="0.3">
      <c r="B15" s="118" t="s">
        <v>29</v>
      </c>
      <c r="C15" s="119"/>
      <c r="D15" s="1"/>
      <c r="E15" s="118" t="s">
        <v>30</v>
      </c>
      <c r="F15" s="120"/>
      <c r="G15" s="120"/>
      <c r="H15" s="120"/>
      <c r="I15" s="120"/>
      <c r="J15" s="119"/>
    </row>
    <row r="16" spans="2:12" ht="15.75" thickBot="1" x14ac:dyDescent="0.3">
      <c r="B16" s="41" t="s">
        <v>32</v>
      </c>
      <c r="C16" s="42">
        <v>45962</v>
      </c>
      <c r="D16" s="1"/>
      <c r="E16" s="121" t="s">
        <v>33</v>
      </c>
      <c r="F16" s="122"/>
      <c r="G16" s="122"/>
      <c r="H16" s="122"/>
      <c r="I16" s="123"/>
      <c r="J16" s="42">
        <f>+C10</f>
        <v>45962</v>
      </c>
    </row>
    <row r="17" spans="2:10" x14ac:dyDescent="0.25">
      <c r="B17" s="43" t="s">
        <v>35</v>
      </c>
      <c r="C17" s="42">
        <f>+C9</f>
        <v>45657</v>
      </c>
      <c r="D17" s="1"/>
      <c r="E17" s="124" t="s">
        <v>36</v>
      </c>
      <c r="F17" s="125"/>
      <c r="G17" s="125"/>
      <c r="H17" s="125"/>
      <c r="I17" s="125"/>
      <c r="J17" s="42">
        <f>+C9</f>
        <v>45657</v>
      </c>
    </row>
    <row r="18" spans="2:10" ht="15.75" thickBot="1" x14ac:dyDescent="0.3">
      <c r="B18" s="44" t="s">
        <v>38</v>
      </c>
      <c r="C18" s="45">
        <f>DAYS360(C16,C17)</f>
        <v>-300</v>
      </c>
      <c r="D18" s="1"/>
      <c r="E18" s="116" t="s">
        <v>39</v>
      </c>
      <c r="F18" s="117"/>
      <c r="G18" s="117"/>
      <c r="H18" s="117"/>
      <c r="I18" s="117"/>
      <c r="J18" s="45">
        <f>DAYS360(J16,J17)</f>
        <v>-300</v>
      </c>
    </row>
    <row r="19" spans="2:10" ht="15.75" thickBot="1" x14ac:dyDescent="0.3">
      <c r="B19" s="28"/>
      <c r="C19" s="23"/>
      <c r="D19" s="1"/>
      <c r="E19" s="1"/>
      <c r="F19" s="1"/>
      <c r="G19" s="1"/>
      <c r="H19" s="24"/>
      <c r="I19" s="25"/>
      <c r="J19" s="26"/>
    </row>
    <row r="20" spans="2:10" ht="15.75" thickBot="1" x14ac:dyDescent="0.3">
      <c r="B20" s="118" t="s">
        <v>41</v>
      </c>
      <c r="C20" s="119"/>
      <c r="D20" s="1"/>
      <c r="E20" s="118" t="s">
        <v>42</v>
      </c>
      <c r="F20" s="120"/>
      <c r="G20" s="120"/>
      <c r="H20" s="120"/>
      <c r="I20" s="120"/>
      <c r="J20" s="119"/>
    </row>
    <row r="21" spans="2:10" ht="15.75" thickBot="1" x14ac:dyDescent="0.3">
      <c r="B21" s="41" t="s">
        <v>43</v>
      </c>
      <c r="C21" s="42">
        <f>+C10</f>
        <v>45962</v>
      </c>
      <c r="D21" s="1"/>
      <c r="E21" s="121" t="s">
        <v>44</v>
      </c>
      <c r="F21" s="122"/>
      <c r="G21" s="122"/>
      <c r="H21" s="122"/>
      <c r="I21" s="123"/>
      <c r="J21" s="42">
        <f>+C10</f>
        <v>45962</v>
      </c>
    </row>
    <row r="22" spans="2:10" x14ac:dyDescent="0.25">
      <c r="B22" s="43" t="s">
        <v>45</v>
      </c>
      <c r="C22" s="42">
        <f>+C9</f>
        <v>45657</v>
      </c>
      <c r="D22" s="1"/>
      <c r="E22" s="124" t="s">
        <v>46</v>
      </c>
      <c r="F22" s="125"/>
      <c r="G22" s="125"/>
      <c r="H22" s="125"/>
      <c r="I22" s="125"/>
      <c r="J22" s="42">
        <f>+C9</f>
        <v>45657</v>
      </c>
    </row>
    <row r="23" spans="2:10" ht="15.75" thickBot="1" x14ac:dyDescent="0.3">
      <c r="B23" s="46" t="s">
        <v>47</v>
      </c>
      <c r="C23" s="49">
        <v>2.5</v>
      </c>
      <c r="D23" s="1"/>
      <c r="E23" s="116" t="s">
        <v>48</v>
      </c>
      <c r="F23" s="117"/>
      <c r="G23" s="117"/>
      <c r="H23" s="117"/>
      <c r="I23" s="117"/>
      <c r="J23" s="45">
        <f>DAYS360(J21,J22)</f>
        <v>-300</v>
      </c>
    </row>
    <row r="24" spans="2:10" ht="15.75" thickBot="1" x14ac:dyDescent="0.3">
      <c r="B24" s="41" t="s">
        <v>49</v>
      </c>
      <c r="C24" s="50">
        <v>0</v>
      </c>
      <c r="D24" s="1"/>
      <c r="E24" s="1"/>
      <c r="F24" s="1"/>
      <c r="G24" s="1"/>
      <c r="H24" s="24"/>
      <c r="I24" s="25"/>
      <c r="J24" s="26"/>
    </row>
    <row r="25" spans="2:10" ht="15.75" thickBot="1" x14ac:dyDescent="0.3">
      <c r="B25" s="44" t="s">
        <v>50</v>
      </c>
      <c r="C25" s="45">
        <f>+C23-C24</f>
        <v>2.5</v>
      </c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28"/>
      <c r="C26" s="51"/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52"/>
      <c r="C27" s="9"/>
      <c r="D27" s="9"/>
      <c r="E27" s="9"/>
      <c r="F27" s="9"/>
      <c r="G27" s="9"/>
      <c r="H27" s="9"/>
      <c r="I27" s="9"/>
      <c r="J27" s="10"/>
    </row>
    <row r="28" spans="2:10" ht="23.25" thickBot="1" x14ac:dyDescent="0.3">
      <c r="B28" s="54" t="s">
        <v>51</v>
      </c>
      <c r="C28" s="1"/>
      <c r="D28" s="1"/>
      <c r="E28" s="1"/>
      <c r="F28" s="1"/>
      <c r="G28" s="1"/>
      <c r="H28" s="1"/>
      <c r="I28" s="55" t="s">
        <v>52</v>
      </c>
      <c r="J28" s="26"/>
    </row>
    <row r="29" spans="2:10" x14ac:dyDescent="0.25">
      <c r="B29" s="29" t="s">
        <v>53</v>
      </c>
      <c r="C29" s="59">
        <f>+C25</f>
        <v>2.5</v>
      </c>
      <c r="D29" s="58" t="s">
        <v>54</v>
      </c>
      <c r="E29" s="60">
        <f>J12-J10-J11</f>
        <v>4000000</v>
      </c>
      <c r="F29" s="1"/>
      <c r="G29" s="1">
        <v>30</v>
      </c>
      <c r="H29" s="1"/>
      <c r="I29" s="61">
        <v>0</v>
      </c>
      <c r="J29" s="62">
        <f>((E29/G29)*C29)-I29</f>
        <v>333333.33333333337</v>
      </c>
    </row>
    <row r="30" spans="2:10" x14ac:dyDescent="0.25">
      <c r="B30" s="29" t="s">
        <v>55</v>
      </c>
      <c r="C30" s="60">
        <f>J12</f>
        <v>4162000</v>
      </c>
      <c r="D30" s="58" t="s">
        <v>54</v>
      </c>
      <c r="E30" s="27">
        <v>360</v>
      </c>
      <c r="F30" s="58" t="s">
        <v>56</v>
      </c>
      <c r="G30" s="27">
        <f>J18-$J$13</f>
        <v>-300</v>
      </c>
      <c r="H30" s="24" t="s">
        <v>57</v>
      </c>
      <c r="I30" s="64"/>
      <c r="J30" s="62">
        <f>((C30*G30)/E30)</f>
        <v>-3468333.3333333335</v>
      </c>
    </row>
    <row r="31" spans="2:10" x14ac:dyDescent="0.25">
      <c r="B31" s="29" t="s">
        <v>58</v>
      </c>
      <c r="C31" s="60">
        <f>$J$30</f>
        <v>-3468333.3333333335</v>
      </c>
      <c r="D31" s="58" t="s">
        <v>54</v>
      </c>
      <c r="E31" s="27">
        <v>360</v>
      </c>
      <c r="F31" s="58" t="s">
        <v>56</v>
      </c>
      <c r="G31" s="27">
        <f>J23-$J$13</f>
        <v>-300</v>
      </c>
      <c r="H31" s="65" t="s">
        <v>59</v>
      </c>
      <c r="I31" s="66">
        <v>0.12</v>
      </c>
      <c r="J31" s="62">
        <f>((C31*G31*I31)/E31)</f>
        <v>346833.33333333331</v>
      </c>
    </row>
    <row r="32" spans="2:10" x14ac:dyDescent="0.25">
      <c r="B32" s="29" t="s">
        <v>60</v>
      </c>
      <c r="C32" s="60">
        <f>J12</f>
        <v>4162000</v>
      </c>
      <c r="D32" s="58" t="s">
        <v>54</v>
      </c>
      <c r="E32" s="27">
        <v>360</v>
      </c>
      <c r="F32" s="58" t="s">
        <v>56</v>
      </c>
      <c r="G32" s="27">
        <f>C18</f>
        <v>-300</v>
      </c>
      <c r="H32" s="24" t="s">
        <v>57</v>
      </c>
      <c r="I32" s="64">
        <v>0</v>
      </c>
      <c r="J32" s="67">
        <f>((C32*G32)/E32)-I32</f>
        <v>-3468333.3333333335</v>
      </c>
    </row>
    <row r="33" spans="2:10" x14ac:dyDescent="0.25">
      <c r="B33" s="29" t="s">
        <v>61</v>
      </c>
      <c r="C33" s="60">
        <f>J9</f>
        <v>4000000</v>
      </c>
      <c r="D33" s="58" t="s">
        <v>54</v>
      </c>
      <c r="E33" s="1">
        <v>30</v>
      </c>
      <c r="F33" s="58" t="s">
        <v>56</v>
      </c>
      <c r="G33" s="1">
        <v>0</v>
      </c>
      <c r="H33" s="24"/>
      <c r="I33" s="64"/>
      <c r="J33" s="62">
        <f>((C33/E33)*G33)</f>
        <v>0</v>
      </c>
    </row>
    <row r="34" spans="2:10" x14ac:dyDescent="0.25">
      <c r="B34" s="29" t="s">
        <v>62</v>
      </c>
      <c r="C34" s="60">
        <f>+J9</f>
        <v>4000000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+C34/E34*G34</f>
        <v>0</v>
      </c>
    </row>
    <row r="35" spans="2:10" x14ac:dyDescent="0.25">
      <c r="B35" s="29" t="s">
        <v>63</v>
      </c>
      <c r="C35" s="60">
        <f>+J10</f>
        <v>162000</v>
      </c>
      <c r="D35" s="58" t="s">
        <v>54</v>
      </c>
      <c r="E35" s="1">
        <v>0</v>
      </c>
      <c r="F35" s="58" t="s">
        <v>56</v>
      </c>
      <c r="G35" s="1">
        <v>0</v>
      </c>
      <c r="H35" s="24"/>
      <c r="I35" s="64"/>
      <c r="J35" s="62">
        <v>0</v>
      </c>
    </row>
    <row r="36" spans="2:10" ht="15.75" thickBot="1" x14ac:dyDescent="0.3">
      <c r="B36" s="29" t="s">
        <v>64</v>
      </c>
      <c r="C36" s="60">
        <f>+J10</f>
        <v>162000</v>
      </c>
      <c r="D36" s="58" t="s">
        <v>54</v>
      </c>
      <c r="E36" s="60">
        <v>30</v>
      </c>
      <c r="F36" s="58" t="s">
        <v>56</v>
      </c>
      <c r="G36" s="1">
        <v>0</v>
      </c>
      <c r="H36" s="1"/>
      <c r="I36" s="1"/>
      <c r="J36" s="62">
        <f>((C36/E36)*G36)</f>
        <v>0</v>
      </c>
    </row>
    <row r="37" spans="2:10" ht="15.75" thickBot="1" x14ac:dyDescent="0.3">
      <c r="B37" s="126" t="s">
        <v>65</v>
      </c>
      <c r="C37" s="127"/>
      <c r="D37" s="127"/>
      <c r="E37" s="127"/>
      <c r="F37" s="127"/>
      <c r="G37" s="127"/>
      <c r="H37" s="127"/>
      <c r="I37" s="128"/>
      <c r="J37" s="103">
        <f>+J29+J30+J31+J32+J36+J35+J33+J34</f>
        <v>-6256500</v>
      </c>
    </row>
    <row r="38" spans="2:10" ht="15.75" thickBot="1" x14ac:dyDescent="0.3">
      <c r="B38" s="16" t="s">
        <v>66</v>
      </c>
      <c r="C38" s="59"/>
      <c r="D38" s="58"/>
      <c r="E38" s="70" t="s">
        <v>67</v>
      </c>
      <c r="F38" s="58"/>
      <c r="G38" s="70" t="s">
        <v>68</v>
      </c>
      <c r="H38" s="65"/>
      <c r="I38" s="66"/>
      <c r="J38" s="71"/>
    </row>
    <row r="39" spans="2:10" x14ac:dyDescent="0.25">
      <c r="B39" s="29" t="s">
        <v>69</v>
      </c>
      <c r="C39" s="72">
        <v>0.04</v>
      </c>
      <c r="D39" s="58"/>
      <c r="E39" s="73">
        <f>($J$33+$J$35)</f>
        <v>0</v>
      </c>
      <c r="F39" s="74"/>
      <c r="G39" s="73"/>
      <c r="H39" s="65"/>
      <c r="I39" s="73"/>
      <c r="J39" s="71">
        <f>(SUM(E39:G39)*-C39)</f>
        <v>0</v>
      </c>
    </row>
    <row r="40" spans="2:10" x14ac:dyDescent="0.25">
      <c r="B40" s="29" t="s">
        <v>70</v>
      </c>
      <c r="C40" s="72">
        <v>0.04</v>
      </c>
      <c r="D40" s="58"/>
      <c r="E40" s="73">
        <f>($J$33+$J$35)</f>
        <v>0</v>
      </c>
      <c r="F40" s="75"/>
      <c r="G40" s="75"/>
      <c r="H40" s="65"/>
      <c r="I40" s="73"/>
      <c r="J40" s="71">
        <f>(SUM(E40:G40)*-C40)</f>
        <v>0</v>
      </c>
    </row>
    <row r="41" spans="2:10" x14ac:dyDescent="0.25">
      <c r="B41" s="29" t="s">
        <v>71</v>
      </c>
      <c r="C41" s="72"/>
      <c r="D41" s="58"/>
      <c r="E41" s="73"/>
      <c r="F41" s="75"/>
      <c r="G41" s="75"/>
      <c r="H41" s="65"/>
      <c r="I41" s="73"/>
      <c r="J41" s="71">
        <v>0</v>
      </c>
    </row>
    <row r="42" spans="2:10" ht="15.75" thickBot="1" x14ac:dyDescent="0.3">
      <c r="B42" s="29" t="s">
        <v>72</v>
      </c>
      <c r="C42" s="1"/>
      <c r="D42" s="76"/>
      <c r="E42" s="73"/>
      <c r="F42" s="73"/>
      <c r="G42" s="73"/>
      <c r="H42" s="1"/>
      <c r="I42" s="1"/>
      <c r="J42" s="71">
        <v>0</v>
      </c>
    </row>
    <row r="43" spans="2:10" ht="15.75" thickBot="1" x14ac:dyDescent="0.3">
      <c r="B43" s="126" t="s">
        <v>73</v>
      </c>
      <c r="C43" s="127"/>
      <c r="D43" s="127"/>
      <c r="E43" s="127"/>
      <c r="F43" s="127"/>
      <c r="G43" s="127"/>
      <c r="H43" s="127"/>
      <c r="I43" s="128"/>
      <c r="J43" s="77">
        <f>SUM(J39:J42)</f>
        <v>0</v>
      </c>
    </row>
    <row r="44" spans="2:10" ht="15.75" thickBot="1" x14ac:dyDescent="0.3">
      <c r="B44" s="29"/>
      <c r="C44" s="59"/>
      <c r="D44" s="78"/>
      <c r="E44" s="78"/>
      <c r="F44" s="73"/>
      <c r="G44" s="73"/>
      <c r="H44" s="65"/>
      <c r="I44" s="73"/>
      <c r="J44" s="79"/>
    </row>
    <row r="45" spans="2:10" ht="15.75" thickBot="1" x14ac:dyDescent="0.3">
      <c r="B45" s="80" t="s">
        <v>74</v>
      </c>
      <c r="C45" s="81"/>
      <c r="D45" s="68"/>
      <c r="E45" s="68"/>
      <c r="F45" s="82"/>
      <c r="G45" s="82"/>
      <c r="H45" s="83"/>
      <c r="I45" s="82"/>
      <c r="J45" s="102">
        <f>+J37+J43</f>
        <v>-6256500</v>
      </c>
    </row>
  </sheetData>
  <mergeCells count="14">
    <mergeCell ref="B37:I37"/>
    <mergeCell ref="B43:I43"/>
    <mergeCell ref="E18:I18"/>
    <mergeCell ref="B20:C20"/>
    <mergeCell ref="E20:J20"/>
    <mergeCell ref="E21:I21"/>
    <mergeCell ref="E22:I22"/>
    <mergeCell ref="E23:I23"/>
    <mergeCell ref="E17:I17"/>
    <mergeCell ref="B1:J1"/>
    <mergeCell ref="C4:E4"/>
    <mergeCell ref="B15:C15"/>
    <mergeCell ref="E15:J15"/>
    <mergeCell ref="E16:I1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5EA-B432-4CD8-9A69-3B0B97364DC3}">
  <dimension ref="B1:L46"/>
  <sheetViews>
    <sheetView topLeftCell="A37" workbookViewId="0">
      <selection activeCell="L3" sqref="L3"/>
    </sheetView>
  </sheetViews>
  <sheetFormatPr baseColWidth="10" defaultRowHeight="15" x14ac:dyDescent="0.25"/>
  <cols>
    <col min="2" max="2" width="34.42578125" customWidth="1"/>
    <col min="3" max="3" width="26.7109375" customWidth="1"/>
    <col min="10" max="10" width="19.85546875" customWidth="1"/>
  </cols>
  <sheetData>
    <row r="1" spans="2:12" ht="15.75" thickBot="1" x14ac:dyDescent="0.3"/>
    <row r="2" spans="2:12" ht="15.75" thickBot="1" x14ac:dyDescent="0.3">
      <c r="B2" s="129" t="s">
        <v>76</v>
      </c>
      <c r="C2" s="130"/>
      <c r="D2" s="130"/>
      <c r="E2" s="130"/>
      <c r="F2" s="130"/>
      <c r="G2" s="130"/>
      <c r="H2" s="130"/>
      <c r="I2" s="130"/>
      <c r="J2" s="131"/>
    </row>
    <row r="3" spans="2:12" ht="15.75" thickBot="1" x14ac:dyDescent="0.3">
      <c r="B3" s="5"/>
      <c r="C3" s="1"/>
      <c r="D3" s="1"/>
      <c r="E3" s="1"/>
      <c r="F3" s="1"/>
      <c r="G3" s="1"/>
      <c r="H3" s="1"/>
      <c r="I3" s="1"/>
      <c r="J3" s="6"/>
      <c r="L3" s="144" t="s">
        <v>107</v>
      </c>
    </row>
    <row r="4" spans="2:12" x14ac:dyDescent="0.25">
      <c r="B4" s="7" t="s">
        <v>0</v>
      </c>
      <c r="C4" s="8" t="s">
        <v>93</v>
      </c>
      <c r="D4" s="9"/>
      <c r="E4" s="9"/>
      <c r="F4" s="9"/>
      <c r="G4" s="9"/>
      <c r="H4" s="9"/>
      <c r="I4" s="9"/>
      <c r="J4" s="10"/>
    </row>
    <row r="5" spans="2:12" x14ac:dyDescent="0.25">
      <c r="B5" s="11" t="s">
        <v>1</v>
      </c>
      <c r="C5" s="132">
        <v>1234567890</v>
      </c>
      <c r="D5" s="132"/>
      <c r="E5" s="132"/>
      <c r="F5" s="1"/>
      <c r="G5" s="1"/>
      <c r="H5" s="1"/>
      <c r="I5" s="1"/>
      <c r="J5" s="6"/>
    </row>
    <row r="6" spans="2:12" x14ac:dyDescent="0.25">
      <c r="B6" s="11" t="s">
        <v>2</v>
      </c>
      <c r="C6" s="12" t="s">
        <v>94</v>
      </c>
      <c r="D6" s="1"/>
      <c r="E6" s="1"/>
      <c r="F6" s="1"/>
      <c r="G6" s="1"/>
      <c r="H6" s="1"/>
      <c r="I6" s="1"/>
      <c r="J6" s="6"/>
    </row>
    <row r="7" spans="2:12" x14ac:dyDescent="0.25">
      <c r="B7" s="11" t="s">
        <v>3</v>
      </c>
      <c r="C7" s="1" t="s">
        <v>95</v>
      </c>
      <c r="D7" s="1"/>
      <c r="E7" s="1"/>
      <c r="F7" s="1"/>
      <c r="G7" s="1"/>
      <c r="H7" s="1"/>
      <c r="I7" s="1"/>
      <c r="J7" s="6"/>
    </row>
    <row r="8" spans="2:12" ht="15.75" thickBot="1" x14ac:dyDescent="0.3">
      <c r="B8" s="11"/>
      <c r="C8" s="1"/>
      <c r="D8" s="1"/>
      <c r="E8" s="1"/>
      <c r="F8" s="1"/>
      <c r="G8" s="1"/>
      <c r="H8" s="1"/>
      <c r="I8" s="1"/>
      <c r="J8" s="6"/>
    </row>
    <row r="9" spans="2:12" ht="15.75" thickBot="1" x14ac:dyDescent="0.3">
      <c r="B9" s="16" t="s">
        <v>10</v>
      </c>
      <c r="C9" s="17"/>
      <c r="D9" s="17"/>
      <c r="E9" s="1"/>
      <c r="F9" s="18" t="s">
        <v>11</v>
      </c>
      <c r="G9" s="8"/>
      <c r="H9" s="8"/>
      <c r="I9" s="9"/>
      <c r="J9" s="10"/>
    </row>
    <row r="10" spans="2:12" x14ac:dyDescent="0.25">
      <c r="B10" s="11" t="s">
        <v>13</v>
      </c>
      <c r="C10" s="23">
        <v>45301</v>
      </c>
      <c r="D10" s="17"/>
      <c r="E10" s="1"/>
      <c r="F10" s="5" t="s">
        <v>14</v>
      </c>
      <c r="G10" s="1"/>
      <c r="H10" s="24"/>
      <c r="I10" s="25"/>
      <c r="J10" s="26">
        <v>18500000</v>
      </c>
    </row>
    <row r="11" spans="2:12" x14ac:dyDescent="0.25">
      <c r="B11" s="11" t="s">
        <v>16</v>
      </c>
      <c r="C11" s="23">
        <v>42583</v>
      </c>
      <c r="D11" s="17"/>
      <c r="E11" s="1"/>
      <c r="F11" s="5" t="s">
        <v>17</v>
      </c>
      <c r="G11" s="1"/>
      <c r="H11" s="24"/>
      <c r="I11" s="25"/>
      <c r="J11" s="26">
        <v>162000</v>
      </c>
    </row>
    <row r="12" spans="2:12" x14ac:dyDescent="0.25">
      <c r="B12" s="11" t="s">
        <v>19</v>
      </c>
      <c r="C12" s="27">
        <f>DAYS360(C11,C10)</f>
        <v>2679</v>
      </c>
      <c r="D12" s="1"/>
      <c r="E12" s="1"/>
      <c r="F12" s="5" t="s">
        <v>20</v>
      </c>
      <c r="G12" s="1"/>
      <c r="H12" s="24"/>
      <c r="I12" s="25"/>
      <c r="J12" s="26">
        <v>0</v>
      </c>
    </row>
    <row r="13" spans="2:12" ht="26.25" thickBot="1" x14ac:dyDescent="0.3">
      <c r="B13" s="28" t="s">
        <v>22</v>
      </c>
      <c r="C13" s="23">
        <f>+C10</f>
        <v>45301</v>
      </c>
      <c r="D13" s="1"/>
      <c r="E13" s="1"/>
      <c r="F13" s="29" t="s">
        <v>23</v>
      </c>
      <c r="G13" s="30"/>
      <c r="H13" s="31"/>
      <c r="I13" s="25"/>
      <c r="J13" s="32">
        <f>SUM(J10:J12)</f>
        <v>18662000</v>
      </c>
    </row>
    <row r="14" spans="2:12" ht="16.5" thickTop="1" thickBot="1" x14ac:dyDescent="0.3">
      <c r="B14" s="28" t="s">
        <v>25</v>
      </c>
      <c r="C14" s="27">
        <v>0</v>
      </c>
      <c r="D14" s="1"/>
      <c r="E14" s="1"/>
      <c r="F14" s="33" t="s">
        <v>26</v>
      </c>
      <c r="G14" s="34"/>
      <c r="H14" s="35"/>
      <c r="I14" s="36"/>
      <c r="J14" s="37">
        <v>0</v>
      </c>
    </row>
    <row r="15" spans="2:12" ht="15.75" thickBot="1" x14ac:dyDescent="0.3">
      <c r="B15" s="28"/>
      <c r="C15" s="23"/>
      <c r="D15" s="1"/>
      <c r="E15" s="1"/>
      <c r="F15" s="9"/>
      <c r="G15" s="9"/>
      <c r="H15" s="38"/>
      <c r="I15" s="39"/>
      <c r="J15" s="40"/>
    </row>
    <row r="16" spans="2:12" ht="15.75" thickBot="1" x14ac:dyDescent="0.3">
      <c r="B16" s="118" t="s">
        <v>29</v>
      </c>
      <c r="C16" s="119"/>
      <c r="D16" s="1"/>
      <c r="E16" s="118" t="s">
        <v>30</v>
      </c>
      <c r="F16" s="120"/>
      <c r="G16" s="120"/>
      <c r="H16" s="120"/>
      <c r="I16" s="120"/>
      <c r="J16" s="119"/>
    </row>
    <row r="17" spans="2:10" ht="15.75" thickBot="1" x14ac:dyDescent="0.3">
      <c r="B17" s="41" t="s">
        <v>32</v>
      </c>
      <c r="C17" s="42">
        <v>45108</v>
      </c>
      <c r="D17" s="1"/>
      <c r="E17" s="121" t="s">
        <v>33</v>
      </c>
      <c r="F17" s="122"/>
      <c r="G17" s="122"/>
      <c r="H17" s="122"/>
      <c r="I17" s="123"/>
      <c r="J17" s="42">
        <v>44927</v>
      </c>
    </row>
    <row r="18" spans="2:10" x14ac:dyDescent="0.25">
      <c r="B18" s="43" t="s">
        <v>35</v>
      </c>
      <c r="C18" s="42">
        <f>+C10</f>
        <v>45301</v>
      </c>
      <c r="D18" s="1"/>
      <c r="E18" s="124" t="s">
        <v>36</v>
      </c>
      <c r="F18" s="125"/>
      <c r="G18" s="125"/>
      <c r="H18" s="125"/>
      <c r="I18" s="125"/>
      <c r="J18" s="42">
        <f>+C10</f>
        <v>45301</v>
      </c>
    </row>
    <row r="19" spans="2:10" ht="15.75" thickBot="1" x14ac:dyDescent="0.3">
      <c r="B19" s="44" t="s">
        <v>38</v>
      </c>
      <c r="C19" s="45">
        <f>DAYS360(C17,C18)</f>
        <v>189</v>
      </c>
      <c r="D19" s="1"/>
      <c r="E19" s="116" t="s">
        <v>39</v>
      </c>
      <c r="F19" s="117"/>
      <c r="G19" s="117"/>
      <c r="H19" s="117"/>
      <c r="I19" s="117"/>
      <c r="J19" s="45">
        <f>DAYS360(J17,J18)</f>
        <v>369</v>
      </c>
    </row>
    <row r="20" spans="2:10" ht="15.75" thickBot="1" x14ac:dyDescent="0.3">
      <c r="B20" s="28"/>
      <c r="C20" s="23"/>
      <c r="D20" s="1"/>
      <c r="E20" s="1"/>
      <c r="F20" s="1"/>
      <c r="G20" s="1"/>
      <c r="H20" s="24"/>
      <c r="I20" s="25"/>
      <c r="J20" s="26"/>
    </row>
    <row r="21" spans="2:10" ht="15.75" thickBot="1" x14ac:dyDescent="0.3">
      <c r="B21" s="118" t="s">
        <v>41</v>
      </c>
      <c r="C21" s="119"/>
      <c r="D21" s="1"/>
      <c r="E21" s="118" t="s">
        <v>42</v>
      </c>
      <c r="F21" s="120"/>
      <c r="G21" s="120"/>
      <c r="H21" s="120"/>
      <c r="I21" s="120"/>
      <c r="J21" s="119"/>
    </row>
    <row r="22" spans="2:10" ht="15.75" thickBot="1" x14ac:dyDescent="0.3">
      <c r="B22" s="41" t="s">
        <v>43</v>
      </c>
      <c r="C22" s="42">
        <v>45017</v>
      </c>
      <c r="D22" s="1"/>
      <c r="E22" s="121" t="s">
        <v>44</v>
      </c>
      <c r="F22" s="122"/>
      <c r="G22" s="122"/>
      <c r="H22" s="122"/>
      <c r="I22" s="123"/>
      <c r="J22" s="42">
        <f>+C11</f>
        <v>42583</v>
      </c>
    </row>
    <row r="23" spans="2:10" x14ac:dyDescent="0.25">
      <c r="B23" s="43" t="s">
        <v>45</v>
      </c>
      <c r="C23" s="42">
        <f>+C10</f>
        <v>45301</v>
      </c>
      <c r="D23" s="1"/>
      <c r="E23" s="124" t="s">
        <v>46</v>
      </c>
      <c r="F23" s="125"/>
      <c r="G23" s="125"/>
      <c r="H23" s="125"/>
      <c r="I23" s="125"/>
      <c r="J23" s="42">
        <f>+C10</f>
        <v>45301</v>
      </c>
    </row>
    <row r="24" spans="2:10" ht="15.75" thickBot="1" x14ac:dyDescent="0.3">
      <c r="B24" s="46" t="s">
        <v>47</v>
      </c>
      <c r="C24" s="49">
        <v>45</v>
      </c>
      <c r="D24" s="1"/>
      <c r="E24" s="116" t="s">
        <v>48</v>
      </c>
      <c r="F24" s="117"/>
      <c r="G24" s="117"/>
      <c r="H24" s="117"/>
      <c r="I24" s="117"/>
      <c r="J24" s="45">
        <f>DAYS360(J22,J23)</f>
        <v>2679</v>
      </c>
    </row>
    <row r="25" spans="2:10" ht="15.75" thickBot="1" x14ac:dyDescent="0.3">
      <c r="B25" s="41" t="s">
        <v>49</v>
      </c>
      <c r="C25" s="50"/>
      <c r="D25" s="1"/>
      <c r="E25" s="1"/>
      <c r="F25" s="1"/>
      <c r="G25" s="1"/>
      <c r="H25" s="24"/>
      <c r="I25" s="25"/>
      <c r="J25" s="26"/>
    </row>
    <row r="26" spans="2:10" ht="15.75" thickBot="1" x14ac:dyDescent="0.3">
      <c r="B26" s="44" t="s">
        <v>50</v>
      </c>
      <c r="C26" s="45">
        <f>+C24-C25</f>
        <v>45</v>
      </c>
      <c r="D26" s="1"/>
      <c r="E26" s="1"/>
      <c r="F26" s="1"/>
      <c r="G26" s="1"/>
      <c r="H26" s="24"/>
      <c r="I26" s="25"/>
      <c r="J26" s="26"/>
    </row>
    <row r="27" spans="2:10" ht="15.75" thickBot="1" x14ac:dyDescent="0.3">
      <c r="B27" s="28"/>
      <c r="C27" s="51"/>
      <c r="D27" s="1"/>
      <c r="E27" s="1"/>
      <c r="F27" s="1"/>
      <c r="G27" s="1"/>
      <c r="H27" s="24"/>
      <c r="I27" s="25"/>
      <c r="J27" s="26"/>
    </row>
    <row r="28" spans="2:10" ht="15.75" thickBot="1" x14ac:dyDescent="0.3">
      <c r="B28" s="52"/>
      <c r="C28" s="9"/>
      <c r="D28" s="9"/>
      <c r="E28" s="9"/>
      <c r="F28" s="9"/>
      <c r="G28" s="9"/>
      <c r="H28" s="9"/>
      <c r="I28" s="9"/>
      <c r="J28" s="10"/>
    </row>
    <row r="29" spans="2:10" ht="23.25" thickBot="1" x14ac:dyDescent="0.3">
      <c r="B29" s="54" t="s">
        <v>51</v>
      </c>
      <c r="C29" s="1"/>
      <c r="D29" s="1"/>
      <c r="E29" s="1"/>
      <c r="F29" s="1"/>
      <c r="G29" s="1"/>
      <c r="H29" s="1"/>
      <c r="I29" s="55" t="s">
        <v>52</v>
      </c>
      <c r="J29" s="26"/>
    </row>
    <row r="30" spans="2:10" x14ac:dyDescent="0.25">
      <c r="B30" s="29" t="s">
        <v>53</v>
      </c>
      <c r="C30" s="60">
        <f>J13-J11-J12</f>
        <v>18500000</v>
      </c>
      <c r="D30" s="58" t="s">
        <v>54</v>
      </c>
      <c r="E30" s="98">
        <f>C26</f>
        <v>45</v>
      </c>
      <c r="F30" s="1"/>
      <c r="G30" s="1">
        <v>30</v>
      </c>
      <c r="H30" s="1"/>
      <c r="I30" s="61">
        <v>0</v>
      </c>
      <c r="J30" s="62">
        <f>(C30*E30/G30)</f>
        <v>27750000</v>
      </c>
    </row>
    <row r="31" spans="2:10" x14ac:dyDescent="0.25">
      <c r="B31" s="29" t="s">
        <v>55</v>
      </c>
      <c r="C31" s="60">
        <f>J13</f>
        <v>18662000</v>
      </c>
      <c r="D31" s="58" t="s">
        <v>54</v>
      </c>
      <c r="E31" s="27">
        <v>360</v>
      </c>
      <c r="F31" s="58" t="s">
        <v>56</v>
      </c>
      <c r="G31" s="27">
        <f>C12</f>
        <v>2679</v>
      </c>
      <c r="H31" s="24" t="s">
        <v>57</v>
      </c>
      <c r="I31" s="64"/>
      <c r="J31" s="62">
        <f>((C31*G31)/E31)</f>
        <v>138876383.33333334</v>
      </c>
    </row>
    <row r="32" spans="2:10" x14ac:dyDescent="0.25">
      <c r="B32" s="29" t="s">
        <v>58</v>
      </c>
      <c r="C32" s="60">
        <f>J31</f>
        <v>138876383.33333334</v>
      </c>
      <c r="D32" s="58" t="s">
        <v>54</v>
      </c>
      <c r="E32" s="27">
        <v>360</v>
      </c>
      <c r="F32" s="58" t="s">
        <v>56</v>
      </c>
      <c r="G32" s="27">
        <f>C12</f>
        <v>2679</v>
      </c>
      <c r="H32" s="65" t="s">
        <v>59</v>
      </c>
      <c r="I32" s="66">
        <v>0.12</v>
      </c>
      <c r="J32" s="62">
        <f>(C32*I32*(G32/E32))</f>
        <v>124016610.31666666</v>
      </c>
    </row>
    <row r="33" spans="2:10" x14ac:dyDescent="0.25">
      <c r="B33" s="29" t="s">
        <v>60</v>
      </c>
      <c r="C33" s="60">
        <f>J13</f>
        <v>18662000</v>
      </c>
      <c r="D33" s="58" t="s">
        <v>54</v>
      </c>
      <c r="E33" s="27">
        <v>360</v>
      </c>
      <c r="F33" s="58" t="s">
        <v>56</v>
      </c>
      <c r="G33" s="27">
        <f>C12</f>
        <v>2679</v>
      </c>
      <c r="H33" s="24" t="s">
        <v>57</v>
      </c>
      <c r="I33" s="64">
        <v>0</v>
      </c>
      <c r="J33" s="67">
        <f>((C33*G33)/E33)</f>
        <v>138876383.33333334</v>
      </c>
    </row>
    <row r="34" spans="2:10" x14ac:dyDescent="0.25">
      <c r="B34" s="29" t="s">
        <v>61</v>
      </c>
      <c r="C34" s="60">
        <f>J10</f>
        <v>18500000</v>
      </c>
      <c r="D34" s="58" t="s">
        <v>54</v>
      </c>
      <c r="E34" s="1">
        <v>30</v>
      </c>
      <c r="F34" s="58" t="s">
        <v>56</v>
      </c>
      <c r="G34" s="1">
        <v>0</v>
      </c>
      <c r="H34" s="24"/>
      <c r="I34" s="64"/>
      <c r="J34" s="62">
        <f>((C34/E34)*G34)</f>
        <v>0</v>
      </c>
    </row>
    <row r="35" spans="2:10" x14ac:dyDescent="0.25">
      <c r="B35" s="29" t="s">
        <v>62</v>
      </c>
      <c r="C35" s="60">
        <f>+J10</f>
        <v>18500000</v>
      </c>
      <c r="D35" s="58" t="s">
        <v>54</v>
      </c>
      <c r="E35" s="1">
        <v>30</v>
      </c>
      <c r="F35" s="58" t="s">
        <v>56</v>
      </c>
      <c r="G35" s="1">
        <v>20</v>
      </c>
      <c r="H35" s="24"/>
      <c r="I35" s="64"/>
      <c r="J35" s="101">
        <f>(C35+(C35*20*100/E35))</f>
        <v>1251833333.3333333</v>
      </c>
    </row>
    <row r="36" spans="2:10" x14ac:dyDescent="0.25">
      <c r="B36" s="29" t="s">
        <v>63</v>
      </c>
      <c r="C36" s="60">
        <f>+J11</f>
        <v>162000</v>
      </c>
      <c r="D36" s="58" t="s">
        <v>54</v>
      </c>
      <c r="E36" s="1">
        <v>0</v>
      </c>
      <c r="F36" s="58" t="s">
        <v>56</v>
      </c>
      <c r="G36" s="1">
        <v>0</v>
      </c>
      <c r="H36" s="24"/>
      <c r="I36" s="64"/>
      <c r="J36" s="62">
        <v>0</v>
      </c>
    </row>
    <row r="37" spans="2:10" ht="15.75" thickBot="1" x14ac:dyDescent="0.3">
      <c r="B37" s="29" t="s">
        <v>64</v>
      </c>
      <c r="C37" s="60">
        <f>+J11</f>
        <v>162000</v>
      </c>
      <c r="D37" s="58" t="s">
        <v>54</v>
      </c>
      <c r="E37" s="60">
        <v>30</v>
      </c>
      <c r="F37" s="58" t="s">
        <v>56</v>
      </c>
      <c r="G37" s="1">
        <v>0</v>
      </c>
      <c r="H37" s="1"/>
      <c r="I37" s="1"/>
      <c r="J37" s="62">
        <f>((C37/E37)*G37)</f>
        <v>0</v>
      </c>
    </row>
    <row r="38" spans="2:10" ht="15.75" thickBot="1" x14ac:dyDescent="0.3">
      <c r="B38" s="126" t="s">
        <v>65</v>
      </c>
      <c r="C38" s="127"/>
      <c r="D38" s="127"/>
      <c r="E38" s="127"/>
      <c r="F38" s="127"/>
      <c r="G38" s="127"/>
      <c r="H38" s="127"/>
      <c r="I38" s="128"/>
      <c r="J38" s="69">
        <f>+J30+J31+J32+J33+J37+J36+J34+J35</f>
        <v>1681352710.3166666</v>
      </c>
    </row>
    <row r="39" spans="2:10" ht="15.75" thickBot="1" x14ac:dyDescent="0.3">
      <c r="B39" s="16" t="s">
        <v>66</v>
      </c>
      <c r="C39" s="59"/>
      <c r="D39" s="58"/>
      <c r="E39" s="70" t="s">
        <v>67</v>
      </c>
      <c r="F39" s="58"/>
      <c r="G39" s="70" t="s">
        <v>68</v>
      </c>
      <c r="H39" s="65"/>
      <c r="I39" s="66"/>
      <c r="J39" s="71"/>
    </row>
    <row r="40" spans="2:10" x14ac:dyDescent="0.25">
      <c r="B40" s="29" t="s">
        <v>69</v>
      </c>
      <c r="C40" s="72">
        <v>0.04</v>
      </c>
      <c r="D40" s="58"/>
      <c r="E40" s="73"/>
      <c r="F40" s="74"/>
      <c r="G40" s="73"/>
      <c r="H40" s="65"/>
      <c r="I40" s="73"/>
      <c r="J40" s="71">
        <f>(SUM(E40:G40)*-C40)</f>
        <v>0</v>
      </c>
    </row>
    <row r="41" spans="2:10" x14ac:dyDescent="0.25">
      <c r="B41" s="29" t="s">
        <v>70</v>
      </c>
      <c r="C41" s="100"/>
      <c r="D41" s="58"/>
      <c r="E41" s="99"/>
      <c r="F41" s="75"/>
      <c r="G41" s="75"/>
      <c r="H41" s="65"/>
      <c r="I41" s="73"/>
      <c r="J41" s="71">
        <f>C41*E41*G41</f>
        <v>0</v>
      </c>
    </row>
    <row r="42" spans="2:10" x14ac:dyDescent="0.25">
      <c r="B42" s="29" t="s">
        <v>71</v>
      </c>
      <c r="C42" s="72"/>
      <c r="D42" s="58"/>
      <c r="E42" s="73"/>
      <c r="F42" s="75"/>
      <c r="G42" s="75"/>
      <c r="H42" s="65"/>
      <c r="I42" s="73"/>
      <c r="J42" s="71">
        <v>0</v>
      </c>
    </row>
    <row r="43" spans="2:10" ht="15.75" thickBot="1" x14ac:dyDescent="0.3">
      <c r="B43" s="29" t="s">
        <v>72</v>
      </c>
      <c r="C43" s="1"/>
      <c r="D43" s="76"/>
      <c r="E43" s="73"/>
      <c r="F43" s="73"/>
      <c r="G43" s="73"/>
      <c r="H43" s="1"/>
      <c r="I43" s="1"/>
      <c r="J43" s="71">
        <v>0</v>
      </c>
    </row>
    <row r="44" spans="2:10" ht="15.75" thickBot="1" x14ac:dyDescent="0.3">
      <c r="B44" s="126" t="s">
        <v>73</v>
      </c>
      <c r="C44" s="127"/>
      <c r="D44" s="127"/>
      <c r="E44" s="127"/>
      <c r="F44" s="127"/>
      <c r="G44" s="127"/>
      <c r="H44" s="127"/>
      <c r="I44" s="128"/>
      <c r="J44" s="77">
        <f>SUM(J40:J43)</f>
        <v>0</v>
      </c>
    </row>
    <row r="45" spans="2:10" ht="15.75" thickBot="1" x14ac:dyDescent="0.3">
      <c r="B45" s="29"/>
      <c r="C45" s="59"/>
      <c r="D45" s="78"/>
      <c r="E45" s="78"/>
      <c r="F45" s="73"/>
      <c r="G45" s="73"/>
      <c r="H45" s="65"/>
      <c r="I45" s="73"/>
      <c r="J45" s="79"/>
    </row>
    <row r="46" spans="2:10" ht="15.75" thickBot="1" x14ac:dyDescent="0.3">
      <c r="B46" s="80" t="s">
        <v>74</v>
      </c>
      <c r="C46" s="81"/>
      <c r="D46" s="68"/>
      <c r="E46" s="68"/>
      <c r="F46" s="82"/>
      <c r="G46" s="82"/>
      <c r="H46" s="83"/>
      <c r="I46" s="82"/>
      <c r="J46" s="102">
        <f>+J38+J44</f>
        <v>1681352710.3166666</v>
      </c>
    </row>
  </sheetData>
  <mergeCells count="14">
    <mergeCell ref="E18:I18"/>
    <mergeCell ref="B2:J2"/>
    <mergeCell ref="C5:E5"/>
    <mergeCell ref="B16:C16"/>
    <mergeCell ref="E16:J16"/>
    <mergeCell ref="E17:I17"/>
    <mergeCell ref="B38:I38"/>
    <mergeCell ref="B44:I44"/>
    <mergeCell ref="E19:I19"/>
    <mergeCell ref="B21:C21"/>
    <mergeCell ref="E21:J21"/>
    <mergeCell ref="E22:I22"/>
    <mergeCell ref="E23:I23"/>
    <mergeCell ref="E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Plantilla </vt:lpstr>
      <vt:lpstr>Prueba Normal 1</vt:lpstr>
      <vt:lpstr>Prueba Normal 2</vt:lpstr>
      <vt:lpstr>Prueba normal 3</vt:lpstr>
      <vt:lpstr>Prueba Extraordinaria 1</vt:lpstr>
      <vt:lpstr>Prueba Extraordinaria 2</vt:lpstr>
      <vt:lpstr>Prueba Extraordinaria 3</vt:lpstr>
      <vt:lpstr>Prueba de Error 1</vt:lpstr>
      <vt:lpstr>Prueba de Error 2</vt:lpstr>
      <vt:lpstr>Prueba de Error 3</vt:lpstr>
      <vt:lpstr>Prueba de Error 4</vt:lpstr>
      <vt:lpstr>'Plantilla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A. Pérez M</dc:creator>
  <cp:lastModifiedBy>ESNEYDER MESA</cp:lastModifiedBy>
  <dcterms:created xsi:type="dcterms:W3CDTF">2025-02-10T16:22:45Z</dcterms:created>
  <dcterms:modified xsi:type="dcterms:W3CDTF">2025-02-13T13:46:31Z</dcterms:modified>
</cp:coreProperties>
</file>