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qing/Desktop/CSE 415/FinalProject-WickedProblem/"/>
    </mc:Choice>
  </mc:AlternateContent>
  <xr:revisionPtr revIDLastSave="0" documentId="13_ncr:1_{12F0BF8B-8C3A-574D-A0D2-6329F7F84998}" xr6:coauthVersionLast="43" xr6:coauthVersionMax="43" xr10:uidLastSave="{00000000-0000-0000-0000-000000000000}"/>
  <bookViews>
    <workbookView xWindow="0" yWindow="0" windowWidth="25600" windowHeight="16000" xr2:uid="{90975E26-C511-E84A-A406-5619CEC59C81}"/>
  </bookViews>
  <sheets>
    <sheet name="Sheet1" sheetId="1" r:id="rId1"/>
  </sheets>
  <definedNames>
    <definedName name="_xlnm.Print_Area" localSheetId="0">Sheet1!$D$37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3" i="1" l="1"/>
  <c r="I323" i="1"/>
  <c r="E323" i="1"/>
  <c r="I321" i="1"/>
  <c r="G321" i="1"/>
  <c r="E321" i="1"/>
  <c r="C321" i="1" s="1"/>
  <c r="C323" i="1"/>
  <c r="G319" i="1"/>
  <c r="E319" i="1"/>
  <c r="C319" i="1" s="1"/>
  <c r="G317" i="1"/>
  <c r="E317" i="1"/>
  <c r="C317" i="1" s="1"/>
  <c r="G315" i="1"/>
  <c r="E315" i="1"/>
  <c r="C315" i="1"/>
  <c r="E307" i="1"/>
  <c r="G307" i="1"/>
  <c r="I307" i="1"/>
  <c r="G309" i="1"/>
  <c r="E309" i="1"/>
  <c r="C309" i="1"/>
  <c r="C307" i="1"/>
  <c r="G305" i="1"/>
  <c r="E305" i="1"/>
  <c r="C305" i="1" s="1"/>
  <c r="G303" i="1"/>
  <c r="E303" i="1"/>
  <c r="C303" i="1" s="1"/>
  <c r="G301" i="1"/>
  <c r="E301" i="1"/>
  <c r="C301" i="1"/>
  <c r="G293" i="1"/>
  <c r="G279" i="1"/>
  <c r="E293" i="1"/>
  <c r="I293" i="1"/>
  <c r="G295" i="1"/>
  <c r="E295" i="1"/>
  <c r="C295" i="1"/>
  <c r="C293" i="1"/>
  <c r="G291" i="1"/>
  <c r="E291" i="1"/>
  <c r="C291" i="1"/>
  <c r="G289" i="1"/>
  <c r="E289" i="1"/>
  <c r="C289" i="1" s="1"/>
  <c r="G287" i="1"/>
  <c r="E287" i="1"/>
  <c r="C287" i="1"/>
  <c r="I279" i="1"/>
  <c r="E279" i="1"/>
  <c r="E263" i="1"/>
  <c r="E265" i="1"/>
  <c r="G281" i="1"/>
  <c r="E281" i="1"/>
  <c r="C281" i="1"/>
  <c r="C279" i="1"/>
  <c r="G277" i="1"/>
  <c r="E277" i="1"/>
  <c r="G275" i="1"/>
  <c r="E275" i="1"/>
  <c r="C275" i="1"/>
  <c r="G273" i="1"/>
  <c r="E273" i="1"/>
  <c r="C273" i="1"/>
  <c r="I249" i="1"/>
  <c r="E249" i="1"/>
  <c r="I235" i="1"/>
  <c r="E235" i="1"/>
  <c r="I221" i="1"/>
  <c r="E221" i="1"/>
  <c r="E207" i="1"/>
  <c r="E193" i="1"/>
  <c r="E179" i="1"/>
  <c r="E165" i="1"/>
  <c r="G267" i="1"/>
  <c r="E267" i="1"/>
  <c r="C267" i="1"/>
  <c r="G265" i="1"/>
  <c r="C265" i="1"/>
  <c r="G263" i="1"/>
  <c r="G261" i="1"/>
  <c r="E261" i="1"/>
  <c r="C261" i="1" s="1"/>
  <c r="G259" i="1"/>
  <c r="E259" i="1"/>
  <c r="C259" i="1"/>
  <c r="C253" i="1"/>
  <c r="C251" i="1"/>
  <c r="C247" i="1"/>
  <c r="C245" i="1"/>
  <c r="E245" i="1"/>
  <c r="E247" i="1"/>
  <c r="E251" i="1"/>
  <c r="E253" i="1"/>
  <c r="G253" i="1"/>
  <c r="G251" i="1"/>
  <c r="G249" i="1"/>
  <c r="G247" i="1"/>
  <c r="G245" i="1"/>
  <c r="G239" i="1"/>
  <c r="E239" i="1"/>
  <c r="C239" i="1"/>
  <c r="G237" i="1"/>
  <c r="E237" i="1"/>
  <c r="C237" i="1" s="1"/>
  <c r="G235" i="1"/>
  <c r="G233" i="1"/>
  <c r="E233" i="1"/>
  <c r="C233" i="1" s="1"/>
  <c r="G231" i="1"/>
  <c r="E231" i="1"/>
  <c r="C231" i="1"/>
  <c r="G225" i="1"/>
  <c r="E225" i="1"/>
  <c r="C225" i="1"/>
  <c r="G223" i="1"/>
  <c r="E223" i="1"/>
  <c r="C223" i="1"/>
  <c r="G221" i="1"/>
  <c r="G219" i="1"/>
  <c r="E219" i="1"/>
  <c r="C219" i="1" s="1"/>
  <c r="G217" i="1"/>
  <c r="E217" i="1"/>
  <c r="C217" i="1"/>
  <c r="I207" i="1"/>
  <c r="G207" i="1"/>
  <c r="G205" i="1"/>
  <c r="E205" i="1"/>
  <c r="G211" i="1"/>
  <c r="E211" i="1"/>
  <c r="C211" i="1"/>
  <c r="G209" i="1"/>
  <c r="E209" i="1"/>
  <c r="C209" i="1"/>
  <c r="C205" i="1"/>
  <c r="G203" i="1"/>
  <c r="E203" i="1"/>
  <c r="C203" i="1" s="1"/>
  <c r="G191" i="1"/>
  <c r="E191" i="1"/>
  <c r="I191" i="1"/>
  <c r="E195" i="1"/>
  <c r="E189" i="1"/>
  <c r="C189" i="1" s="1"/>
  <c r="E181" i="1"/>
  <c r="E169" i="1"/>
  <c r="E167" i="1"/>
  <c r="E163" i="1"/>
  <c r="E155" i="1"/>
  <c r="E153" i="1"/>
  <c r="E151" i="1"/>
  <c r="E141" i="1"/>
  <c r="E139" i="1"/>
  <c r="E137" i="1"/>
  <c r="E123" i="1"/>
  <c r="E109" i="1"/>
  <c r="E95" i="1"/>
  <c r="E81" i="1"/>
  <c r="E67" i="1"/>
  <c r="E53" i="1"/>
  <c r="E39" i="1"/>
  <c r="E25" i="1"/>
  <c r="E23" i="1"/>
  <c r="G197" i="1"/>
  <c r="E197" i="1"/>
  <c r="C197" i="1"/>
  <c r="G195" i="1"/>
  <c r="I193" i="1"/>
  <c r="G193" i="1"/>
  <c r="G189" i="1"/>
  <c r="I177" i="1"/>
  <c r="I179" i="1"/>
  <c r="G179" i="1"/>
  <c r="G175" i="1"/>
  <c r="E177" i="1"/>
  <c r="E175" i="1"/>
  <c r="C71" i="1"/>
  <c r="C69" i="1"/>
  <c r="C63" i="1"/>
  <c r="I63" i="1"/>
  <c r="G63" i="1"/>
  <c r="E63" i="1"/>
  <c r="C57" i="1"/>
  <c r="C55" i="1"/>
  <c r="I49" i="1"/>
  <c r="G49" i="1"/>
  <c r="E49" i="1"/>
  <c r="C49" i="1"/>
  <c r="I165" i="1"/>
  <c r="I151" i="1"/>
  <c r="G141" i="1"/>
  <c r="G155" i="1" s="1"/>
  <c r="G169" i="1" s="1"/>
  <c r="G183" i="1" s="1"/>
  <c r="G139" i="1"/>
  <c r="G153" i="1" s="1"/>
  <c r="G167" i="1" s="1"/>
  <c r="G181" i="1" s="1"/>
  <c r="G137" i="1"/>
  <c r="G151" i="1" s="1"/>
  <c r="G165" i="1" s="1"/>
  <c r="G135" i="1"/>
  <c r="G149" i="1" s="1"/>
  <c r="G163" i="1" s="1"/>
  <c r="G177" i="1" s="1"/>
  <c r="E107" i="1"/>
  <c r="E121" i="1" s="1"/>
  <c r="E135" i="1" s="1"/>
  <c r="E149" i="1" s="1"/>
  <c r="I107" i="1"/>
  <c r="I121" i="1" s="1"/>
  <c r="I135" i="1" s="1"/>
  <c r="I149" i="1" s="1"/>
  <c r="I163" i="1" s="1"/>
  <c r="I35" i="1"/>
  <c r="E35" i="1"/>
  <c r="E77" i="1" s="1"/>
  <c r="E91" i="1" s="1"/>
  <c r="E105" i="1" s="1"/>
  <c r="E119" i="1" s="1"/>
  <c r="E133" i="1" s="1"/>
  <c r="E147" i="1" s="1"/>
  <c r="E161" i="1" s="1"/>
  <c r="G35" i="1"/>
  <c r="C29" i="1"/>
  <c r="C43" i="1" s="1"/>
  <c r="C27" i="1"/>
  <c r="C41" i="1" s="1"/>
  <c r="C83" i="1" s="1"/>
  <c r="C97" i="1" s="1"/>
  <c r="C111" i="1" s="1"/>
  <c r="C125" i="1" s="1"/>
  <c r="C25" i="1"/>
  <c r="C23" i="1"/>
  <c r="C37" i="1" s="1"/>
  <c r="C51" i="1" s="1"/>
  <c r="C65" i="1" s="1"/>
  <c r="C21" i="1"/>
  <c r="C35" i="1" s="1"/>
  <c r="C9" i="1"/>
  <c r="C13" i="1"/>
  <c r="C139" i="1" l="1"/>
  <c r="C39" i="1"/>
  <c r="C53" i="1" s="1"/>
  <c r="C67" i="1" s="1"/>
  <c r="C81" i="1" s="1"/>
  <c r="C95" i="1" s="1"/>
  <c r="C109" i="1" s="1"/>
  <c r="C123" i="1" s="1"/>
  <c r="C137" i="1" s="1"/>
  <c r="C151" i="1" s="1"/>
  <c r="C85" i="1"/>
  <c r="C99" i="1" s="1"/>
  <c r="C113" i="1" s="1"/>
  <c r="C127" i="1" s="1"/>
  <c r="C141" i="1" s="1"/>
  <c r="C79" i="1"/>
  <c r="C93" i="1" s="1"/>
  <c r="C107" i="1" s="1"/>
  <c r="C121" i="1" s="1"/>
  <c r="C135" i="1" s="1"/>
  <c r="C149" i="1" s="1"/>
  <c r="C163" i="1" s="1"/>
  <c r="G77" i="1"/>
  <c r="G91" i="1" s="1"/>
  <c r="G105" i="1" s="1"/>
  <c r="G119" i="1" s="1"/>
  <c r="G133" i="1" s="1"/>
  <c r="G147" i="1" s="1"/>
  <c r="G161" i="1" s="1"/>
  <c r="C77" i="1"/>
  <c r="C91" i="1" s="1"/>
  <c r="C105" i="1" s="1"/>
  <c r="C119" i="1" s="1"/>
  <c r="C133" i="1" s="1"/>
  <c r="C147" i="1" s="1"/>
  <c r="C161" i="1" s="1"/>
  <c r="C175" i="1" s="1"/>
  <c r="E183" i="1"/>
  <c r="C153" i="1"/>
  <c r="C167" i="1" l="1"/>
  <c r="C181" i="1" s="1"/>
  <c r="C155" i="1"/>
  <c r="C169" i="1" s="1"/>
  <c r="C183" i="1" s="1"/>
  <c r="C165" i="1"/>
  <c r="C179" i="1" s="1"/>
  <c r="C177" i="1"/>
  <c r="C191" i="1" s="1"/>
  <c r="C193" i="1" l="1"/>
  <c r="C207" i="1" s="1"/>
  <c r="C221" i="1" s="1"/>
  <c r="C235" i="1" s="1"/>
  <c r="C249" i="1" s="1"/>
  <c r="C263" i="1" s="1"/>
  <c r="C277" i="1" s="1"/>
  <c r="C195" i="1"/>
</calcChain>
</file>

<file path=xl/sharedStrings.xml><?xml version="1.0" encoding="utf-8"?>
<sst xmlns="http://schemas.openxmlformats.org/spreadsheetml/2006/main" count="646" uniqueCount="55">
  <si>
    <t>BFS "Best" Route Transcript:</t>
  </si>
  <si>
    <t>Solution path:</t>
  </si>
  <si>
    <t>Year: 0 Quarter: 1</t>
  </si>
  <si>
    <t>$28000000000 left to invest this year</t>
  </si>
  <si>
    <t>East and Southern Africa:</t>
  </si>
  <si>
    <t>Western and Central Europe and North America</t>
  </si>
  <si>
    <t>Western and Central Africa / Middle East and North Africa:</t>
  </si>
  <si>
    <t>Latin America / Carribean:</t>
  </si>
  <si>
    <t>Asia and Pacific / Eastern Europe and Central Asia:</t>
  </si>
  <si>
    <t>cases:</t>
  </si>
  <si>
    <t>sf:</t>
  </si>
  <si>
    <t>deaths:</t>
  </si>
  <si>
    <t>Research in progress.</t>
  </si>
  <si>
    <t>$16000000000 left to invest this year</t>
  </si>
  <si>
    <t>$8000000000 left to invest this year</t>
  </si>
  <si>
    <t>Year: 0 Quarter: 2</t>
  </si>
  <si>
    <t>Year: 0 Quarter: 3</t>
  </si>
  <si>
    <t>treatment:</t>
  </si>
  <si>
    <t>Year: 1 Quarter: 1</t>
  </si>
  <si>
    <t>$20000000000 left to invest this year</t>
  </si>
  <si>
    <t>Year: 1 Quarter: 2</t>
  </si>
  <si>
    <t>$12000000000 left to invest this year</t>
  </si>
  <si>
    <t>Year: 1 Quarter: 3</t>
  </si>
  <si>
    <t>$6000000000 left to invest this year</t>
  </si>
  <si>
    <t>Year: 1 Quarter: 4</t>
  </si>
  <si>
    <t>Year: 2 Quarter: 1</t>
  </si>
  <si>
    <t>1 research cycle complete</t>
  </si>
  <si>
    <t>Year: 2 Quarter: 2</t>
  </si>
  <si>
    <t>Year: 2 Quarter: 3</t>
  </si>
  <si>
    <t>$000000000 left to invest this year</t>
  </si>
  <si>
    <t>$0 left to invest this year</t>
  </si>
  <si>
    <t>Year: 0 Quarter: 4</t>
  </si>
  <si>
    <t>Year: 2 Quarter: 4</t>
  </si>
  <si>
    <t>Year: 3 Quarter: 1</t>
  </si>
  <si>
    <t>Year: 3 Quarter: 2</t>
  </si>
  <si>
    <t>$120000000000 left to invest this year</t>
  </si>
  <si>
    <t>Year: 3 Quarter: 3</t>
  </si>
  <si>
    <t>$60000000000 left to invest this year</t>
  </si>
  <si>
    <t>Year: 3 Quarter: 4</t>
  </si>
  <si>
    <t>$280000000000 left to invest this year</t>
  </si>
  <si>
    <t>Year: 4 Quarter: 1</t>
  </si>
  <si>
    <t>2 research cycle complete</t>
  </si>
  <si>
    <t>$160000000000 left to invest this year</t>
  </si>
  <si>
    <t>Year: 4 Quarter: 2</t>
  </si>
  <si>
    <t>Research in Progress</t>
  </si>
  <si>
    <t>$80000000000 left to invest this year</t>
  </si>
  <si>
    <t>Year: 4 Quarter: 3</t>
  </si>
  <si>
    <t>$00000000000 left to invest this year</t>
  </si>
  <si>
    <t>Year: 4 Quarter: 4</t>
  </si>
  <si>
    <t>$2800000000000 left to invest this year</t>
  </si>
  <si>
    <t>Year: 5 Quarter: 1</t>
  </si>
  <si>
    <t>$2000000000000 left to invest this year</t>
  </si>
  <si>
    <t>Year: 5 Quarter: 2</t>
  </si>
  <si>
    <t>$1200000000000 left to invest this year</t>
  </si>
  <si>
    <t>The initial goal of HIV/AIDS prevention is reached.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</si>
</sst>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color theme="1"/>
      <name val="Menlo Regula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B510-A048-1241-B119-5B99C056BBF0}">
  <dimension ref="B2:I325"/>
  <sheetViews>
    <sheetView showGridLines="0" tabSelected="1" topLeftCell="A299" zoomScale="108" workbookViewId="0">
      <selection activeCell="N6" sqref="N6"/>
    </sheetView>
  </sheetViews>
  <sheetFormatPr baseColWidth="10" defaultRowHeight="12"/>
  <cols>
    <col min="1" max="1" width="10.83203125" style="1"/>
    <col min="2" max="2" width="8.5" style="1" customWidth="1"/>
    <col min="3" max="3" width="10.83203125" style="1"/>
    <col min="4" max="4" width="7" style="1" customWidth="1"/>
    <col min="5" max="5" width="9.1640625" style="1" customWidth="1"/>
    <col min="6" max="6" width="9" style="1" customWidth="1"/>
    <col min="7" max="7" width="8.6640625" style="1" customWidth="1"/>
    <col min="8" max="8" width="11.1640625" style="1" customWidth="1"/>
    <col min="9" max="9" width="7.33203125" style="1" customWidth="1"/>
    <col min="10" max="16384" width="10.83203125" style="1"/>
  </cols>
  <sheetData>
    <row r="2" spans="2:9">
      <c r="B2" s="1" t="s">
        <v>0</v>
      </c>
    </row>
    <row r="3" spans="2:9">
      <c r="B3" s="1" t="s">
        <v>1</v>
      </c>
    </row>
    <row r="4" spans="2:9">
      <c r="B4" s="1" t="s">
        <v>2</v>
      </c>
    </row>
    <row r="5" spans="2:9">
      <c r="B5" s="1" t="s">
        <v>3</v>
      </c>
    </row>
    <row r="6" spans="2:9">
      <c r="B6" s="1" t="s">
        <v>4</v>
      </c>
    </row>
    <row r="7" spans="2:9">
      <c r="B7" s="1" t="s">
        <v>9</v>
      </c>
      <c r="C7" s="1">
        <v>19600000</v>
      </c>
      <c r="D7" s="1" t="s">
        <v>10</v>
      </c>
      <c r="E7" s="1">
        <v>4.0800000000000003E-2</v>
      </c>
      <c r="F7" s="1" t="s">
        <v>11</v>
      </c>
      <c r="G7" s="1">
        <v>426666</v>
      </c>
      <c r="H7" s="1" t="s">
        <v>17</v>
      </c>
      <c r="I7" s="1">
        <v>0.66</v>
      </c>
    </row>
    <row r="8" spans="2:9">
      <c r="B8" s="1" t="s">
        <v>6</v>
      </c>
    </row>
    <row r="9" spans="2:9">
      <c r="B9" s="1" t="s">
        <v>9</v>
      </c>
      <c r="C9" s="1">
        <f>6100000+220000</f>
        <v>6320000</v>
      </c>
      <c r="D9" s="1" t="s">
        <v>10</v>
      </c>
      <c r="E9" s="1">
        <v>7.1300000000000002E-2</v>
      </c>
      <c r="F9" s="1" t="s">
        <v>11</v>
      </c>
      <c r="G9" s="1">
        <v>206933</v>
      </c>
      <c r="H9" s="1" t="s">
        <v>17</v>
      </c>
      <c r="I9" s="1">
        <v>0.34499999999999997</v>
      </c>
    </row>
    <row r="10" spans="2:9">
      <c r="B10" s="1" t="s">
        <v>8</v>
      </c>
    </row>
    <row r="11" spans="2:9">
      <c r="B11" s="1" t="s">
        <v>9</v>
      </c>
      <c r="C11" s="1">
        <v>6600000</v>
      </c>
      <c r="D11" s="1" t="s">
        <v>10</v>
      </c>
      <c r="E11" s="1">
        <v>7.3400000000000007E-2</v>
      </c>
      <c r="F11" s="1" t="s">
        <v>11</v>
      </c>
      <c r="G11" s="1">
        <v>218667</v>
      </c>
      <c r="H11" s="1" t="s">
        <v>17</v>
      </c>
      <c r="I11" s="1">
        <v>0.44500000000000001</v>
      </c>
    </row>
    <row r="12" spans="2:9">
      <c r="B12" s="1" t="s">
        <v>7</v>
      </c>
    </row>
    <row r="13" spans="2:9">
      <c r="B13" s="1" t="s">
        <v>9</v>
      </c>
      <c r="C13" s="1">
        <f>1800000+310000</f>
        <v>2110000</v>
      </c>
      <c r="D13" s="1" t="s">
        <v>10</v>
      </c>
      <c r="E13" s="1">
        <v>5.1999999999999998E-2</v>
      </c>
      <c r="F13" s="1" t="s">
        <v>11</v>
      </c>
      <c r="G13" s="1">
        <v>61329</v>
      </c>
      <c r="H13" s="1" t="s">
        <v>17</v>
      </c>
      <c r="I13" s="1">
        <v>0.59</v>
      </c>
    </row>
    <row r="14" spans="2:9">
      <c r="B14" s="1" t="s">
        <v>5</v>
      </c>
    </row>
    <row r="15" spans="2:9">
      <c r="B15" s="1" t="s">
        <v>9</v>
      </c>
      <c r="C15" s="1">
        <v>2200000</v>
      </c>
      <c r="D15" s="1" t="s">
        <v>10</v>
      </c>
      <c r="E15" s="1">
        <v>3.1800000000000002E-2</v>
      </c>
      <c r="F15" s="1" t="s">
        <v>11</v>
      </c>
      <c r="G15" s="1">
        <v>37351</v>
      </c>
      <c r="H15" s="1" t="s">
        <v>17</v>
      </c>
      <c r="I15" s="1">
        <v>0.76</v>
      </c>
    </row>
    <row r="17" spans="2:9">
      <c r="B17" s="1" t="s">
        <v>2</v>
      </c>
    </row>
    <row r="18" spans="2:9">
      <c r="B18" s="1" t="s">
        <v>12</v>
      </c>
    </row>
    <row r="19" spans="2:9">
      <c r="B19" s="1" t="s">
        <v>13</v>
      </c>
    </row>
    <row r="20" spans="2:9">
      <c r="B20" s="1" t="s">
        <v>4</v>
      </c>
    </row>
    <row r="21" spans="2:9">
      <c r="B21" s="1" t="s">
        <v>9</v>
      </c>
      <c r="C21" s="1">
        <f>19600000+19600000*E21</f>
        <v>20399680</v>
      </c>
      <c r="D21" s="1" t="s">
        <v>10</v>
      </c>
      <c r="E21" s="1">
        <v>4.0800000000000003E-2</v>
      </c>
      <c r="F21" s="1" t="s">
        <v>11</v>
      </c>
      <c r="G21" s="1">
        <v>426666</v>
      </c>
      <c r="H21" s="1" t="s">
        <v>17</v>
      </c>
      <c r="I21" s="1">
        <v>0.66</v>
      </c>
    </row>
    <row r="22" spans="2:9">
      <c r="B22" s="1" t="s">
        <v>6</v>
      </c>
    </row>
    <row r="23" spans="2:9">
      <c r="B23" s="1" t="s">
        <v>9</v>
      </c>
      <c r="C23" s="1">
        <f>6320000+6320000*E23</f>
        <v>6770616</v>
      </c>
      <c r="D23" s="1" t="s">
        <v>10</v>
      </c>
      <c r="E23" s="1">
        <f>E9</f>
        <v>7.1300000000000002E-2</v>
      </c>
      <c r="F23" s="1" t="s">
        <v>11</v>
      </c>
      <c r="G23" s="1">
        <v>206933</v>
      </c>
      <c r="H23" s="1" t="s">
        <v>17</v>
      </c>
      <c r="I23" s="1">
        <v>0.34499999999999997</v>
      </c>
    </row>
    <row r="24" spans="2:9">
      <c r="B24" s="1" t="s">
        <v>8</v>
      </c>
    </row>
    <row r="25" spans="2:9">
      <c r="B25" s="1" t="s">
        <v>9</v>
      </c>
      <c r="C25" s="1">
        <f>6600000+6600000*E25</f>
        <v>7084440</v>
      </c>
      <c r="D25" s="1" t="s">
        <v>10</v>
      </c>
      <c r="E25" s="1">
        <f>E11</f>
        <v>7.3400000000000007E-2</v>
      </c>
      <c r="F25" s="1" t="s">
        <v>11</v>
      </c>
      <c r="G25" s="1">
        <v>218667</v>
      </c>
      <c r="H25" s="1" t="s">
        <v>17</v>
      </c>
      <c r="I25" s="1">
        <v>0.44500000000000001</v>
      </c>
    </row>
    <row r="26" spans="2:9">
      <c r="B26" s="1" t="s">
        <v>7</v>
      </c>
    </row>
    <row r="27" spans="2:9">
      <c r="B27" s="1" t="s">
        <v>9</v>
      </c>
      <c r="C27" s="1">
        <f>2110000+2110000*E27</f>
        <v>2219720</v>
      </c>
      <c r="D27" s="1" t="s">
        <v>10</v>
      </c>
      <c r="E27" s="1">
        <v>5.1999999999999998E-2</v>
      </c>
      <c r="F27" s="1" t="s">
        <v>11</v>
      </c>
      <c r="G27" s="1">
        <v>61329</v>
      </c>
      <c r="H27" s="1" t="s">
        <v>17</v>
      </c>
      <c r="I27" s="1">
        <v>0.59</v>
      </c>
    </row>
    <row r="28" spans="2:9">
      <c r="B28" s="1" t="s">
        <v>5</v>
      </c>
    </row>
    <row r="29" spans="2:9">
      <c r="B29" s="1" t="s">
        <v>9</v>
      </c>
      <c r="C29" s="1">
        <f>2200000+2200000*E29</f>
        <v>2269960</v>
      </c>
      <c r="D29" s="1" t="s">
        <v>10</v>
      </c>
      <c r="E29" s="1">
        <v>3.1800000000000002E-2</v>
      </c>
      <c r="F29" s="1" t="s">
        <v>11</v>
      </c>
      <c r="G29" s="1">
        <v>37351</v>
      </c>
      <c r="H29" s="1" t="s">
        <v>17</v>
      </c>
      <c r="I29" s="1">
        <v>0.76</v>
      </c>
    </row>
    <row r="31" spans="2:9">
      <c r="B31" s="1" t="s">
        <v>15</v>
      </c>
    </row>
    <row r="32" spans="2:9">
      <c r="B32" s="1" t="s">
        <v>12</v>
      </c>
    </row>
    <row r="33" spans="2:9">
      <c r="B33" s="1" t="s">
        <v>14</v>
      </c>
    </row>
    <row r="34" spans="2:9">
      <c r="B34" s="1" t="s">
        <v>4</v>
      </c>
    </row>
    <row r="35" spans="2:9">
      <c r="B35" s="1" t="s">
        <v>9</v>
      </c>
      <c r="C35" s="1">
        <f>C21+C21*E35</f>
        <v>21065525.555199999</v>
      </c>
      <c r="D35" s="1" t="s">
        <v>10</v>
      </c>
      <c r="E35" s="1">
        <f>0.0408*0.8</f>
        <v>3.2640000000000002E-2</v>
      </c>
      <c r="F35" s="1" t="s">
        <v>11</v>
      </c>
      <c r="G35" s="1">
        <f>INT(426666*0.9)</f>
        <v>383999</v>
      </c>
      <c r="H35" s="1" t="s">
        <v>17</v>
      </c>
      <c r="I35" s="1">
        <f>0.66*1.3</f>
        <v>0.8580000000000001</v>
      </c>
    </row>
    <row r="36" spans="2:9">
      <c r="B36" s="1" t="s">
        <v>6</v>
      </c>
    </row>
    <row r="37" spans="2:9">
      <c r="B37" s="1" t="s">
        <v>9</v>
      </c>
      <c r="C37" s="1">
        <f>C23+C23*E37</f>
        <v>7253360.9208000004</v>
      </c>
      <c r="D37" s="2" t="s">
        <v>10</v>
      </c>
      <c r="E37" s="1">
        <v>7.1300000000000002E-2</v>
      </c>
      <c r="F37" s="1" t="s">
        <v>11</v>
      </c>
      <c r="G37" s="1">
        <v>206933</v>
      </c>
      <c r="H37" s="1" t="s">
        <v>17</v>
      </c>
      <c r="I37" s="1">
        <v>0.34499999999999997</v>
      </c>
    </row>
    <row r="38" spans="2:9">
      <c r="B38" s="1" t="s">
        <v>8</v>
      </c>
    </row>
    <row r="39" spans="2:9">
      <c r="B39" s="1" t="s">
        <v>9</v>
      </c>
      <c r="C39" s="1">
        <f>C25+C25*E39</f>
        <v>7604437.8959999997</v>
      </c>
      <c r="D39" s="1" t="s">
        <v>10</v>
      </c>
      <c r="E39" s="1">
        <f>E25</f>
        <v>7.3400000000000007E-2</v>
      </c>
      <c r="F39" s="1" t="s">
        <v>11</v>
      </c>
      <c r="G39" s="1">
        <v>218667</v>
      </c>
      <c r="H39" s="1" t="s">
        <v>17</v>
      </c>
      <c r="I39" s="1">
        <v>0.44500000000000001</v>
      </c>
    </row>
    <row r="40" spans="2:9">
      <c r="B40" s="1" t="s">
        <v>7</v>
      </c>
    </row>
    <row r="41" spans="2:9">
      <c r="B41" s="1" t="s">
        <v>9</v>
      </c>
      <c r="C41" s="1">
        <f>C27+C27*E41</f>
        <v>2335145.44</v>
      </c>
      <c r="D41" s="1" t="s">
        <v>10</v>
      </c>
      <c r="E41" s="1">
        <v>5.1999999999999998E-2</v>
      </c>
      <c r="F41" s="1" t="s">
        <v>11</v>
      </c>
      <c r="G41" s="1">
        <v>61329</v>
      </c>
      <c r="H41" s="1" t="s">
        <v>17</v>
      </c>
      <c r="I41" s="1">
        <v>0.59</v>
      </c>
    </row>
    <row r="42" spans="2:9">
      <c r="B42" s="1" t="s">
        <v>5</v>
      </c>
    </row>
    <row r="43" spans="2:9">
      <c r="B43" s="1" t="s">
        <v>9</v>
      </c>
      <c r="C43" s="1">
        <f>C29+C29*E43</f>
        <v>2342144.7280000001</v>
      </c>
      <c r="D43" s="1" t="s">
        <v>10</v>
      </c>
      <c r="E43" s="1">
        <v>3.1800000000000002E-2</v>
      </c>
      <c r="F43" s="1" t="s">
        <v>11</v>
      </c>
      <c r="G43" s="1">
        <v>37351</v>
      </c>
      <c r="H43" s="1" t="s">
        <v>17</v>
      </c>
      <c r="I43" s="1">
        <v>0.76</v>
      </c>
    </row>
    <row r="45" spans="2:9">
      <c r="B45" s="1" t="s">
        <v>16</v>
      </c>
    </row>
    <row r="46" spans="2:9">
      <c r="B46" s="1" t="s">
        <v>12</v>
      </c>
    </row>
    <row r="47" spans="2:9">
      <c r="B47" s="1" t="s">
        <v>30</v>
      </c>
    </row>
    <row r="48" spans="2:9">
      <c r="B48" s="1" t="s">
        <v>4</v>
      </c>
    </row>
    <row r="49" spans="2:9">
      <c r="B49" s="1" t="s">
        <v>9</v>
      </c>
      <c r="C49" s="1">
        <f>C35+C35*E49</f>
        <v>21753104.309321728</v>
      </c>
      <c r="D49" s="1" t="s">
        <v>10</v>
      </c>
      <c r="E49" s="1">
        <f>0.0408*0.8</f>
        <v>3.2640000000000002E-2</v>
      </c>
      <c r="F49" s="1" t="s">
        <v>11</v>
      </c>
      <c r="G49" s="1">
        <f>INT(426666*0.9)</f>
        <v>383999</v>
      </c>
      <c r="H49" s="1" t="s">
        <v>17</v>
      </c>
      <c r="I49" s="1">
        <f>0.66*1.3</f>
        <v>0.8580000000000001</v>
      </c>
    </row>
    <row r="50" spans="2:9">
      <c r="B50" s="1" t="s">
        <v>6</v>
      </c>
    </row>
    <row r="51" spans="2:9">
      <c r="B51" s="1" t="s">
        <v>9</v>
      </c>
      <c r="C51" s="1">
        <f>C37+C37*E51</f>
        <v>7770525.5544530405</v>
      </c>
      <c r="D51" s="1" t="s">
        <v>10</v>
      </c>
      <c r="E51" s="1">
        <v>7.1300000000000002E-2</v>
      </c>
      <c r="F51" s="1" t="s">
        <v>11</v>
      </c>
      <c r="G51" s="1">
        <v>206933</v>
      </c>
      <c r="H51" s="1" t="s">
        <v>17</v>
      </c>
      <c r="I51" s="1">
        <v>0.34499999999999997</v>
      </c>
    </row>
    <row r="52" spans="2:9">
      <c r="B52" s="1" t="s">
        <v>8</v>
      </c>
    </row>
    <row r="53" spans="2:9">
      <c r="B53" s="1" t="s">
        <v>9</v>
      </c>
      <c r="C53" s="1">
        <f>C39+C39*E53</f>
        <v>8162603.6375663998</v>
      </c>
      <c r="D53" s="1" t="s">
        <v>10</v>
      </c>
      <c r="E53" s="1">
        <f>E39</f>
        <v>7.3400000000000007E-2</v>
      </c>
      <c r="F53" s="1" t="s">
        <v>11</v>
      </c>
      <c r="G53" s="1">
        <v>218667</v>
      </c>
      <c r="H53" s="1" t="s">
        <v>17</v>
      </c>
      <c r="I53" s="1">
        <v>0.44500000000000001</v>
      </c>
    </row>
    <row r="54" spans="2:9">
      <c r="B54" s="1" t="s">
        <v>7</v>
      </c>
    </row>
    <row r="55" spans="2:9">
      <c r="B55" s="1" t="s">
        <v>9</v>
      </c>
      <c r="C55" s="1">
        <f>C41+C41*E55</f>
        <v>2456573.00288</v>
      </c>
      <c r="D55" s="1" t="s">
        <v>10</v>
      </c>
      <c r="E55" s="1">
        <v>5.1999999999999998E-2</v>
      </c>
      <c r="F55" s="1" t="s">
        <v>11</v>
      </c>
      <c r="G55" s="1">
        <v>61329</v>
      </c>
      <c r="H55" s="1" t="s">
        <v>17</v>
      </c>
      <c r="I55" s="1">
        <v>0.59</v>
      </c>
    </row>
    <row r="56" spans="2:9">
      <c r="B56" s="1" t="s">
        <v>5</v>
      </c>
    </row>
    <row r="57" spans="2:9">
      <c r="B57" s="1" t="s">
        <v>9</v>
      </c>
      <c r="C57" s="1">
        <f>C43+C43*E57</f>
        <v>2416624.9303504</v>
      </c>
      <c r="D57" s="1" t="s">
        <v>10</v>
      </c>
      <c r="E57" s="1">
        <v>3.1800000000000002E-2</v>
      </c>
      <c r="F57" s="1" t="s">
        <v>11</v>
      </c>
      <c r="G57" s="1">
        <v>37351</v>
      </c>
      <c r="H57" s="1" t="s">
        <v>17</v>
      </c>
      <c r="I57" s="1">
        <v>0.76</v>
      </c>
    </row>
    <row r="59" spans="2:9">
      <c r="B59" s="1" t="s">
        <v>31</v>
      </c>
    </row>
    <row r="60" spans="2:9">
      <c r="B60" s="1" t="s">
        <v>12</v>
      </c>
    </row>
    <row r="61" spans="2:9">
      <c r="B61" s="1" t="s">
        <v>3</v>
      </c>
    </row>
    <row r="62" spans="2:9">
      <c r="B62" s="1" t="s">
        <v>4</v>
      </c>
    </row>
    <row r="63" spans="2:9">
      <c r="B63" s="1" t="s">
        <v>9</v>
      </c>
      <c r="C63" s="1">
        <f>C49+C49*E63</f>
        <v>22463125.633977991</v>
      </c>
      <c r="D63" s="1" t="s">
        <v>10</v>
      </c>
      <c r="E63" s="1">
        <f>E49</f>
        <v>3.2640000000000002E-2</v>
      </c>
      <c r="F63" s="1" t="s">
        <v>11</v>
      </c>
      <c r="G63" s="1">
        <f>INT(G35)</f>
        <v>383999</v>
      </c>
      <c r="H63" s="1" t="s">
        <v>17</v>
      </c>
      <c r="I63" s="1">
        <f>I49</f>
        <v>0.8580000000000001</v>
      </c>
    </row>
    <row r="64" spans="2:9">
      <c r="B64" s="1" t="s">
        <v>6</v>
      </c>
    </row>
    <row r="65" spans="2:9">
      <c r="B65" s="1" t="s">
        <v>9</v>
      </c>
      <c r="C65" s="1">
        <f>C51+C51*E65</f>
        <v>8324564.0264855418</v>
      </c>
      <c r="D65" s="1" t="s">
        <v>10</v>
      </c>
      <c r="E65" s="1">
        <v>7.1300000000000002E-2</v>
      </c>
      <c r="F65" s="1" t="s">
        <v>11</v>
      </c>
      <c r="G65" s="1">
        <v>206933</v>
      </c>
      <c r="H65" s="1" t="s">
        <v>17</v>
      </c>
      <c r="I65" s="1">
        <v>0.34499999999999997</v>
      </c>
    </row>
    <row r="66" spans="2:9">
      <c r="B66" s="1" t="s">
        <v>8</v>
      </c>
    </row>
    <row r="67" spans="2:9">
      <c r="B67" s="1" t="s">
        <v>9</v>
      </c>
      <c r="C67" s="1">
        <f>C53+C53*E67</f>
        <v>8761738.7445637733</v>
      </c>
      <c r="D67" s="1" t="s">
        <v>10</v>
      </c>
      <c r="E67" s="1">
        <f>E53</f>
        <v>7.3400000000000007E-2</v>
      </c>
      <c r="F67" s="1" t="s">
        <v>11</v>
      </c>
      <c r="G67" s="1">
        <v>218667</v>
      </c>
      <c r="H67" s="1" t="s">
        <v>17</v>
      </c>
      <c r="I67" s="1">
        <v>0.44500000000000001</v>
      </c>
    </row>
    <row r="68" spans="2:9">
      <c r="B68" s="1" t="s">
        <v>7</v>
      </c>
    </row>
    <row r="69" spans="2:9">
      <c r="B69" s="1" t="s">
        <v>9</v>
      </c>
      <c r="C69" s="1">
        <f>C55+C55*E69</f>
        <v>2584314.7990297601</v>
      </c>
      <c r="D69" s="1" t="s">
        <v>10</v>
      </c>
      <c r="E69" s="1">
        <v>5.1999999999999998E-2</v>
      </c>
      <c r="F69" s="1" t="s">
        <v>11</v>
      </c>
      <c r="G69" s="1">
        <v>61329</v>
      </c>
      <c r="H69" s="1" t="s">
        <v>17</v>
      </c>
      <c r="I69" s="1">
        <v>0.59</v>
      </c>
    </row>
    <row r="70" spans="2:9">
      <c r="B70" s="1" t="s">
        <v>5</v>
      </c>
    </row>
    <row r="71" spans="2:9">
      <c r="B71" s="1" t="s">
        <v>9</v>
      </c>
      <c r="C71" s="1">
        <f>C57+C57*E71</f>
        <v>2493473.6031355429</v>
      </c>
      <c r="D71" s="1" t="s">
        <v>10</v>
      </c>
      <c r="E71" s="1">
        <v>3.1800000000000002E-2</v>
      </c>
      <c r="F71" s="1" t="s">
        <v>11</v>
      </c>
      <c r="G71" s="1">
        <v>37351</v>
      </c>
      <c r="H71" s="1" t="s">
        <v>17</v>
      </c>
      <c r="I71" s="1">
        <v>0.76</v>
      </c>
    </row>
    <row r="73" spans="2:9">
      <c r="B73" s="1" t="s">
        <v>18</v>
      </c>
    </row>
    <row r="74" spans="2:9">
      <c r="B74" s="1" t="s">
        <v>12</v>
      </c>
    </row>
    <row r="75" spans="2:9">
      <c r="B75" s="1" t="s">
        <v>19</v>
      </c>
    </row>
    <row r="76" spans="2:9">
      <c r="B76" s="1" t="s">
        <v>4</v>
      </c>
    </row>
    <row r="77" spans="2:9">
      <c r="B77" s="1" t="s">
        <v>9</v>
      </c>
      <c r="C77" s="1">
        <f>C63+C63*E77</f>
        <v>23049682.770532425</v>
      </c>
      <c r="D77" s="1" t="s">
        <v>10</v>
      </c>
      <c r="E77" s="1">
        <f>E63*0.8</f>
        <v>2.6112000000000003E-2</v>
      </c>
      <c r="F77" s="1" t="s">
        <v>11</v>
      </c>
      <c r="G77" s="1">
        <f>INT(G63*0.9)</f>
        <v>345599</v>
      </c>
      <c r="H77" s="1" t="s">
        <v>17</v>
      </c>
      <c r="I77" s="1">
        <v>0.999</v>
      </c>
    </row>
    <row r="78" spans="2:9">
      <c r="B78" s="1" t="s">
        <v>6</v>
      </c>
    </row>
    <row r="79" spans="2:9">
      <c r="B79" s="1" t="s">
        <v>9</v>
      </c>
      <c r="C79" s="1">
        <f>C65+C65*E79</f>
        <v>8918105.4415739607</v>
      </c>
      <c r="D79" s="1" t="s">
        <v>10</v>
      </c>
      <c r="E79" s="1">
        <v>7.1300000000000002E-2</v>
      </c>
      <c r="F79" s="1" t="s">
        <v>11</v>
      </c>
      <c r="G79" s="1">
        <v>206933</v>
      </c>
      <c r="H79" s="1" t="s">
        <v>17</v>
      </c>
      <c r="I79" s="1">
        <v>0.34499999999999997</v>
      </c>
    </row>
    <row r="80" spans="2:9">
      <c r="B80" s="1" t="s">
        <v>8</v>
      </c>
    </row>
    <row r="81" spans="2:9">
      <c r="B81" s="1" t="s">
        <v>9</v>
      </c>
      <c r="C81" s="1">
        <f>C67+C67*E81</f>
        <v>9404850.368414754</v>
      </c>
      <c r="D81" s="1" t="s">
        <v>10</v>
      </c>
      <c r="E81" s="1">
        <f>E67</f>
        <v>7.3400000000000007E-2</v>
      </c>
      <c r="F81" s="1" t="s">
        <v>11</v>
      </c>
      <c r="G81" s="1">
        <v>218667</v>
      </c>
      <c r="H81" s="1" t="s">
        <v>17</v>
      </c>
      <c r="I81" s="1">
        <v>0.44500000000000001</v>
      </c>
    </row>
    <row r="82" spans="2:9">
      <c r="B82" s="1" t="s">
        <v>7</v>
      </c>
    </row>
    <row r="83" spans="2:9">
      <c r="B83" s="1" t="s">
        <v>9</v>
      </c>
      <c r="C83" s="1">
        <f>C69+C69*E83</f>
        <v>2718699.1685793074</v>
      </c>
      <c r="D83" s="1" t="s">
        <v>10</v>
      </c>
      <c r="E83" s="1">
        <v>5.1999999999999998E-2</v>
      </c>
      <c r="F83" s="1" t="s">
        <v>11</v>
      </c>
      <c r="G83" s="1">
        <v>61329</v>
      </c>
      <c r="H83" s="1" t="s">
        <v>17</v>
      </c>
      <c r="I83" s="1">
        <v>0.59</v>
      </c>
    </row>
    <row r="84" spans="2:9">
      <c r="B84" s="1" t="s">
        <v>5</v>
      </c>
    </row>
    <row r="85" spans="2:9">
      <c r="B85" s="1" t="s">
        <v>9</v>
      </c>
      <c r="C85" s="1">
        <f>C71+C71*E85</f>
        <v>2572766.063715253</v>
      </c>
      <c r="D85" s="1" t="s">
        <v>10</v>
      </c>
      <c r="E85" s="1">
        <v>3.1800000000000002E-2</v>
      </c>
      <c r="F85" s="1" t="s">
        <v>11</v>
      </c>
      <c r="G85" s="1">
        <v>37351</v>
      </c>
      <c r="H85" s="1" t="s">
        <v>17</v>
      </c>
      <c r="I85" s="1">
        <v>0.76</v>
      </c>
    </row>
    <row r="87" spans="2:9">
      <c r="B87" s="1" t="s">
        <v>20</v>
      </c>
    </row>
    <row r="88" spans="2:9">
      <c r="B88" s="1" t="s">
        <v>12</v>
      </c>
    </row>
    <row r="89" spans="2:9">
      <c r="B89" s="1" t="s">
        <v>21</v>
      </c>
    </row>
    <row r="90" spans="2:9">
      <c r="B90" s="3" t="s">
        <v>4</v>
      </c>
      <c r="C90" s="3"/>
      <c r="D90" s="3"/>
      <c r="E90" s="3"/>
      <c r="F90" s="3"/>
      <c r="G90" s="3"/>
      <c r="H90" s="3"/>
      <c r="I90" s="3"/>
    </row>
    <row r="91" spans="2:9">
      <c r="B91" s="3" t="s">
        <v>9</v>
      </c>
      <c r="C91" s="3">
        <f>C77+C77*E91</f>
        <v>23531181.423735742</v>
      </c>
      <c r="D91" s="3" t="s">
        <v>10</v>
      </c>
      <c r="E91" s="3">
        <f>E77*0.8</f>
        <v>2.0889600000000005E-2</v>
      </c>
      <c r="F91" s="3" t="s">
        <v>11</v>
      </c>
      <c r="G91" s="3">
        <f>INT(G77*0.9)</f>
        <v>311039</v>
      </c>
      <c r="H91" s="3" t="s">
        <v>17</v>
      </c>
      <c r="I91" s="3">
        <v>0.999</v>
      </c>
    </row>
    <row r="92" spans="2:9">
      <c r="B92" s="1" t="s">
        <v>6</v>
      </c>
    </row>
    <row r="93" spans="2:9">
      <c r="B93" s="1" t="s">
        <v>9</v>
      </c>
      <c r="C93" s="1">
        <f>C79+C79*E93</f>
        <v>9553966.3595581837</v>
      </c>
      <c r="D93" s="1" t="s">
        <v>10</v>
      </c>
      <c r="E93" s="1">
        <v>7.1300000000000002E-2</v>
      </c>
      <c r="F93" s="1" t="s">
        <v>11</v>
      </c>
      <c r="G93" s="1">
        <v>206933</v>
      </c>
      <c r="H93" s="1" t="s">
        <v>17</v>
      </c>
      <c r="I93" s="1">
        <v>0.34499999999999997</v>
      </c>
    </row>
    <row r="94" spans="2:9">
      <c r="B94" s="1" t="s">
        <v>8</v>
      </c>
    </row>
    <row r="95" spans="2:9">
      <c r="B95" s="1" t="s">
        <v>9</v>
      </c>
      <c r="C95" s="1">
        <f>C81+C81*E95</f>
        <v>10095166.385456396</v>
      </c>
      <c r="D95" s="1" t="s">
        <v>10</v>
      </c>
      <c r="E95" s="1">
        <f>E81</f>
        <v>7.3400000000000007E-2</v>
      </c>
      <c r="F95" s="1" t="s">
        <v>11</v>
      </c>
      <c r="G95" s="1">
        <v>218667</v>
      </c>
      <c r="H95" s="1" t="s">
        <v>17</v>
      </c>
      <c r="I95" s="1">
        <v>0.44500000000000001</v>
      </c>
    </row>
    <row r="96" spans="2:9">
      <c r="B96" s="1" t="s">
        <v>7</v>
      </c>
    </row>
    <row r="97" spans="2:9">
      <c r="B97" s="1" t="s">
        <v>9</v>
      </c>
      <c r="C97" s="1">
        <f>C83+C83*E97</f>
        <v>2860071.5253454312</v>
      </c>
      <c r="D97" s="1" t="s">
        <v>10</v>
      </c>
      <c r="E97" s="1">
        <v>5.1999999999999998E-2</v>
      </c>
      <c r="F97" s="1" t="s">
        <v>11</v>
      </c>
      <c r="G97" s="1">
        <v>61329</v>
      </c>
      <c r="H97" s="1" t="s">
        <v>17</v>
      </c>
      <c r="I97" s="1">
        <v>0.59</v>
      </c>
    </row>
    <row r="98" spans="2:9">
      <c r="B98" s="1" t="s">
        <v>5</v>
      </c>
    </row>
    <row r="99" spans="2:9">
      <c r="B99" s="1" t="s">
        <v>9</v>
      </c>
      <c r="C99" s="1">
        <f>C85+C85*E99</f>
        <v>2654580.024541398</v>
      </c>
      <c r="D99" s="1" t="s">
        <v>10</v>
      </c>
      <c r="E99" s="1">
        <v>3.1800000000000002E-2</v>
      </c>
      <c r="F99" s="1" t="s">
        <v>11</v>
      </c>
      <c r="G99" s="1">
        <v>37351</v>
      </c>
      <c r="H99" s="1" t="s">
        <v>17</v>
      </c>
      <c r="I99" s="1">
        <v>0.76</v>
      </c>
    </row>
    <row r="101" spans="2:9">
      <c r="B101" s="1" t="s">
        <v>22</v>
      </c>
    </row>
    <row r="102" spans="2:9">
      <c r="B102" s="1" t="s">
        <v>12</v>
      </c>
    </row>
    <row r="103" spans="2:9">
      <c r="B103" s="1" t="s">
        <v>23</v>
      </c>
    </row>
    <row r="104" spans="2:9">
      <c r="B104" s="1" t="s">
        <v>4</v>
      </c>
    </row>
    <row r="105" spans="2:9">
      <c r="B105" s="1" t="s">
        <v>9</v>
      </c>
      <c r="C105" s="1">
        <f>C91+C91*E105</f>
        <v>24022738.391205013</v>
      </c>
      <c r="D105" s="1" t="s">
        <v>10</v>
      </c>
      <c r="E105" s="1">
        <f>E91</f>
        <v>2.0889600000000005E-2</v>
      </c>
      <c r="F105" s="1" t="s">
        <v>11</v>
      </c>
      <c r="G105" s="1">
        <f>INT(G91*0.9)</f>
        <v>279935</v>
      </c>
      <c r="H105" s="1" t="s">
        <v>17</v>
      </c>
      <c r="I105" s="1">
        <v>0.999</v>
      </c>
    </row>
    <row r="106" spans="2:9">
      <c r="B106" s="1" t="s">
        <v>6</v>
      </c>
    </row>
    <row r="107" spans="2:9">
      <c r="B107" s="1" t="s">
        <v>9</v>
      </c>
      <c r="C107" s="1">
        <f>(C93+C93*E107)*0.9</f>
        <v>9027724.338507358</v>
      </c>
      <c r="D107" s="1" t="s">
        <v>10</v>
      </c>
      <c r="E107" s="1">
        <f>E93*0.7</f>
        <v>4.9909999999999996E-2</v>
      </c>
      <c r="F107" s="1" t="s">
        <v>11</v>
      </c>
      <c r="G107" s="1">
        <v>206933</v>
      </c>
      <c r="H107" s="1" t="s">
        <v>17</v>
      </c>
      <c r="I107" s="1">
        <f>I93*1.1</f>
        <v>0.3795</v>
      </c>
    </row>
    <row r="108" spans="2:9">
      <c r="B108" s="1" t="s">
        <v>8</v>
      </c>
    </row>
    <row r="109" spans="2:9">
      <c r="B109" s="1" t="s">
        <v>9</v>
      </c>
      <c r="C109" s="1">
        <f>C95+C95*E109</f>
        <v>10836151.598148895</v>
      </c>
      <c r="D109" s="1" t="s">
        <v>10</v>
      </c>
      <c r="E109" s="1">
        <f>E95</f>
        <v>7.3400000000000007E-2</v>
      </c>
      <c r="F109" s="1" t="s">
        <v>11</v>
      </c>
      <c r="G109" s="1">
        <v>218667</v>
      </c>
      <c r="H109" s="1" t="s">
        <v>17</v>
      </c>
      <c r="I109" s="1">
        <v>0.44500000000000001</v>
      </c>
    </row>
    <row r="110" spans="2:9">
      <c r="B110" s="1" t="s">
        <v>7</v>
      </c>
    </row>
    <row r="111" spans="2:9">
      <c r="B111" s="1" t="s">
        <v>9</v>
      </c>
      <c r="C111" s="1">
        <f>C97+C97*E111</f>
        <v>3008795.2446633936</v>
      </c>
      <c r="D111" s="1" t="s">
        <v>10</v>
      </c>
      <c r="E111" s="1">
        <v>5.1999999999999998E-2</v>
      </c>
      <c r="F111" s="1" t="s">
        <v>11</v>
      </c>
      <c r="G111" s="1">
        <v>61329</v>
      </c>
      <c r="H111" s="1" t="s">
        <v>17</v>
      </c>
      <c r="I111" s="1">
        <v>0.59</v>
      </c>
    </row>
    <row r="112" spans="2:9">
      <c r="B112" s="1" t="s">
        <v>5</v>
      </c>
    </row>
    <row r="113" spans="2:9">
      <c r="B113" s="1" t="s">
        <v>9</v>
      </c>
      <c r="C113" s="1">
        <f>C99+C99*E113</f>
        <v>2738995.6693218146</v>
      </c>
      <c r="D113" s="1" t="s">
        <v>10</v>
      </c>
      <c r="E113" s="1">
        <v>3.1800000000000002E-2</v>
      </c>
      <c r="F113" s="1" t="s">
        <v>11</v>
      </c>
      <c r="G113" s="1">
        <v>37351</v>
      </c>
      <c r="H113" s="1" t="s">
        <v>17</v>
      </c>
      <c r="I113" s="1">
        <v>0.76</v>
      </c>
    </row>
    <row r="115" spans="2:9">
      <c r="B115" s="1" t="s">
        <v>24</v>
      </c>
    </row>
    <row r="116" spans="2:9">
      <c r="B116" s="1" t="s">
        <v>12</v>
      </c>
    </row>
    <row r="117" spans="2:9">
      <c r="B117" s="1" t="s">
        <v>3</v>
      </c>
    </row>
    <row r="118" spans="2:9">
      <c r="B118" s="1" t="s">
        <v>4</v>
      </c>
    </row>
    <row r="119" spans="2:9">
      <c r="B119" s="1" t="s">
        <v>9</v>
      </c>
      <c r="C119" s="1">
        <f>C105+C105*E119</f>
        <v>24524563.787101928</v>
      </c>
      <c r="D119" s="1" t="s">
        <v>10</v>
      </c>
      <c r="E119" s="1">
        <f>E105</f>
        <v>2.0889600000000005E-2</v>
      </c>
      <c r="F119" s="1" t="s">
        <v>11</v>
      </c>
      <c r="G119" s="1">
        <f>INT(G105)</f>
        <v>279935</v>
      </c>
      <c r="H119" s="1" t="s">
        <v>17</v>
      </c>
      <c r="I119" s="1">
        <v>0.999</v>
      </c>
    </row>
    <row r="120" spans="2:9">
      <c r="B120" s="4" t="s">
        <v>6</v>
      </c>
      <c r="C120" s="4"/>
      <c r="D120" s="4"/>
      <c r="E120" s="4"/>
      <c r="F120" s="4"/>
      <c r="G120" s="4"/>
      <c r="H120" s="4"/>
      <c r="I120" s="4"/>
    </row>
    <row r="121" spans="2:9">
      <c r="B121" s="4" t="s">
        <v>9</v>
      </c>
      <c r="C121" s="4">
        <f>(C107+C107*E121)*0.9</f>
        <v>8408813.3493496105</v>
      </c>
      <c r="D121" s="4" t="s">
        <v>10</v>
      </c>
      <c r="E121" s="4">
        <f>E107*0.7</f>
        <v>3.4936999999999996E-2</v>
      </c>
      <c r="F121" s="4" t="s">
        <v>11</v>
      </c>
      <c r="G121" s="4">
        <v>206933</v>
      </c>
      <c r="H121" s="4" t="s">
        <v>17</v>
      </c>
      <c r="I121" s="4">
        <f>I107*1.1</f>
        <v>0.41745000000000004</v>
      </c>
    </row>
    <row r="122" spans="2:9">
      <c r="B122" s="1" t="s">
        <v>8</v>
      </c>
    </row>
    <row r="123" spans="2:9">
      <c r="B123" s="1" t="s">
        <v>9</v>
      </c>
      <c r="C123" s="1">
        <f>C109+C109*E123</f>
        <v>11631525.125453025</v>
      </c>
      <c r="D123" s="1" t="s">
        <v>10</v>
      </c>
      <c r="E123" s="1">
        <f>E109</f>
        <v>7.3400000000000007E-2</v>
      </c>
      <c r="F123" s="1" t="s">
        <v>11</v>
      </c>
      <c r="G123" s="1">
        <v>218667</v>
      </c>
      <c r="H123" s="1" t="s">
        <v>17</v>
      </c>
      <c r="I123" s="1">
        <v>0.44500000000000001</v>
      </c>
    </row>
    <row r="124" spans="2:9">
      <c r="B124" s="1" t="s">
        <v>7</v>
      </c>
    </row>
    <row r="125" spans="2:9">
      <c r="B125" s="1" t="s">
        <v>9</v>
      </c>
      <c r="C125" s="1">
        <f>C111+C111*E125</f>
        <v>3165252.5973858899</v>
      </c>
      <c r="D125" s="1" t="s">
        <v>10</v>
      </c>
      <c r="E125" s="1">
        <v>5.1999999999999998E-2</v>
      </c>
      <c r="F125" s="1" t="s">
        <v>11</v>
      </c>
      <c r="G125" s="1">
        <v>61329</v>
      </c>
      <c r="H125" s="1" t="s">
        <v>17</v>
      </c>
      <c r="I125" s="1">
        <v>0.59</v>
      </c>
    </row>
    <row r="126" spans="2:9">
      <c r="B126" s="1" t="s">
        <v>5</v>
      </c>
    </row>
    <row r="127" spans="2:9">
      <c r="B127" s="1" t="s">
        <v>9</v>
      </c>
      <c r="C127" s="1">
        <f>C113+C113*E127</f>
        <v>2826095.7316062483</v>
      </c>
      <c r="D127" s="1" t="s">
        <v>10</v>
      </c>
      <c r="E127" s="1">
        <v>3.1800000000000002E-2</v>
      </c>
      <c r="F127" s="1" t="s">
        <v>11</v>
      </c>
      <c r="G127" s="1">
        <v>37351</v>
      </c>
      <c r="H127" s="1" t="s">
        <v>17</v>
      </c>
      <c r="I127" s="1">
        <v>0.76</v>
      </c>
    </row>
    <row r="129" spans="2:9">
      <c r="B129" s="1" t="s">
        <v>25</v>
      </c>
    </row>
    <row r="130" spans="2:9">
      <c r="B130" s="1" t="s">
        <v>26</v>
      </c>
    </row>
    <row r="131" spans="2:9">
      <c r="B131" s="1" t="s">
        <v>13</v>
      </c>
    </row>
    <row r="132" spans="2:9">
      <c r="B132" s="1" t="s">
        <v>4</v>
      </c>
    </row>
    <row r="133" spans="2:9">
      <c r="B133" s="1" t="s">
        <v>9</v>
      </c>
      <c r="C133" s="1">
        <f>(C119+C119*E133)*0.9</f>
        <v>22487077.153818242</v>
      </c>
      <c r="D133" s="1" t="s">
        <v>10</v>
      </c>
      <c r="E133" s="1">
        <f>E119 * 0.9</f>
        <v>1.8800640000000004E-2</v>
      </c>
      <c r="F133" s="1" t="s">
        <v>11</v>
      </c>
      <c r="G133" s="1">
        <f>INT(G119 * 0.8)</f>
        <v>223948</v>
      </c>
      <c r="H133" s="1" t="s">
        <v>17</v>
      </c>
      <c r="I133" s="1">
        <v>0.999</v>
      </c>
    </row>
    <row r="134" spans="2:9">
      <c r="B134" s="1" t="s">
        <v>6</v>
      </c>
    </row>
    <row r="135" spans="2:9">
      <c r="B135" s="1" t="s">
        <v>9</v>
      </c>
      <c r="C135" s="1">
        <f>(C121+C121*E135)*0.9</f>
        <v>7805892.771123494</v>
      </c>
      <c r="D135" s="1" t="s">
        <v>10</v>
      </c>
      <c r="E135" s="1">
        <f>E121*0.9</f>
        <v>3.14433E-2</v>
      </c>
      <c r="F135" s="1" t="s">
        <v>11</v>
      </c>
      <c r="G135" s="1">
        <f>INT(G121*0.8)</f>
        <v>165546</v>
      </c>
      <c r="H135" s="1" t="s">
        <v>17</v>
      </c>
      <c r="I135" s="1">
        <f>I121</f>
        <v>0.41745000000000004</v>
      </c>
    </row>
    <row r="136" spans="2:9">
      <c r="B136" s="1" t="s">
        <v>8</v>
      </c>
    </row>
    <row r="137" spans="2:9">
      <c r="B137" s="1" t="s">
        <v>9</v>
      </c>
      <c r="C137" s="1">
        <f>(C123+C123*E137)*0.9</f>
        <v>11159913.307716407</v>
      </c>
      <c r="D137" s="1" t="s">
        <v>10</v>
      </c>
      <c r="E137" s="1">
        <f>E123*0.9</f>
        <v>6.6060000000000008E-2</v>
      </c>
      <c r="F137" s="1" t="s">
        <v>11</v>
      </c>
      <c r="G137" s="1">
        <f>INT(G123*0.8)</f>
        <v>174933</v>
      </c>
      <c r="H137" s="1" t="s">
        <v>17</v>
      </c>
      <c r="I137" s="1">
        <v>0.44500000000000001</v>
      </c>
    </row>
    <row r="138" spans="2:9">
      <c r="B138" s="1" t="s">
        <v>7</v>
      </c>
    </row>
    <row r="139" spans="2:9">
      <c r="B139" s="1" t="s">
        <v>9</v>
      </c>
      <c r="C139" s="1">
        <f>(C125+C125*E139)*0.9</f>
        <v>2982047.7770491946</v>
      </c>
      <c r="D139" s="1" t="s">
        <v>10</v>
      </c>
      <c r="E139" s="1">
        <f>E125*0.9</f>
        <v>4.6800000000000001E-2</v>
      </c>
      <c r="F139" s="1" t="s">
        <v>11</v>
      </c>
      <c r="G139" s="1">
        <f>INT(G125*0.8)</f>
        <v>49063</v>
      </c>
      <c r="H139" s="1" t="s">
        <v>17</v>
      </c>
      <c r="I139" s="1">
        <v>0.59</v>
      </c>
    </row>
    <row r="140" spans="2:9">
      <c r="B140" s="1" t="s">
        <v>5</v>
      </c>
    </row>
    <row r="141" spans="2:9">
      <c r="B141" s="1" t="s">
        <v>9</v>
      </c>
      <c r="C141" s="1">
        <f>(C127+C127*E141)*0.9</f>
        <v>2616280.7323003374</v>
      </c>
      <c r="D141" s="1" t="s">
        <v>10</v>
      </c>
      <c r="E141" s="1">
        <f>E127*0.9</f>
        <v>2.8620000000000003E-2</v>
      </c>
      <c r="F141" s="1" t="s">
        <v>11</v>
      </c>
      <c r="G141" s="1">
        <f>INT(G127*0.8)</f>
        <v>29880</v>
      </c>
      <c r="H141" s="1" t="s">
        <v>17</v>
      </c>
      <c r="I141" s="1">
        <v>0.76</v>
      </c>
    </row>
    <row r="143" spans="2:9">
      <c r="B143" s="1" t="s">
        <v>27</v>
      </c>
    </row>
    <row r="144" spans="2:9">
      <c r="B144" s="1" t="s">
        <v>12</v>
      </c>
    </row>
    <row r="145" spans="2:9">
      <c r="B145" s="1" t="s">
        <v>14</v>
      </c>
    </row>
    <row r="146" spans="2:9">
      <c r="B146" s="1" t="s">
        <v>4</v>
      </c>
    </row>
    <row r="147" spans="2:9">
      <c r="B147" s="1" t="s">
        <v>9</v>
      </c>
      <c r="C147" s="1">
        <f>(C133+C133*E147)*0.9</f>
        <v>20580814.306635562</v>
      </c>
      <c r="D147" s="1" t="s">
        <v>10</v>
      </c>
      <c r="E147" s="1">
        <f>E133 * 0.9</f>
        <v>1.6920576000000003E-2</v>
      </c>
      <c r="F147" s="1" t="s">
        <v>11</v>
      </c>
      <c r="G147" s="1">
        <f>INT(G133 * 0.8*0.9)</f>
        <v>161242</v>
      </c>
      <c r="H147" s="1" t="s">
        <v>17</v>
      </c>
      <c r="I147" s="1">
        <v>0.999</v>
      </c>
    </row>
    <row r="148" spans="2:9">
      <c r="B148" s="1" t="s">
        <v>6</v>
      </c>
    </row>
    <row r="149" spans="2:9">
      <c r="B149" s="1" t="s">
        <v>9</v>
      </c>
      <c r="C149" s="1">
        <f>(C135+C135*E149)*0.9</f>
        <v>7204231.4615472695</v>
      </c>
      <c r="D149" s="1" t="s">
        <v>10</v>
      </c>
      <c r="E149" s="1">
        <f>E135*0.9*0.9</f>
        <v>2.5469073000000002E-2</v>
      </c>
      <c r="F149" s="1" t="s">
        <v>11</v>
      </c>
      <c r="G149" s="1">
        <f>INT(G135*0.8)</f>
        <v>132436</v>
      </c>
      <c r="H149" s="1" t="s">
        <v>17</v>
      </c>
      <c r="I149" s="1">
        <f>I135*1.3</f>
        <v>0.54268500000000008</v>
      </c>
    </row>
    <row r="150" spans="2:9">
      <c r="B150" s="1" t="s">
        <v>8</v>
      </c>
    </row>
    <row r="151" spans="2:9">
      <c r="B151" s="1" t="s">
        <v>9</v>
      </c>
      <c r="C151" s="1">
        <f>(C137+C137*E151)*0.9</f>
        <v>10641073.31416204</v>
      </c>
      <c r="D151" s="1" t="s">
        <v>10</v>
      </c>
      <c r="E151" s="1">
        <f>E137*0.9</f>
        <v>5.9454000000000007E-2</v>
      </c>
      <c r="F151" s="1" t="s">
        <v>11</v>
      </c>
      <c r="G151" s="1">
        <f>INT(G137*0.8*0.9)</f>
        <v>125951</v>
      </c>
      <c r="H151" s="1" t="s">
        <v>17</v>
      </c>
      <c r="I151" s="1">
        <f>I137</f>
        <v>0.44500000000000001</v>
      </c>
    </row>
    <row r="152" spans="2:9">
      <c r="B152" s="1" t="s">
        <v>7</v>
      </c>
    </row>
    <row r="153" spans="2:9">
      <c r="B153" s="1" t="s">
        <v>9</v>
      </c>
      <c r="C153" s="1">
        <f>(C139+C139*E153)*0.9</f>
        <v>2796886.466476656</v>
      </c>
      <c r="D153" s="1" t="s">
        <v>10</v>
      </c>
      <c r="E153" s="1">
        <f>E139*0.9</f>
        <v>4.2120000000000005E-2</v>
      </c>
      <c r="F153" s="1" t="s">
        <v>11</v>
      </c>
      <c r="G153" s="1">
        <f>INT(G139*0.8)</f>
        <v>39250</v>
      </c>
      <c r="H153" s="1" t="s">
        <v>17</v>
      </c>
      <c r="I153" s="1">
        <v>0.59</v>
      </c>
    </row>
    <row r="154" spans="2:9">
      <c r="B154" s="1" t="s">
        <v>5</v>
      </c>
    </row>
    <row r="155" spans="2:9">
      <c r="B155" s="1" t="s">
        <v>9</v>
      </c>
      <c r="C155" s="1">
        <f>(C141+C141*E155)*0.9</f>
        <v>2415303.8022626368</v>
      </c>
      <c r="D155" s="1" t="s">
        <v>10</v>
      </c>
      <c r="E155" s="1">
        <f>E141*0.9</f>
        <v>2.5758000000000003E-2</v>
      </c>
      <c r="F155" s="1" t="s">
        <v>11</v>
      </c>
      <c r="G155" s="1">
        <f>INT(G141*0.8)</f>
        <v>23904</v>
      </c>
      <c r="H155" s="1" t="s">
        <v>17</v>
      </c>
      <c r="I155" s="1">
        <v>0.76</v>
      </c>
    </row>
    <row r="157" spans="2:9">
      <c r="B157" s="1" t="s">
        <v>28</v>
      </c>
    </row>
    <row r="158" spans="2:9">
      <c r="B158" s="1" t="s">
        <v>12</v>
      </c>
    </row>
    <row r="159" spans="2:9">
      <c r="B159" s="1" t="s">
        <v>29</v>
      </c>
    </row>
    <row r="160" spans="2:9">
      <c r="B160" s="1" t="s">
        <v>4</v>
      </c>
    </row>
    <row r="161" spans="2:9">
      <c r="B161" s="1" t="s">
        <v>9</v>
      </c>
      <c r="C161" s="1">
        <f>(C147+C147*E161)*0.9</f>
        <v>18804806.65439203</v>
      </c>
      <c r="D161" s="1" t="s">
        <v>10</v>
      </c>
      <c r="E161" s="1">
        <f>E147 * 0.9</f>
        <v>1.5228518400000004E-2</v>
      </c>
      <c r="F161" s="1" t="s">
        <v>11</v>
      </c>
      <c r="G161" s="1">
        <f>INT(G147 * 0.8*0.9)</f>
        <v>116094</v>
      </c>
      <c r="H161" s="1" t="s">
        <v>17</v>
      </c>
      <c r="I161" s="1">
        <v>0.999</v>
      </c>
    </row>
    <row r="162" spans="2:9">
      <c r="B162" s="1" t="s">
        <v>6</v>
      </c>
    </row>
    <row r="163" spans="2:9">
      <c r="B163" s="1" t="s">
        <v>9</v>
      </c>
      <c r="C163" s="1">
        <f>(C149+C149*E163)*0.9</f>
        <v>6617568.9511077618</v>
      </c>
      <c r="D163" s="1" t="s">
        <v>10</v>
      </c>
      <c r="E163" s="1">
        <f>E149*0.9*0.9</f>
        <v>2.0629949130000005E-2</v>
      </c>
      <c r="F163" s="1" t="s">
        <v>11</v>
      </c>
      <c r="G163" s="1">
        <f>INT(G149*0.8)</f>
        <v>105948</v>
      </c>
      <c r="H163" s="1" t="s">
        <v>17</v>
      </c>
      <c r="I163" s="1">
        <f>I149*1.3</f>
        <v>0.70549050000000013</v>
      </c>
    </row>
    <row r="164" spans="2:9">
      <c r="B164" s="1" t="s">
        <v>8</v>
      </c>
    </row>
    <row r="165" spans="2:9">
      <c r="B165" s="1" t="s">
        <v>9</v>
      </c>
      <c r="C165" s="1">
        <f>(C151+C151*E165)*0.9</f>
        <v>10089416.024730191</v>
      </c>
      <c r="D165" s="1" t="s">
        <v>10</v>
      </c>
      <c r="E165" s="1">
        <f>E151*0.9</f>
        <v>5.350860000000001E-2</v>
      </c>
      <c r="F165" s="1" t="s">
        <v>11</v>
      </c>
      <c r="G165" s="1">
        <f>INT(G151*0.8*0.9)</f>
        <v>90684</v>
      </c>
      <c r="H165" s="1" t="s">
        <v>17</v>
      </c>
      <c r="I165" s="1">
        <f>I151</f>
        <v>0.44500000000000001</v>
      </c>
    </row>
    <row r="166" spans="2:9">
      <c r="B166" s="1" t="s">
        <v>7</v>
      </c>
    </row>
    <row r="167" spans="2:9">
      <c r="B167" s="1" t="s">
        <v>9</v>
      </c>
      <c r="C167" s="1">
        <f>(C153+C153*E167)*0.9</f>
        <v>2612619.7547830679</v>
      </c>
      <c r="D167" s="1" t="s">
        <v>10</v>
      </c>
      <c r="E167" s="1">
        <f>E153*0.9</f>
        <v>3.7908000000000004E-2</v>
      </c>
      <c r="F167" s="1" t="s">
        <v>11</v>
      </c>
      <c r="G167" s="1">
        <f>INT(G153*0.8)</f>
        <v>31400</v>
      </c>
      <c r="H167" s="1" t="s">
        <v>17</v>
      </c>
      <c r="I167" s="1">
        <v>0.59</v>
      </c>
    </row>
    <row r="168" spans="2:9">
      <c r="B168" s="1" t="s">
        <v>5</v>
      </c>
    </row>
    <row r="169" spans="2:9">
      <c r="B169" s="1" t="s">
        <v>9</v>
      </c>
      <c r="C169" s="1">
        <f>(C155+C155*E169)*0.9</f>
        <v>2224166.2722607045</v>
      </c>
      <c r="D169" s="1" t="s">
        <v>10</v>
      </c>
      <c r="E169" s="1">
        <f>E155*0.9</f>
        <v>2.3182200000000003E-2</v>
      </c>
      <c r="F169" s="1" t="s">
        <v>11</v>
      </c>
      <c r="G169" s="1">
        <f>INT(G155*0.8)</f>
        <v>19123</v>
      </c>
      <c r="H169" s="1" t="s">
        <v>17</v>
      </c>
      <c r="I169" s="1">
        <v>0.76</v>
      </c>
    </row>
    <row r="171" spans="2:9">
      <c r="B171" s="1" t="s">
        <v>32</v>
      </c>
    </row>
    <row r="172" spans="2:9">
      <c r="B172" s="1" t="s">
        <v>12</v>
      </c>
    </row>
    <row r="173" spans="2:9">
      <c r="B173" s="1" t="s">
        <v>3</v>
      </c>
    </row>
    <row r="174" spans="2:9">
      <c r="B174" s="1" t="s">
        <v>4</v>
      </c>
    </row>
    <row r="175" spans="2:9">
      <c r="B175" s="1" t="s">
        <v>9</v>
      </c>
      <c r="C175" s="1">
        <f>(C161+C161*E175)*0.9</f>
        <v>17156285.157710157</v>
      </c>
      <c r="D175" s="1" t="s">
        <v>10</v>
      </c>
      <c r="E175" s="1">
        <f>E161 * 0.9</f>
        <v>1.3705666560000003E-2</v>
      </c>
      <c r="F175" s="1" t="s">
        <v>11</v>
      </c>
      <c r="G175" s="1">
        <f>INT(G161 * 0.8)</f>
        <v>92875</v>
      </c>
      <c r="H175" s="1" t="s">
        <v>17</v>
      </c>
      <c r="I175" s="1">
        <v>0.999</v>
      </c>
    </row>
    <row r="176" spans="2:9">
      <c r="B176" s="1" t="s">
        <v>6</v>
      </c>
    </row>
    <row r="177" spans="2:9">
      <c r="B177" s="1" t="s">
        <v>9</v>
      </c>
      <c r="C177" s="1">
        <f>(C163+C163*E177)*0.9</f>
        <v>6066393.3457657387</v>
      </c>
      <c r="D177" s="1" t="s">
        <v>10</v>
      </c>
      <c r="E177" s="1">
        <f>E163*0.9</f>
        <v>1.8566954217000005E-2</v>
      </c>
      <c r="F177" s="1" t="s">
        <v>11</v>
      </c>
      <c r="G177" s="1">
        <f>INT(G163*0.8)</f>
        <v>84758</v>
      </c>
      <c r="H177" s="1" t="s">
        <v>17</v>
      </c>
      <c r="I177" s="1">
        <f>I163</f>
        <v>0.70549050000000013</v>
      </c>
    </row>
    <row r="178" spans="2:9">
      <c r="B178" s="1" t="s">
        <v>8</v>
      </c>
    </row>
    <row r="179" spans="2:9">
      <c r="B179" s="1" t="s">
        <v>9</v>
      </c>
      <c r="C179" s="1">
        <f>(C165+C165*E179)*0.9</f>
        <v>9517769.548560882</v>
      </c>
      <c r="D179" s="1" t="s">
        <v>10</v>
      </c>
      <c r="E179" s="1">
        <f>E165*0.9</f>
        <v>4.8157740000000011E-2</v>
      </c>
      <c r="F179" s="1" t="s">
        <v>11</v>
      </c>
      <c r="G179" s="1">
        <f>INT(G165*0.8)</f>
        <v>72547</v>
      </c>
      <c r="H179" s="1" t="s">
        <v>17</v>
      </c>
      <c r="I179" s="1">
        <f>I165</f>
        <v>0.44500000000000001</v>
      </c>
    </row>
    <row r="180" spans="2:9">
      <c r="B180" s="1" t="s">
        <v>7</v>
      </c>
    </row>
    <row r="181" spans="2:9">
      <c r="B181" s="1" t="s">
        <v>9</v>
      </c>
      <c r="C181" s="1">
        <f>(C167+C167*E181)*0.9</f>
        <v>2431579.5229328573</v>
      </c>
      <c r="D181" s="1" t="s">
        <v>10</v>
      </c>
      <c r="E181" s="1">
        <f>E167*0.9</f>
        <v>3.4117200000000007E-2</v>
      </c>
      <c r="F181" s="1" t="s">
        <v>11</v>
      </c>
      <c r="G181" s="1">
        <f>INT(G167*0.8)</f>
        <v>25120</v>
      </c>
      <c r="H181" s="1" t="s">
        <v>17</v>
      </c>
      <c r="I181" s="1">
        <v>0.59</v>
      </c>
    </row>
    <row r="182" spans="2:9">
      <c r="B182" s="1" t="s">
        <v>5</v>
      </c>
    </row>
    <row r="183" spans="2:9">
      <c r="B183" s="1" t="s">
        <v>9</v>
      </c>
      <c r="C183" s="1">
        <f>(C169+C169*E183)*0.9</f>
        <v>2043514.1095936438</v>
      </c>
      <c r="D183" s="1" t="s">
        <v>10</v>
      </c>
      <c r="E183" s="1">
        <f>E169*0.9</f>
        <v>2.0863980000000004E-2</v>
      </c>
      <c r="F183" s="1" t="s">
        <v>11</v>
      </c>
      <c r="G183" s="1">
        <f>INT(G169*0.8)</f>
        <v>15298</v>
      </c>
      <c r="H183" s="1" t="s">
        <v>17</v>
      </c>
      <c r="I183" s="1">
        <v>0.76</v>
      </c>
    </row>
    <row r="185" spans="2:9">
      <c r="B185" s="1" t="s">
        <v>33</v>
      </c>
    </row>
    <row r="186" spans="2:9">
      <c r="B186" s="1" t="s">
        <v>12</v>
      </c>
    </row>
    <row r="187" spans="2:9">
      <c r="B187" s="1" t="s">
        <v>19</v>
      </c>
    </row>
    <row r="188" spans="2:9">
      <c r="B188" s="1" t="s">
        <v>4</v>
      </c>
    </row>
    <row r="189" spans="2:9">
      <c r="B189" s="1" t="s">
        <v>9</v>
      </c>
      <c r="C189" s="1">
        <f>(C175+C175*E189)*0.9</f>
        <v>15631118.684200821</v>
      </c>
      <c r="D189" s="1" t="s">
        <v>10</v>
      </c>
      <c r="E189" s="1">
        <f>E175 * 0.9</f>
        <v>1.2335099904000004E-2</v>
      </c>
      <c r="F189" s="1" t="s">
        <v>11</v>
      </c>
      <c r="G189" s="1">
        <f>INT(G175 * 0.8)</f>
        <v>74300</v>
      </c>
      <c r="H189" s="1" t="s">
        <v>17</v>
      </c>
      <c r="I189" s="1">
        <v>0.999</v>
      </c>
    </row>
    <row r="190" spans="2:9">
      <c r="B190" s="3" t="s">
        <v>6</v>
      </c>
      <c r="C190" s="3"/>
      <c r="D190" s="3"/>
      <c r="E190" s="3"/>
      <c r="F190" s="3"/>
      <c r="G190" s="3"/>
      <c r="H190" s="3"/>
      <c r="I190" s="3"/>
    </row>
    <row r="191" spans="2:9">
      <c r="B191" s="3" t="s">
        <v>9</v>
      </c>
      <c r="C191" s="3">
        <f>(C177+C177*E191)*0.9</f>
        <v>5532741.1331776837</v>
      </c>
      <c r="D191" s="3" t="s">
        <v>10</v>
      </c>
      <c r="E191" s="3">
        <f>E177*0.9*0.8</f>
        <v>1.3368207036240004E-2</v>
      </c>
      <c r="F191" s="3" t="s">
        <v>11</v>
      </c>
      <c r="G191" s="3">
        <f>INT(G177*0.8*0.9)</f>
        <v>61025</v>
      </c>
      <c r="H191" s="3" t="s">
        <v>17</v>
      </c>
      <c r="I191" s="3">
        <f>I177*1.3</f>
        <v>0.91713765000000025</v>
      </c>
    </row>
    <row r="192" spans="2:9">
      <c r="B192" s="1" t="s">
        <v>8</v>
      </c>
    </row>
    <row r="193" spans="2:9">
      <c r="B193" s="1" t="s">
        <v>9</v>
      </c>
      <c r="C193" s="1">
        <f>(C179+C179*E193)*0.9</f>
        <v>8937259.553457398</v>
      </c>
      <c r="D193" s="1" t="s">
        <v>10</v>
      </c>
      <c r="E193" s="1">
        <f>E179*0.9</f>
        <v>4.334196600000001E-2</v>
      </c>
      <c r="F193" s="1" t="s">
        <v>11</v>
      </c>
      <c r="G193" s="1">
        <f>INT(G179*0.8)</f>
        <v>58037</v>
      </c>
      <c r="H193" s="1" t="s">
        <v>17</v>
      </c>
      <c r="I193" s="1">
        <f>I179</f>
        <v>0.44500000000000001</v>
      </c>
    </row>
    <row r="194" spans="2:9">
      <c r="B194" s="1" t="s">
        <v>7</v>
      </c>
    </row>
    <row r="195" spans="2:9">
      <c r="B195" s="1" t="s">
        <v>9</v>
      </c>
      <c r="C195" s="1">
        <f>(C181+C181*E195)*0.9</f>
        <v>2255618.1054084138</v>
      </c>
      <c r="D195" s="1" t="s">
        <v>10</v>
      </c>
      <c r="E195" s="1">
        <f>E181*0.9</f>
        <v>3.0705480000000007E-2</v>
      </c>
      <c r="F195" s="1" t="s">
        <v>11</v>
      </c>
      <c r="G195" s="1">
        <f>INT(G181*0.8)</f>
        <v>20096</v>
      </c>
      <c r="H195" s="1" t="s">
        <v>17</v>
      </c>
      <c r="I195" s="1">
        <v>0.59</v>
      </c>
    </row>
    <row r="196" spans="2:9">
      <c r="B196" s="1" t="s">
        <v>5</v>
      </c>
    </row>
    <row r="197" spans="2:9">
      <c r="B197" s="1" t="s">
        <v>9</v>
      </c>
      <c r="C197" s="1">
        <f>(C183+C183*E197)*0.9</f>
        <v>1873697.7270192259</v>
      </c>
      <c r="D197" s="1" t="s">
        <v>10</v>
      </c>
      <c r="E197" s="1">
        <f>E183*0.9</f>
        <v>1.8777582000000004E-2</v>
      </c>
      <c r="F197" s="1" t="s">
        <v>11</v>
      </c>
      <c r="G197" s="1">
        <f>INT(G183*0.8)</f>
        <v>12238</v>
      </c>
      <c r="H197" s="1" t="s">
        <v>17</v>
      </c>
      <c r="I197" s="1">
        <v>0.76</v>
      </c>
    </row>
    <row r="199" spans="2:9">
      <c r="B199" s="1" t="s">
        <v>34</v>
      </c>
    </row>
    <row r="200" spans="2:9">
      <c r="B200" s="1" t="s">
        <v>12</v>
      </c>
    </row>
    <row r="201" spans="2:9">
      <c r="B201" s="1" t="s">
        <v>35</v>
      </c>
    </row>
    <row r="202" spans="2:9">
      <c r="B202" s="1" t="s">
        <v>4</v>
      </c>
    </row>
    <row r="203" spans="2:9">
      <c r="B203" s="1" t="s">
        <v>9</v>
      </c>
      <c r="C203" s="1">
        <f>(C189+C189*E203)*0.9</f>
        <v>14224184.058351267</v>
      </c>
      <c r="D203" s="1" t="s">
        <v>10</v>
      </c>
      <c r="E203" s="1">
        <f>E189 * 0.9</f>
        <v>1.1101589913600003E-2</v>
      </c>
      <c r="F203" s="1" t="s">
        <v>11</v>
      </c>
      <c r="G203" s="1">
        <f>INT(G189 * 0.8)</f>
        <v>59440</v>
      </c>
      <c r="H203" s="1" t="s">
        <v>17</v>
      </c>
      <c r="I203" s="1">
        <v>0.999</v>
      </c>
    </row>
    <row r="204" spans="2:9">
      <c r="B204" s="4" t="s">
        <v>6</v>
      </c>
      <c r="C204" s="4"/>
      <c r="D204" s="4"/>
      <c r="E204" s="4"/>
      <c r="F204" s="4"/>
      <c r="G204" s="4"/>
      <c r="H204" s="4"/>
      <c r="I204" s="4"/>
    </row>
    <row r="205" spans="2:9">
      <c r="B205" s="4" t="s">
        <v>9</v>
      </c>
      <c r="C205" s="4">
        <f>(C191+C191*E205)*0.9</f>
        <v>5039376.911306371</v>
      </c>
      <c r="D205" s="4" t="s">
        <v>10</v>
      </c>
      <c r="E205" s="4">
        <f>E191*0.9</f>
        <v>1.2031386332616004E-2</v>
      </c>
      <c r="F205" s="4" t="s">
        <v>11</v>
      </c>
      <c r="G205" s="4">
        <f>INT(G191*0.8)</f>
        <v>48820</v>
      </c>
      <c r="H205" s="4" t="s">
        <v>17</v>
      </c>
      <c r="I205" s="4">
        <v>0.999</v>
      </c>
    </row>
    <row r="206" spans="2:9">
      <c r="B206" s="1" t="s">
        <v>8</v>
      </c>
    </row>
    <row r="207" spans="2:9">
      <c r="B207" s="1" t="s">
        <v>9</v>
      </c>
      <c r="C207" s="1">
        <f>(C193+C193*E207)*0.9</f>
        <v>8294541.8411166919</v>
      </c>
      <c r="D207" s="1" t="s">
        <v>10</v>
      </c>
      <c r="E207" s="1">
        <f>E193*0.9 * 0.8</f>
        <v>3.1206215520000011E-2</v>
      </c>
      <c r="F207" s="1" t="s">
        <v>11</v>
      </c>
      <c r="G207" s="1">
        <f>INT(G193*0.8*0.9)</f>
        <v>41786</v>
      </c>
      <c r="H207" s="1" t="s">
        <v>17</v>
      </c>
      <c r="I207" s="1">
        <f>I193*1.3</f>
        <v>0.57850000000000001</v>
      </c>
    </row>
    <row r="208" spans="2:9">
      <c r="B208" s="1" t="s">
        <v>7</v>
      </c>
    </row>
    <row r="209" spans="2:9">
      <c r="B209" s="1" t="s">
        <v>9</v>
      </c>
      <c r="C209" s="1">
        <f>(C195+C195*E209)*0.9</f>
        <v>2086156.7625324097</v>
      </c>
      <c r="D209" s="1" t="s">
        <v>10</v>
      </c>
      <c r="E209" s="1">
        <f>E195*0.9</f>
        <v>2.7634932000000008E-2</v>
      </c>
      <c r="F209" s="1" t="s">
        <v>11</v>
      </c>
      <c r="G209" s="1">
        <f>INT(G195*0.8)</f>
        <v>16076</v>
      </c>
      <c r="H209" s="1" t="s">
        <v>17</v>
      </c>
      <c r="I209" s="1">
        <v>0.59</v>
      </c>
    </row>
    <row r="210" spans="2:9">
      <c r="B210" s="1" t="s">
        <v>5</v>
      </c>
    </row>
    <row r="211" spans="2:9">
      <c r="B211" s="1" t="s">
        <v>9</v>
      </c>
      <c r="C211" s="1">
        <f>(C197+C197*E211)*0.9</f>
        <v>1714826.5996142803</v>
      </c>
      <c r="D211" s="1" t="s">
        <v>10</v>
      </c>
      <c r="E211" s="1">
        <f>E197*0.9</f>
        <v>1.6899823800000005E-2</v>
      </c>
      <c r="F211" s="1" t="s">
        <v>11</v>
      </c>
      <c r="G211" s="1">
        <f>INT(G197*0.8)</f>
        <v>9790</v>
      </c>
      <c r="H211" s="1" t="s">
        <v>17</v>
      </c>
      <c r="I211" s="1">
        <v>0.76</v>
      </c>
    </row>
    <row r="213" spans="2:9">
      <c r="B213" s="1" t="s">
        <v>36</v>
      </c>
    </row>
    <row r="214" spans="2:9">
      <c r="B214" s="1" t="s">
        <v>12</v>
      </c>
    </row>
    <row r="215" spans="2:9">
      <c r="B215" s="1" t="s">
        <v>37</v>
      </c>
    </row>
    <row r="216" spans="2:9">
      <c r="B216" s="1" t="s">
        <v>4</v>
      </c>
    </row>
    <row r="217" spans="2:9">
      <c r="B217" s="1" t="s">
        <v>9</v>
      </c>
      <c r="C217" s="1">
        <f>(C203+C203*E217)*0.9</f>
        <v>12929673.609715961</v>
      </c>
      <c r="D217" s="1" t="s">
        <v>10</v>
      </c>
      <c r="E217" s="1">
        <f>E203 * 0.9</f>
        <v>9.9914309222400039E-3</v>
      </c>
      <c r="F217" s="1" t="s">
        <v>11</v>
      </c>
      <c r="G217" s="1">
        <f>INT(G203 * 0.8)</f>
        <v>47552</v>
      </c>
      <c r="H217" s="1" t="s">
        <v>17</v>
      </c>
      <c r="I217" s="1">
        <v>0.999</v>
      </c>
    </row>
    <row r="218" spans="2:9">
      <c r="B218" s="4" t="s">
        <v>6</v>
      </c>
      <c r="C218" s="4"/>
      <c r="D218" s="4"/>
      <c r="E218" s="4"/>
      <c r="F218" s="4"/>
      <c r="G218" s="4"/>
      <c r="H218" s="4"/>
      <c r="I218" s="4"/>
    </row>
    <row r="219" spans="2:9">
      <c r="B219" s="4" t="s">
        <v>9</v>
      </c>
      <c r="C219" s="4">
        <f>(C205+C205*E219)*0.9</f>
        <v>4584550.079477164</v>
      </c>
      <c r="D219" s="4" t="s">
        <v>10</v>
      </c>
      <c r="E219" s="4">
        <f>E205*0.9</f>
        <v>1.0828247699354403E-2</v>
      </c>
      <c r="F219" s="4" t="s">
        <v>11</v>
      </c>
      <c r="G219" s="4">
        <f>INT(G205*0.8)</f>
        <v>39056</v>
      </c>
      <c r="H219" s="4" t="s">
        <v>17</v>
      </c>
      <c r="I219" s="4">
        <v>0.999</v>
      </c>
    </row>
    <row r="220" spans="2:9">
      <c r="B220" s="1" t="s">
        <v>8</v>
      </c>
    </row>
    <row r="221" spans="2:9">
      <c r="B221" s="1" t="s">
        <v>9</v>
      </c>
      <c r="C221" s="1">
        <f>(C207+C207*E221)*0.9*0.9</f>
        <v>6850665.5864527281</v>
      </c>
      <c r="D221" s="1" t="s">
        <v>10</v>
      </c>
      <c r="E221" s="1">
        <f>E207*0.9 * 0.7</f>
        <v>1.9659915777600005E-2</v>
      </c>
      <c r="F221" s="1" t="s">
        <v>11</v>
      </c>
      <c r="G221" s="1">
        <f>INT(G207*0.8*0.9)</f>
        <v>30085</v>
      </c>
      <c r="H221" s="1" t="s">
        <v>17</v>
      </c>
      <c r="I221" s="1">
        <f>I207*1.1</f>
        <v>0.63635000000000008</v>
      </c>
    </row>
    <row r="222" spans="2:9">
      <c r="B222" s="1" t="s">
        <v>7</v>
      </c>
    </row>
    <row r="223" spans="2:9">
      <c r="B223" s="1" t="s">
        <v>9</v>
      </c>
      <c r="C223" s="1">
        <f>(C209+C209*E223)*0.9</f>
        <v>1924238.2345010468</v>
      </c>
      <c r="D223" s="1" t="s">
        <v>10</v>
      </c>
      <c r="E223" s="1">
        <f>E209*0.9</f>
        <v>2.4871438800000006E-2</v>
      </c>
      <c r="F223" s="1" t="s">
        <v>11</v>
      </c>
      <c r="G223" s="1">
        <f>INT(G209*0.8)</f>
        <v>12860</v>
      </c>
      <c r="H223" s="1" t="s">
        <v>17</v>
      </c>
      <c r="I223" s="1">
        <v>0.59</v>
      </c>
    </row>
    <row r="224" spans="2:9">
      <c r="B224" s="1" t="s">
        <v>5</v>
      </c>
    </row>
    <row r="225" spans="2:9">
      <c r="B225" s="1" t="s">
        <v>9</v>
      </c>
      <c r="C225" s="1">
        <f>(C211+C211*E225)*0.9</f>
        <v>1566817.9562314902</v>
      </c>
      <c r="D225" s="1" t="s">
        <v>10</v>
      </c>
      <c r="E225" s="1">
        <f>E211*0.9</f>
        <v>1.5209841420000005E-2</v>
      </c>
      <c r="F225" s="1" t="s">
        <v>11</v>
      </c>
      <c r="G225" s="1">
        <f>INT(G211*0.8)</f>
        <v>7832</v>
      </c>
      <c r="H225" s="1" t="s">
        <v>17</v>
      </c>
      <c r="I225" s="1">
        <v>0.76</v>
      </c>
    </row>
    <row r="227" spans="2:9">
      <c r="B227" s="1" t="s">
        <v>38</v>
      </c>
    </row>
    <row r="228" spans="2:9">
      <c r="B228" s="1" t="s">
        <v>12</v>
      </c>
    </row>
    <row r="229" spans="2:9">
      <c r="B229" s="1" t="s">
        <v>39</v>
      </c>
    </row>
    <row r="230" spans="2:9">
      <c r="B230" s="1" t="s">
        <v>4</v>
      </c>
    </row>
    <row r="231" spans="2:9">
      <c r="B231" s="1" t="s">
        <v>9</v>
      </c>
      <c r="C231" s="1">
        <f>(C217+C217*E231)*0.9</f>
        <v>11741346.86072642</v>
      </c>
      <c r="D231" s="1" t="s">
        <v>10</v>
      </c>
      <c r="E231" s="1">
        <f>E217 * 0.9</f>
        <v>8.9922878300160037E-3</v>
      </c>
      <c r="F231" s="1" t="s">
        <v>11</v>
      </c>
      <c r="G231" s="1">
        <f>INT(G217 * 0.8)</f>
        <v>38041</v>
      </c>
      <c r="H231" s="1" t="s">
        <v>17</v>
      </c>
      <c r="I231" s="1">
        <v>0.999</v>
      </c>
    </row>
    <row r="232" spans="2:9">
      <c r="B232" s="4" t="s">
        <v>6</v>
      </c>
      <c r="C232" s="4"/>
      <c r="D232" s="4"/>
      <c r="E232" s="4"/>
      <c r="F232" s="4"/>
      <c r="G232" s="4"/>
      <c r="H232" s="4"/>
      <c r="I232" s="4"/>
    </row>
    <row r="233" spans="2:9">
      <c r="B233" s="4" t="s">
        <v>9</v>
      </c>
      <c r="C233" s="4">
        <f>(C219+C219*E233)*0.9</f>
        <v>4166305.6130484929</v>
      </c>
      <c r="D233" s="4" t="s">
        <v>10</v>
      </c>
      <c r="E233" s="4">
        <f>E219*0.9</f>
        <v>9.7454229294189638E-3</v>
      </c>
      <c r="F233" s="4" t="s">
        <v>11</v>
      </c>
      <c r="G233" s="4">
        <f>INT(G219*0.8)</f>
        <v>31244</v>
      </c>
      <c r="H233" s="4" t="s">
        <v>17</v>
      </c>
      <c r="I233" s="4">
        <v>0.999</v>
      </c>
    </row>
    <row r="234" spans="2:9">
      <c r="B234" s="1" t="s">
        <v>8</v>
      </c>
    </row>
    <row r="235" spans="2:9">
      <c r="B235" s="1" t="s">
        <v>9</v>
      </c>
      <c r="C235" s="1">
        <f>(C221+C221*E235)*0.9*0.9</f>
        <v>5617768.119388829</v>
      </c>
      <c r="D235" s="1" t="s">
        <v>10</v>
      </c>
      <c r="E235" s="1">
        <f>E221*0.9 * 0.7</f>
        <v>1.2385746939888004E-2</v>
      </c>
      <c r="F235" s="1" t="s">
        <v>11</v>
      </c>
      <c r="G235" s="1">
        <f>INT(G221*0.8*0.9)</f>
        <v>21661</v>
      </c>
      <c r="H235" s="1" t="s">
        <v>17</v>
      </c>
      <c r="I235" s="1">
        <f>I221*1.1</f>
        <v>0.69998500000000019</v>
      </c>
    </row>
    <row r="236" spans="2:9">
      <c r="B236" s="1" t="s">
        <v>7</v>
      </c>
    </row>
    <row r="237" spans="2:9">
      <c r="B237" s="1" t="s">
        <v>9</v>
      </c>
      <c r="C237" s="1">
        <f>(C223+C223*E237)*0.9</f>
        <v>1770579.8555746125</v>
      </c>
      <c r="D237" s="1" t="s">
        <v>10</v>
      </c>
      <c r="E237" s="1">
        <f>E223*0.9</f>
        <v>2.2384294920000006E-2</v>
      </c>
      <c r="F237" s="1" t="s">
        <v>11</v>
      </c>
      <c r="G237" s="1">
        <f>INT(G223*0.8)</f>
        <v>10288</v>
      </c>
      <c r="H237" s="1" t="s">
        <v>17</v>
      </c>
      <c r="I237" s="1">
        <v>0.59</v>
      </c>
    </row>
    <row r="238" spans="2:9">
      <c r="B238" s="1" t="s">
        <v>5</v>
      </c>
    </row>
    <row r="239" spans="2:9">
      <c r="B239" s="1" t="s">
        <v>9</v>
      </c>
      <c r="C239" s="1">
        <f>(C225+C225*E239)*0.9</f>
        <v>1429439.3132534558</v>
      </c>
      <c r="D239" s="1" t="s">
        <v>10</v>
      </c>
      <c r="E239" s="1">
        <f>E225*0.9</f>
        <v>1.3688857278000005E-2</v>
      </c>
      <c r="F239" s="1" t="s">
        <v>11</v>
      </c>
      <c r="G239" s="1">
        <f>INT(G225*0.8)</f>
        <v>6265</v>
      </c>
      <c r="H239" s="1" t="s">
        <v>17</v>
      </c>
      <c r="I239" s="1">
        <v>0.76</v>
      </c>
    </row>
    <row r="241" spans="2:9">
      <c r="B241" s="1" t="s">
        <v>40</v>
      </c>
    </row>
    <row r="242" spans="2:9">
      <c r="B242" s="1" t="s">
        <v>41</v>
      </c>
    </row>
    <row r="243" spans="2:9">
      <c r="B243" s="1" t="s">
        <v>42</v>
      </c>
    </row>
    <row r="244" spans="2:9">
      <c r="B244" s="1" t="s">
        <v>4</v>
      </c>
    </row>
    <row r="245" spans="2:9">
      <c r="B245" s="1" t="s">
        <v>9</v>
      </c>
      <c r="C245" s="1">
        <f>(C231+C231*E245)*0.9</f>
        <v>10643230.905402048</v>
      </c>
      <c r="D245" s="1" t="s">
        <v>10</v>
      </c>
      <c r="E245" s="1">
        <f>E231 *0.8</f>
        <v>7.193830264012803E-3</v>
      </c>
      <c r="F245" s="1" t="s">
        <v>11</v>
      </c>
      <c r="G245" s="1">
        <f>INT(G231 * 0.8)</f>
        <v>30432</v>
      </c>
      <c r="H245" s="1" t="s">
        <v>17</v>
      </c>
      <c r="I245" s="1">
        <v>0.999</v>
      </c>
    </row>
    <row r="246" spans="2:9">
      <c r="B246" s="4" t="s">
        <v>6</v>
      </c>
      <c r="C246" s="4"/>
      <c r="D246" s="4"/>
      <c r="E246" s="4"/>
      <c r="F246" s="4"/>
      <c r="G246" s="4"/>
      <c r="H246" s="4"/>
      <c r="I246" s="4"/>
    </row>
    <row r="247" spans="2:9">
      <c r="B247" s="4" t="s">
        <v>9</v>
      </c>
      <c r="C247" s="4">
        <f>(C233+C233*E247)*0.9</f>
        <v>3778908.7871253504</v>
      </c>
      <c r="D247" s="4" t="s">
        <v>10</v>
      </c>
      <c r="E247" s="4">
        <f>E233*0.8</f>
        <v>7.7963383435351715E-3</v>
      </c>
      <c r="F247" s="4" t="s">
        <v>11</v>
      </c>
      <c r="G247" s="4">
        <f>INT(G233*0.8)</f>
        <v>24995</v>
      </c>
      <c r="H247" s="4" t="s">
        <v>17</v>
      </c>
      <c r="I247" s="4">
        <v>0.999</v>
      </c>
    </row>
    <row r="248" spans="2:9">
      <c r="B248" s="1" t="s">
        <v>8</v>
      </c>
    </row>
    <row r="249" spans="2:9">
      <c r="B249" s="1" t="s">
        <v>9</v>
      </c>
      <c r="C249" s="1">
        <f>(C235+C235*E249)*0.9</f>
        <v>5106089.0905414252</v>
      </c>
      <c r="D249" s="1" t="s">
        <v>10</v>
      </c>
      <c r="E249" s="1">
        <f>E235*0.8</f>
        <v>9.9085975519104044E-3</v>
      </c>
      <c r="F249" s="1" t="s">
        <v>11</v>
      </c>
      <c r="G249" s="1">
        <f>INT(G235*0.8)</f>
        <v>17328</v>
      </c>
      <c r="H249" s="1" t="s">
        <v>17</v>
      </c>
      <c r="I249" s="1">
        <f>I235*1.1</f>
        <v>0.76998350000000026</v>
      </c>
    </row>
    <row r="250" spans="2:9">
      <c r="B250" s="1" t="s">
        <v>7</v>
      </c>
    </row>
    <row r="251" spans="2:9">
      <c r="B251" s="1" t="s">
        <v>9</v>
      </c>
      <c r="C251" s="1">
        <f>(C237+C237*E251)*0.9</f>
        <v>1622057.7608170982</v>
      </c>
      <c r="D251" s="1" t="s">
        <v>10</v>
      </c>
      <c r="E251" s="1">
        <f>E237*0.8</f>
        <v>1.7907435936000006E-2</v>
      </c>
      <c r="F251" s="1" t="s">
        <v>11</v>
      </c>
      <c r="G251" s="1">
        <f>INT(G237*0.8)</f>
        <v>8230</v>
      </c>
      <c r="H251" s="1" t="s">
        <v>17</v>
      </c>
      <c r="I251" s="1">
        <v>0.59</v>
      </c>
    </row>
    <row r="252" spans="2:9">
      <c r="B252" s="1" t="s">
        <v>5</v>
      </c>
    </row>
    <row r="253" spans="2:9">
      <c r="B253" s="1" t="s">
        <v>9</v>
      </c>
      <c r="C253" s="1">
        <f>(C239+C239*E253)*0.9</f>
        <v>1300583.9032657261</v>
      </c>
      <c r="D253" s="1" t="s">
        <v>10</v>
      </c>
      <c r="E253" s="1">
        <f>E239*0.8</f>
        <v>1.0951085822400005E-2</v>
      </c>
      <c r="F253" s="1" t="s">
        <v>11</v>
      </c>
      <c r="G253" s="1">
        <f>INT(G239*0.8)</f>
        <v>5012</v>
      </c>
      <c r="H253" s="1" t="s">
        <v>17</v>
      </c>
      <c r="I253" s="1">
        <v>0.76</v>
      </c>
    </row>
    <row r="255" spans="2:9">
      <c r="B255" s="1" t="s">
        <v>43</v>
      </c>
    </row>
    <row r="256" spans="2:9">
      <c r="B256" s="1" t="s">
        <v>44</v>
      </c>
    </row>
    <row r="257" spans="2:9">
      <c r="B257" s="1" t="s">
        <v>45</v>
      </c>
    </row>
    <row r="258" spans="2:9">
      <c r="B258" s="1" t="s">
        <v>4</v>
      </c>
    </row>
    <row r="259" spans="2:9">
      <c r="B259" s="1" t="s">
        <v>9</v>
      </c>
      <c r="C259" s="1">
        <f>(C245+C245*E259)*0.9</f>
        <v>9634035.0444096364</v>
      </c>
      <c r="D259" s="1" t="s">
        <v>10</v>
      </c>
      <c r="E259" s="1">
        <f>E245 *0.8</f>
        <v>5.7550642112102427E-3</v>
      </c>
      <c r="F259" s="1" t="s">
        <v>11</v>
      </c>
      <c r="G259" s="1">
        <f>INT(G245 * 0.8)</f>
        <v>24345</v>
      </c>
      <c r="H259" s="1" t="s">
        <v>17</v>
      </c>
      <c r="I259" s="1">
        <v>0.999</v>
      </c>
    </row>
    <row r="260" spans="2:9">
      <c r="B260" s="4" t="s">
        <v>6</v>
      </c>
      <c r="C260" s="4"/>
      <c r="D260" s="4"/>
      <c r="E260" s="4"/>
      <c r="F260" s="4"/>
      <c r="G260" s="4"/>
      <c r="H260" s="4"/>
      <c r="I260" s="4"/>
    </row>
    <row r="261" spans="2:9">
      <c r="B261" s="4" t="s">
        <v>9</v>
      </c>
      <c r="C261" s="4">
        <f>(C247+C247*E261)*0.9</f>
        <v>3422230.2974739424</v>
      </c>
      <c r="D261" s="4" t="s">
        <v>10</v>
      </c>
      <c r="E261" s="4">
        <f>E247*0.8</f>
        <v>6.2370706748281378E-3</v>
      </c>
      <c r="F261" s="4" t="s">
        <v>11</v>
      </c>
      <c r="G261" s="4">
        <f>INT(G247*0.8)</f>
        <v>19996</v>
      </c>
      <c r="H261" s="4" t="s">
        <v>17</v>
      </c>
      <c r="I261" s="4">
        <v>0.999</v>
      </c>
    </row>
    <row r="262" spans="2:9">
      <c r="B262" s="3" t="s">
        <v>8</v>
      </c>
      <c r="C262" s="3"/>
      <c r="D262" s="3"/>
      <c r="E262" s="3"/>
      <c r="F262" s="3"/>
      <c r="G262" s="3"/>
      <c r="H262" s="3"/>
      <c r="I262" s="3"/>
    </row>
    <row r="263" spans="2:9">
      <c r="B263" s="3" t="s">
        <v>9</v>
      </c>
      <c r="C263" s="3">
        <f>(C249+C249*E263)*0.9</f>
        <v>4624622.4302400108</v>
      </c>
      <c r="D263" s="3" t="s">
        <v>10</v>
      </c>
      <c r="E263" s="3">
        <f>E249*0.8*0.8</f>
        <v>6.3415024332226597E-3</v>
      </c>
      <c r="F263" s="3" t="s">
        <v>11</v>
      </c>
      <c r="G263" s="3">
        <f>INT(G249*0.8)</f>
        <v>13862</v>
      </c>
      <c r="H263" s="3" t="s">
        <v>17</v>
      </c>
      <c r="I263" s="3">
        <v>0.999</v>
      </c>
    </row>
    <row r="264" spans="2:9">
      <c r="B264" s="1" t="s">
        <v>7</v>
      </c>
    </row>
    <row r="265" spans="2:9">
      <c r="B265" s="1" t="s">
        <v>9</v>
      </c>
      <c r="C265" s="1">
        <f>(C251+C251*E265)*0.9</f>
        <v>1480765.7494495416</v>
      </c>
      <c r="D265" s="1" t="s">
        <v>10</v>
      </c>
      <c r="E265" s="1">
        <f>E251*0.8</f>
        <v>1.4325948748800006E-2</v>
      </c>
      <c r="F265" s="1" t="s">
        <v>11</v>
      </c>
      <c r="G265" s="1">
        <f>INT(G251*0.8)</f>
        <v>6584</v>
      </c>
      <c r="H265" s="1" t="s">
        <v>17</v>
      </c>
      <c r="I265" s="1">
        <v>0.59</v>
      </c>
    </row>
    <row r="266" spans="2:9">
      <c r="B266" s="1" t="s">
        <v>5</v>
      </c>
    </row>
    <row r="267" spans="2:9">
      <c r="B267" s="1" t="s">
        <v>9</v>
      </c>
      <c r="C267" s="1">
        <f>(C253+C253*E267)*0.9</f>
        <v>1180780.333218758</v>
      </c>
      <c r="D267" s="1" t="s">
        <v>10</v>
      </c>
      <c r="E267" s="1">
        <f>E253*0.8</f>
        <v>8.7608686579200047E-3</v>
      </c>
      <c r="F267" s="1" t="s">
        <v>11</v>
      </c>
      <c r="G267" s="1">
        <f>INT(G253*0.8)</f>
        <v>4009</v>
      </c>
      <c r="H267" s="1" t="s">
        <v>17</v>
      </c>
      <c r="I267" s="1">
        <v>0.76</v>
      </c>
    </row>
    <row r="269" spans="2:9">
      <c r="B269" s="1" t="s">
        <v>46</v>
      </c>
    </row>
    <row r="270" spans="2:9">
      <c r="B270" s="1" t="s">
        <v>44</v>
      </c>
    </row>
    <row r="271" spans="2:9">
      <c r="B271" s="1" t="s">
        <v>47</v>
      </c>
    </row>
    <row r="272" spans="2:9">
      <c r="B272" s="1" t="s">
        <v>4</v>
      </c>
    </row>
    <row r="273" spans="2:9">
      <c r="B273" s="1" t="s">
        <v>9</v>
      </c>
      <c r="C273" s="1">
        <f>(C259+C259*E273)*0.9</f>
        <v>8710551.5729800854</v>
      </c>
      <c r="D273" s="1" t="s">
        <v>10</v>
      </c>
      <c r="E273" s="1">
        <f>E259 *0.8</f>
        <v>4.6040513689681942E-3</v>
      </c>
      <c r="F273" s="1" t="s">
        <v>11</v>
      </c>
      <c r="G273" s="1">
        <f>INT(G259 * 0.8)</f>
        <v>19476</v>
      </c>
      <c r="H273" s="1" t="s">
        <v>17</v>
      </c>
      <c r="I273" s="1">
        <v>0.999</v>
      </c>
    </row>
    <row r="274" spans="2:9">
      <c r="B274" s="4" t="s">
        <v>6</v>
      </c>
      <c r="C274" s="4"/>
      <c r="D274" s="4"/>
      <c r="E274" s="4"/>
      <c r="F274" s="4"/>
      <c r="G274" s="4"/>
      <c r="H274" s="4"/>
      <c r="I274" s="4"/>
    </row>
    <row r="275" spans="2:9">
      <c r="B275" s="4" t="s">
        <v>9</v>
      </c>
      <c r="C275" s="4">
        <f>(C261+C261*E275)*0.9</f>
        <v>3095375.4461327838</v>
      </c>
      <c r="D275" s="4" t="s">
        <v>10</v>
      </c>
      <c r="E275" s="4">
        <f>E261*0.8</f>
        <v>4.9896565398625109E-3</v>
      </c>
      <c r="F275" s="4" t="s">
        <v>11</v>
      </c>
      <c r="G275" s="4">
        <f>INT(G261*0.8)</f>
        <v>15996</v>
      </c>
      <c r="H275" s="4" t="s">
        <v>17</v>
      </c>
      <c r="I275" s="4">
        <v>0.999</v>
      </c>
    </row>
    <row r="276" spans="2:9">
      <c r="B276" s="4" t="s">
        <v>8</v>
      </c>
      <c r="C276" s="4"/>
      <c r="D276" s="4"/>
      <c r="E276" s="4"/>
      <c r="F276" s="4"/>
      <c r="G276" s="4"/>
      <c r="H276" s="4"/>
      <c r="I276" s="4"/>
    </row>
    <row r="277" spans="2:9">
      <c r="B277" s="4" t="s">
        <v>9</v>
      </c>
      <c r="C277" s="4">
        <f>(C263+C263*E277)*0.9</f>
        <v>4183275.6663797637</v>
      </c>
      <c r="D277" s="4" t="s">
        <v>10</v>
      </c>
      <c r="E277" s="4">
        <f>E263*0.8</f>
        <v>5.0732019465781278E-3</v>
      </c>
      <c r="F277" s="4" t="s">
        <v>11</v>
      </c>
      <c r="G277" s="4">
        <f>INT(G263*0.8)</f>
        <v>11089</v>
      </c>
      <c r="H277" s="4" t="s">
        <v>17</v>
      </c>
      <c r="I277" s="4">
        <v>0.999</v>
      </c>
    </row>
    <row r="278" spans="2:9">
      <c r="B278" s="1" t="s">
        <v>7</v>
      </c>
    </row>
    <row r="279" spans="2:9">
      <c r="B279" s="1" t="s">
        <v>9</v>
      </c>
      <c r="C279" s="1">
        <f>(C265+C265*E279)*0.9</f>
        <v>1344908.0780642889</v>
      </c>
      <c r="D279" s="1" t="s">
        <v>10</v>
      </c>
      <c r="E279" s="1">
        <f>E265*0.8*0.8</f>
        <v>9.1686071992320047E-3</v>
      </c>
      <c r="F279" s="1" t="s">
        <v>11</v>
      </c>
      <c r="G279" s="1">
        <f>INT(G265*0.8*0.9)</f>
        <v>4740</v>
      </c>
      <c r="H279" s="1" t="s">
        <v>17</v>
      </c>
      <c r="I279" s="1">
        <f>I265*1.3</f>
        <v>0.76700000000000002</v>
      </c>
    </row>
    <row r="280" spans="2:9">
      <c r="B280" s="1" t="s">
        <v>5</v>
      </c>
    </row>
    <row r="281" spans="2:9">
      <c r="B281" s="1" t="s">
        <v>9</v>
      </c>
      <c r="C281" s="1">
        <f>(C267+C267*E281)*0.9</f>
        <v>1070150.4561143753</v>
      </c>
      <c r="D281" s="1" t="s">
        <v>10</v>
      </c>
      <c r="E281" s="1">
        <f>E267*0.8</f>
        <v>7.0086949263360038E-3</v>
      </c>
      <c r="F281" s="1" t="s">
        <v>11</v>
      </c>
      <c r="G281" s="1">
        <f>INT(G267*0.8)</f>
        <v>3207</v>
      </c>
      <c r="H281" s="1" t="s">
        <v>17</v>
      </c>
      <c r="I281" s="1">
        <v>0.76</v>
      </c>
    </row>
    <row r="283" spans="2:9">
      <c r="B283" s="1" t="s">
        <v>48</v>
      </c>
    </row>
    <row r="284" spans="2:9">
      <c r="B284" s="1" t="s">
        <v>44</v>
      </c>
    </row>
    <row r="285" spans="2:9">
      <c r="B285" s="1" t="s">
        <v>49</v>
      </c>
    </row>
    <row r="286" spans="2:9">
      <c r="B286" s="1" t="s">
        <v>4</v>
      </c>
    </row>
    <row r="287" spans="2:9">
      <c r="B287" s="1" t="s">
        <v>9</v>
      </c>
      <c r="C287" s="1">
        <f>(C273+C273*E287)*0.9</f>
        <v>7868371.1710457914</v>
      </c>
      <c r="D287" s="1" t="s">
        <v>10</v>
      </c>
      <c r="E287" s="1">
        <f>E273 *0.8</f>
        <v>3.6832410951745556E-3</v>
      </c>
      <c r="F287" s="1" t="s">
        <v>11</v>
      </c>
      <c r="G287" s="1">
        <f>INT(G273 * 0.8)</f>
        <v>15580</v>
      </c>
      <c r="H287" s="1" t="s">
        <v>17</v>
      </c>
      <c r="I287" s="1">
        <v>0.999</v>
      </c>
    </row>
    <row r="288" spans="2:9">
      <c r="B288" s="4" t="s">
        <v>6</v>
      </c>
      <c r="C288" s="4"/>
      <c r="D288" s="4"/>
      <c r="E288" s="4"/>
      <c r="F288" s="4"/>
      <c r="G288" s="4"/>
      <c r="H288" s="4"/>
      <c r="I288" s="4"/>
    </row>
    <row r="289" spans="2:9">
      <c r="B289" s="4" t="s">
        <v>9</v>
      </c>
      <c r="C289" s="4">
        <f>(C275+C275*E289)*0.9</f>
        <v>2796958.2009629565</v>
      </c>
      <c r="D289" s="4" t="s">
        <v>10</v>
      </c>
      <c r="E289" s="4">
        <f>E275*0.8</f>
        <v>3.9917252318900087E-3</v>
      </c>
      <c r="F289" s="4" t="s">
        <v>11</v>
      </c>
      <c r="G289" s="4">
        <f>INT(G275*0.8)</f>
        <v>12796</v>
      </c>
      <c r="H289" s="4" t="s">
        <v>17</v>
      </c>
      <c r="I289" s="4">
        <v>0.999</v>
      </c>
    </row>
    <row r="290" spans="2:9">
      <c r="B290" s="4" t="s">
        <v>8</v>
      </c>
      <c r="C290" s="4"/>
      <c r="D290" s="4"/>
      <c r="E290" s="4"/>
      <c r="F290" s="4"/>
      <c r="G290" s="4"/>
      <c r="H290" s="4"/>
      <c r="I290" s="4"/>
    </row>
    <row r="291" spans="2:9">
      <c r="B291" s="4" t="s">
        <v>9</v>
      </c>
      <c r="C291" s="4">
        <f>(C277+C277*E291)*0.9</f>
        <v>3780228.3733644881</v>
      </c>
      <c r="D291" s="4" t="s">
        <v>10</v>
      </c>
      <c r="E291" s="4">
        <f>E277*0.8</f>
        <v>4.0585615572625022E-3</v>
      </c>
      <c r="F291" s="4" t="s">
        <v>11</v>
      </c>
      <c r="G291" s="4">
        <f>INT(G277*0.8)</f>
        <v>8871</v>
      </c>
      <c r="H291" s="4" t="s">
        <v>17</v>
      </c>
      <c r="I291" s="4">
        <v>0.999</v>
      </c>
    </row>
    <row r="292" spans="2:9">
      <c r="B292" s="1" t="s">
        <v>7</v>
      </c>
    </row>
    <row r="293" spans="2:9">
      <c r="B293" s="1" t="s">
        <v>9</v>
      </c>
      <c r="C293" s="1">
        <f>(C279+C279*E293)*0.9</f>
        <v>1219295.5426563888</v>
      </c>
      <c r="D293" s="1" t="s">
        <v>10</v>
      </c>
      <c r="E293" s="1">
        <f>E279*0.8</f>
        <v>7.3348857593856041E-3</v>
      </c>
      <c r="F293" s="1" t="s">
        <v>11</v>
      </c>
      <c r="G293" s="1">
        <f>INT(G279*0.8)</f>
        <v>3792</v>
      </c>
      <c r="H293" s="1" t="s">
        <v>17</v>
      </c>
      <c r="I293" s="1">
        <f>I279</f>
        <v>0.76700000000000002</v>
      </c>
    </row>
    <row r="294" spans="2:9">
      <c r="B294" s="1" t="s">
        <v>5</v>
      </c>
    </row>
    <row r="295" spans="2:9">
      <c r="B295" s="1" t="s">
        <v>9</v>
      </c>
      <c r="C295" s="1">
        <f>(C281+C281*E295)*0.9</f>
        <v>968535.66831491084</v>
      </c>
      <c r="D295" s="1" t="s">
        <v>10</v>
      </c>
      <c r="E295" s="1">
        <f>E281*0.8</f>
        <v>5.606955941068803E-3</v>
      </c>
      <c r="F295" s="1" t="s">
        <v>11</v>
      </c>
      <c r="G295" s="1">
        <f>INT(G281*0.8)</f>
        <v>2565</v>
      </c>
      <c r="H295" s="1" t="s">
        <v>17</v>
      </c>
      <c r="I295" s="1">
        <v>0.76</v>
      </c>
    </row>
    <row r="297" spans="2:9">
      <c r="B297" s="1" t="s">
        <v>50</v>
      </c>
    </row>
    <row r="298" spans="2:9">
      <c r="B298" s="1" t="s">
        <v>44</v>
      </c>
    </row>
    <row r="299" spans="2:9">
      <c r="B299" s="1" t="s">
        <v>51</v>
      </c>
    </row>
    <row r="300" spans="2:9">
      <c r="B300" s="1" t="s">
        <v>4</v>
      </c>
    </row>
    <row r="301" spans="2:9">
      <c r="B301" s="1" t="s">
        <v>9</v>
      </c>
      <c r="C301" s="1">
        <f>(C287+C287*E301)*0.9</f>
        <v>7102400.4517366961</v>
      </c>
      <c r="D301" s="1" t="s">
        <v>10</v>
      </c>
      <c r="E301" s="1">
        <f>E287 *0.8</f>
        <v>2.9465928761396448E-3</v>
      </c>
      <c r="F301" s="1" t="s">
        <v>11</v>
      </c>
      <c r="G301" s="1">
        <f>INT(G287 * 0.8)</f>
        <v>12464</v>
      </c>
      <c r="H301" s="1" t="s">
        <v>17</v>
      </c>
      <c r="I301" s="1">
        <v>0.999</v>
      </c>
    </row>
    <row r="302" spans="2:9">
      <c r="B302" s="4" t="s">
        <v>6</v>
      </c>
      <c r="C302" s="4"/>
      <c r="D302" s="4"/>
      <c r="E302" s="4"/>
      <c r="F302" s="4"/>
      <c r="G302" s="4"/>
      <c r="H302" s="4"/>
      <c r="I302" s="4"/>
    </row>
    <row r="303" spans="2:9">
      <c r="B303" s="4" t="s">
        <v>9</v>
      </c>
      <c r="C303" s="4">
        <f>(C289+C289*E303)*0.9</f>
        <v>2525300.9566754554</v>
      </c>
      <c r="D303" s="4" t="s">
        <v>10</v>
      </c>
      <c r="E303" s="4">
        <f>E289*0.8</f>
        <v>3.1933801855120072E-3</v>
      </c>
      <c r="F303" s="4" t="s">
        <v>11</v>
      </c>
      <c r="G303" s="4">
        <f>INT(G289*0.8)</f>
        <v>10236</v>
      </c>
      <c r="H303" s="4" t="s">
        <v>17</v>
      </c>
      <c r="I303" s="4">
        <v>0.999</v>
      </c>
    </row>
    <row r="304" spans="2:9">
      <c r="B304" s="4" t="s">
        <v>8</v>
      </c>
      <c r="C304" s="4"/>
      <c r="D304" s="4"/>
      <c r="E304" s="4"/>
      <c r="F304" s="4"/>
      <c r="G304" s="4"/>
      <c r="H304" s="4"/>
      <c r="I304" s="4"/>
    </row>
    <row r="305" spans="2:9">
      <c r="B305" s="4" t="s">
        <v>9</v>
      </c>
      <c r="C305" s="4">
        <f>(C291+C291*E305)*0.9</f>
        <v>3413251.9845067826</v>
      </c>
      <c r="D305" s="4" t="s">
        <v>10</v>
      </c>
      <c r="E305" s="4">
        <f>E291*0.8</f>
        <v>3.2468492458100021E-3</v>
      </c>
      <c r="F305" s="4" t="s">
        <v>11</v>
      </c>
      <c r="G305" s="4">
        <f>INT(G291*0.8)</f>
        <v>7096</v>
      </c>
      <c r="H305" s="4" t="s">
        <v>17</v>
      </c>
      <c r="I305" s="4">
        <v>0.999</v>
      </c>
    </row>
    <row r="306" spans="2:9">
      <c r="B306" s="3" t="s">
        <v>7</v>
      </c>
      <c r="C306" s="3"/>
      <c r="D306" s="3"/>
      <c r="E306" s="3"/>
      <c r="F306" s="3"/>
      <c r="G306" s="3"/>
      <c r="H306" s="3"/>
      <c r="I306" s="3"/>
    </row>
    <row r="307" spans="2:9">
      <c r="B307" s="3" t="s">
        <v>9</v>
      </c>
      <c r="C307" s="3">
        <f>(C293+C293*E307)*0.9</f>
        <v>1102517.3830538422</v>
      </c>
      <c r="D307" s="3" t="s">
        <v>10</v>
      </c>
      <c r="E307" s="3">
        <f>E293*0.8*0.8</f>
        <v>4.6943268860067874E-3</v>
      </c>
      <c r="F307" s="3" t="s">
        <v>11</v>
      </c>
      <c r="G307" s="3">
        <f>INT(G293*0.8*0.9)</f>
        <v>2730</v>
      </c>
      <c r="H307" s="3" t="s">
        <v>17</v>
      </c>
      <c r="I307" s="3">
        <f>I293*1.3</f>
        <v>0.9971000000000001</v>
      </c>
    </row>
    <row r="308" spans="2:9">
      <c r="B308" s="1" t="s">
        <v>5</v>
      </c>
    </row>
    <row r="309" spans="2:9">
      <c r="B309" s="1" t="s">
        <v>9</v>
      </c>
      <c r="C309" s="1">
        <f>(C295+C295*E309)*0.9</f>
        <v>875592.08799352834</v>
      </c>
      <c r="D309" s="1" t="s">
        <v>10</v>
      </c>
      <c r="E309" s="1">
        <f>E295*0.8</f>
        <v>4.4855647528550422E-3</v>
      </c>
      <c r="F309" s="1" t="s">
        <v>11</v>
      </c>
      <c r="G309" s="1">
        <f>INT(G295*0.8)</f>
        <v>2052</v>
      </c>
      <c r="H309" s="1" t="s">
        <v>17</v>
      </c>
      <c r="I309" s="1">
        <v>0.76</v>
      </c>
    </row>
    <row r="311" spans="2:9">
      <c r="B311" s="1" t="s">
        <v>52</v>
      </c>
    </row>
    <row r="312" spans="2:9">
      <c r="B312" s="1" t="s">
        <v>44</v>
      </c>
    </row>
    <row r="313" spans="2:9">
      <c r="B313" s="1" t="s">
        <v>53</v>
      </c>
    </row>
    <row r="314" spans="2:9">
      <c r="B314" s="1" t="s">
        <v>4</v>
      </c>
    </row>
    <row r="315" spans="2:9">
      <c r="B315" s="1" t="s">
        <v>9</v>
      </c>
      <c r="C315" s="1">
        <f>(C301+C301*E315)*0.9</f>
        <v>6407228.4820167227</v>
      </c>
      <c r="D315" s="1" t="s">
        <v>10</v>
      </c>
      <c r="E315" s="1">
        <f>E301 *0.8</f>
        <v>2.357274300911716E-3</v>
      </c>
      <c r="F315" s="1" t="s">
        <v>11</v>
      </c>
      <c r="G315" s="1">
        <f>INT(G301 * 0.8)</f>
        <v>9971</v>
      </c>
      <c r="H315" s="1" t="s">
        <v>17</v>
      </c>
      <c r="I315" s="1">
        <v>0.999</v>
      </c>
    </row>
    <row r="316" spans="2:9">
      <c r="B316" s="4" t="s">
        <v>6</v>
      </c>
      <c r="C316" s="4"/>
      <c r="D316" s="4"/>
      <c r="E316" s="4"/>
      <c r="F316" s="4"/>
      <c r="G316" s="4"/>
      <c r="H316" s="4"/>
      <c r="I316" s="4"/>
    </row>
    <row r="317" spans="2:9">
      <c r="B317" s="4" t="s">
        <v>9</v>
      </c>
      <c r="C317" s="4">
        <f>(C303+C303*E317)*0.9</f>
        <v>2278577.1181549113</v>
      </c>
      <c r="D317" s="4" t="s">
        <v>10</v>
      </c>
      <c r="E317" s="4">
        <f>E303*0.8</f>
        <v>2.5547041484096059E-3</v>
      </c>
      <c r="F317" s="4" t="s">
        <v>11</v>
      </c>
      <c r="G317" s="4">
        <f>INT(G303*0.8)</f>
        <v>8188</v>
      </c>
      <c r="H317" s="4" t="s">
        <v>17</v>
      </c>
      <c r="I317" s="4">
        <v>0.999</v>
      </c>
    </row>
    <row r="318" spans="2:9">
      <c r="B318" s="4" t="s">
        <v>8</v>
      </c>
      <c r="C318" s="4"/>
      <c r="D318" s="4"/>
      <c r="E318" s="4"/>
      <c r="F318" s="4"/>
      <c r="G318" s="4"/>
      <c r="H318" s="4"/>
      <c r="I318" s="4"/>
    </row>
    <row r="319" spans="2:9">
      <c r="B319" s="4" t="s">
        <v>9</v>
      </c>
      <c r="C319" s="4">
        <f>(C305+C305*E319)*0.9</f>
        <v>3079906.0525908964</v>
      </c>
      <c r="D319" s="4" t="s">
        <v>10</v>
      </c>
      <c r="E319" s="4">
        <f>E305*0.8</f>
        <v>2.597479396648002E-3</v>
      </c>
      <c r="F319" s="4" t="s">
        <v>11</v>
      </c>
      <c r="G319" s="4">
        <f>INT(G305*0.8)</f>
        <v>5676</v>
      </c>
      <c r="H319" s="4" t="s">
        <v>17</v>
      </c>
      <c r="I319" s="4">
        <v>0.999</v>
      </c>
    </row>
    <row r="320" spans="2:9">
      <c r="B320" s="4" t="s">
        <v>7</v>
      </c>
      <c r="C320" s="4"/>
      <c r="D320" s="4"/>
      <c r="E320" s="4"/>
      <c r="F320" s="4"/>
      <c r="G320" s="4"/>
      <c r="H320" s="4"/>
      <c r="I320" s="4"/>
    </row>
    <row r="321" spans="2:9">
      <c r="B321" s="4" t="s">
        <v>9</v>
      </c>
      <c r="C321" s="4">
        <f>(C307+C307*E321)*0.9</f>
        <v>995992.06018382078</v>
      </c>
      <c r="D321" s="4" t="s">
        <v>10</v>
      </c>
      <c r="E321" s="4">
        <f>E307*0.8</f>
        <v>3.7554615088054299E-3</v>
      </c>
      <c r="F321" s="4" t="s">
        <v>11</v>
      </c>
      <c r="G321" s="4">
        <f>INT(G307*0.8)</f>
        <v>2184</v>
      </c>
      <c r="H321" s="4" t="s">
        <v>17</v>
      </c>
      <c r="I321" s="4">
        <f>I307</f>
        <v>0.9971000000000001</v>
      </c>
    </row>
    <row r="322" spans="2:9">
      <c r="B322" s="3" t="s">
        <v>5</v>
      </c>
      <c r="C322" s="3"/>
      <c r="D322" s="3"/>
      <c r="E322" s="3"/>
      <c r="F322" s="3"/>
      <c r="G322" s="3"/>
      <c r="H322" s="3"/>
      <c r="I322" s="3"/>
    </row>
    <row r="323" spans="2:9">
      <c r="B323" s="3" t="s">
        <v>9</v>
      </c>
      <c r="C323" s="3">
        <f>(C309+C309*E323)*0.9</f>
        <v>790295.13359865826</v>
      </c>
      <c r="D323" s="3" t="s">
        <v>10</v>
      </c>
      <c r="E323" s="3">
        <f>E309*0.8*0.8</f>
        <v>2.870761441827227E-3</v>
      </c>
      <c r="F323" s="3" t="s">
        <v>11</v>
      </c>
      <c r="G323" s="3">
        <f>INT(G309*0.8*0.9)</f>
        <v>1477</v>
      </c>
      <c r="H323" s="3" t="s">
        <v>17</v>
      </c>
      <c r="I323" s="3">
        <f>0.76*1.3</f>
        <v>0.9880000000000001</v>
      </c>
    </row>
    <row r="325" spans="2:9">
      <c r="B325" s="1" t="s">
        <v>54</v>
      </c>
    </row>
  </sheetData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H. Qing</dc:creator>
  <cp:lastModifiedBy>Lisa H. Qing</cp:lastModifiedBy>
  <cp:lastPrinted>2019-06-05T03:33:08Z</cp:lastPrinted>
  <dcterms:created xsi:type="dcterms:W3CDTF">2019-06-05T01:50:54Z</dcterms:created>
  <dcterms:modified xsi:type="dcterms:W3CDTF">2019-06-05T03:36:05Z</dcterms:modified>
</cp:coreProperties>
</file>