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3"/>
  <workbookPr filterPrivacy="1"/>
  <xr:revisionPtr revIDLastSave="0" documentId="13_ncr:1_{97BDAC22-076A-4471-9FF4-8CED61A3ECAC}" xr6:coauthVersionLast="36" xr6:coauthVersionMax="36" xr10:uidLastSave="{00000000-0000-0000-0000-000000000000}"/>
  <bookViews>
    <workbookView xWindow="0" yWindow="0" windowWidth="20490" windowHeight="7545" activeTab="1" xr2:uid="{00000000-000D-0000-FFFF-FFFF00000000}"/>
  </bookViews>
  <sheets>
    <sheet name="Ejemplo sin terminar" sheetId="2" r:id="rId1"/>
    <sheet name="Ejemplo terminado" sheetId="1" r:id="rId2"/>
  </sheets>
  <definedNames>
    <definedName name="FABA" localSheetId="0">'Ejemplo sin terminar'!$A$2:$D$14</definedName>
    <definedName name="FABA">'Ejemplo terminado'!$A$2:$D$14</definedName>
    <definedName name="FABB">'Ejemplo sin terminar'!$F$2:$I$14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21" i="2" l="1"/>
  <c r="S22" i="2"/>
  <c r="S23" i="2"/>
  <c r="S24" i="2"/>
  <c r="S25" i="2"/>
  <c r="S26" i="2"/>
  <c r="S20" i="2"/>
  <c r="R21" i="2"/>
  <c r="R22" i="2"/>
  <c r="R23" i="2"/>
  <c r="R24" i="2"/>
  <c r="R25" i="2"/>
  <c r="R26" i="2"/>
  <c r="R20" i="2"/>
  <c r="Q26" i="2"/>
  <c r="Q22" i="2"/>
  <c r="Q21" i="2"/>
  <c r="Q23" i="2"/>
  <c r="Q24" i="2"/>
  <c r="Q25" i="2"/>
  <c r="Q20" i="2"/>
  <c r="P27" i="2"/>
  <c r="P21" i="2"/>
  <c r="P22" i="2"/>
  <c r="P23" i="2"/>
  <c r="P24" i="2"/>
  <c r="P25" i="2"/>
  <c r="P26" i="2"/>
  <c r="P20" i="2"/>
  <c r="O20" i="2"/>
  <c r="O27" i="2"/>
  <c r="O21" i="2"/>
  <c r="O22" i="2"/>
  <c r="O23" i="2"/>
  <c r="O24" i="2"/>
  <c r="O25" i="2"/>
  <c r="O26" i="2"/>
  <c r="N20" i="2"/>
  <c r="N27" i="2" s="1"/>
  <c r="N21" i="2"/>
  <c r="N22" i="2"/>
  <c r="N23" i="2"/>
  <c r="N24" i="2"/>
  <c r="N25" i="2"/>
  <c r="N26" i="2"/>
  <c r="M21" i="2"/>
  <c r="M22" i="2"/>
  <c r="M23" i="2"/>
  <c r="M24" i="2"/>
  <c r="M25" i="2"/>
  <c r="M26" i="2"/>
  <c r="M20" i="2"/>
  <c r="K22" i="2"/>
  <c r="K21" i="2"/>
  <c r="L21" i="2"/>
  <c r="L22" i="2"/>
  <c r="K23" i="2" s="1"/>
  <c r="L23" i="2" s="1"/>
  <c r="K24" i="2" s="1"/>
  <c r="L24" i="2" s="1"/>
  <c r="K25" i="2" s="1"/>
  <c r="L25" i="2" s="1"/>
  <c r="K26" i="2" s="1"/>
  <c r="L26" i="2" s="1"/>
  <c r="L20" i="2"/>
  <c r="K20" i="2"/>
  <c r="K45" i="2" s="1"/>
  <c r="M16" i="2"/>
  <c r="M15" i="2"/>
  <c r="M14" i="2"/>
  <c r="L13" i="2"/>
  <c r="L12" i="2"/>
  <c r="L11" i="2"/>
  <c r="M8" i="2"/>
  <c r="M7" i="2"/>
  <c r="M6" i="2"/>
  <c r="L5" i="2"/>
  <c r="L4" i="2"/>
  <c r="L3" i="2"/>
  <c r="L45" i="2" l="1"/>
  <c r="K46" i="2" s="1"/>
  <c r="M45" i="2"/>
  <c r="N45" i="2"/>
  <c r="L13" i="1"/>
  <c r="L5" i="1"/>
  <c r="K20" i="1" s="1"/>
  <c r="L12" i="1"/>
  <c r="L4" i="1"/>
  <c r="L11" i="1"/>
  <c r="M15" i="1" s="1"/>
  <c r="L3" i="1"/>
  <c r="M7" i="1" s="1"/>
  <c r="L46" i="2" l="1"/>
  <c r="K47" i="2" s="1"/>
  <c r="M14" i="1"/>
  <c r="M16" i="1" s="1"/>
  <c r="L20" i="1"/>
  <c r="K21" i="1" s="1"/>
  <c r="M6" i="1"/>
  <c r="M8" i="1" s="1"/>
  <c r="K31" i="1"/>
  <c r="L31" i="1" s="1"/>
  <c r="K32" i="1" s="1"/>
  <c r="L47" i="2" l="1"/>
  <c r="K48" i="2" s="1"/>
  <c r="N47" i="2"/>
  <c r="M47" i="2"/>
  <c r="M46" i="2"/>
  <c r="N46" i="2"/>
  <c r="L21" i="1"/>
  <c r="K22" i="1" s="1"/>
  <c r="N21" i="1"/>
  <c r="M21" i="1"/>
  <c r="N20" i="1"/>
  <c r="M20" i="1"/>
  <c r="K45" i="1"/>
  <c r="M31" i="1"/>
  <c r="L32" i="1"/>
  <c r="K33" i="1" s="1"/>
  <c r="N31" i="1"/>
  <c r="L48" i="2" l="1"/>
  <c r="K49" i="2" s="1"/>
  <c r="N48" i="2"/>
  <c r="Q21" i="1"/>
  <c r="Q20" i="1"/>
  <c r="N32" i="1"/>
  <c r="Q32" i="1" s="1"/>
  <c r="L22" i="1"/>
  <c r="K23" i="1" s="1"/>
  <c r="L45" i="1"/>
  <c r="K46" i="1" s="1"/>
  <c r="M45" i="1"/>
  <c r="Q31" i="1"/>
  <c r="L33" i="1"/>
  <c r="K34" i="1" s="1"/>
  <c r="M32" i="1"/>
  <c r="L49" i="2" l="1"/>
  <c r="K50" i="2" s="1"/>
  <c r="M49" i="2"/>
  <c r="N49" i="2"/>
  <c r="M48" i="2"/>
  <c r="M22" i="1"/>
  <c r="L23" i="1"/>
  <c r="K24" i="1" s="1"/>
  <c r="N23" i="1"/>
  <c r="M23" i="1"/>
  <c r="N22" i="1"/>
  <c r="N33" i="1"/>
  <c r="Q33" i="1" s="1"/>
  <c r="L46" i="1"/>
  <c r="K47" i="1" s="1"/>
  <c r="M46" i="1"/>
  <c r="N45" i="1"/>
  <c r="L34" i="1"/>
  <c r="K35" i="1" s="1"/>
  <c r="N34" i="1"/>
  <c r="M33" i="1"/>
  <c r="L50" i="2" l="1"/>
  <c r="K51" i="2" s="1"/>
  <c r="N50" i="2"/>
  <c r="M34" i="1"/>
  <c r="Q22" i="1"/>
  <c r="Q23" i="1"/>
  <c r="L24" i="1"/>
  <c r="K25" i="1" s="1"/>
  <c r="N24" i="1"/>
  <c r="M24" i="1"/>
  <c r="L47" i="1"/>
  <c r="K48" i="1" s="1"/>
  <c r="M47" i="1"/>
  <c r="N46" i="1"/>
  <c r="L35" i="1"/>
  <c r="K36" i="1" s="1"/>
  <c r="M35" i="1"/>
  <c r="Q34" i="1"/>
  <c r="L51" i="2" l="1"/>
  <c r="N51" i="2" s="1"/>
  <c r="M50" i="2"/>
  <c r="Q24" i="1"/>
  <c r="L25" i="1"/>
  <c r="K26" i="1" s="1"/>
  <c r="M25" i="1"/>
  <c r="N25" i="1"/>
  <c r="N35" i="1"/>
  <c r="Q35" i="1" s="1"/>
  <c r="L48" i="1"/>
  <c r="K49" i="1" s="1"/>
  <c r="M48" i="1"/>
  <c r="N47" i="1"/>
  <c r="L36" i="1"/>
  <c r="K37" i="1" s="1"/>
  <c r="N52" i="2" l="1"/>
  <c r="M51" i="2"/>
  <c r="N48" i="1"/>
  <c r="M36" i="1"/>
  <c r="Q25" i="1"/>
  <c r="N36" i="1"/>
  <c r="Q36" i="1" s="1"/>
  <c r="L26" i="1"/>
  <c r="N26" i="1"/>
  <c r="Q26" i="1" s="1"/>
  <c r="M26" i="1"/>
  <c r="L49" i="1"/>
  <c r="K50" i="1" s="1"/>
  <c r="M49" i="1"/>
  <c r="L37" i="1"/>
  <c r="M37" i="1" s="1"/>
  <c r="N37" i="1"/>
  <c r="N38" i="2" l="1"/>
  <c r="O45" i="2"/>
  <c r="O46" i="2"/>
  <c r="P46" i="2" s="1"/>
  <c r="O47" i="2"/>
  <c r="P47" i="2" s="1"/>
  <c r="O48" i="2"/>
  <c r="P48" i="2" s="1"/>
  <c r="O49" i="2"/>
  <c r="P49" i="2" s="1"/>
  <c r="O50" i="2"/>
  <c r="P50" i="2" s="1"/>
  <c r="O51" i="2"/>
  <c r="P51" i="2" s="1"/>
  <c r="N49" i="1"/>
  <c r="N27" i="1"/>
  <c r="L50" i="1"/>
  <c r="K51" i="1" s="1"/>
  <c r="N50" i="1"/>
  <c r="M50" i="1"/>
  <c r="N38" i="1"/>
  <c r="O37" i="1"/>
  <c r="P37" i="1" s="1"/>
  <c r="Q37" i="1"/>
  <c r="O52" i="2" l="1"/>
  <c r="P45" i="2"/>
  <c r="P52" i="2" s="1"/>
  <c r="O20" i="1"/>
  <c r="O21" i="1"/>
  <c r="P21" i="1" s="1"/>
  <c r="O22" i="1"/>
  <c r="P22" i="1" s="1"/>
  <c r="O23" i="1"/>
  <c r="P23" i="1" s="1"/>
  <c r="O24" i="1"/>
  <c r="P24" i="1" s="1"/>
  <c r="O25" i="1"/>
  <c r="P25" i="1" s="1"/>
  <c r="O26" i="1"/>
  <c r="P26" i="1" s="1"/>
  <c r="L51" i="1"/>
  <c r="N51" i="1"/>
  <c r="M51" i="1"/>
  <c r="O31" i="1"/>
  <c r="O32" i="1"/>
  <c r="P32" i="1" s="1"/>
  <c r="O33" i="1"/>
  <c r="P33" i="1" s="1"/>
  <c r="O34" i="1"/>
  <c r="P34" i="1" s="1"/>
  <c r="O35" i="1"/>
  <c r="P35" i="1" s="1"/>
  <c r="O36" i="1"/>
  <c r="P36" i="1" s="1"/>
  <c r="R26" i="1" l="1"/>
  <c r="S26" i="1" s="1"/>
  <c r="R20" i="1"/>
  <c r="S20" i="1" s="1"/>
  <c r="R21" i="1"/>
  <c r="S21" i="1" s="1"/>
  <c r="R24" i="1"/>
  <c r="S24" i="1" s="1"/>
  <c r="R22" i="1"/>
  <c r="S22" i="1" s="1"/>
  <c r="P20" i="1"/>
  <c r="P27" i="1" s="1"/>
  <c r="R23" i="1"/>
  <c r="S23" i="1" s="1"/>
  <c r="R25" i="1"/>
  <c r="S25" i="1" s="1"/>
  <c r="O27" i="1"/>
  <c r="N52" i="1"/>
  <c r="P31" i="1"/>
  <c r="P38" i="1" s="1"/>
  <c r="O38" i="1"/>
  <c r="R37" i="1"/>
  <c r="S37" i="1" s="1"/>
  <c r="R32" i="1"/>
  <c r="S32" i="1" s="1"/>
  <c r="R33" i="1"/>
  <c r="S33" i="1" s="1"/>
  <c r="R34" i="1"/>
  <c r="S34" i="1" s="1"/>
  <c r="R36" i="1"/>
  <c r="S36" i="1" s="1"/>
  <c r="R31" i="1"/>
  <c r="S31" i="1" s="1"/>
  <c r="R35" i="1"/>
  <c r="S35" i="1" s="1"/>
  <c r="O46" i="1" l="1"/>
  <c r="P46" i="1" s="1"/>
  <c r="O45" i="1"/>
  <c r="O47" i="1"/>
  <c r="P47" i="1" s="1"/>
  <c r="O48" i="1"/>
  <c r="P48" i="1" s="1"/>
  <c r="O49" i="1"/>
  <c r="P49" i="1" s="1"/>
  <c r="O50" i="1"/>
  <c r="P50" i="1" s="1"/>
  <c r="O51" i="1"/>
  <c r="P51" i="1" s="1"/>
  <c r="O52" i="1" l="1"/>
  <c r="P45" i="1"/>
  <c r="P52" i="1" s="1"/>
</calcChain>
</file>

<file path=xl/sharedStrings.xml><?xml version="1.0" encoding="utf-8"?>
<sst xmlns="http://schemas.openxmlformats.org/spreadsheetml/2006/main" count="152" uniqueCount="31">
  <si>
    <t>Fabricante "A"</t>
  </si>
  <si>
    <t>Fabricante "B"</t>
  </si>
  <si>
    <t>Número de datos (n)</t>
  </si>
  <si>
    <t>Valor máximo (X máx)</t>
  </si>
  <si>
    <t>Valor mínimo (X mín)</t>
  </si>
  <si>
    <t>Rango (R)</t>
  </si>
  <si>
    <t>Número de intervalos (K)</t>
  </si>
  <si>
    <t>Amplitud (A)</t>
  </si>
  <si>
    <t>A=R/K</t>
  </si>
  <si>
    <t>Información inicial "A"</t>
  </si>
  <si>
    <t>Información inicial "B"</t>
  </si>
  <si>
    <t>INTERVALOS</t>
  </si>
  <si>
    <t>MARCA DE CLASE</t>
  </si>
  <si>
    <t>FRECUENCIA ABSOLUTA</t>
  </si>
  <si>
    <t>FRECUENCIA RELATIVA</t>
  </si>
  <si>
    <t>FRECUENCIA PORCENTUAL</t>
  </si>
  <si>
    <t>F. ABSOLUTA ACUMULADA</t>
  </si>
  <si>
    <t>F. RELATIVA ACUMULADA</t>
  </si>
  <si>
    <t>F. PORCENTUAL ACUMULADA</t>
  </si>
  <si>
    <t>Límite inferior</t>
  </si>
  <si>
    <t>Límite superior</t>
  </si>
  <si>
    <t>x</t>
  </si>
  <si>
    <t xml:space="preserve">f </t>
  </si>
  <si>
    <t>h</t>
  </si>
  <si>
    <t>f%</t>
  </si>
  <si>
    <t xml:space="preserve">F </t>
  </si>
  <si>
    <t>H</t>
  </si>
  <si>
    <t>F%</t>
  </si>
  <si>
    <t>TOTAL</t>
  </si>
  <si>
    <t>MAX-MIN</t>
  </si>
  <si>
    <t>K=1+3,3*LOG(N)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</si>
</sst>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5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9" fontId="0" fillId="0" borderId="1" xfId="1" applyFont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0" fontId="0" fillId="3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9" fontId="0" fillId="3" borderId="1" xfId="0" applyNumberFormat="1" applyFill="1" applyBorder="1" applyAlignment="1">
      <alignment horizontal="center"/>
    </xf>
    <xf numFmtId="0" fontId="2" fillId="5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top" wrapText="1"/>
    </xf>
    <xf numFmtId="0" fontId="2" fillId="4" borderId="1" xfId="0" applyFont="1" applyFill="1" applyBorder="1" applyAlignment="1">
      <alignment horizontal="center" vertical="top" wrapText="1"/>
    </xf>
    <xf numFmtId="164" fontId="0" fillId="2" borderId="1" xfId="0" applyNumberFormat="1" applyFill="1" applyBorder="1" applyAlignment="1">
      <alignment horizontal="center"/>
    </xf>
    <xf numFmtId="9" fontId="0" fillId="2" borderId="1" xfId="0" applyNumberForma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5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164" fontId="2" fillId="3" borderId="1" xfId="0" applyNumberFormat="1" applyFont="1" applyFill="1" applyBorder="1" applyAlignment="1">
      <alignment horizontal="center"/>
    </xf>
    <xf numFmtId="9" fontId="2" fillId="3" borderId="1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9" fontId="2" fillId="0" borderId="1" xfId="0" applyNumberFormat="1" applyFont="1" applyBorder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Histograma</a:t>
            </a:r>
            <a:r>
              <a:rPr lang="es-AR" baseline="0"/>
              <a:t> Fab A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'Ejemplo sin terminar'!$M$20:$M$26</c:f>
              <c:numCache>
                <c:formatCode>General</c:formatCode>
                <c:ptCount val="7"/>
                <c:pt idx="0">
                  <c:v>732</c:v>
                </c:pt>
                <c:pt idx="1">
                  <c:v>828</c:v>
                </c:pt>
                <c:pt idx="2">
                  <c:v>924</c:v>
                </c:pt>
                <c:pt idx="3">
                  <c:v>1020</c:v>
                </c:pt>
                <c:pt idx="4">
                  <c:v>1116</c:v>
                </c:pt>
                <c:pt idx="5">
                  <c:v>1212</c:v>
                </c:pt>
                <c:pt idx="6">
                  <c:v>1308</c:v>
                </c:pt>
              </c:numCache>
            </c:numRef>
          </c:cat>
          <c:val>
            <c:numRef>
              <c:f>'Ejemplo sin terminar'!$N$20:$N$26</c:f>
              <c:numCache>
                <c:formatCode>General</c:formatCode>
                <c:ptCount val="7"/>
                <c:pt idx="0">
                  <c:v>7</c:v>
                </c:pt>
                <c:pt idx="1">
                  <c:v>13</c:v>
                </c:pt>
                <c:pt idx="2">
                  <c:v>16</c:v>
                </c:pt>
                <c:pt idx="3">
                  <c:v>10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D9-4F88-8215-0319B70B82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56819423"/>
        <c:axId val="144403407"/>
      </c:barChart>
      <c:catAx>
        <c:axId val="568194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Duración</a:t>
                </a:r>
                <a:r>
                  <a:rPr lang="es-AR" baseline="0"/>
                  <a:t> (en horas)</a:t>
                </a:r>
                <a:endParaRPr lang="es-A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44403407"/>
        <c:crosses val="autoZero"/>
        <c:auto val="1"/>
        <c:lblAlgn val="ctr"/>
        <c:lblOffset val="100"/>
        <c:noMultiLvlLbl val="0"/>
      </c:catAx>
      <c:valAx>
        <c:axId val="14440340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Focos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6819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Duración de focos FabA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'Ejemplo terminado'!$M$20:$M$26</c:f>
              <c:numCache>
                <c:formatCode>General</c:formatCode>
                <c:ptCount val="7"/>
                <c:pt idx="0">
                  <c:v>732</c:v>
                </c:pt>
                <c:pt idx="1">
                  <c:v>828</c:v>
                </c:pt>
                <c:pt idx="2">
                  <c:v>924</c:v>
                </c:pt>
                <c:pt idx="3">
                  <c:v>1020</c:v>
                </c:pt>
                <c:pt idx="4">
                  <c:v>1116</c:v>
                </c:pt>
                <c:pt idx="5">
                  <c:v>1212</c:v>
                </c:pt>
                <c:pt idx="6">
                  <c:v>1308</c:v>
                </c:pt>
              </c:numCache>
            </c:numRef>
          </c:cat>
          <c:val>
            <c:numRef>
              <c:f>'Ejemplo terminado'!$N$20:$N$26</c:f>
              <c:numCache>
                <c:formatCode>General</c:formatCode>
                <c:ptCount val="7"/>
                <c:pt idx="0">
                  <c:v>7</c:v>
                </c:pt>
                <c:pt idx="1">
                  <c:v>13</c:v>
                </c:pt>
                <c:pt idx="2">
                  <c:v>16</c:v>
                </c:pt>
                <c:pt idx="3">
                  <c:v>10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31-4719-B12E-D2BC0247AA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259722575"/>
        <c:axId val="1259724655"/>
      </c:barChart>
      <c:catAx>
        <c:axId val="12597225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Duración en 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59724655"/>
        <c:crosses val="autoZero"/>
        <c:auto val="1"/>
        <c:lblAlgn val="ctr"/>
        <c:lblOffset val="100"/>
        <c:noMultiLvlLbl val="0"/>
      </c:catAx>
      <c:valAx>
        <c:axId val="125972465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Cantidad</a:t>
                </a:r>
                <a:r>
                  <a:rPr lang="es-AR" baseline="0"/>
                  <a:t> de focos</a:t>
                </a:r>
                <a:endParaRPr lang="es-A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597225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Duración focos FabB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'Ejemplo terminado'!$M$31:$M$37</c:f>
              <c:numCache>
                <c:formatCode>General</c:formatCode>
                <c:ptCount val="7"/>
                <c:pt idx="0">
                  <c:v>736</c:v>
                </c:pt>
                <c:pt idx="1">
                  <c:v>812</c:v>
                </c:pt>
                <c:pt idx="2">
                  <c:v>888</c:v>
                </c:pt>
                <c:pt idx="3">
                  <c:v>964</c:v>
                </c:pt>
                <c:pt idx="4">
                  <c:v>1040</c:v>
                </c:pt>
                <c:pt idx="5">
                  <c:v>1116</c:v>
                </c:pt>
                <c:pt idx="6">
                  <c:v>1192</c:v>
                </c:pt>
              </c:numCache>
            </c:numRef>
          </c:cat>
          <c:val>
            <c:numRef>
              <c:f>'Ejemplo terminado'!$N$31:$N$37</c:f>
              <c:numCache>
                <c:formatCode>General</c:formatCode>
                <c:ptCount val="7"/>
                <c:pt idx="0">
                  <c:v>6</c:v>
                </c:pt>
                <c:pt idx="1">
                  <c:v>2</c:v>
                </c:pt>
                <c:pt idx="2">
                  <c:v>9</c:v>
                </c:pt>
                <c:pt idx="3">
                  <c:v>8</c:v>
                </c:pt>
                <c:pt idx="4">
                  <c:v>16</c:v>
                </c:pt>
                <c:pt idx="5">
                  <c:v>7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D5-4B64-9C3E-965F1B0532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220036495"/>
        <c:axId val="1220038575"/>
      </c:barChart>
      <c:catAx>
        <c:axId val="12200364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Duración en 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20038575"/>
        <c:crosses val="autoZero"/>
        <c:auto val="1"/>
        <c:lblAlgn val="ctr"/>
        <c:lblOffset val="100"/>
        <c:noMultiLvlLbl val="0"/>
      </c:catAx>
      <c:valAx>
        <c:axId val="122003857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Cantidad</a:t>
                </a:r>
                <a:r>
                  <a:rPr lang="es-AR" baseline="0"/>
                  <a:t> de focos</a:t>
                </a:r>
                <a:endParaRPr lang="es-A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20036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289412</xdr:colOff>
      <xdr:row>15</xdr:row>
      <xdr:rowOff>152400</xdr:rowOff>
    </xdr:from>
    <xdr:to>
      <xdr:col>7</xdr:col>
      <xdr:colOff>604470</xdr:colOff>
      <xdr:row>28</xdr:row>
      <xdr:rowOff>38100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12684B9A-D1DD-4FCD-A167-3DF5F7212E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563217</xdr:colOff>
      <xdr:row>16</xdr:row>
      <xdr:rowOff>110987</xdr:rowOff>
    </xdr:from>
    <xdr:to>
      <xdr:col>9</xdr:col>
      <xdr:colOff>231913</xdr:colOff>
      <xdr:row>28</xdr:row>
      <xdr:rowOff>187187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571500</xdr:colOff>
      <xdr:row>28</xdr:row>
      <xdr:rowOff>243508</xdr:rowOff>
    </xdr:from>
    <xdr:to>
      <xdr:col>9</xdr:col>
      <xdr:colOff>240196</xdr:colOff>
      <xdr:row>41</xdr:row>
      <xdr:rowOff>129208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84854-CCE4-4738-83B4-7E8D776125E4}">
  <dimension ref="A1:S52"/>
  <sheetViews>
    <sheetView topLeftCell="A16" zoomScale="130" zoomScaleNormal="130" workbookViewId="0">
      <selection activeCell="B29" sqref="B29"/>
    </sheetView>
  </sheetViews>
  <sheetFormatPr baseColWidth="10" defaultColWidth="9.140625" defaultRowHeight="15" x14ac:dyDescent="0.25"/>
  <cols>
    <col min="11" max="11" width="23.5703125" bestFit="1" customWidth="1"/>
    <col min="12" max="12" width="14.85546875" bestFit="1" customWidth="1"/>
    <col min="13" max="13" width="12" bestFit="1" customWidth="1"/>
    <col min="14" max="14" width="13.42578125" customWidth="1"/>
    <col min="15" max="15" width="12.5703125" customWidth="1"/>
    <col min="16" max="16" width="13.28515625" customWidth="1"/>
    <col min="17" max="17" width="13.7109375" customWidth="1"/>
    <col min="18" max="18" width="13.5703125" customWidth="1"/>
    <col min="19" max="19" width="13.85546875" customWidth="1"/>
  </cols>
  <sheetData>
    <row r="1" spans="1:14" x14ac:dyDescent="0.25">
      <c r="A1" s="20" t="s">
        <v>0</v>
      </c>
      <c r="B1" s="20"/>
      <c r="C1" s="20"/>
      <c r="D1" s="20"/>
      <c r="F1" s="21" t="s">
        <v>1</v>
      </c>
      <c r="G1" s="21"/>
      <c r="H1" s="21"/>
      <c r="I1" s="21"/>
    </row>
    <row r="2" spans="1:14" x14ac:dyDescent="0.25">
      <c r="A2" s="1">
        <v>684</v>
      </c>
      <c r="B2" s="1">
        <v>860</v>
      </c>
      <c r="C2" s="1">
        <v>926</v>
      </c>
      <c r="D2" s="1">
        <v>1005</v>
      </c>
      <c r="F2" s="1">
        <v>819</v>
      </c>
      <c r="G2" s="1">
        <v>959</v>
      </c>
      <c r="H2" s="1">
        <v>1020</v>
      </c>
      <c r="I2" s="1">
        <v>1113</v>
      </c>
      <c r="K2" s="22" t="s">
        <v>9</v>
      </c>
      <c r="L2" s="22"/>
      <c r="M2" s="22"/>
      <c r="N2" s="22"/>
    </row>
    <row r="3" spans="1:14" x14ac:dyDescent="0.25">
      <c r="A3" s="1">
        <v>831</v>
      </c>
      <c r="B3" s="1">
        <v>899</v>
      </c>
      <c r="C3" s="1">
        <v>946</v>
      </c>
      <c r="D3" s="1">
        <v>1080</v>
      </c>
      <c r="F3" s="1">
        <v>907</v>
      </c>
      <c r="G3" s="1">
        <v>1004</v>
      </c>
      <c r="H3" s="1">
        <v>1077</v>
      </c>
      <c r="I3" s="1">
        <v>1188</v>
      </c>
      <c r="K3" s="2" t="s">
        <v>2</v>
      </c>
      <c r="L3" s="3">
        <f>COUNT(FABA)</f>
        <v>52</v>
      </c>
      <c r="M3" s="3"/>
      <c r="N3" s="3"/>
    </row>
    <row r="4" spans="1:14" x14ac:dyDescent="0.25">
      <c r="A4" s="1">
        <v>859</v>
      </c>
      <c r="B4" s="1">
        <v>924</v>
      </c>
      <c r="C4" s="1">
        <v>984</v>
      </c>
      <c r="D4" s="1">
        <v>821</v>
      </c>
      <c r="F4" s="1">
        <v>952</v>
      </c>
      <c r="G4" s="1">
        <v>1018</v>
      </c>
      <c r="H4" s="1">
        <v>1113</v>
      </c>
      <c r="I4" s="1">
        <v>903</v>
      </c>
      <c r="K4" s="2" t="s">
        <v>3</v>
      </c>
      <c r="L4" s="3">
        <f>MAX(FABA)</f>
        <v>1350</v>
      </c>
      <c r="M4" s="3"/>
      <c r="N4" s="3"/>
    </row>
    <row r="5" spans="1:14" x14ac:dyDescent="0.25">
      <c r="A5" s="1">
        <v>893</v>
      </c>
      <c r="B5" s="1">
        <v>943</v>
      </c>
      <c r="C5" s="1">
        <v>1052</v>
      </c>
      <c r="D5" s="1">
        <v>852</v>
      </c>
      <c r="F5" s="1">
        <v>994</v>
      </c>
      <c r="G5" s="1">
        <v>1072</v>
      </c>
      <c r="H5" s="1">
        <v>1174</v>
      </c>
      <c r="I5" s="1">
        <v>943</v>
      </c>
      <c r="K5" s="2" t="s">
        <v>4</v>
      </c>
      <c r="L5" s="3">
        <f>MIN(FABA)</f>
        <v>684</v>
      </c>
      <c r="M5" s="3"/>
      <c r="N5" s="3"/>
    </row>
    <row r="6" spans="1:14" x14ac:dyDescent="0.25">
      <c r="A6" s="1">
        <v>922</v>
      </c>
      <c r="B6" s="1">
        <v>977</v>
      </c>
      <c r="C6" s="1">
        <v>773</v>
      </c>
      <c r="D6" s="1">
        <v>876</v>
      </c>
      <c r="F6" s="1">
        <v>1016</v>
      </c>
      <c r="G6" s="1">
        <v>1100</v>
      </c>
      <c r="H6" s="1">
        <v>897</v>
      </c>
      <c r="I6" s="1">
        <v>992</v>
      </c>
      <c r="K6" s="2" t="s">
        <v>5</v>
      </c>
      <c r="L6" s="3" t="s">
        <v>29</v>
      </c>
      <c r="M6" s="3">
        <f>L4-L5</f>
        <v>666</v>
      </c>
      <c r="N6" s="3"/>
    </row>
    <row r="7" spans="1:14" x14ac:dyDescent="0.25">
      <c r="A7" s="1">
        <v>939</v>
      </c>
      <c r="B7" s="1">
        <v>1041</v>
      </c>
      <c r="C7" s="1">
        <v>852</v>
      </c>
      <c r="D7" s="1">
        <v>911</v>
      </c>
      <c r="F7" s="1">
        <v>1038</v>
      </c>
      <c r="G7" s="1">
        <v>1154</v>
      </c>
      <c r="H7" s="1">
        <v>942</v>
      </c>
      <c r="I7" s="1">
        <v>1015</v>
      </c>
      <c r="K7" s="2" t="s">
        <v>6</v>
      </c>
      <c r="L7" s="3" t="s">
        <v>30</v>
      </c>
      <c r="M7" s="3">
        <f>1+3.3*LOG(L3)</f>
        <v>6.6628110339948368</v>
      </c>
      <c r="N7" s="3">
        <v>7</v>
      </c>
    </row>
    <row r="8" spans="1:14" x14ac:dyDescent="0.25">
      <c r="A8" s="1">
        <v>972</v>
      </c>
      <c r="B8" s="1">
        <v>720</v>
      </c>
      <c r="C8" s="1">
        <v>870</v>
      </c>
      <c r="D8" s="1">
        <v>938</v>
      </c>
      <c r="F8" s="1">
        <v>1096</v>
      </c>
      <c r="G8" s="1">
        <v>888</v>
      </c>
      <c r="H8" s="1">
        <v>986</v>
      </c>
      <c r="I8" s="1">
        <v>1034</v>
      </c>
      <c r="K8" s="2" t="s">
        <v>7</v>
      </c>
      <c r="L8" s="3" t="s">
        <v>8</v>
      </c>
      <c r="M8" s="4">
        <f>M6/N7</f>
        <v>95.142857142857139</v>
      </c>
      <c r="N8" s="3">
        <v>96</v>
      </c>
    </row>
    <row r="9" spans="1:14" x14ac:dyDescent="0.25">
      <c r="A9" s="1">
        <v>1016</v>
      </c>
      <c r="B9" s="1">
        <v>848</v>
      </c>
      <c r="C9" s="1">
        <v>909</v>
      </c>
      <c r="D9" s="1">
        <v>971</v>
      </c>
      <c r="F9" s="1">
        <v>1153</v>
      </c>
      <c r="G9" s="1">
        <v>918</v>
      </c>
      <c r="H9" s="1">
        <v>1007</v>
      </c>
      <c r="I9" s="1">
        <v>1082</v>
      </c>
    </row>
    <row r="10" spans="1:14" x14ac:dyDescent="0.25">
      <c r="A10" s="1">
        <v>697</v>
      </c>
      <c r="B10" s="1">
        <v>868</v>
      </c>
      <c r="C10" s="1">
        <v>926</v>
      </c>
      <c r="D10" s="1">
        <v>1014</v>
      </c>
      <c r="F10" s="1">
        <v>836</v>
      </c>
      <c r="G10" s="1">
        <v>962</v>
      </c>
      <c r="H10" s="1">
        <v>1022</v>
      </c>
      <c r="I10" s="1">
        <v>1116</v>
      </c>
      <c r="K10" s="23" t="s">
        <v>10</v>
      </c>
      <c r="L10" s="23"/>
      <c r="M10" s="23"/>
      <c r="N10" s="23"/>
    </row>
    <row r="11" spans="1:14" x14ac:dyDescent="0.25">
      <c r="A11" s="1">
        <v>835</v>
      </c>
      <c r="B11" s="1">
        <v>905</v>
      </c>
      <c r="C11" s="1">
        <v>954</v>
      </c>
      <c r="D11" s="1">
        <v>1093</v>
      </c>
      <c r="F11" s="1">
        <v>912</v>
      </c>
      <c r="G11" s="1">
        <v>1005</v>
      </c>
      <c r="H11" s="1">
        <v>1077</v>
      </c>
      <c r="I11" s="1">
        <v>1230</v>
      </c>
      <c r="K11" s="2" t="s">
        <v>2</v>
      </c>
      <c r="L11" s="3">
        <f>COUNT(FABB)</f>
        <v>52</v>
      </c>
      <c r="M11" s="3"/>
      <c r="N11" s="3"/>
    </row>
    <row r="12" spans="1:14" x14ac:dyDescent="0.25">
      <c r="A12" s="1">
        <v>1025</v>
      </c>
      <c r="B12" s="1">
        <v>698</v>
      </c>
      <c r="C12" s="1">
        <v>852</v>
      </c>
      <c r="D12" s="1">
        <v>745</v>
      </c>
      <c r="F12" s="1">
        <v>715</v>
      </c>
      <c r="G12" s="1">
        <v>854</v>
      </c>
      <c r="H12" s="1">
        <v>698</v>
      </c>
      <c r="I12" s="1">
        <v>738</v>
      </c>
      <c r="K12" s="2" t="s">
        <v>3</v>
      </c>
      <c r="L12" s="3">
        <f>MAX(FABB)</f>
        <v>1230</v>
      </c>
      <c r="M12" s="3"/>
      <c r="N12" s="3"/>
    </row>
    <row r="13" spans="1:14" x14ac:dyDescent="0.25">
      <c r="A13" s="1">
        <v>1158</v>
      </c>
      <c r="B13" s="1">
        <v>785</v>
      </c>
      <c r="C13" s="1">
        <v>870</v>
      </c>
      <c r="D13" s="1">
        <v>735</v>
      </c>
      <c r="F13" s="1">
        <v>700</v>
      </c>
      <c r="G13" s="1">
        <v>855</v>
      </c>
      <c r="H13" s="1">
        <v>710</v>
      </c>
      <c r="I13" s="1">
        <v>1050</v>
      </c>
      <c r="K13" s="2" t="s">
        <v>4</v>
      </c>
      <c r="L13" s="3">
        <f>MIN(FABB)</f>
        <v>698</v>
      </c>
      <c r="M13" s="3"/>
      <c r="N13" s="3"/>
    </row>
    <row r="14" spans="1:14" x14ac:dyDescent="0.25">
      <c r="A14" s="1">
        <v>980</v>
      </c>
      <c r="B14" s="1">
        <v>1350</v>
      </c>
      <c r="C14" s="1">
        <v>1181</v>
      </c>
      <c r="D14" s="1">
        <v>1205</v>
      </c>
      <c r="F14" s="1">
        <v>874</v>
      </c>
      <c r="G14" s="1">
        <v>705</v>
      </c>
      <c r="H14" s="1">
        <v>1045</v>
      </c>
      <c r="I14" s="1">
        <v>1052</v>
      </c>
      <c r="K14" s="2" t="s">
        <v>5</v>
      </c>
      <c r="L14" s="3" t="s">
        <v>29</v>
      </c>
      <c r="M14" s="3">
        <f>L12-L13</f>
        <v>532</v>
      </c>
      <c r="N14" s="3"/>
    </row>
    <row r="15" spans="1:14" x14ac:dyDescent="0.25">
      <c r="K15" s="2" t="s">
        <v>6</v>
      </c>
      <c r="L15" s="3" t="s">
        <v>30</v>
      </c>
      <c r="M15" s="3">
        <f>1+3.3*LOG(L11)</f>
        <v>6.6628110339948368</v>
      </c>
      <c r="N15" s="3">
        <v>7</v>
      </c>
    </row>
    <row r="16" spans="1:14" x14ac:dyDescent="0.25">
      <c r="K16" s="2" t="s">
        <v>7</v>
      </c>
      <c r="L16" s="3" t="s">
        <v>8</v>
      </c>
      <c r="M16" s="4">
        <f>M14/N15</f>
        <v>76</v>
      </c>
      <c r="N16" s="3">
        <v>76</v>
      </c>
    </row>
    <row r="18" spans="11:19" ht="45" x14ac:dyDescent="0.25">
      <c r="K18" s="24" t="s">
        <v>11</v>
      </c>
      <c r="L18" s="24"/>
      <c r="M18" s="12" t="s">
        <v>12</v>
      </c>
      <c r="N18" s="12" t="s">
        <v>13</v>
      </c>
      <c r="O18" s="12" t="s">
        <v>14</v>
      </c>
      <c r="P18" s="12" t="s">
        <v>15</v>
      </c>
      <c r="Q18" s="12" t="s">
        <v>16</v>
      </c>
      <c r="R18" s="12" t="s">
        <v>17</v>
      </c>
      <c r="S18" s="13" t="s">
        <v>18</v>
      </c>
    </row>
    <row r="19" spans="11:19" x14ac:dyDescent="0.25">
      <c r="K19" s="5" t="s">
        <v>19</v>
      </c>
      <c r="L19" s="5" t="s">
        <v>20</v>
      </c>
      <c r="M19" s="5" t="s">
        <v>21</v>
      </c>
      <c r="N19" s="5" t="s">
        <v>22</v>
      </c>
      <c r="O19" s="5" t="s">
        <v>23</v>
      </c>
      <c r="P19" s="5" t="s">
        <v>24</v>
      </c>
      <c r="Q19" s="5" t="s">
        <v>25</v>
      </c>
      <c r="R19" s="5" t="s">
        <v>26</v>
      </c>
      <c r="S19" s="5" t="s">
        <v>27</v>
      </c>
    </row>
    <row r="20" spans="11:19" x14ac:dyDescent="0.25">
      <c r="K20" s="3">
        <f>L5</f>
        <v>684</v>
      </c>
      <c r="L20" s="4">
        <f>K20+$N$8</f>
        <v>780</v>
      </c>
      <c r="M20" s="3">
        <f>AVERAGE(K20:L20)</f>
        <v>732</v>
      </c>
      <c r="N20" s="3">
        <f>COUNTIFS(FABA,"&gt;="&amp;K20,FABA,"&lt;"&amp;L20)</f>
        <v>7</v>
      </c>
      <c r="O20" s="6">
        <f>N20/$N$27</f>
        <v>0.13461538461538461</v>
      </c>
      <c r="P20" s="7">
        <f>O20</f>
        <v>0.13461538461538461</v>
      </c>
      <c r="Q20" s="3">
        <f>SUM($N$20:N20)</f>
        <v>7</v>
      </c>
      <c r="R20" s="6">
        <f>SUM($O$20:O20)</f>
        <v>0.13461538461538461</v>
      </c>
      <c r="S20" s="8">
        <f>R20</f>
        <v>0.13461538461538461</v>
      </c>
    </row>
    <row r="21" spans="11:19" x14ac:dyDescent="0.25">
      <c r="K21" s="4">
        <f>L20</f>
        <v>780</v>
      </c>
      <c r="L21" s="4">
        <f t="shared" ref="L21:L26" si="0">K21+$N$8</f>
        <v>876</v>
      </c>
      <c r="M21" s="3">
        <f t="shared" ref="M21:M26" si="1">AVERAGE(K21:L21)</f>
        <v>828</v>
      </c>
      <c r="N21" s="3">
        <f>COUNTIFS(FABA,"&gt;="&amp;K21,FABA,"&lt;"&amp;L21)</f>
        <v>13</v>
      </c>
      <c r="O21" s="6">
        <f t="shared" ref="O21:O26" si="2">N21/$N$27</f>
        <v>0.25</v>
      </c>
      <c r="P21" s="7">
        <f t="shared" ref="P21:P26" si="3">O21</f>
        <v>0.25</v>
      </c>
      <c r="Q21" s="3">
        <f>SUM($N$20:N21)</f>
        <v>20</v>
      </c>
      <c r="R21" s="6">
        <f>SUM($O$20:O21)</f>
        <v>0.38461538461538458</v>
      </c>
      <c r="S21" s="8">
        <f t="shared" ref="S21:S26" si="4">R21</f>
        <v>0.38461538461538458</v>
      </c>
    </row>
    <row r="22" spans="11:19" x14ac:dyDescent="0.25">
      <c r="K22" s="4">
        <f t="shared" ref="K22:K26" si="5">L21</f>
        <v>876</v>
      </c>
      <c r="L22" s="4">
        <f t="shared" si="0"/>
        <v>972</v>
      </c>
      <c r="M22" s="3">
        <f t="shared" si="1"/>
        <v>924</v>
      </c>
      <c r="N22" s="3">
        <f>COUNTIFS(FABA,"&gt;="&amp;K22,FABA,"&lt;"&amp;L22)</f>
        <v>16</v>
      </c>
      <c r="O22" s="6">
        <f t="shared" si="2"/>
        <v>0.30769230769230771</v>
      </c>
      <c r="P22" s="7">
        <f t="shared" si="3"/>
        <v>0.30769230769230771</v>
      </c>
      <c r="Q22" s="3">
        <f>SUM($N$20:N22)</f>
        <v>36</v>
      </c>
      <c r="R22" s="6">
        <f>SUM($O$20:O22)</f>
        <v>0.69230769230769229</v>
      </c>
      <c r="S22" s="8">
        <f t="shared" si="4"/>
        <v>0.69230769230769229</v>
      </c>
    </row>
    <row r="23" spans="11:19" x14ac:dyDescent="0.25">
      <c r="K23" s="4">
        <f t="shared" si="5"/>
        <v>972</v>
      </c>
      <c r="L23" s="4">
        <f t="shared" si="0"/>
        <v>1068</v>
      </c>
      <c r="M23" s="3">
        <f t="shared" si="1"/>
        <v>1020</v>
      </c>
      <c r="N23" s="3">
        <f>COUNTIFS(FABA,"&gt;="&amp;K23,FABA,"&lt;"&amp;L23)</f>
        <v>10</v>
      </c>
      <c r="O23" s="6">
        <f t="shared" si="2"/>
        <v>0.19230769230769232</v>
      </c>
      <c r="P23" s="7">
        <f t="shared" si="3"/>
        <v>0.19230769230769232</v>
      </c>
      <c r="Q23" s="3">
        <f>SUM($N$20:N23)</f>
        <v>46</v>
      </c>
      <c r="R23" s="6">
        <f>SUM($O$20:O23)</f>
        <v>0.88461538461538458</v>
      </c>
      <c r="S23" s="8">
        <f t="shared" si="4"/>
        <v>0.88461538461538458</v>
      </c>
    </row>
    <row r="24" spans="11:19" x14ac:dyDescent="0.25">
      <c r="K24" s="4">
        <f t="shared" si="5"/>
        <v>1068</v>
      </c>
      <c r="L24" s="4">
        <f t="shared" si="0"/>
        <v>1164</v>
      </c>
      <c r="M24" s="3">
        <f t="shared" si="1"/>
        <v>1116</v>
      </c>
      <c r="N24" s="3">
        <f>COUNTIFS(FABA,"&gt;="&amp;K24,FABA,"&lt;"&amp;L24)</f>
        <v>3</v>
      </c>
      <c r="O24" s="6">
        <f t="shared" si="2"/>
        <v>5.7692307692307696E-2</v>
      </c>
      <c r="P24" s="7">
        <f t="shared" si="3"/>
        <v>5.7692307692307696E-2</v>
      </c>
      <c r="Q24" s="3">
        <f>SUM($N$20:N24)</f>
        <v>49</v>
      </c>
      <c r="R24" s="6">
        <f>SUM($O$20:O24)</f>
        <v>0.94230769230769229</v>
      </c>
      <c r="S24" s="8">
        <f t="shared" si="4"/>
        <v>0.94230769230769229</v>
      </c>
    </row>
    <row r="25" spans="11:19" x14ac:dyDescent="0.25">
      <c r="K25" s="4">
        <f t="shared" si="5"/>
        <v>1164</v>
      </c>
      <c r="L25" s="4">
        <f t="shared" si="0"/>
        <v>1260</v>
      </c>
      <c r="M25" s="3">
        <f t="shared" si="1"/>
        <v>1212</v>
      </c>
      <c r="N25" s="3">
        <f>COUNTIFS(FABA,"&gt;="&amp;K25,FABA,"&lt;"&amp;L25)</f>
        <v>2</v>
      </c>
      <c r="O25" s="6">
        <f t="shared" si="2"/>
        <v>3.8461538461538464E-2</v>
      </c>
      <c r="P25" s="7">
        <f t="shared" si="3"/>
        <v>3.8461538461538464E-2</v>
      </c>
      <c r="Q25" s="3">
        <f>SUM($N$20:N25)</f>
        <v>51</v>
      </c>
      <c r="R25" s="6">
        <f>SUM($O$20:O25)</f>
        <v>0.98076923076923073</v>
      </c>
      <c r="S25" s="8">
        <f t="shared" si="4"/>
        <v>0.98076923076923073</v>
      </c>
    </row>
    <row r="26" spans="11:19" x14ac:dyDescent="0.25">
      <c r="K26" s="4">
        <f t="shared" si="5"/>
        <v>1260</v>
      </c>
      <c r="L26" s="4">
        <f t="shared" si="0"/>
        <v>1356</v>
      </c>
      <c r="M26" s="3">
        <f t="shared" si="1"/>
        <v>1308</v>
      </c>
      <c r="N26" s="3">
        <f>COUNTIFS(FABA,"&gt;="&amp;K26,FABA,"&lt;"&amp;L26)</f>
        <v>1</v>
      </c>
      <c r="O26" s="6">
        <f t="shared" si="2"/>
        <v>1.9230769230769232E-2</v>
      </c>
      <c r="P26" s="7">
        <f t="shared" si="3"/>
        <v>1.9230769230769232E-2</v>
      </c>
      <c r="Q26" s="32">
        <f>SUM($N$20:N26)</f>
        <v>52</v>
      </c>
      <c r="R26" s="33">
        <f>SUM($O$20:O26)</f>
        <v>1</v>
      </c>
      <c r="S26" s="34">
        <f t="shared" si="4"/>
        <v>1</v>
      </c>
    </row>
    <row r="27" spans="11:19" x14ac:dyDescent="0.25">
      <c r="K27" s="27" t="s">
        <v>28</v>
      </c>
      <c r="L27" s="28"/>
      <c r="M27" s="29"/>
      <c r="N27" s="26">
        <f>SUM(N20:N26)</f>
        <v>52</v>
      </c>
      <c r="O27" s="30">
        <f>SUM(O20:O26)</f>
        <v>1</v>
      </c>
      <c r="P27" s="31">
        <f>SUM(P20:P26)</f>
        <v>1</v>
      </c>
      <c r="Q27" s="3"/>
      <c r="R27" s="3"/>
      <c r="S27" s="3"/>
    </row>
    <row r="29" spans="11:19" ht="45" x14ac:dyDescent="0.25">
      <c r="K29" s="25" t="s">
        <v>11</v>
      </c>
      <c r="L29" s="25"/>
      <c r="M29" s="14" t="s">
        <v>12</v>
      </c>
      <c r="N29" s="14" t="s">
        <v>13</v>
      </c>
      <c r="O29" s="14" t="s">
        <v>14</v>
      </c>
      <c r="P29" s="14" t="s">
        <v>15</v>
      </c>
      <c r="Q29" s="14" t="s">
        <v>16</v>
      </c>
      <c r="R29" s="14" t="s">
        <v>17</v>
      </c>
      <c r="S29" s="14" t="s">
        <v>18</v>
      </c>
    </row>
    <row r="30" spans="11:19" x14ac:dyDescent="0.25">
      <c r="K30" s="5" t="s">
        <v>19</v>
      </c>
      <c r="L30" s="5" t="s">
        <v>20</v>
      </c>
      <c r="M30" s="5" t="s">
        <v>21</v>
      </c>
      <c r="N30" s="5" t="s">
        <v>22</v>
      </c>
      <c r="O30" s="5" t="s">
        <v>23</v>
      </c>
      <c r="P30" s="5" t="s">
        <v>24</v>
      </c>
      <c r="Q30" s="5" t="s">
        <v>25</v>
      </c>
      <c r="R30" s="5" t="s">
        <v>26</v>
      </c>
      <c r="S30" s="5" t="s">
        <v>27</v>
      </c>
    </row>
    <row r="31" spans="11:19" x14ac:dyDescent="0.25">
      <c r="K31" s="3"/>
      <c r="L31" s="4"/>
      <c r="M31" s="3"/>
      <c r="N31" s="3"/>
      <c r="O31" s="6"/>
      <c r="P31" s="7"/>
      <c r="Q31" s="3"/>
      <c r="R31" s="6"/>
      <c r="S31" s="8"/>
    </row>
    <row r="32" spans="11:19" x14ac:dyDescent="0.25">
      <c r="K32" s="4"/>
      <c r="L32" s="4"/>
      <c r="M32" s="3"/>
      <c r="N32" s="3"/>
      <c r="O32" s="6"/>
      <c r="P32" s="7"/>
      <c r="Q32" s="3"/>
      <c r="R32" s="6"/>
      <c r="S32" s="8"/>
    </row>
    <row r="33" spans="11:19" x14ac:dyDescent="0.25">
      <c r="K33" s="4"/>
      <c r="L33" s="4"/>
      <c r="M33" s="3"/>
      <c r="N33" s="3"/>
      <c r="O33" s="6"/>
      <c r="P33" s="7"/>
      <c r="Q33" s="3"/>
      <c r="R33" s="6"/>
      <c r="S33" s="8"/>
    </row>
    <row r="34" spans="11:19" x14ac:dyDescent="0.25">
      <c r="K34" s="4"/>
      <c r="L34" s="4"/>
      <c r="M34" s="3"/>
      <c r="N34" s="3"/>
      <c r="O34" s="6"/>
      <c r="P34" s="7"/>
      <c r="Q34" s="3"/>
      <c r="R34" s="6"/>
      <c r="S34" s="8"/>
    </row>
    <row r="35" spans="11:19" x14ac:dyDescent="0.25">
      <c r="K35" s="4"/>
      <c r="L35" s="4"/>
      <c r="M35" s="3"/>
      <c r="N35" s="3"/>
      <c r="O35" s="6"/>
      <c r="P35" s="7"/>
      <c r="Q35" s="3"/>
      <c r="R35" s="6"/>
      <c r="S35" s="8"/>
    </row>
    <row r="36" spans="11:19" x14ac:dyDescent="0.25">
      <c r="K36" s="4"/>
      <c r="L36" s="4"/>
      <c r="M36" s="3"/>
      <c r="N36" s="3"/>
      <c r="O36" s="6"/>
      <c r="P36" s="7"/>
      <c r="Q36" s="3"/>
      <c r="R36" s="6"/>
      <c r="S36" s="8"/>
    </row>
    <row r="37" spans="11:19" x14ac:dyDescent="0.25">
      <c r="K37" s="4"/>
      <c r="L37" s="4"/>
      <c r="M37" s="3"/>
      <c r="N37" s="3"/>
      <c r="O37" s="6"/>
      <c r="P37" s="7"/>
      <c r="Q37" s="2"/>
      <c r="R37" s="15"/>
      <c r="S37" s="16"/>
    </row>
    <row r="38" spans="11:19" x14ac:dyDescent="0.25">
      <c r="K38" s="17" t="s">
        <v>28</v>
      </c>
      <c r="L38" s="18"/>
      <c r="M38" s="19"/>
      <c r="N38" s="9">
        <f>SUM(N31:N37)</f>
        <v>0</v>
      </c>
      <c r="O38" s="10"/>
      <c r="P38" s="11"/>
      <c r="Q38" s="3"/>
      <c r="R38" s="3"/>
      <c r="S38" s="3"/>
    </row>
    <row r="43" spans="11:19" ht="45" x14ac:dyDescent="0.25">
      <c r="K43" s="24" t="s">
        <v>11</v>
      </c>
      <c r="L43" s="24"/>
      <c r="M43" s="12" t="s">
        <v>12</v>
      </c>
      <c r="N43" s="12" t="s">
        <v>13</v>
      </c>
      <c r="O43" s="12" t="s">
        <v>14</v>
      </c>
      <c r="P43" s="12" t="s">
        <v>15</v>
      </c>
      <c r="Q43" s="12" t="s">
        <v>16</v>
      </c>
      <c r="R43" s="12" t="s">
        <v>17</v>
      </c>
      <c r="S43" s="13" t="s">
        <v>18</v>
      </c>
    </row>
    <row r="44" spans="11:19" x14ac:dyDescent="0.25">
      <c r="K44" s="5" t="s">
        <v>19</v>
      </c>
      <c r="L44" s="5" t="s">
        <v>20</v>
      </c>
      <c r="M44" s="5" t="s">
        <v>21</v>
      </c>
      <c r="N44" s="5" t="s">
        <v>22</v>
      </c>
      <c r="O44" s="5" t="s">
        <v>23</v>
      </c>
      <c r="P44" s="5" t="s">
        <v>24</v>
      </c>
      <c r="Q44" s="5" t="s">
        <v>25</v>
      </c>
      <c r="R44" s="5" t="s">
        <v>26</v>
      </c>
      <c r="S44" s="5" t="s">
        <v>27</v>
      </c>
    </row>
    <row r="45" spans="11:19" x14ac:dyDescent="0.25">
      <c r="K45" s="3">
        <f>K20</f>
        <v>684</v>
      </c>
      <c r="L45" s="4">
        <f>K45+$N$8</f>
        <v>780</v>
      </c>
      <c r="M45" s="3">
        <f>AVERAGE(K45:L45)</f>
        <v>732</v>
      </c>
      <c r="N45" s="3">
        <f>COUNTIFS($F$2:$I$14,"&gt;="&amp;K45,$F$2:$I$14,"&lt;"&amp;L45)</f>
        <v>6</v>
      </c>
      <c r="O45" s="6">
        <f>N45/$N$52</f>
        <v>0.11538461538461539</v>
      </c>
      <c r="P45" s="7">
        <f>O45</f>
        <v>0.11538461538461539</v>
      </c>
      <c r="Q45" s="3"/>
      <c r="R45" s="6"/>
      <c r="S45" s="8"/>
    </row>
    <row r="46" spans="11:19" x14ac:dyDescent="0.25">
      <c r="K46" s="4">
        <f>L45</f>
        <v>780</v>
      </c>
      <c r="L46" s="4">
        <f t="shared" ref="L46:L51" si="6">K46+$N$8</f>
        <v>876</v>
      </c>
      <c r="M46" s="3">
        <f t="shared" ref="M46:M50" si="7">AVERAGE(K46:L46)</f>
        <v>828</v>
      </c>
      <c r="N46" s="3">
        <f t="shared" ref="N46:N51" si="8">COUNTIFS($F$2:$I$14,"&gt;="&amp;K46,$F$2:$I$14,"&lt;"&amp;L46)</f>
        <v>5</v>
      </c>
      <c r="O46" s="6">
        <f t="shared" ref="O46:O51" si="9">N46/$N$52</f>
        <v>9.6153846153846159E-2</v>
      </c>
      <c r="P46" s="7">
        <f t="shared" ref="P46:P51" si="10">O46</f>
        <v>9.6153846153846159E-2</v>
      </c>
      <c r="Q46" s="3"/>
      <c r="R46" s="6"/>
      <c r="S46" s="8"/>
    </row>
    <row r="47" spans="11:19" x14ac:dyDescent="0.25">
      <c r="K47" s="4">
        <f t="shared" ref="K47:K51" si="11">L46</f>
        <v>876</v>
      </c>
      <c r="L47" s="4">
        <f t="shared" si="6"/>
        <v>972</v>
      </c>
      <c r="M47" s="3">
        <f t="shared" si="7"/>
        <v>924</v>
      </c>
      <c r="N47" s="3">
        <f t="shared" si="8"/>
        <v>11</v>
      </c>
      <c r="O47" s="6">
        <f t="shared" si="9"/>
        <v>0.21153846153846154</v>
      </c>
      <c r="P47" s="7">
        <f t="shared" si="10"/>
        <v>0.21153846153846154</v>
      </c>
      <c r="Q47" s="3"/>
      <c r="R47" s="6"/>
      <c r="S47" s="8"/>
    </row>
    <row r="48" spans="11:19" x14ac:dyDescent="0.25">
      <c r="K48" s="4">
        <f t="shared" si="11"/>
        <v>972</v>
      </c>
      <c r="L48" s="4">
        <f t="shared" si="6"/>
        <v>1068</v>
      </c>
      <c r="M48" s="3">
        <f t="shared" si="7"/>
        <v>1020</v>
      </c>
      <c r="N48" s="3">
        <f t="shared" si="8"/>
        <v>16</v>
      </c>
      <c r="O48" s="6">
        <f t="shared" si="9"/>
        <v>0.30769230769230771</v>
      </c>
      <c r="P48" s="7">
        <f t="shared" si="10"/>
        <v>0.30769230769230771</v>
      </c>
      <c r="Q48" s="3"/>
      <c r="R48" s="6"/>
      <c r="S48" s="8"/>
    </row>
    <row r="49" spans="11:19" x14ac:dyDescent="0.25">
      <c r="K49" s="4">
        <f t="shared" si="11"/>
        <v>1068</v>
      </c>
      <c r="L49" s="4">
        <f t="shared" si="6"/>
        <v>1164</v>
      </c>
      <c r="M49" s="3">
        <f t="shared" si="7"/>
        <v>1116</v>
      </c>
      <c r="N49" s="3">
        <f t="shared" si="8"/>
        <v>11</v>
      </c>
      <c r="O49" s="6">
        <f t="shared" si="9"/>
        <v>0.21153846153846154</v>
      </c>
      <c r="P49" s="7">
        <f t="shared" si="10"/>
        <v>0.21153846153846154</v>
      </c>
      <c r="Q49" s="3"/>
      <c r="R49" s="6"/>
      <c r="S49" s="8"/>
    </row>
    <row r="50" spans="11:19" x14ac:dyDescent="0.25">
      <c r="K50" s="4">
        <f t="shared" si="11"/>
        <v>1164</v>
      </c>
      <c r="L50" s="4">
        <f t="shared" si="6"/>
        <v>1260</v>
      </c>
      <c r="M50" s="3">
        <f t="shared" si="7"/>
        <v>1212</v>
      </c>
      <c r="N50" s="3">
        <f t="shared" si="8"/>
        <v>3</v>
      </c>
      <c r="O50" s="6">
        <f t="shared" si="9"/>
        <v>5.7692307692307696E-2</v>
      </c>
      <c r="P50" s="7">
        <f t="shared" si="10"/>
        <v>5.7692307692307696E-2</v>
      </c>
      <c r="Q50" s="3"/>
      <c r="R50" s="6"/>
      <c r="S50" s="8"/>
    </row>
    <row r="51" spans="11:19" x14ac:dyDescent="0.25">
      <c r="K51" s="4">
        <f t="shared" si="11"/>
        <v>1260</v>
      </c>
      <c r="L51" s="4">
        <f t="shared" si="6"/>
        <v>1356</v>
      </c>
      <c r="M51" s="3">
        <f>AVERAGE(K51:L51)</f>
        <v>1308</v>
      </c>
      <c r="N51" s="3">
        <f t="shared" si="8"/>
        <v>0</v>
      </c>
      <c r="O51" s="6">
        <f t="shared" si="9"/>
        <v>0</v>
      </c>
      <c r="P51" s="7">
        <f t="shared" si="10"/>
        <v>0</v>
      </c>
      <c r="Q51" s="3"/>
      <c r="R51" s="6"/>
      <c r="S51" s="8"/>
    </row>
    <row r="52" spans="11:19" x14ac:dyDescent="0.25">
      <c r="K52" s="17" t="s">
        <v>28</v>
      </c>
      <c r="L52" s="18"/>
      <c r="M52" s="19"/>
      <c r="N52" s="9">
        <f>SUM(N45:N51)</f>
        <v>52</v>
      </c>
      <c r="O52" s="10">
        <f>SUM(O45:O51)</f>
        <v>1</v>
      </c>
      <c r="P52" s="11">
        <f>SUM(P45:P51)</f>
        <v>1</v>
      </c>
      <c r="Q52" s="3"/>
      <c r="R52" s="3"/>
      <c r="S52" s="3"/>
    </row>
  </sheetData>
  <mergeCells count="10">
    <mergeCell ref="K29:L29"/>
    <mergeCell ref="K38:M38"/>
    <mergeCell ref="K43:L43"/>
    <mergeCell ref="K52:M52"/>
    <mergeCell ref="A1:D1"/>
    <mergeCell ref="F1:I1"/>
    <mergeCell ref="K2:N2"/>
    <mergeCell ref="K10:N10"/>
    <mergeCell ref="K18:L18"/>
    <mergeCell ref="K27:M27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2"/>
  <sheetViews>
    <sheetView tabSelected="1" topLeftCell="A25" zoomScale="115" zoomScaleNormal="115" workbookViewId="0">
      <selection activeCell="S21" sqref="S21:S25"/>
    </sheetView>
  </sheetViews>
  <sheetFormatPr baseColWidth="10" defaultColWidth="9.140625" defaultRowHeight="15" x14ac:dyDescent="0.25"/>
  <cols>
    <col min="11" max="11" width="23.5703125" bestFit="1" customWidth="1"/>
    <col min="12" max="12" width="14.85546875" bestFit="1" customWidth="1"/>
    <col min="13" max="13" width="12" bestFit="1" customWidth="1"/>
    <col min="14" max="14" width="13.42578125" customWidth="1"/>
    <col min="15" max="15" width="12.5703125" customWidth="1"/>
    <col min="16" max="16" width="13.28515625" customWidth="1"/>
    <col min="17" max="17" width="13.7109375" customWidth="1"/>
    <col min="18" max="18" width="13.5703125" customWidth="1"/>
    <col min="19" max="19" width="13.85546875" customWidth="1"/>
  </cols>
  <sheetData>
    <row r="1" spans="1:14" x14ac:dyDescent="0.25">
      <c r="A1" s="20" t="s">
        <v>0</v>
      </c>
      <c r="B1" s="20"/>
      <c r="C1" s="20"/>
      <c r="D1" s="20"/>
      <c r="F1" s="21" t="s">
        <v>1</v>
      </c>
      <c r="G1" s="21"/>
      <c r="H1" s="21"/>
      <c r="I1" s="21"/>
    </row>
    <row r="2" spans="1:14" x14ac:dyDescent="0.25">
      <c r="A2" s="1">
        <v>684</v>
      </c>
      <c r="B2" s="1">
        <v>860</v>
      </c>
      <c r="C2" s="1">
        <v>926</v>
      </c>
      <c r="D2" s="1">
        <v>1005</v>
      </c>
      <c r="F2" s="1">
        <v>819</v>
      </c>
      <c r="G2" s="1">
        <v>959</v>
      </c>
      <c r="H2" s="1">
        <v>1020</v>
      </c>
      <c r="I2" s="1">
        <v>1113</v>
      </c>
      <c r="K2" s="22" t="s">
        <v>9</v>
      </c>
      <c r="L2" s="22"/>
      <c r="M2" s="22"/>
      <c r="N2" s="22"/>
    </row>
    <row r="3" spans="1:14" x14ac:dyDescent="0.25">
      <c r="A3" s="1">
        <v>831</v>
      </c>
      <c r="B3" s="1">
        <v>899</v>
      </c>
      <c r="C3" s="1">
        <v>946</v>
      </c>
      <c r="D3" s="1">
        <v>1080</v>
      </c>
      <c r="F3" s="1">
        <v>907</v>
      </c>
      <c r="G3" s="1">
        <v>1004</v>
      </c>
      <c r="H3" s="1">
        <v>1077</v>
      </c>
      <c r="I3" s="1">
        <v>1188</v>
      </c>
      <c r="K3" s="2" t="s">
        <v>2</v>
      </c>
      <c r="L3" s="3">
        <f>COUNT(A2:D14)</f>
        <v>52</v>
      </c>
      <c r="M3" s="3"/>
      <c r="N3" s="3"/>
    </row>
    <row r="4" spans="1:14" x14ac:dyDescent="0.25">
      <c r="A4" s="1">
        <v>859</v>
      </c>
      <c r="B4" s="1">
        <v>924</v>
      </c>
      <c r="C4" s="1">
        <v>984</v>
      </c>
      <c r="D4" s="1">
        <v>821</v>
      </c>
      <c r="F4" s="1">
        <v>952</v>
      </c>
      <c r="G4" s="1">
        <v>1018</v>
      </c>
      <c r="H4" s="1">
        <v>1113</v>
      </c>
      <c r="I4" s="1">
        <v>903</v>
      </c>
      <c r="K4" s="2" t="s">
        <v>3</v>
      </c>
      <c r="L4" s="3">
        <f>MAX(A2:D14)</f>
        <v>1350</v>
      </c>
      <c r="M4" s="3"/>
      <c r="N4" s="3"/>
    </row>
    <row r="5" spans="1:14" x14ac:dyDescent="0.25">
      <c r="A5" s="1">
        <v>893</v>
      </c>
      <c r="B5" s="1">
        <v>943</v>
      </c>
      <c r="C5" s="1">
        <v>1052</v>
      </c>
      <c r="D5" s="1">
        <v>852</v>
      </c>
      <c r="F5" s="1">
        <v>994</v>
      </c>
      <c r="G5" s="1">
        <v>1072</v>
      </c>
      <c r="H5" s="1">
        <v>1174</v>
      </c>
      <c r="I5" s="1">
        <v>943</v>
      </c>
      <c r="K5" s="2" t="s">
        <v>4</v>
      </c>
      <c r="L5" s="3">
        <f>MIN(A2:D14)</f>
        <v>684</v>
      </c>
      <c r="M5" s="3"/>
      <c r="N5" s="3"/>
    </row>
    <row r="6" spans="1:14" x14ac:dyDescent="0.25">
      <c r="A6" s="1">
        <v>922</v>
      </c>
      <c r="B6" s="1">
        <v>977</v>
      </c>
      <c r="C6" s="1">
        <v>773</v>
      </c>
      <c r="D6" s="1">
        <v>876</v>
      </c>
      <c r="F6" s="1">
        <v>1016</v>
      </c>
      <c r="G6" s="1">
        <v>1100</v>
      </c>
      <c r="H6" s="1">
        <v>897</v>
      </c>
      <c r="I6" s="1">
        <v>992</v>
      </c>
      <c r="K6" s="2" t="s">
        <v>5</v>
      </c>
      <c r="L6" s="3" t="s">
        <v>29</v>
      </c>
      <c r="M6" s="3">
        <f>L4-L5</f>
        <v>666</v>
      </c>
      <c r="N6" s="3"/>
    </row>
    <row r="7" spans="1:14" x14ac:dyDescent="0.25">
      <c r="A7" s="1">
        <v>939</v>
      </c>
      <c r="B7" s="1">
        <v>1041</v>
      </c>
      <c r="C7" s="1">
        <v>852</v>
      </c>
      <c r="D7" s="1">
        <v>911</v>
      </c>
      <c r="F7" s="1">
        <v>1038</v>
      </c>
      <c r="G7" s="1">
        <v>1154</v>
      </c>
      <c r="H7" s="1">
        <v>942</v>
      </c>
      <c r="I7" s="1">
        <v>1015</v>
      </c>
      <c r="K7" s="2" t="s">
        <v>6</v>
      </c>
      <c r="L7" s="3" t="s">
        <v>30</v>
      </c>
      <c r="M7" s="3">
        <f>1+3.3*LOG(L3)</f>
        <v>6.6628110339948368</v>
      </c>
      <c r="N7" s="3">
        <v>7</v>
      </c>
    </row>
    <row r="8" spans="1:14" x14ac:dyDescent="0.25">
      <c r="A8" s="1">
        <v>972</v>
      </c>
      <c r="B8" s="1">
        <v>720</v>
      </c>
      <c r="C8" s="1">
        <v>870</v>
      </c>
      <c r="D8" s="1">
        <v>938</v>
      </c>
      <c r="F8" s="1">
        <v>1096</v>
      </c>
      <c r="G8" s="1">
        <v>888</v>
      </c>
      <c r="H8" s="1">
        <v>986</v>
      </c>
      <c r="I8" s="1">
        <v>1034</v>
      </c>
      <c r="K8" s="2" t="s">
        <v>7</v>
      </c>
      <c r="L8" s="3" t="s">
        <v>8</v>
      </c>
      <c r="M8" s="4">
        <f>M6/N7</f>
        <v>95.142857142857139</v>
      </c>
      <c r="N8" s="3">
        <v>96</v>
      </c>
    </row>
    <row r="9" spans="1:14" x14ac:dyDescent="0.25">
      <c r="A9" s="1">
        <v>1016</v>
      </c>
      <c r="B9" s="1">
        <v>848</v>
      </c>
      <c r="C9" s="1">
        <v>909</v>
      </c>
      <c r="D9" s="1">
        <v>971</v>
      </c>
      <c r="F9" s="1">
        <v>1153</v>
      </c>
      <c r="G9" s="1">
        <v>918</v>
      </c>
      <c r="H9" s="1">
        <v>1007</v>
      </c>
      <c r="I9" s="1">
        <v>1082</v>
      </c>
    </row>
    <row r="10" spans="1:14" x14ac:dyDescent="0.25">
      <c r="A10" s="1">
        <v>697</v>
      </c>
      <c r="B10" s="1">
        <v>868</v>
      </c>
      <c r="C10" s="1">
        <v>926</v>
      </c>
      <c r="D10" s="1">
        <v>1014</v>
      </c>
      <c r="F10" s="1">
        <v>836</v>
      </c>
      <c r="G10" s="1">
        <v>962</v>
      </c>
      <c r="H10" s="1">
        <v>1022</v>
      </c>
      <c r="I10" s="1">
        <v>1116</v>
      </c>
      <c r="K10" s="23" t="s">
        <v>10</v>
      </c>
      <c r="L10" s="23"/>
      <c r="M10" s="23"/>
      <c r="N10" s="23"/>
    </row>
    <row r="11" spans="1:14" x14ac:dyDescent="0.25">
      <c r="A11" s="1">
        <v>835</v>
      </c>
      <c r="B11" s="1">
        <v>905</v>
      </c>
      <c r="C11" s="1">
        <v>954</v>
      </c>
      <c r="D11" s="1">
        <v>1093</v>
      </c>
      <c r="F11" s="1">
        <v>912</v>
      </c>
      <c r="G11" s="1">
        <v>1005</v>
      </c>
      <c r="H11" s="1">
        <v>1077</v>
      </c>
      <c r="I11" s="1">
        <v>1230</v>
      </c>
      <c r="K11" s="2" t="s">
        <v>2</v>
      </c>
      <c r="L11" s="3">
        <f>COUNT(F2:I14)</f>
        <v>52</v>
      </c>
      <c r="M11" s="3"/>
      <c r="N11" s="3"/>
    </row>
    <row r="12" spans="1:14" x14ac:dyDescent="0.25">
      <c r="A12" s="1">
        <v>1025</v>
      </c>
      <c r="B12" s="1">
        <v>698</v>
      </c>
      <c r="C12" s="1">
        <v>852</v>
      </c>
      <c r="D12" s="1">
        <v>745</v>
      </c>
      <c r="F12" s="1">
        <v>715</v>
      </c>
      <c r="G12" s="1">
        <v>854</v>
      </c>
      <c r="H12" s="1">
        <v>698</v>
      </c>
      <c r="I12" s="1">
        <v>738</v>
      </c>
      <c r="K12" s="2" t="s">
        <v>3</v>
      </c>
      <c r="L12" s="3">
        <f>MAX(F2:I14)</f>
        <v>1230</v>
      </c>
      <c r="M12" s="3"/>
      <c r="N12" s="3"/>
    </row>
    <row r="13" spans="1:14" x14ac:dyDescent="0.25">
      <c r="A13" s="1">
        <v>1158</v>
      </c>
      <c r="B13" s="1">
        <v>785</v>
      </c>
      <c r="C13" s="1">
        <v>870</v>
      </c>
      <c r="D13" s="1">
        <v>735</v>
      </c>
      <c r="F13" s="1">
        <v>700</v>
      </c>
      <c r="G13" s="1">
        <v>855</v>
      </c>
      <c r="H13" s="1">
        <v>710</v>
      </c>
      <c r="I13" s="1">
        <v>1050</v>
      </c>
      <c r="K13" s="2" t="s">
        <v>4</v>
      </c>
      <c r="L13" s="3">
        <f>MIN(F2:I14)</f>
        <v>698</v>
      </c>
      <c r="M13" s="3"/>
      <c r="N13" s="3"/>
    </row>
    <row r="14" spans="1:14" x14ac:dyDescent="0.25">
      <c r="A14" s="1">
        <v>980</v>
      </c>
      <c r="B14" s="1">
        <v>1350</v>
      </c>
      <c r="C14" s="1">
        <v>1181</v>
      </c>
      <c r="D14" s="1">
        <v>1205</v>
      </c>
      <c r="F14" s="1">
        <v>874</v>
      </c>
      <c r="G14" s="1">
        <v>705</v>
      </c>
      <c r="H14" s="1">
        <v>1045</v>
      </c>
      <c r="I14" s="1">
        <v>1052</v>
      </c>
      <c r="K14" s="2" t="s">
        <v>5</v>
      </c>
      <c r="L14" s="3" t="s">
        <v>29</v>
      </c>
      <c r="M14" s="3">
        <f>L12-L13</f>
        <v>532</v>
      </c>
      <c r="N14" s="3"/>
    </row>
    <row r="15" spans="1:14" x14ac:dyDescent="0.25">
      <c r="K15" s="2" t="s">
        <v>6</v>
      </c>
      <c r="L15" s="3" t="s">
        <v>30</v>
      </c>
      <c r="M15" s="3">
        <f>1+3.3*LOG(L11)</f>
        <v>6.6628110339948368</v>
      </c>
      <c r="N15" s="3">
        <v>7</v>
      </c>
    </row>
    <row r="16" spans="1:14" x14ac:dyDescent="0.25">
      <c r="K16" s="2" t="s">
        <v>7</v>
      </c>
      <c r="L16" s="3" t="s">
        <v>8</v>
      </c>
      <c r="M16" s="4">
        <f>M14/N15</f>
        <v>76</v>
      </c>
      <c r="N16" s="3">
        <v>76</v>
      </c>
    </row>
    <row r="18" spans="11:19" ht="45" x14ac:dyDescent="0.25">
      <c r="K18" s="24" t="s">
        <v>11</v>
      </c>
      <c r="L18" s="24"/>
      <c r="M18" s="12" t="s">
        <v>12</v>
      </c>
      <c r="N18" s="12" t="s">
        <v>13</v>
      </c>
      <c r="O18" s="12" t="s">
        <v>14</v>
      </c>
      <c r="P18" s="12" t="s">
        <v>15</v>
      </c>
      <c r="Q18" s="12" t="s">
        <v>16</v>
      </c>
      <c r="R18" s="12" t="s">
        <v>17</v>
      </c>
      <c r="S18" s="13" t="s">
        <v>18</v>
      </c>
    </row>
    <row r="19" spans="11:19" x14ac:dyDescent="0.25">
      <c r="K19" s="5" t="s">
        <v>19</v>
      </c>
      <c r="L19" s="5" t="s">
        <v>20</v>
      </c>
      <c r="M19" s="5" t="s">
        <v>21</v>
      </c>
      <c r="N19" s="5" t="s">
        <v>22</v>
      </c>
      <c r="O19" s="5" t="s">
        <v>23</v>
      </c>
      <c r="P19" s="5" t="s">
        <v>24</v>
      </c>
      <c r="Q19" s="5" t="s">
        <v>25</v>
      </c>
      <c r="R19" s="5" t="s">
        <v>26</v>
      </c>
      <c r="S19" s="5" t="s">
        <v>27</v>
      </c>
    </row>
    <row r="20" spans="11:19" x14ac:dyDescent="0.25">
      <c r="K20" s="3">
        <f>L5</f>
        <v>684</v>
      </c>
      <c r="L20" s="4">
        <f>K20+$N$8</f>
        <v>780</v>
      </c>
      <c r="M20" s="3">
        <f>AVERAGE(K20:L20)</f>
        <v>732</v>
      </c>
      <c r="N20" s="3">
        <f>COUNTIFS($A$2:$D$14,"&gt;="&amp;K20,$A$2:$D$14,"&lt;"&amp;L20)</f>
        <v>7</v>
      </c>
      <c r="O20" s="6">
        <f>N20/$N$27</f>
        <v>0.13461538461538461</v>
      </c>
      <c r="P20" s="7">
        <f>O20</f>
        <v>0.13461538461538461</v>
      </c>
      <c r="Q20" s="3">
        <f>SUM($N$20:N20)</f>
        <v>7</v>
      </c>
      <c r="R20" s="6">
        <f>SUM($O$20:O20)</f>
        <v>0.13461538461538461</v>
      </c>
      <c r="S20" s="8">
        <f>R20</f>
        <v>0.13461538461538461</v>
      </c>
    </row>
    <row r="21" spans="11:19" x14ac:dyDescent="0.25">
      <c r="K21" s="4">
        <f>L20</f>
        <v>780</v>
      </c>
      <c r="L21" s="4">
        <f t="shared" ref="L21:L26" si="0">K21+$N$8</f>
        <v>876</v>
      </c>
      <c r="M21" s="3">
        <f t="shared" ref="M21:M26" si="1">AVERAGE(K21:L21)</f>
        <v>828</v>
      </c>
      <c r="N21" s="3">
        <f t="shared" ref="N21:N26" si="2">COUNTIFS($A$2:$D$14,"&gt;="&amp;K21,$A$2:$D$14,"&lt;"&amp;L21)</f>
        <v>13</v>
      </c>
      <c r="O21" s="6">
        <f t="shared" ref="O21:O26" si="3">N21/$N$27</f>
        <v>0.25</v>
      </c>
      <c r="P21" s="7">
        <f t="shared" ref="P21:P26" si="4">O21</f>
        <v>0.25</v>
      </c>
      <c r="Q21" s="3">
        <f>SUM($N$20:N21)</f>
        <v>20</v>
      </c>
      <c r="R21" s="6">
        <f>SUM($O$20:O21)</f>
        <v>0.38461538461538458</v>
      </c>
      <c r="S21" s="8">
        <f t="shared" ref="S21:S26" si="5">R21</f>
        <v>0.38461538461538458</v>
      </c>
    </row>
    <row r="22" spans="11:19" x14ac:dyDescent="0.25">
      <c r="K22" s="4">
        <f t="shared" ref="K22:K26" si="6">L21</f>
        <v>876</v>
      </c>
      <c r="L22" s="4">
        <f t="shared" si="0"/>
        <v>972</v>
      </c>
      <c r="M22" s="3">
        <f t="shared" si="1"/>
        <v>924</v>
      </c>
      <c r="N22" s="3">
        <f t="shared" si="2"/>
        <v>16</v>
      </c>
      <c r="O22" s="6">
        <f t="shared" si="3"/>
        <v>0.30769230769230771</v>
      </c>
      <c r="P22" s="7">
        <f t="shared" si="4"/>
        <v>0.30769230769230771</v>
      </c>
      <c r="Q22" s="3">
        <f>SUM($N$20:N22)</f>
        <v>36</v>
      </c>
      <c r="R22" s="6">
        <f>SUM($O$20:O22)</f>
        <v>0.69230769230769229</v>
      </c>
      <c r="S22" s="8">
        <f t="shared" si="5"/>
        <v>0.69230769230769229</v>
      </c>
    </row>
    <row r="23" spans="11:19" x14ac:dyDescent="0.25">
      <c r="K23" s="4">
        <f t="shared" si="6"/>
        <v>972</v>
      </c>
      <c r="L23" s="4">
        <f t="shared" si="0"/>
        <v>1068</v>
      </c>
      <c r="M23" s="3">
        <f t="shared" si="1"/>
        <v>1020</v>
      </c>
      <c r="N23" s="3">
        <f t="shared" si="2"/>
        <v>10</v>
      </c>
      <c r="O23" s="6">
        <f t="shared" si="3"/>
        <v>0.19230769230769232</v>
      </c>
      <c r="P23" s="7">
        <f t="shared" si="4"/>
        <v>0.19230769230769232</v>
      </c>
      <c r="Q23" s="3">
        <f>SUM($N$20:N23)</f>
        <v>46</v>
      </c>
      <c r="R23" s="6">
        <f>SUM($O$20:O23)</f>
        <v>0.88461538461538458</v>
      </c>
      <c r="S23" s="8">
        <f t="shared" si="5"/>
        <v>0.88461538461538458</v>
      </c>
    </row>
    <row r="24" spans="11:19" x14ac:dyDescent="0.25">
      <c r="K24" s="4">
        <f t="shared" si="6"/>
        <v>1068</v>
      </c>
      <c r="L24" s="4">
        <f t="shared" si="0"/>
        <v>1164</v>
      </c>
      <c r="M24" s="3">
        <f t="shared" si="1"/>
        <v>1116</v>
      </c>
      <c r="N24" s="3">
        <f t="shared" si="2"/>
        <v>3</v>
      </c>
      <c r="O24" s="6">
        <f t="shared" si="3"/>
        <v>5.7692307692307696E-2</v>
      </c>
      <c r="P24" s="7">
        <f t="shared" si="4"/>
        <v>5.7692307692307696E-2</v>
      </c>
      <c r="Q24" s="3">
        <f>SUM($N$20:N24)</f>
        <v>49</v>
      </c>
      <c r="R24" s="6">
        <f>SUM($O$20:O24)</f>
        <v>0.94230769230769229</v>
      </c>
      <c r="S24" s="8">
        <f t="shared" si="5"/>
        <v>0.94230769230769229</v>
      </c>
    </row>
    <row r="25" spans="11:19" x14ac:dyDescent="0.25">
      <c r="K25" s="4">
        <f t="shared" si="6"/>
        <v>1164</v>
      </c>
      <c r="L25" s="4">
        <f t="shared" si="0"/>
        <v>1260</v>
      </c>
      <c r="M25" s="3">
        <f t="shared" si="1"/>
        <v>1212</v>
      </c>
      <c r="N25" s="3">
        <f t="shared" si="2"/>
        <v>2</v>
      </c>
      <c r="O25" s="6">
        <f t="shared" si="3"/>
        <v>3.8461538461538464E-2</v>
      </c>
      <c r="P25" s="7">
        <f t="shared" si="4"/>
        <v>3.8461538461538464E-2</v>
      </c>
      <c r="Q25" s="3">
        <f>SUM($N$20:N25)</f>
        <v>51</v>
      </c>
      <c r="R25" s="6">
        <f>SUM($O$20:O25)</f>
        <v>0.98076923076923073</v>
      </c>
      <c r="S25" s="8">
        <f t="shared" si="5"/>
        <v>0.98076923076923073</v>
      </c>
    </row>
    <row r="26" spans="11:19" x14ac:dyDescent="0.25">
      <c r="K26" s="4">
        <f t="shared" si="6"/>
        <v>1260</v>
      </c>
      <c r="L26" s="4">
        <f t="shared" si="0"/>
        <v>1356</v>
      </c>
      <c r="M26" s="3">
        <f t="shared" si="1"/>
        <v>1308</v>
      </c>
      <c r="N26" s="3">
        <f t="shared" si="2"/>
        <v>1</v>
      </c>
      <c r="O26" s="6">
        <f t="shared" si="3"/>
        <v>1.9230769230769232E-2</v>
      </c>
      <c r="P26" s="7">
        <f t="shared" si="4"/>
        <v>1.9230769230769232E-2</v>
      </c>
      <c r="Q26" s="2">
        <f>SUM($N$20:N26)</f>
        <v>52</v>
      </c>
      <c r="R26" s="15">
        <f>SUM($O$20:O26)</f>
        <v>1</v>
      </c>
      <c r="S26" s="16">
        <f t="shared" si="5"/>
        <v>1</v>
      </c>
    </row>
    <row r="27" spans="11:19" x14ac:dyDescent="0.25">
      <c r="K27" s="17" t="s">
        <v>28</v>
      </c>
      <c r="L27" s="18"/>
      <c r="M27" s="19"/>
      <c r="N27" s="9">
        <f>SUM(N20:N26)</f>
        <v>52</v>
      </c>
      <c r="O27" s="10">
        <f>SUM(O20:O26)</f>
        <v>1</v>
      </c>
      <c r="P27" s="11">
        <f>SUM(P20:P26)</f>
        <v>1</v>
      </c>
      <c r="Q27" s="3"/>
      <c r="R27" s="3"/>
      <c r="S27" s="3"/>
    </row>
    <row r="29" spans="11:19" ht="45" x14ac:dyDescent="0.25">
      <c r="K29" s="25" t="s">
        <v>11</v>
      </c>
      <c r="L29" s="25"/>
      <c r="M29" s="14" t="s">
        <v>12</v>
      </c>
      <c r="N29" s="14" t="s">
        <v>13</v>
      </c>
      <c r="O29" s="14" t="s">
        <v>14</v>
      </c>
      <c r="P29" s="14" t="s">
        <v>15</v>
      </c>
      <c r="Q29" s="14" t="s">
        <v>16</v>
      </c>
      <c r="R29" s="14" t="s">
        <v>17</v>
      </c>
      <c r="S29" s="14" t="s">
        <v>18</v>
      </c>
    </row>
    <row r="30" spans="11:19" x14ac:dyDescent="0.25">
      <c r="K30" s="5" t="s">
        <v>19</v>
      </c>
      <c r="L30" s="5" t="s">
        <v>20</v>
      </c>
      <c r="M30" s="5" t="s">
        <v>21</v>
      </c>
      <c r="N30" s="5" t="s">
        <v>22</v>
      </c>
      <c r="O30" s="5" t="s">
        <v>23</v>
      </c>
      <c r="P30" s="5" t="s">
        <v>24</v>
      </c>
      <c r="Q30" s="5" t="s">
        <v>25</v>
      </c>
      <c r="R30" s="5" t="s">
        <v>26</v>
      </c>
      <c r="S30" s="5" t="s">
        <v>27</v>
      </c>
    </row>
    <row r="31" spans="11:19" x14ac:dyDescent="0.25">
      <c r="K31" s="3">
        <f>L13</f>
        <v>698</v>
      </c>
      <c r="L31" s="4">
        <f>K31+$N$16</f>
        <v>774</v>
      </c>
      <c r="M31" s="3">
        <f>AVERAGE(K31:L31)</f>
        <v>736</v>
      </c>
      <c r="N31" s="3">
        <f>COUNTIFS($F$2:$I$14,"&gt;="&amp;K31,$F$2:$I$14,"&lt;"&amp;L31)</f>
        <v>6</v>
      </c>
      <c r="O31" s="6">
        <f>N31/$N$38</f>
        <v>0.11538461538461539</v>
      </c>
      <c r="P31" s="7">
        <f>O31</f>
        <v>0.11538461538461539</v>
      </c>
      <c r="Q31" s="3">
        <f>SUM($N$31:N31)</f>
        <v>6</v>
      </c>
      <c r="R31" s="6">
        <f>SUM($O$31:O31)</f>
        <v>0.11538461538461539</v>
      </c>
      <c r="S31" s="8">
        <f>R31</f>
        <v>0.11538461538461539</v>
      </c>
    </row>
    <row r="32" spans="11:19" x14ac:dyDescent="0.25">
      <c r="K32" s="4">
        <f>L31</f>
        <v>774</v>
      </c>
      <c r="L32" s="4">
        <f t="shared" ref="L32:L37" si="7">K32+$N$16</f>
        <v>850</v>
      </c>
      <c r="M32" s="3">
        <f t="shared" ref="M32:M37" si="8">AVERAGE(K32:L32)</f>
        <v>812</v>
      </c>
      <c r="N32" s="3">
        <f t="shared" ref="N32:N36" si="9">COUNTIFS($F$2:$I$14,"&gt;="&amp;K32,$F$2:$I$14,"&lt;"&amp;L32)</f>
        <v>2</v>
      </c>
      <c r="O32" s="6">
        <f t="shared" ref="O32:O37" si="10">N32/$N$38</f>
        <v>3.8461538461538464E-2</v>
      </c>
      <c r="P32" s="7">
        <f t="shared" ref="P32:P37" si="11">O32</f>
        <v>3.8461538461538464E-2</v>
      </c>
      <c r="Q32" s="3">
        <f>SUM($N$31:N32)</f>
        <v>8</v>
      </c>
      <c r="R32" s="6">
        <f>SUM($O$31:O32)</f>
        <v>0.15384615384615385</v>
      </c>
      <c r="S32" s="8">
        <f t="shared" ref="S32:S37" si="12">R32</f>
        <v>0.15384615384615385</v>
      </c>
    </row>
    <row r="33" spans="11:19" x14ac:dyDescent="0.25">
      <c r="K33" s="4">
        <f t="shared" ref="K33:K37" si="13">L32</f>
        <v>850</v>
      </c>
      <c r="L33" s="4">
        <f t="shared" si="7"/>
        <v>926</v>
      </c>
      <c r="M33" s="3">
        <f t="shared" si="8"/>
        <v>888</v>
      </c>
      <c r="N33" s="3">
        <f t="shared" si="9"/>
        <v>9</v>
      </c>
      <c r="O33" s="6">
        <f t="shared" si="10"/>
        <v>0.17307692307692307</v>
      </c>
      <c r="P33" s="7">
        <f t="shared" si="11"/>
        <v>0.17307692307692307</v>
      </c>
      <c r="Q33" s="3">
        <f>SUM($N$31:N33)</f>
        <v>17</v>
      </c>
      <c r="R33" s="6">
        <f>SUM($O$31:O33)</f>
        <v>0.32692307692307693</v>
      </c>
      <c r="S33" s="8">
        <f t="shared" si="12"/>
        <v>0.32692307692307693</v>
      </c>
    </row>
    <row r="34" spans="11:19" x14ac:dyDescent="0.25">
      <c r="K34" s="4">
        <f t="shared" si="13"/>
        <v>926</v>
      </c>
      <c r="L34" s="4">
        <f t="shared" si="7"/>
        <v>1002</v>
      </c>
      <c r="M34" s="3">
        <f t="shared" si="8"/>
        <v>964</v>
      </c>
      <c r="N34" s="3">
        <f t="shared" si="9"/>
        <v>8</v>
      </c>
      <c r="O34" s="6">
        <f t="shared" si="10"/>
        <v>0.15384615384615385</v>
      </c>
      <c r="P34" s="7">
        <f t="shared" si="11"/>
        <v>0.15384615384615385</v>
      </c>
      <c r="Q34" s="3">
        <f>SUM($N$31:N34)</f>
        <v>25</v>
      </c>
      <c r="R34" s="6">
        <f>SUM($O$31:O34)</f>
        <v>0.48076923076923078</v>
      </c>
      <c r="S34" s="8">
        <f t="shared" si="12"/>
        <v>0.48076923076923078</v>
      </c>
    </row>
    <row r="35" spans="11:19" x14ac:dyDescent="0.25">
      <c r="K35" s="4">
        <f t="shared" si="13"/>
        <v>1002</v>
      </c>
      <c r="L35" s="4">
        <f t="shared" si="7"/>
        <v>1078</v>
      </c>
      <c r="M35" s="3">
        <f t="shared" si="8"/>
        <v>1040</v>
      </c>
      <c r="N35" s="3">
        <f t="shared" si="9"/>
        <v>16</v>
      </c>
      <c r="O35" s="6">
        <f t="shared" si="10"/>
        <v>0.30769230769230771</v>
      </c>
      <c r="P35" s="7">
        <f t="shared" si="11"/>
        <v>0.30769230769230771</v>
      </c>
      <c r="Q35" s="3">
        <f>SUM($N$31:N35)</f>
        <v>41</v>
      </c>
      <c r="R35" s="6">
        <f>SUM($O$31:O35)</f>
        <v>0.78846153846153855</v>
      </c>
      <c r="S35" s="8">
        <f t="shared" si="12"/>
        <v>0.78846153846153855</v>
      </c>
    </row>
    <row r="36" spans="11:19" x14ac:dyDescent="0.25">
      <c r="K36" s="4">
        <f t="shared" si="13"/>
        <v>1078</v>
      </c>
      <c r="L36" s="4">
        <f t="shared" si="7"/>
        <v>1154</v>
      </c>
      <c r="M36" s="3">
        <f t="shared" si="8"/>
        <v>1116</v>
      </c>
      <c r="N36" s="3">
        <f t="shared" si="9"/>
        <v>7</v>
      </c>
      <c r="O36" s="6">
        <f t="shared" si="10"/>
        <v>0.13461538461538461</v>
      </c>
      <c r="P36" s="7">
        <f t="shared" si="11"/>
        <v>0.13461538461538461</v>
      </c>
      <c r="Q36" s="3">
        <f>SUM($N$31:N36)</f>
        <v>48</v>
      </c>
      <c r="R36" s="6">
        <f>SUM($O$31:O36)</f>
        <v>0.92307692307692313</v>
      </c>
      <c r="S36" s="8">
        <f t="shared" si="12"/>
        <v>0.92307692307692313</v>
      </c>
    </row>
    <row r="37" spans="11:19" x14ac:dyDescent="0.25">
      <c r="K37" s="4">
        <f t="shared" si="13"/>
        <v>1154</v>
      </c>
      <c r="L37" s="4">
        <f t="shared" si="7"/>
        <v>1230</v>
      </c>
      <c r="M37" s="3">
        <f t="shared" si="8"/>
        <v>1192</v>
      </c>
      <c r="N37" s="3">
        <f>COUNTIFS($F$2:$I$14,"&gt;="&amp;K37,$F$2:$I$14,"&lt;="&amp;L37)</f>
        <v>4</v>
      </c>
      <c r="O37" s="6">
        <f t="shared" si="10"/>
        <v>7.6923076923076927E-2</v>
      </c>
      <c r="P37" s="7">
        <f t="shared" si="11"/>
        <v>7.6923076923076927E-2</v>
      </c>
      <c r="Q37" s="2">
        <f>SUM($N$31:N37)</f>
        <v>52</v>
      </c>
      <c r="R37" s="15">
        <f>SUM($O$31:O37)</f>
        <v>1</v>
      </c>
      <c r="S37" s="16">
        <f t="shared" si="12"/>
        <v>1</v>
      </c>
    </row>
    <row r="38" spans="11:19" x14ac:dyDescent="0.25">
      <c r="K38" s="17" t="s">
        <v>28</v>
      </c>
      <c r="L38" s="18"/>
      <c r="M38" s="19"/>
      <c r="N38" s="9">
        <f>SUM(N31:N37)</f>
        <v>52</v>
      </c>
      <c r="O38" s="10">
        <f>SUM(O31:O37)</f>
        <v>1</v>
      </c>
      <c r="P38" s="11">
        <f>SUM(P31:P37)</f>
        <v>1</v>
      </c>
      <c r="Q38" s="3"/>
      <c r="R38" s="3"/>
      <c r="S38" s="3"/>
    </row>
    <row r="43" spans="11:19" ht="45" x14ac:dyDescent="0.25">
      <c r="K43" s="24" t="s">
        <v>11</v>
      </c>
      <c r="L43" s="24"/>
      <c r="M43" s="12" t="s">
        <v>12</v>
      </c>
      <c r="N43" s="12" t="s">
        <v>13</v>
      </c>
      <c r="O43" s="12" t="s">
        <v>14</v>
      </c>
      <c r="P43" s="12" t="s">
        <v>15</v>
      </c>
      <c r="Q43" s="12" t="s">
        <v>16</v>
      </c>
      <c r="R43" s="12" t="s">
        <v>17</v>
      </c>
      <c r="S43" s="13" t="s">
        <v>18</v>
      </c>
    </row>
    <row r="44" spans="11:19" x14ac:dyDescent="0.25">
      <c r="K44" s="5" t="s">
        <v>19</v>
      </c>
      <c r="L44" s="5" t="s">
        <v>20</v>
      </c>
      <c r="M44" s="5" t="s">
        <v>21</v>
      </c>
      <c r="N44" s="5" t="s">
        <v>22</v>
      </c>
      <c r="O44" s="5" t="s">
        <v>23</v>
      </c>
      <c r="P44" s="5" t="s">
        <v>24</v>
      </c>
      <c r="Q44" s="5" t="s">
        <v>25</v>
      </c>
      <c r="R44" s="5" t="s">
        <v>26</v>
      </c>
      <c r="S44" s="5" t="s">
        <v>27</v>
      </c>
    </row>
    <row r="45" spans="11:19" x14ac:dyDescent="0.25">
      <c r="K45" s="3">
        <f>K20</f>
        <v>684</v>
      </c>
      <c r="L45" s="4">
        <f>K45+$N$8</f>
        <v>780</v>
      </c>
      <c r="M45" s="3">
        <f>AVERAGE(K45:L45)</f>
        <v>732</v>
      </c>
      <c r="N45" s="3">
        <f>COUNTIFS($F$2:$I$14,"&gt;="&amp;K45,$F$2:$I$14,"&lt;"&amp;L45)</f>
        <v>6</v>
      </c>
      <c r="O45" s="6">
        <f>N45/$N$52</f>
        <v>0.11538461538461539</v>
      </c>
      <c r="P45" s="7">
        <f>O45</f>
        <v>0.11538461538461539</v>
      </c>
      <c r="Q45" s="3"/>
      <c r="R45" s="6"/>
      <c r="S45" s="8"/>
    </row>
    <row r="46" spans="11:19" x14ac:dyDescent="0.25">
      <c r="K46" s="4">
        <f>L45</f>
        <v>780</v>
      </c>
      <c r="L46" s="4">
        <f t="shared" ref="L46:L51" si="14">K46+$N$8</f>
        <v>876</v>
      </c>
      <c r="M46" s="3">
        <f t="shared" ref="M46:M50" si="15">AVERAGE(K46:L46)</f>
        <v>828</v>
      </c>
      <c r="N46" s="3">
        <f t="shared" ref="N46:N51" si="16">COUNTIFS($F$2:$I$14,"&gt;="&amp;K46,$F$2:$I$14,"&lt;"&amp;L46)</f>
        <v>5</v>
      </c>
      <c r="O46" s="6">
        <f t="shared" ref="O46:O51" si="17">N46/$N$52</f>
        <v>9.6153846153846159E-2</v>
      </c>
      <c r="P46" s="7">
        <f t="shared" ref="P46:P51" si="18">O46</f>
        <v>9.6153846153846159E-2</v>
      </c>
      <c r="Q46" s="3"/>
      <c r="R46" s="6"/>
      <c r="S46" s="8"/>
    </row>
    <row r="47" spans="11:19" x14ac:dyDescent="0.25">
      <c r="K47" s="4">
        <f t="shared" ref="K47:K51" si="19">L46</f>
        <v>876</v>
      </c>
      <c r="L47" s="4">
        <f t="shared" si="14"/>
        <v>972</v>
      </c>
      <c r="M47" s="3">
        <f t="shared" si="15"/>
        <v>924</v>
      </c>
      <c r="N47" s="3">
        <f t="shared" si="16"/>
        <v>11</v>
      </c>
      <c r="O47" s="6">
        <f t="shared" si="17"/>
        <v>0.21153846153846154</v>
      </c>
      <c r="P47" s="7">
        <f t="shared" si="18"/>
        <v>0.21153846153846154</v>
      </c>
      <c r="Q47" s="3"/>
      <c r="R47" s="6"/>
      <c r="S47" s="8"/>
    </row>
    <row r="48" spans="11:19" x14ac:dyDescent="0.25">
      <c r="K48" s="4">
        <f t="shared" si="19"/>
        <v>972</v>
      </c>
      <c r="L48" s="4">
        <f t="shared" si="14"/>
        <v>1068</v>
      </c>
      <c r="M48" s="3">
        <f t="shared" si="15"/>
        <v>1020</v>
      </c>
      <c r="N48" s="3">
        <f t="shared" si="16"/>
        <v>16</v>
      </c>
      <c r="O48" s="6">
        <f t="shared" si="17"/>
        <v>0.30769230769230771</v>
      </c>
      <c r="P48" s="7">
        <f t="shared" si="18"/>
        <v>0.30769230769230771</v>
      </c>
      <c r="Q48" s="3"/>
      <c r="R48" s="6"/>
      <c r="S48" s="8"/>
    </row>
    <row r="49" spans="11:19" x14ac:dyDescent="0.25">
      <c r="K49" s="4">
        <f t="shared" si="19"/>
        <v>1068</v>
      </c>
      <c r="L49" s="4">
        <f t="shared" si="14"/>
        <v>1164</v>
      </c>
      <c r="M49" s="3">
        <f t="shared" si="15"/>
        <v>1116</v>
      </c>
      <c r="N49" s="3">
        <f t="shared" si="16"/>
        <v>11</v>
      </c>
      <c r="O49" s="6">
        <f t="shared" si="17"/>
        <v>0.21153846153846154</v>
      </c>
      <c r="P49" s="7">
        <f t="shared" si="18"/>
        <v>0.21153846153846154</v>
      </c>
      <c r="Q49" s="3"/>
      <c r="R49" s="6"/>
      <c r="S49" s="8"/>
    </row>
    <row r="50" spans="11:19" x14ac:dyDescent="0.25">
      <c r="K50" s="4">
        <f t="shared" si="19"/>
        <v>1164</v>
      </c>
      <c r="L50" s="4">
        <f t="shared" si="14"/>
        <v>1260</v>
      </c>
      <c r="M50" s="3">
        <f t="shared" si="15"/>
        <v>1212</v>
      </c>
      <c r="N50" s="3">
        <f t="shared" si="16"/>
        <v>3</v>
      </c>
      <c r="O50" s="6">
        <f t="shared" si="17"/>
        <v>5.7692307692307696E-2</v>
      </c>
      <c r="P50" s="7">
        <f t="shared" si="18"/>
        <v>5.7692307692307696E-2</v>
      </c>
      <c r="Q50" s="3"/>
      <c r="R50" s="6"/>
      <c r="S50" s="8"/>
    </row>
    <row r="51" spans="11:19" x14ac:dyDescent="0.25">
      <c r="K51" s="4">
        <f t="shared" si="19"/>
        <v>1260</v>
      </c>
      <c r="L51" s="4">
        <f t="shared" si="14"/>
        <v>1356</v>
      </c>
      <c r="M51" s="3">
        <f>AVERAGE(K51:L51)</f>
        <v>1308</v>
      </c>
      <c r="N51" s="3">
        <f t="shared" si="16"/>
        <v>0</v>
      </c>
      <c r="O51" s="6">
        <f t="shared" si="17"/>
        <v>0</v>
      </c>
      <c r="P51" s="7">
        <f t="shared" si="18"/>
        <v>0</v>
      </c>
      <c r="Q51" s="3"/>
      <c r="R51" s="6"/>
      <c r="S51" s="8"/>
    </row>
    <row r="52" spans="11:19" x14ac:dyDescent="0.25">
      <c r="K52" s="17" t="s">
        <v>28</v>
      </c>
      <c r="L52" s="18"/>
      <c r="M52" s="19"/>
      <c r="N52" s="9">
        <f>SUM(N45:N51)</f>
        <v>52</v>
      </c>
      <c r="O52" s="10">
        <f>SUM(O45:O51)</f>
        <v>1</v>
      </c>
      <c r="P52" s="11">
        <f>SUM(P45:P51)</f>
        <v>1</v>
      </c>
      <c r="Q52" s="3"/>
      <c r="R52" s="3"/>
      <c r="S52" s="3"/>
    </row>
  </sheetData>
  <mergeCells count="10">
    <mergeCell ref="K52:M52"/>
    <mergeCell ref="A1:D1"/>
    <mergeCell ref="F1:I1"/>
    <mergeCell ref="K2:N2"/>
    <mergeCell ref="K10:N10"/>
    <mergeCell ref="K18:L18"/>
    <mergeCell ref="K27:M27"/>
    <mergeCell ref="K29:L29"/>
    <mergeCell ref="K38:M38"/>
    <mergeCell ref="K43:L43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Ejemplo sin terminar</vt:lpstr>
      <vt:lpstr>Ejemplo terminado</vt:lpstr>
      <vt:lpstr>'Ejemplo sin terminar'!FABA</vt:lpstr>
      <vt:lpstr>FABA</vt:lpstr>
      <vt:lpstr>FABB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2025-04-22T18:34:49Z</dcterms:modified>
</cp:coreProperties>
</file>