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rcos\Documents\GitHub\Universidad\Proyectos de Inversiones\"/>
    </mc:Choice>
  </mc:AlternateContent>
  <xr:revisionPtr revIDLastSave="0" documentId="13_ncr:1_{C5BA92FE-1D48-4AB9-BCBA-51032EBB326B}" xr6:coauthVersionLast="47" xr6:coauthVersionMax="47" xr10:uidLastSave="{00000000-0000-0000-0000-000000000000}"/>
  <bookViews>
    <workbookView xWindow="-110" yWindow="-110" windowWidth="25820" windowHeight="15500" activeTab="9" xr2:uid="{6E49FDAA-4516-4BC2-83DE-E3319ECB3D59}"/>
  </bookViews>
  <sheets>
    <sheet name="Sheet1" sheetId="1" r:id="rId1"/>
    <sheet name="Copy" sheetId="3" r:id="rId2"/>
    <sheet name="TIR" sheetId="4" r:id="rId3"/>
    <sheet name="Sheet5" sheetId="5" r:id="rId4"/>
    <sheet name="Sheet6" sheetId="6" r:id="rId5"/>
    <sheet name="Ejercicio 1" sheetId="8" r:id="rId6"/>
    <sheet name="Ejercicio 2" sheetId="9" r:id="rId7"/>
    <sheet name="Ejercicio 3" sheetId="10" r:id="rId8"/>
    <sheet name="Ejercicio 4" sheetId="11" r:id="rId9"/>
    <sheet name="Ejercicio 5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2" l="1"/>
  <c r="E12" i="12"/>
  <c r="E10" i="12"/>
  <c r="E9" i="12"/>
  <c r="I7" i="12"/>
  <c r="H7" i="12"/>
  <c r="G7" i="12"/>
  <c r="F7" i="12"/>
  <c r="E7" i="12"/>
  <c r="I4" i="12"/>
  <c r="H4" i="12"/>
  <c r="G4" i="12"/>
  <c r="F4" i="12"/>
  <c r="E4" i="12"/>
  <c r="B13" i="12"/>
  <c r="B13" i="11"/>
  <c r="F3" i="11"/>
  <c r="B14" i="11"/>
  <c r="F2" i="11"/>
  <c r="F5" i="11"/>
  <c r="E5" i="11"/>
  <c r="E2" i="11" s="1"/>
  <c r="D5" i="11"/>
  <c r="D2" i="11" s="1"/>
  <c r="C5" i="11"/>
  <c r="C2" i="11" s="1"/>
  <c r="B5" i="11"/>
  <c r="B2" i="11" s="1"/>
  <c r="B11" i="11" s="1"/>
  <c r="B15" i="11" s="1"/>
  <c r="B8" i="11"/>
  <c r="U2" i="10"/>
  <c r="B12" i="10"/>
  <c r="A2" i="10"/>
  <c r="B6" i="10"/>
  <c r="U3" i="10"/>
  <c r="B8" i="10" s="1"/>
  <c r="T2" i="10"/>
  <c r="F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E2" i="10"/>
  <c r="D2" i="10"/>
  <c r="C2" i="10"/>
  <c r="B2" i="10"/>
  <c r="A2" i="9"/>
  <c r="B13" i="4"/>
  <c r="F2" i="9"/>
  <c r="E2" i="9"/>
  <c r="D2" i="9"/>
  <c r="B5" i="9" s="1"/>
  <c r="B15" i="9" s="1"/>
  <c r="C2" i="9"/>
  <c r="B2" i="9"/>
  <c r="B6" i="9"/>
  <c r="D2" i="3"/>
  <c r="E2" i="1"/>
  <c r="D8" i="8"/>
  <c r="D7" i="8"/>
  <c r="C8" i="8"/>
  <c r="C7" i="8"/>
  <c r="B11" i="4"/>
  <c r="B11" i="5"/>
  <c r="E11" i="5" s="1"/>
  <c r="B7" i="5"/>
  <c r="B16" i="5"/>
  <c r="B15" i="5"/>
  <c r="E15" i="5" s="1"/>
  <c r="B4" i="6"/>
  <c r="D3" i="6"/>
  <c r="C3" i="6"/>
  <c r="C4" i="6"/>
  <c r="D4" i="6"/>
  <c r="B5" i="6" s="1"/>
  <c r="C2" i="6"/>
  <c r="B3" i="6"/>
  <c r="D2" i="6"/>
  <c r="B12" i="5"/>
  <c r="B8" i="5"/>
  <c r="B3" i="5"/>
  <c r="B2" i="4"/>
  <c r="J2" i="4"/>
  <c r="B4" i="4"/>
  <c r="B3" i="4"/>
  <c r="I2" i="4"/>
  <c r="H2" i="4"/>
  <c r="G2" i="4"/>
  <c r="F2" i="4"/>
  <c r="E2" i="4"/>
  <c r="D2" i="4"/>
  <c r="C2" i="4"/>
  <c r="B3" i="3"/>
  <c r="B12" i="3"/>
  <c r="B11" i="1"/>
  <c r="B3" i="1"/>
  <c r="B5" i="3"/>
  <c r="E2" i="3"/>
  <c r="C2" i="3"/>
  <c r="B4" i="3"/>
  <c r="B5" i="1"/>
  <c r="B4" i="1"/>
  <c r="I2" i="1"/>
  <c r="H2" i="1"/>
  <c r="G2" i="1"/>
  <c r="F2" i="1"/>
  <c r="D2" i="1"/>
  <c r="C2" i="1"/>
  <c r="B2" i="1"/>
  <c r="A2" i="11" l="1"/>
  <c r="B12" i="11" s="1"/>
  <c r="B5" i="10"/>
  <c r="B9" i="10" s="1"/>
  <c r="B16" i="9"/>
  <c r="B7" i="9"/>
  <c r="B5" i="4"/>
</calcChain>
</file>

<file path=xl/sharedStrings.xml><?xml version="1.0" encoding="utf-8"?>
<sst xmlns="http://schemas.openxmlformats.org/spreadsheetml/2006/main" count="107" uniqueCount="65">
  <si>
    <t>Flujos</t>
  </si>
  <si>
    <t>Valor presente</t>
  </si>
  <si>
    <t>Valor inversion</t>
  </si>
  <si>
    <t>Valor presente neto</t>
  </si>
  <si>
    <t>Flujos anueales</t>
  </si>
  <si>
    <t>Tasa descuento</t>
  </si>
  <si>
    <t>Inversion</t>
  </si>
  <si>
    <t>Indice valor presente neto</t>
  </si>
  <si>
    <t>TIR</t>
  </si>
  <si>
    <t>A</t>
  </si>
  <si>
    <t>PROYECTO</t>
  </si>
  <si>
    <t>B</t>
  </si>
  <si>
    <t>Tasa</t>
  </si>
  <si>
    <t>TIR A</t>
  </si>
  <si>
    <t>TIR B</t>
  </si>
  <si>
    <t>Proyecto A</t>
  </si>
  <si>
    <t>vpn</t>
  </si>
  <si>
    <t>Proyecto B</t>
  </si>
  <si>
    <t>Indice VPN</t>
  </si>
  <si>
    <t>Capital</t>
  </si>
  <si>
    <t>Interes</t>
  </si>
  <si>
    <t>Recuperacion</t>
  </si>
  <si>
    <t>C</t>
  </si>
  <si>
    <t>inversion</t>
  </si>
  <si>
    <t>proyecto</t>
  </si>
  <si>
    <t>tir</t>
  </si>
  <si>
    <t>D</t>
  </si>
  <si>
    <t>A + D</t>
  </si>
  <si>
    <t>B + C</t>
  </si>
  <si>
    <t>Valor maquina</t>
  </si>
  <si>
    <t>Depreciacion antigua</t>
  </si>
  <si>
    <t xml:space="preserve"> Depreciacion nueva</t>
  </si>
  <si>
    <t>Ahorro</t>
  </si>
  <si>
    <t>Mantenimiento</t>
  </si>
  <si>
    <t>ISR</t>
  </si>
  <si>
    <t>Valor real maquina</t>
  </si>
  <si>
    <t>Flujos anuales</t>
  </si>
  <si>
    <t>Tasa descuento/Costo capital</t>
  </si>
  <si>
    <t>Valor residual</t>
  </si>
  <si>
    <t>Valor residual total</t>
  </si>
  <si>
    <t>Activos fijos</t>
  </si>
  <si>
    <t>Costo de capital</t>
  </si>
  <si>
    <t>`</t>
  </si>
  <si>
    <t>VP Flujos</t>
  </si>
  <si>
    <t>VP Capital Trabajo</t>
  </si>
  <si>
    <t>Unidades/a</t>
  </si>
  <si>
    <t>Costo</t>
  </si>
  <si>
    <t>Costo especial</t>
  </si>
  <si>
    <t>Costo variablel</t>
  </si>
  <si>
    <t>Periodo en años</t>
  </si>
  <si>
    <t>Capacidad actual</t>
  </si>
  <si>
    <t>Pedido</t>
  </si>
  <si>
    <t>Aumento equipo</t>
  </si>
  <si>
    <t>Costo equipo</t>
  </si>
  <si>
    <t>Capacidad equipo</t>
  </si>
  <si>
    <t>Depreciacion</t>
  </si>
  <si>
    <t>Flujo sin inversion</t>
  </si>
  <si>
    <t>Flujo con inversion</t>
  </si>
  <si>
    <t>Incremento costos</t>
  </si>
  <si>
    <t>Ventas</t>
  </si>
  <si>
    <t>Costos</t>
  </si>
  <si>
    <t>Contribucion marginal</t>
  </si>
  <si>
    <t>--------------</t>
  </si>
  <si>
    <t>Costos desembolsables</t>
  </si>
  <si>
    <t>Costo de capital / 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</si>
</sst>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95E-952F-4B1B-A961-DE0A628E8884}">
  <dimension ref="A1:I11"/>
  <sheetViews>
    <sheetView zoomScale="160" zoomScaleNormal="160" workbookViewId="0">
      <selection activeCell="E2" sqref="E2"/>
    </sheetView>
  </sheetViews>
  <sheetFormatPr defaultRowHeight="14.5" x14ac:dyDescent="0.35"/>
  <cols>
    <col min="1" max="1" width="21.90625" customWidth="1"/>
    <col min="2" max="2" width="13" bestFit="1" customWidth="1"/>
  </cols>
  <sheetData>
    <row r="1" spans="1: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5">
      <c r="A2" s="1" t="s">
        <v>0</v>
      </c>
      <c r="B2">
        <f>B7</f>
        <v>400000</v>
      </c>
      <c r="C2">
        <f>B7</f>
        <v>400000</v>
      </c>
      <c r="D2">
        <f>B7</f>
        <v>400000</v>
      </c>
      <c r="E2">
        <f>B7</f>
        <v>400000</v>
      </c>
      <c r="F2">
        <f>B7</f>
        <v>400000</v>
      </c>
      <c r="G2">
        <f>B7</f>
        <v>400000</v>
      </c>
      <c r="H2">
        <f>B7</f>
        <v>400000</v>
      </c>
      <c r="I2">
        <f>B7</f>
        <v>400000</v>
      </c>
    </row>
    <row r="3" spans="1:9" x14ac:dyDescent="0.35">
      <c r="A3" s="1" t="s">
        <v>1</v>
      </c>
      <c r="B3" s="2">
        <f>NPV(B8,B2:I2)</f>
        <v>2133970.4791610651</v>
      </c>
    </row>
    <row r="4" spans="1:9" x14ac:dyDescent="0.35">
      <c r="A4" s="1" t="s">
        <v>2</v>
      </c>
      <c r="B4">
        <f>B9</f>
        <v>2000000</v>
      </c>
    </row>
    <row r="5" spans="1:9" x14ac:dyDescent="0.35">
      <c r="A5" s="1" t="s">
        <v>3</v>
      </c>
      <c r="B5" s="2">
        <f>B3-B4</f>
        <v>133970.47916106507</v>
      </c>
    </row>
    <row r="7" spans="1:9" x14ac:dyDescent="0.35">
      <c r="A7" s="1" t="s">
        <v>4</v>
      </c>
      <c r="B7">
        <v>400000</v>
      </c>
    </row>
    <row r="8" spans="1:9" x14ac:dyDescent="0.35">
      <c r="A8" s="1" t="s">
        <v>5</v>
      </c>
      <c r="B8" s="3">
        <v>0.1</v>
      </c>
    </row>
    <row r="9" spans="1:9" x14ac:dyDescent="0.35">
      <c r="A9" s="1" t="s">
        <v>6</v>
      </c>
      <c r="B9">
        <v>2000000</v>
      </c>
    </row>
    <row r="11" spans="1:9" x14ac:dyDescent="0.35">
      <c r="A11" s="1" t="s">
        <v>7</v>
      </c>
      <c r="B11">
        <f>B3/B9</f>
        <v>1.0669852395805326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3664-E4B8-4C25-BC7B-7040D1A3CA50}">
  <dimension ref="A3:I16"/>
  <sheetViews>
    <sheetView tabSelected="1" zoomScale="136" workbookViewId="0">
      <selection activeCell="A17" sqref="A17"/>
    </sheetView>
  </sheetViews>
  <sheetFormatPr defaultRowHeight="14.5" x14ac:dyDescent="0.35"/>
  <cols>
    <col min="1" max="1" width="20.81640625" style="1" customWidth="1"/>
    <col min="2" max="2" width="17.81640625" customWidth="1"/>
    <col min="4" max="4" width="21" style="1" customWidth="1"/>
  </cols>
  <sheetData>
    <row r="3" spans="1:9" x14ac:dyDescent="0.35">
      <c r="A3" s="1" t="s">
        <v>45</v>
      </c>
      <c r="B3">
        <v>200000</v>
      </c>
      <c r="D3" s="1" t="s">
        <v>56</v>
      </c>
      <c r="E3">
        <v>1</v>
      </c>
      <c r="F3">
        <v>2</v>
      </c>
      <c r="G3">
        <v>3</v>
      </c>
      <c r="H3">
        <v>4</v>
      </c>
      <c r="I3">
        <v>5</v>
      </c>
    </row>
    <row r="4" spans="1:9" x14ac:dyDescent="0.35">
      <c r="A4" s="1" t="s">
        <v>46</v>
      </c>
      <c r="B4">
        <v>12</v>
      </c>
      <c r="E4">
        <f>B3*(B4-B5)</f>
        <v>1000000</v>
      </c>
      <c r="F4">
        <f>B3*(B4-B5)</f>
        <v>1000000</v>
      </c>
      <c r="G4">
        <f>B3*(B4-B5)</f>
        <v>1000000</v>
      </c>
      <c r="H4">
        <f>B3*(B4-B5)</f>
        <v>1000000</v>
      </c>
      <c r="I4">
        <f>B3*(B4-B5)</f>
        <v>1000000</v>
      </c>
    </row>
    <row r="5" spans="1:9" x14ac:dyDescent="0.35">
      <c r="A5" s="1" t="s">
        <v>48</v>
      </c>
      <c r="B5">
        <v>7</v>
      </c>
    </row>
    <row r="6" spans="1:9" x14ac:dyDescent="0.35">
      <c r="A6" s="1" t="s">
        <v>47</v>
      </c>
      <c r="B6">
        <v>9</v>
      </c>
      <c r="D6" s="1" t="s">
        <v>57</v>
      </c>
      <c r="E6">
        <v>1</v>
      </c>
      <c r="F6">
        <v>2</v>
      </c>
      <c r="G6">
        <v>3</v>
      </c>
      <c r="H6">
        <v>4</v>
      </c>
      <c r="I6">
        <v>5</v>
      </c>
    </row>
    <row r="7" spans="1:9" x14ac:dyDescent="0.35">
      <c r="A7" s="1" t="s">
        <v>49</v>
      </c>
      <c r="B7">
        <v>5</v>
      </c>
      <c r="D7" s="1">
        <v>-100000</v>
      </c>
      <c r="E7">
        <f>B3*(B4-B5)+B9*(B6-B5)</f>
        <v>1080000</v>
      </c>
      <c r="F7">
        <f>B3*(B4-B5)+B9*(B6-B5)</f>
        <v>1080000</v>
      </c>
      <c r="G7">
        <f>B3*(B4-B5)+B9*(B6-B5)</f>
        <v>1080000</v>
      </c>
      <c r="H7">
        <f>B3*(B4-B5)+B9*(B6-B5)</f>
        <v>1080000</v>
      </c>
      <c r="I7">
        <f>B3*(B4-B5)+B9*(B6-B5)</f>
        <v>1080000</v>
      </c>
    </row>
    <row r="8" spans="1:9" x14ac:dyDescent="0.35">
      <c r="A8" s="1" t="s">
        <v>50</v>
      </c>
      <c r="B8">
        <v>230000</v>
      </c>
    </row>
    <row r="9" spans="1:9" x14ac:dyDescent="0.35">
      <c r="A9" s="1" t="s">
        <v>51</v>
      </c>
      <c r="B9">
        <v>40000</v>
      </c>
      <c r="D9" s="1" t="s">
        <v>59</v>
      </c>
      <c r="E9">
        <f>B9*B6</f>
        <v>360000</v>
      </c>
    </row>
    <row r="10" spans="1:9" x14ac:dyDescent="0.35">
      <c r="A10" s="1" t="s">
        <v>58</v>
      </c>
      <c r="B10">
        <v>20000</v>
      </c>
      <c r="D10" s="1" t="s">
        <v>60</v>
      </c>
      <c r="E10">
        <f>B5*B9</f>
        <v>280000</v>
      </c>
    </row>
    <row r="11" spans="1:9" x14ac:dyDescent="0.35">
      <c r="A11" s="1" t="s">
        <v>52</v>
      </c>
      <c r="B11">
        <v>30000</v>
      </c>
      <c r="E11" s="6" t="s">
        <v>62</v>
      </c>
    </row>
    <row r="12" spans="1:9" x14ac:dyDescent="0.35">
      <c r="A12" s="1" t="s">
        <v>53</v>
      </c>
      <c r="B12">
        <v>100000</v>
      </c>
      <c r="D12" s="1" t="s">
        <v>61</v>
      </c>
      <c r="E12">
        <f>E9-E10</f>
        <v>80000</v>
      </c>
    </row>
    <row r="13" spans="1:9" x14ac:dyDescent="0.35">
      <c r="A13" s="1" t="s">
        <v>54</v>
      </c>
      <c r="B13">
        <f>B8+B11</f>
        <v>260000</v>
      </c>
      <c r="D13" s="1" t="s">
        <v>63</v>
      </c>
      <c r="E13">
        <f>B10</f>
        <v>20000</v>
      </c>
    </row>
    <row r="14" spans="1:9" x14ac:dyDescent="0.35">
      <c r="A14" s="1" t="s">
        <v>55</v>
      </c>
      <c r="B14" s="3">
        <v>0.2</v>
      </c>
    </row>
    <row r="15" spans="1:9" x14ac:dyDescent="0.35">
      <c r="A15" s="1" t="s">
        <v>34</v>
      </c>
      <c r="B15" s="3">
        <v>0.4</v>
      </c>
    </row>
    <row r="16" spans="1:9" x14ac:dyDescent="0.35">
      <c r="A16" s="1" t="s">
        <v>64</v>
      </c>
      <c r="B16" s="3">
        <v>0.14000000000000001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A11E-0802-46FF-BD22-E8198FB1F2AD}">
  <dimension ref="A1:E12"/>
  <sheetViews>
    <sheetView zoomScale="130" zoomScaleNormal="130" workbookViewId="0">
      <selection activeCell="E4" sqref="E4"/>
    </sheetView>
  </sheetViews>
  <sheetFormatPr defaultRowHeight="14.5" x14ac:dyDescent="0.35"/>
  <cols>
    <col min="1" max="1" width="17.7265625" customWidth="1"/>
    <col min="2" max="2" width="16.1796875" customWidth="1"/>
    <col min="3" max="3" width="13.453125" bestFit="1" customWidth="1"/>
  </cols>
  <sheetData>
    <row r="1" spans="1:5" x14ac:dyDescent="0.35">
      <c r="B1">
        <v>1</v>
      </c>
      <c r="C1">
        <v>2</v>
      </c>
      <c r="D1">
        <v>3</v>
      </c>
      <c r="E1">
        <v>4</v>
      </c>
    </row>
    <row r="2" spans="1:5" x14ac:dyDescent="0.35">
      <c r="A2" s="1" t="s">
        <v>0</v>
      </c>
      <c r="B2">
        <v>500000</v>
      </c>
      <c r="C2">
        <f>B2-100000</f>
        <v>400000</v>
      </c>
      <c r="D2">
        <f>C2-100000</f>
        <v>300000</v>
      </c>
      <c r="E2">
        <f>D2-100000</f>
        <v>200000</v>
      </c>
    </row>
    <row r="3" spans="1:5" x14ac:dyDescent="0.35">
      <c r="A3" s="1" t="s">
        <v>1</v>
      </c>
      <c r="B3" s="2">
        <f>NPV(B8,B2:E2)</f>
        <v>1147121.0982856359</v>
      </c>
    </row>
    <row r="4" spans="1:5" x14ac:dyDescent="0.35">
      <c r="A4" s="1" t="s">
        <v>2</v>
      </c>
      <c r="B4">
        <f>B9</f>
        <v>1000000</v>
      </c>
    </row>
    <row r="5" spans="1:5" x14ac:dyDescent="0.35">
      <c r="A5" s="1" t="s">
        <v>3</v>
      </c>
      <c r="B5" s="2">
        <f>B3-B4</f>
        <v>147121.09828563593</v>
      </c>
      <c r="C5" s="2"/>
    </row>
    <row r="7" spans="1:5" x14ac:dyDescent="0.35">
      <c r="A7" s="1" t="s">
        <v>4</v>
      </c>
      <c r="B7">
        <v>400000</v>
      </c>
    </row>
    <row r="8" spans="1:5" x14ac:dyDescent="0.35">
      <c r="A8" s="1" t="s">
        <v>5</v>
      </c>
      <c r="B8" s="3">
        <v>0.1</v>
      </c>
    </row>
    <row r="9" spans="1:5" x14ac:dyDescent="0.35">
      <c r="A9" s="1" t="s">
        <v>6</v>
      </c>
      <c r="B9">
        <v>1000000</v>
      </c>
    </row>
    <row r="12" spans="1:5" x14ac:dyDescent="0.35">
      <c r="B12" s="2">
        <f>B3/B9</f>
        <v>1.1471210982856359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7DFD-EC72-444D-B185-0FDC3F7C37E6}">
  <dimension ref="A1:J13"/>
  <sheetViews>
    <sheetView zoomScale="160" zoomScaleNormal="160" workbookViewId="0">
      <selection activeCell="B16" sqref="B16"/>
    </sheetView>
  </sheetViews>
  <sheetFormatPr defaultRowHeight="14.5" x14ac:dyDescent="0.35"/>
  <cols>
    <col min="1" max="1" width="21.90625" customWidth="1"/>
    <col min="2" max="2" width="16.26953125" customWidth="1"/>
  </cols>
  <sheetData>
    <row r="1" spans="1:1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5">
      <c r="A2" s="1" t="s">
        <v>0</v>
      </c>
      <c r="B2">
        <f>-B4</f>
        <v>-2000000</v>
      </c>
      <c r="C2">
        <f>B7</f>
        <v>400000</v>
      </c>
      <c r="D2">
        <f>B7</f>
        <v>400000</v>
      </c>
      <c r="E2">
        <f>B7</f>
        <v>400000</v>
      </c>
      <c r="F2">
        <f>B7</f>
        <v>400000</v>
      </c>
      <c r="G2">
        <f>B7</f>
        <v>400000</v>
      </c>
      <c r="H2">
        <f>B7</f>
        <v>400000</v>
      </c>
      <c r="I2">
        <f>B7</f>
        <v>400000</v>
      </c>
      <c r="J2">
        <f>B7</f>
        <v>400000</v>
      </c>
    </row>
    <row r="3" spans="1:10" x14ac:dyDescent="0.35">
      <c r="A3" s="1" t="s">
        <v>1</v>
      </c>
      <c r="B3" s="2">
        <f>NPV(B8,B2:I2)</f>
        <v>-47847.70265711614</v>
      </c>
    </row>
    <row r="4" spans="1:10" x14ac:dyDescent="0.35">
      <c r="A4" s="1" t="s">
        <v>2</v>
      </c>
      <c r="B4">
        <f>B9</f>
        <v>2000000</v>
      </c>
    </row>
    <row r="5" spans="1:10" x14ac:dyDescent="0.35">
      <c r="A5" s="1" t="s">
        <v>3</v>
      </c>
      <c r="B5" s="2">
        <f>B3-B4</f>
        <v>-2047847.7026571161</v>
      </c>
    </row>
    <row r="7" spans="1:10" x14ac:dyDescent="0.35">
      <c r="A7" s="1" t="s">
        <v>4</v>
      </c>
      <c r="B7">
        <v>400000</v>
      </c>
    </row>
    <row r="8" spans="1:10" x14ac:dyDescent="0.35">
      <c r="A8" s="1" t="s">
        <v>5</v>
      </c>
      <c r="B8" s="3">
        <v>0.1</v>
      </c>
    </row>
    <row r="9" spans="1:10" x14ac:dyDescent="0.35">
      <c r="A9" s="1" t="s">
        <v>6</v>
      </c>
      <c r="B9">
        <v>2000000</v>
      </c>
    </row>
    <row r="11" spans="1:10" x14ac:dyDescent="0.35">
      <c r="A11" s="1" t="s">
        <v>7</v>
      </c>
      <c r="B11" s="2">
        <f>B3/B9</f>
        <v>-2.3923851328558069E-2</v>
      </c>
    </row>
    <row r="13" spans="1:10" x14ac:dyDescent="0.35">
      <c r="A13" s="1" t="s">
        <v>8</v>
      </c>
      <c r="B13" s="3">
        <f>IRR(B2:J2)</f>
        <v>0.11814510281009549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6AF0-8B62-45EC-860D-D0D7E97C1EA0}">
  <dimension ref="A1:F16"/>
  <sheetViews>
    <sheetView workbookViewId="0">
      <selection activeCell="D9" sqref="D9"/>
    </sheetView>
  </sheetViews>
  <sheetFormatPr defaultRowHeight="14.5" x14ac:dyDescent="0.35"/>
  <cols>
    <col min="1" max="1" width="15.26953125" customWidth="1"/>
    <col min="2" max="2" width="10.08984375" customWidth="1"/>
    <col min="4" max="4" width="10.1796875" customWidth="1"/>
  </cols>
  <sheetData>
    <row r="1" spans="1:6" x14ac:dyDescent="0.35">
      <c r="A1" s="1" t="s">
        <v>10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35">
      <c r="A2" s="1" t="s">
        <v>9</v>
      </c>
      <c r="B2">
        <v>-2000</v>
      </c>
      <c r="C2">
        <v>1000</v>
      </c>
      <c r="D2">
        <v>1000</v>
      </c>
      <c r="E2">
        <v>1000</v>
      </c>
      <c r="F2">
        <v>1000</v>
      </c>
    </row>
    <row r="3" spans="1:6" x14ac:dyDescent="0.35">
      <c r="A3" s="1" t="s">
        <v>11</v>
      </c>
      <c r="B3">
        <f>B2</f>
        <v>-2000</v>
      </c>
      <c r="C3">
        <v>0</v>
      </c>
      <c r="D3">
        <v>0</v>
      </c>
      <c r="E3">
        <v>0</v>
      </c>
      <c r="F3">
        <v>6000</v>
      </c>
    </row>
    <row r="4" spans="1:6" x14ac:dyDescent="0.35">
      <c r="A4" s="1"/>
    </row>
    <row r="5" spans="1:6" x14ac:dyDescent="0.35">
      <c r="A5" s="1" t="s">
        <v>12</v>
      </c>
      <c r="B5" s="3">
        <v>0.1</v>
      </c>
    </row>
    <row r="6" spans="1:6" x14ac:dyDescent="0.35">
      <c r="A6" s="1"/>
    </row>
    <row r="7" spans="1:6" x14ac:dyDescent="0.35">
      <c r="A7" s="1" t="s">
        <v>13</v>
      </c>
      <c r="B7" s="3">
        <f>IRR(B2:F2)</f>
        <v>0.34903445656115606</v>
      </c>
    </row>
    <row r="8" spans="1:6" x14ac:dyDescent="0.35">
      <c r="A8" s="1" t="s">
        <v>14</v>
      </c>
      <c r="B8" s="3">
        <f>IRR(B3:F3)</f>
        <v>0.31607401295227122</v>
      </c>
    </row>
    <row r="9" spans="1:6" x14ac:dyDescent="0.35">
      <c r="A9" s="1"/>
    </row>
    <row r="10" spans="1:6" x14ac:dyDescent="0.35">
      <c r="A10" s="1" t="s">
        <v>15</v>
      </c>
    </row>
    <row r="11" spans="1:6" x14ac:dyDescent="0.35">
      <c r="A11" s="1" t="s">
        <v>1</v>
      </c>
      <c r="B11" s="2">
        <f>NPV(B5,C2:F2)</f>
        <v>3169.8654463492926</v>
      </c>
      <c r="D11" t="s">
        <v>18</v>
      </c>
      <c r="E11" s="2">
        <f>B11/-B2</f>
        <v>1.5849327231746464</v>
      </c>
    </row>
    <row r="12" spans="1:6" x14ac:dyDescent="0.35">
      <c r="A12" s="1" t="s">
        <v>16</v>
      </c>
      <c r="B12" s="2">
        <f>B2+B11</f>
        <v>1169.8654463492926</v>
      </c>
    </row>
    <row r="14" spans="1:6" x14ac:dyDescent="0.35">
      <c r="A14" s="1" t="s">
        <v>17</v>
      </c>
    </row>
    <row r="15" spans="1:6" x14ac:dyDescent="0.35">
      <c r="A15" s="1" t="s">
        <v>1</v>
      </c>
      <c r="B15" s="2">
        <f>NPV(B5,C3:F3)</f>
        <v>4098.0807321904222</v>
      </c>
      <c r="D15" t="s">
        <v>18</v>
      </c>
      <c r="E15">
        <f>B15/-B3</f>
        <v>2.0490403660952112</v>
      </c>
    </row>
    <row r="16" spans="1:6" x14ac:dyDescent="0.35">
      <c r="A16" s="1" t="s">
        <v>16</v>
      </c>
      <c r="B16" s="2">
        <f>B3+B15</f>
        <v>2098.0807321904222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A6F7-E592-4250-ABD9-8ED262884B31}">
  <dimension ref="A1:E7"/>
  <sheetViews>
    <sheetView zoomScale="130" zoomScaleNormal="130" workbookViewId="0">
      <selection activeCell="B6" sqref="B6"/>
    </sheetView>
  </sheetViews>
  <sheetFormatPr defaultRowHeight="14.5" x14ac:dyDescent="0.35"/>
  <cols>
    <col min="4" max="4" width="14" customWidth="1"/>
  </cols>
  <sheetData>
    <row r="1" spans="1:5" x14ac:dyDescent="0.35">
      <c r="B1" t="s">
        <v>19</v>
      </c>
      <c r="C1" t="s">
        <v>20</v>
      </c>
      <c r="D1" t="s">
        <v>21</v>
      </c>
      <c r="E1" t="s">
        <v>0</v>
      </c>
    </row>
    <row r="2" spans="1:5" x14ac:dyDescent="0.35">
      <c r="B2">
        <v>24020</v>
      </c>
      <c r="C2">
        <f>B2*B7</f>
        <v>2882.4</v>
      </c>
      <c r="D2">
        <f>E2-C2</f>
        <v>7117.6</v>
      </c>
      <c r="E2">
        <v>10000</v>
      </c>
    </row>
    <row r="3" spans="1:5" x14ac:dyDescent="0.35">
      <c r="B3">
        <f>B2-D2</f>
        <v>16902.400000000001</v>
      </c>
      <c r="C3">
        <f>B3*B7</f>
        <v>2028.288</v>
      </c>
      <c r="D3">
        <f>E3-C3</f>
        <v>7971.7119999999995</v>
      </c>
      <c r="E3">
        <v>10000</v>
      </c>
    </row>
    <row r="4" spans="1:5" x14ac:dyDescent="0.35">
      <c r="B4">
        <f>B3-D3</f>
        <v>8930.6880000000019</v>
      </c>
      <c r="C4">
        <f>B4*B7</f>
        <v>1071.6825600000002</v>
      </c>
      <c r="D4">
        <f>E4-C4</f>
        <v>8928.3174399999989</v>
      </c>
      <c r="E4">
        <v>10000</v>
      </c>
    </row>
    <row r="5" spans="1:5" x14ac:dyDescent="0.35">
      <c r="B5">
        <f>B4-D4</f>
        <v>2.3705600000030245</v>
      </c>
    </row>
    <row r="7" spans="1:5" x14ac:dyDescent="0.35">
      <c r="A7" t="s">
        <v>20</v>
      </c>
      <c r="B7" s="3">
        <v>0.12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646-F360-4854-A2F7-971AACDA766D}">
  <dimension ref="B1:H9"/>
  <sheetViews>
    <sheetView zoomScale="115" zoomScaleNormal="115" workbookViewId="0">
      <selection activeCell="J19" sqref="J19"/>
    </sheetView>
  </sheetViews>
  <sheetFormatPr defaultRowHeight="14.5" x14ac:dyDescent="0.35"/>
  <cols>
    <col min="4" max="4" width="10" customWidth="1"/>
    <col min="6" max="6" width="10.7265625" customWidth="1"/>
  </cols>
  <sheetData>
    <row r="1" spans="2:8" x14ac:dyDescent="0.35">
      <c r="B1" t="s">
        <v>24</v>
      </c>
      <c r="C1" t="s">
        <v>23</v>
      </c>
      <c r="D1" t="s">
        <v>25</v>
      </c>
    </row>
    <row r="2" spans="2:8" x14ac:dyDescent="0.35">
      <c r="B2" t="s">
        <v>9</v>
      </c>
      <c r="C2">
        <v>6000000</v>
      </c>
      <c r="D2" s="3">
        <v>0.22</v>
      </c>
    </row>
    <row r="3" spans="2:8" x14ac:dyDescent="0.35">
      <c r="B3" t="s">
        <v>11</v>
      </c>
      <c r="C3">
        <v>5000000</v>
      </c>
      <c r="D3" s="3">
        <v>0.2</v>
      </c>
    </row>
    <row r="4" spans="2:8" x14ac:dyDescent="0.35">
      <c r="B4" t="s">
        <v>22</v>
      </c>
      <c r="C4">
        <v>5000000</v>
      </c>
      <c r="D4" s="3">
        <v>0.2</v>
      </c>
    </row>
    <row r="5" spans="2:8" x14ac:dyDescent="0.35">
      <c r="B5" t="s">
        <v>26</v>
      </c>
      <c r="C5">
        <v>4000000</v>
      </c>
      <c r="D5" s="3">
        <v>0.13</v>
      </c>
    </row>
    <row r="6" spans="2:8" x14ac:dyDescent="0.35">
      <c r="D6" s="3"/>
    </row>
    <row r="7" spans="2:8" x14ac:dyDescent="0.35">
      <c r="B7" t="s">
        <v>27</v>
      </c>
      <c r="C7">
        <f>C2*D2+C5*D5</f>
        <v>1840000</v>
      </c>
      <c r="D7" s="4">
        <f>C7/(C2+C5)</f>
        <v>0.184</v>
      </c>
      <c r="G7" s="3"/>
      <c r="H7" s="3"/>
    </row>
    <row r="8" spans="2:8" x14ac:dyDescent="0.35">
      <c r="B8" t="s">
        <v>28</v>
      </c>
      <c r="C8">
        <f>C3*D3+C4*D4</f>
        <v>2000000</v>
      </c>
      <c r="D8" s="4">
        <f>C8/(C3+C4)</f>
        <v>0.2</v>
      </c>
      <c r="G8" s="3"/>
      <c r="H8" s="3"/>
    </row>
    <row r="9" spans="2:8" x14ac:dyDescent="0.35">
      <c r="H9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ECE5-D2F1-4A35-8EF1-2EDADC038CC5}">
  <dimension ref="A1:F16"/>
  <sheetViews>
    <sheetView zoomScale="130" zoomScaleNormal="130" workbookViewId="0">
      <selection activeCell="B21" sqref="B21"/>
    </sheetView>
  </sheetViews>
  <sheetFormatPr defaultRowHeight="14.5" x14ac:dyDescent="0.35"/>
  <cols>
    <col min="1" max="1" width="17.7265625" customWidth="1"/>
    <col min="2" max="2" width="21.6328125" customWidth="1"/>
    <col min="3" max="3" width="13.453125" bestFit="1" customWidth="1"/>
  </cols>
  <sheetData>
    <row r="1" spans="1:6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5">
        <f>-B6+B9+(B8-B9)*B11</f>
        <v>-325000</v>
      </c>
      <c r="B2">
        <f>(B13-B14-B3+B4)*(100%-B11)+(B3-B4)</f>
        <v>110000</v>
      </c>
      <c r="C2">
        <f>(B13-B14-B3+B4)*(100%-B11)+(B3-B4)</f>
        <v>110000</v>
      </c>
      <c r="D2">
        <f>(B13-B14-B3+B4)*(100%-B11)+(B3-B4)</f>
        <v>110000</v>
      </c>
      <c r="E2">
        <f>(B13-B14-B3+B4)*(100%-B11)+(B3-B4)</f>
        <v>110000</v>
      </c>
      <c r="F2">
        <f>(B13-B14-B3+B4)*(100%-B11)+(B3-B4)</f>
        <v>110000</v>
      </c>
    </row>
    <row r="3" spans="1:6" x14ac:dyDescent="0.35">
      <c r="A3" s="1" t="s">
        <v>31</v>
      </c>
      <c r="B3">
        <v>120000</v>
      </c>
    </row>
    <row r="4" spans="1:6" x14ac:dyDescent="0.35">
      <c r="A4" s="1" t="s">
        <v>30</v>
      </c>
      <c r="B4">
        <v>70000</v>
      </c>
    </row>
    <row r="5" spans="1:6" x14ac:dyDescent="0.35">
      <c r="A5" s="1" t="s">
        <v>1</v>
      </c>
      <c r="B5" s="2">
        <f>NPV(B10,B2:F2)</f>
        <v>360172.30190273601</v>
      </c>
    </row>
    <row r="6" spans="1:6" x14ac:dyDescent="0.35">
      <c r="A6" s="1" t="s">
        <v>2</v>
      </c>
      <c r="B6">
        <f>B12</f>
        <v>600000</v>
      </c>
    </row>
    <row r="7" spans="1:6" x14ac:dyDescent="0.35">
      <c r="A7" s="1" t="s">
        <v>3</v>
      </c>
      <c r="B7" s="2">
        <f>B5-B6+B9+(B8-B9)*B11</f>
        <v>35172.301902736013</v>
      </c>
      <c r="C7" s="2"/>
    </row>
    <row r="8" spans="1:6" x14ac:dyDescent="0.35">
      <c r="A8" s="1" t="s">
        <v>35</v>
      </c>
      <c r="B8" s="2">
        <v>350000</v>
      </c>
      <c r="C8" s="2"/>
    </row>
    <row r="9" spans="1:6" x14ac:dyDescent="0.35">
      <c r="A9" s="1" t="s">
        <v>29</v>
      </c>
      <c r="B9">
        <v>225000</v>
      </c>
    </row>
    <row r="10" spans="1:6" x14ac:dyDescent="0.35">
      <c r="A10" s="1" t="s">
        <v>5</v>
      </c>
      <c r="B10" s="3">
        <v>0.16</v>
      </c>
    </row>
    <row r="11" spans="1:6" x14ac:dyDescent="0.35">
      <c r="A11" s="1" t="s">
        <v>34</v>
      </c>
      <c r="B11" s="3">
        <v>0.4</v>
      </c>
    </row>
    <row r="12" spans="1:6" x14ac:dyDescent="0.35">
      <c r="A12" s="1" t="s">
        <v>6</v>
      </c>
      <c r="B12">
        <v>600000</v>
      </c>
    </row>
    <row r="13" spans="1:6" x14ac:dyDescent="0.35">
      <c r="A13" s="1" t="s">
        <v>32</v>
      </c>
      <c r="B13">
        <v>190000</v>
      </c>
    </row>
    <row r="14" spans="1:6" x14ac:dyDescent="0.35">
      <c r="A14" s="1" t="s">
        <v>33</v>
      </c>
      <c r="B14">
        <v>40000</v>
      </c>
    </row>
    <row r="15" spans="1:6" x14ac:dyDescent="0.35">
      <c r="B15" s="2">
        <f>B5/B12</f>
        <v>0.60028716983789332</v>
      </c>
    </row>
    <row r="16" spans="1:6" x14ac:dyDescent="0.35">
      <c r="A16" s="1" t="s">
        <v>8</v>
      </c>
      <c r="B16" s="3">
        <f>IRR(A2:F2)</f>
        <v>0.20553601611841676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7C28-B48C-4481-9426-3BDB152238E2}">
  <dimension ref="A1:U12"/>
  <sheetViews>
    <sheetView zoomScale="130" zoomScaleNormal="130" workbookViewId="0">
      <selection activeCell="U3" sqref="U3"/>
    </sheetView>
  </sheetViews>
  <sheetFormatPr defaultRowHeight="14.5" x14ac:dyDescent="0.35"/>
  <cols>
    <col min="1" max="1" width="17.7265625" customWidth="1"/>
    <col min="2" max="2" width="21.6328125" customWidth="1"/>
    <col min="3" max="3" width="13.453125" bestFit="1" customWidth="1"/>
  </cols>
  <sheetData>
    <row r="1" spans="1:2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5">
      <c r="A2" s="5">
        <f>-B6</f>
        <v>-2700000</v>
      </c>
      <c r="B2">
        <f>B4</f>
        <v>360000</v>
      </c>
      <c r="C2">
        <f>B4</f>
        <v>360000</v>
      </c>
      <c r="D2">
        <f>B4</f>
        <v>360000</v>
      </c>
      <c r="E2">
        <f>B4</f>
        <v>360000</v>
      </c>
      <c r="F2">
        <f>B4</f>
        <v>360000</v>
      </c>
      <c r="G2">
        <f>B4</f>
        <v>360000</v>
      </c>
      <c r="H2">
        <f>B4</f>
        <v>360000</v>
      </c>
      <c r="I2">
        <f>B4</f>
        <v>360000</v>
      </c>
      <c r="J2">
        <f>B4</f>
        <v>360000</v>
      </c>
      <c r="K2">
        <f>B4</f>
        <v>360000</v>
      </c>
      <c r="L2">
        <f>B4</f>
        <v>360000</v>
      </c>
      <c r="M2">
        <f>B4</f>
        <v>360000</v>
      </c>
      <c r="N2">
        <f>B4</f>
        <v>360000</v>
      </c>
      <c r="O2">
        <f>B4</f>
        <v>360000</v>
      </c>
      <c r="P2">
        <f>B4</f>
        <v>360000</v>
      </c>
      <c r="Q2">
        <f>B4</f>
        <v>360000</v>
      </c>
      <c r="R2">
        <f>B4</f>
        <v>360000</v>
      </c>
      <c r="S2">
        <f>B4</f>
        <v>360000</v>
      </c>
      <c r="T2">
        <f>B4</f>
        <v>360000</v>
      </c>
      <c r="U2">
        <f>B4+U3</f>
        <v>860000</v>
      </c>
    </row>
    <row r="3" spans="1:21" x14ac:dyDescent="0.35">
      <c r="A3" s="5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B7</f>
        <v>500000</v>
      </c>
    </row>
    <row r="4" spans="1:21" x14ac:dyDescent="0.35">
      <c r="A4" s="5" t="s">
        <v>36</v>
      </c>
      <c r="B4">
        <v>360000</v>
      </c>
    </row>
    <row r="5" spans="1:21" x14ac:dyDescent="0.35">
      <c r="A5" s="1" t="s">
        <v>1</v>
      </c>
      <c r="B5" s="2">
        <f>NPV(B10,B2:U2)</f>
        <v>2160075.4518746519</v>
      </c>
    </row>
    <row r="6" spans="1:21" x14ac:dyDescent="0.35">
      <c r="A6" s="1" t="s">
        <v>2</v>
      </c>
      <c r="B6">
        <f>2500000+B7*B11</f>
        <v>2700000</v>
      </c>
    </row>
    <row r="7" spans="1:21" x14ac:dyDescent="0.35">
      <c r="A7" s="1" t="s">
        <v>38</v>
      </c>
      <c r="B7">
        <v>500000</v>
      </c>
    </row>
    <row r="8" spans="1:21" x14ac:dyDescent="0.35">
      <c r="A8" s="1" t="s">
        <v>39</v>
      </c>
      <c r="B8" s="2">
        <f>NPV(B10,B3:U3)</f>
        <v>25692.728035814071</v>
      </c>
    </row>
    <row r="9" spans="1:21" x14ac:dyDescent="0.35">
      <c r="A9" s="1" t="s">
        <v>3</v>
      </c>
      <c r="B9" s="2">
        <f>B5-B6+B8</f>
        <v>-514231.82008953398</v>
      </c>
      <c r="C9" s="2"/>
    </row>
    <row r="10" spans="1:21" x14ac:dyDescent="0.35">
      <c r="A10" s="1" t="s">
        <v>37</v>
      </c>
      <c r="B10" s="3">
        <v>0.16</v>
      </c>
    </row>
    <row r="11" spans="1:21" x14ac:dyDescent="0.35">
      <c r="A11" s="1" t="s">
        <v>34</v>
      </c>
      <c r="B11" s="3">
        <v>0.4</v>
      </c>
    </row>
    <row r="12" spans="1:21" x14ac:dyDescent="0.35">
      <c r="A12" s="1" t="s">
        <v>8</v>
      </c>
      <c r="B12" s="4">
        <f>IRR(A2:U2)</f>
        <v>0.12232574165168431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5A39-3353-4D73-9544-5D99C4125178}">
  <dimension ref="A1:F29"/>
  <sheetViews>
    <sheetView zoomScale="160" zoomScaleNormal="160" workbookViewId="0">
      <selection activeCell="F2" sqref="F2"/>
    </sheetView>
  </sheetViews>
  <sheetFormatPr defaultRowHeight="14.5" x14ac:dyDescent="0.35"/>
  <cols>
    <col min="1" max="1" width="18.6328125" customWidth="1"/>
    <col min="2" max="2" width="13.1796875" bestFit="1" customWidth="1"/>
  </cols>
  <sheetData>
    <row r="1" spans="1:6" x14ac:dyDescent="0.35">
      <c r="A1" s="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1">
        <f>-B8</f>
        <v>-5000000</v>
      </c>
      <c r="B2">
        <f>B3+B5+B4</f>
        <v>1500000</v>
      </c>
      <c r="C2">
        <f t="shared" ref="C2:F2" si="0">C3+C5+C4</f>
        <v>1500000</v>
      </c>
      <c r="D2">
        <f t="shared" si="0"/>
        <v>1500000</v>
      </c>
      <c r="E2">
        <f t="shared" si="0"/>
        <v>1700000</v>
      </c>
      <c r="F2">
        <f t="shared" si="0"/>
        <v>2700000</v>
      </c>
    </row>
    <row r="3" spans="1:6" x14ac:dyDescent="0.35">
      <c r="A3" s="1"/>
      <c r="B3">
        <v>700000</v>
      </c>
      <c r="C3">
        <v>700000</v>
      </c>
      <c r="D3">
        <v>700000</v>
      </c>
      <c r="E3">
        <v>900000</v>
      </c>
      <c r="F3">
        <f>900000</f>
        <v>900000</v>
      </c>
    </row>
    <row r="4" spans="1:6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1000000</v>
      </c>
    </row>
    <row r="5" spans="1:6" x14ac:dyDescent="0.35">
      <c r="A5" s="1"/>
      <c r="B5">
        <f>B6*B9</f>
        <v>800000</v>
      </c>
      <c r="C5">
        <f>B6*B9</f>
        <v>800000</v>
      </c>
      <c r="D5">
        <f>B6*B9</f>
        <v>800000</v>
      </c>
      <c r="E5">
        <f>B6*B9</f>
        <v>800000</v>
      </c>
      <c r="F5">
        <f>B6*B9</f>
        <v>800000</v>
      </c>
    </row>
    <row r="6" spans="1:6" x14ac:dyDescent="0.35">
      <c r="A6" s="1" t="s">
        <v>40</v>
      </c>
      <c r="B6">
        <v>4000000</v>
      </c>
    </row>
    <row r="7" spans="1:6" x14ac:dyDescent="0.35">
      <c r="A7" s="1" t="s">
        <v>19</v>
      </c>
      <c r="B7">
        <v>1000000</v>
      </c>
    </row>
    <row r="8" spans="1:6" x14ac:dyDescent="0.35">
      <c r="A8" s="1" t="s">
        <v>6</v>
      </c>
      <c r="B8">
        <f>B6+B7</f>
        <v>5000000</v>
      </c>
    </row>
    <row r="9" spans="1:6" x14ac:dyDescent="0.35">
      <c r="A9" s="1" t="s">
        <v>12</v>
      </c>
      <c r="B9" s="3">
        <v>0.2</v>
      </c>
      <c r="F9" t="s">
        <v>42</v>
      </c>
    </row>
    <row r="10" spans="1:6" x14ac:dyDescent="0.35">
      <c r="A10" s="1" t="s">
        <v>41</v>
      </c>
      <c r="B10" s="3">
        <v>0.08</v>
      </c>
    </row>
    <row r="11" spans="1:6" x14ac:dyDescent="0.35">
      <c r="A11" s="1" t="s">
        <v>1</v>
      </c>
      <c r="B11" s="2">
        <f>NPV(B10,B2:F2)</f>
        <v>6952770.8626169218</v>
      </c>
    </row>
    <row r="12" spans="1:6" x14ac:dyDescent="0.35">
      <c r="A12" s="1" t="s">
        <v>8</v>
      </c>
      <c r="B12" s="4">
        <f>IRR(A2:F2)</f>
        <v>0.20535110302112258</v>
      </c>
    </row>
    <row r="13" spans="1:6" x14ac:dyDescent="0.35">
      <c r="A13" s="1" t="s">
        <v>43</v>
      </c>
      <c r="B13" s="2">
        <f>NPV(B10,B2:F2)</f>
        <v>6952770.8626169218</v>
      </c>
    </row>
    <row r="14" spans="1:6" x14ac:dyDescent="0.35">
      <c r="A14" s="1" t="s">
        <v>44</v>
      </c>
      <c r="B14" s="2">
        <f>NPV(B10,B4:F4)</f>
        <v>680583.19703375304</v>
      </c>
    </row>
    <row r="15" spans="1:6" x14ac:dyDescent="0.35">
      <c r="A15" s="1" t="s">
        <v>3</v>
      </c>
      <c r="B15" s="2">
        <f>B11-B6-B7</f>
        <v>1952770.8626169218</v>
      </c>
    </row>
    <row r="16" spans="1:6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Copy</vt:lpstr>
      <vt:lpstr>TIR</vt:lpstr>
      <vt:lpstr>Sheet5</vt:lpstr>
      <vt:lpstr>Sheet6</vt:lpstr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Arcos</dc:creator>
  <cp:lastModifiedBy>David Arcos</cp:lastModifiedBy>
  <dcterms:created xsi:type="dcterms:W3CDTF">2022-09-21T22:13:34Z</dcterms:created>
  <dcterms:modified xsi:type="dcterms:W3CDTF">2022-10-20T00:22:59Z</dcterms:modified>
</cp:coreProperties>
</file>