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Arcos\Documents\GitHub\Universidad\Proyectos de Inversiones\"/>
    </mc:Choice>
  </mc:AlternateContent>
  <xr:revisionPtr revIDLastSave="0" documentId="13_ncr:1_{199EC4C2-4E92-4681-B2E1-D4560868C7D4}" xr6:coauthVersionLast="47" xr6:coauthVersionMax="47" xr10:uidLastSave="{00000000-0000-0000-0000-000000000000}"/>
  <bookViews>
    <workbookView xWindow="-110" yWindow="-110" windowWidth="25820" windowHeight="15500" activeTab="4" xr2:uid="{6E49FDAA-4516-4BC2-83DE-E3319ECB3D59}"/>
  </bookViews>
  <sheets>
    <sheet name="Ejercicio 1" sheetId="8" r:id="rId1"/>
    <sheet name="Ejercicio 2" sheetId="9" r:id="rId2"/>
    <sheet name="Ejercicio 3" sheetId="10" r:id="rId3"/>
    <sheet name="Ejercicio 4" sheetId="11" r:id="rId4"/>
    <sheet name="Ejercicio 5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2" l="1"/>
  <c r="H22" i="12"/>
  <c r="H23" i="12" s="1"/>
  <c r="H24" i="12" s="1"/>
  <c r="H25" i="12" s="1"/>
  <c r="B19" i="12"/>
  <c r="B18" i="12"/>
  <c r="B17" i="12"/>
  <c r="I11" i="12"/>
  <c r="E49" i="12"/>
  <c r="E41" i="12"/>
  <c r="E33" i="12"/>
  <c r="E35" i="12" s="1"/>
  <c r="E23" i="12"/>
  <c r="E15" i="12"/>
  <c r="E19" i="12" s="1"/>
  <c r="H13" i="12"/>
  <c r="H14" i="12" s="1"/>
  <c r="H15" i="12" s="1"/>
  <c r="H16" i="12" s="1"/>
  <c r="D7" i="8"/>
  <c r="I7" i="12"/>
  <c r="H7" i="12"/>
  <c r="G7" i="12"/>
  <c r="F7" i="12"/>
  <c r="E7" i="12"/>
  <c r="I4" i="12"/>
  <c r="H4" i="12"/>
  <c r="G4" i="12"/>
  <c r="F4" i="12"/>
  <c r="E4" i="12"/>
  <c r="B13" i="12"/>
  <c r="B13" i="11"/>
  <c r="F3" i="11"/>
  <c r="B14" i="11"/>
  <c r="F2" i="11"/>
  <c r="F5" i="11"/>
  <c r="E5" i="11"/>
  <c r="E2" i="11" s="1"/>
  <c r="D5" i="11"/>
  <c r="D2" i="11" s="1"/>
  <c r="C5" i="11"/>
  <c r="C2" i="11" s="1"/>
  <c r="B5" i="11"/>
  <c r="B2" i="11" s="1"/>
  <c r="B11" i="11" s="1"/>
  <c r="B15" i="11" s="1"/>
  <c r="B8" i="11"/>
  <c r="U2" i="10"/>
  <c r="B12" i="10"/>
  <c r="A2" i="10"/>
  <c r="B6" i="10"/>
  <c r="U3" i="10"/>
  <c r="B8" i="10" s="1"/>
  <c r="T2" i="10"/>
  <c r="F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E2" i="10"/>
  <c r="D2" i="10"/>
  <c r="C2" i="10"/>
  <c r="B2" i="10"/>
  <c r="A2" i="9"/>
  <c r="F2" i="9"/>
  <c r="E2" i="9"/>
  <c r="D2" i="9"/>
  <c r="B5" i="9" s="1"/>
  <c r="B15" i="9" s="1"/>
  <c r="C2" i="9"/>
  <c r="B2" i="9"/>
  <c r="B6" i="9"/>
  <c r="D8" i="8"/>
  <c r="C8" i="8"/>
  <c r="C7" i="8"/>
  <c r="E20" i="12" l="1"/>
  <c r="E22" i="12" s="1"/>
  <c r="E25" i="12" s="1"/>
  <c r="E42" i="12"/>
  <c r="E44" i="12" s="1"/>
  <c r="A2" i="11"/>
  <c r="B12" i="11" s="1"/>
  <c r="B5" i="10"/>
  <c r="B9" i="10" s="1"/>
  <c r="B16" i="9"/>
  <c r="B7" i="9"/>
</calcChain>
</file>

<file path=xl/sharedStrings.xml><?xml version="1.0" encoding="utf-8"?>
<sst xmlns="http://schemas.openxmlformats.org/spreadsheetml/2006/main" count="104" uniqueCount="72">
  <si>
    <t>Valor presente</t>
  </si>
  <si>
    <t>Valor inversion</t>
  </si>
  <si>
    <t>Valor presente neto</t>
  </si>
  <si>
    <t>Tasa descuento</t>
  </si>
  <si>
    <t>Inversion</t>
  </si>
  <si>
    <t>TIR</t>
  </si>
  <si>
    <t>A</t>
  </si>
  <si>
    <t>B</t>
  </si>
  <si>
    <t>Tasa</t>
  </si>
  <si>
    <t>Capital</t>
  </si>
  <si>
    <t>C</t>
  </si>
  <si>
    <t>inversion</t>
  </si>
  <si>
    <t>proyecto</t>
  </si>
  <si>
    <t>tir</t>
  </si>
  <si>
    <t>D</t>
  </si>
  <si>
    <t>A + D</t>
  </si>
  <si>
    <t>B + C</t>
  </si>
  <si>
    <t>Valor maquina</t>
  </si>
  <si>
    <t>Depreciacion antigua</t>
  </si>
  <si>
    <t xml:space="preserve"> Depreciacion nueva</t>
  </si>
  <si>
    <t>Ahorro</t>
  </si>
  <si>
    <t>Mantenimiento</t>
  </si>
  <si>
    <t>ISR</t>
  </si>
  <si>
    <t>Valor real maquina</t>
  </si>
  <si>
    <t>Flujos anuales</t>
  </si>
  <si>
    <t>Tasa descuento/Costo capital</t>
  </si>
  <si>
    <t>Valor residual</t>
  </si>
  <si>
    <t>Valor residual total</t>
  </si>
  <si>
    <t>Activos fijos</t>
  </si>
  <si>
    <t>Costo de capital</t>
  </si>
  <si>
    <t>`</t>
  </si>
  <si>
    <t>VP Flujos</t>
  </si>
  <si>
    <t>VP Capital Trabajo</t>
  </si>
  <si>
    <t>Unidades/a</t>
  </si>
  <si>
    <t>Costo</t>
  </si>
  <si>
    <t>Costo especial</t>
  </si>
  <si>
    <t>Costo variablel</t>
  </si>
  <si>
    <t>Periodo en años</t>
  </si>
  <si>
    <t>Capacidad actual</t>
  </si>
  <si>
    <t>Pedido</t>
  </si>
  <si>
    <t>Aumento equipo</t>
  </si>
  <si>
    <t>Costo equipo</t>
  </si>
  <si>
    <t>Capacidad equipo</t>
  </si>
  <si>
    <t>Depreciacion</t>
  </si>
  <si>
    <t>Flujo sin inversion</t>
  </si>
  <si>
    <t>Flujo con inversion</t>
  </si>
  <si>
    <t>Incremento costos</t>
  </si>
  <si>
    <t>Ventas</t>
  </si>
  <si>
    <t>Costo de capital / Tasa</t>
  </si>
  <si>
    <t>Año</t>
  </si>
  <si>
    <t>Flujos</t>
  </si>
  <si>
    <t>Ventas (40,000 X $9)</t>
  </si>
  <si>
    <t>Costos variables (40,000 x $7)</t>
  </si>
  <si>
    <t xml:space="preserve"> -----------------</t>
  </si>
  <si>
    <t>Contribución marginal</t>
  </si>
  <si>
    <t>Costos fijos desembolsables (incremento)</t>
  </si>
  <si>
    <t>Depreciación anual ($100,000 x 0.20)</t>
  </si>
  <si>
    <t>Utilidad antes de ISR</t>
  </si>
  <si>
    <t>Impuesto sobre la renta</t>
  </si>
  <si>
    <t>Utilidad neta</t>
  </si>
  <si>
    <t>Flujo anual de efectivo</t>
  </si>
  <si>
    <t>Valor neto actual de la diferencia:</t>
  </si>
  <si>
    <t>Utilidad neta y flujo de efectivo neto</t>
  </si>
  <si>
    <t>Contribución marginal sacrificada:</t>
  </si>
  <si>
    <t xml:space="preserve">Contribución marginal </t>
  </si>
  <si>
    <t>Utilidad y flujo neto sacrificado</t>
  </si>
  <si>
    <t>VNA</t>
  </si>
  <si>
    <t>Valor neto flujos</t>
  </si>
  <si>
    <t>Costos variables</t>
  </si>
  <si>
    <t>Equipo nuevo</t>
  </si>
  <si>
    <t>Sin equipo nuevo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</si>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</sst>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8" fontId="0" fillId="0" borderId="0" xfId="0" applyNumberFormat="1"/>
    <xf numFmtId="9" fontId="0" fillId="0" borderId="0" xfId="0" applyNumberFormat="1"/>
    <xf numFmtId="10" fontId="0" fillId="0" borderId="0" xfId="0" applyNumberFormat="1"/>
    <xf numFmtId="8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2646-F360-4854-A2F7-971AACDA766D}">
  <dimension ref="B1:H9"/>
  <sheetViews>
    <sheetView zoomScale="115" zoomScaleNormal="115" workbookViewId="0">
      <selection activeCell="E16" sqref="E16"/>
    </sheetView>
  </sheetViews>
  <sheetFormatPr defaultRowHeight="14.5" x14ac:dyDescent="0.35"/>
  <cols>
    <col min="4" max="4" width="10" customWidth="1"/>
    <col min="6" max="6" width="10.7265625" customWidth="1"/>
  </cols>
  <sheetData>
    <row r="1" spans="2:8" x14ac:dyDescent="0.35">
      <c r="B1" t="s">
        <v>12</v>
      </c>
      <c r="C1" t="s">
        <v>11</v>
      </c>
      <c r="D1" t="s">
        <v>13</v>
      </c>
    </row>
    <row r="2" spans="2:8" x14ac:dyDescent="0.35">
      <c r="B2" t="s">
        <v>6</v>
      </c>
      <c r="C2">
        <v>6000000</v>
      </c>
      <c r="D2" s="3">
        <v>0.22</v>
      </c>
    </row>
    <row r="3" spans="2:8" x14ac:dyDescent="0.35">
      <c r="B3" t="s">
        <v>7</v>
      </c>
      <c r="C3">
        <v>5000000</v>
      </c>
      <c r="D3" s="3">
        <v>0.2</v>
      </c>
    </row>
    <row r="4" spans="2:8" x14ac:dyDescent="0.35">
      <c r="B4" t="s">
        <v>10</v>
      </c>
      <c r="C4">
        <v>5000000</v>
      </c>
      <c r="D4" s="3">
        <v>0.2</v>
      </c>
    </row>
    <row r="5" spans="2:8" x14ac:dyDescent="0.35">
      <c r="B5" t="s">
        <v>14</v>
      </c>
      <c r="C5">
        <v>4000000</v>
      </c>
      <c r="D5" s="3">
        <v>0.13</v>
      </c>
    </row>
    <row r="6" spans="2:8" x14ac:dyDescent="0.35">
      <c r="D6" s="3"/>
    </row>
    <row r="7" spans="2:8" x14ac:dyDescent="0.35">
      <c r="B7" t="s">
        <v>15</v>
      </c>
      <c r="C7">
        <f>C2*D2+C5*D5</f>
        <v>1840000</v>
      </c>
      <c r="D7" s="4">
        <f>C7/(C2+C5)</f>
        <v>0.184</v>
      </c>
      <c r="G7" s="3"/>
      <c r="H7" s="3"/>
    </row>
    <row r="8" spans="2:8" x14ac:dyDescent="0.35">
      <c r="B8" t="s">
        <v>16</v>
      </c>
      <c r="C8">
        <f>C3*D3+C4*D4</f>
        <v>2000000</v>
      </c>
      <c r="D8" s="4">
        <f>C8/(C3+C4)</f>
        <v>0.2</v>
      </c>
      <c r="G8" s="3"/>
      <c r="H8" s="3"/>
    </row>
    <row r="9" spans="2:8" x14ac:dyDescent="0.35">
      <c r="H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ECE5-D2F1-4A35-8EF1-2EDADC038CC5}">
  <dimension ref="A1:F16"/>
  <sheetViews>
    <sheetView zoomScale="130" zoomScaleNormal="130" workbookViewId="0">
      <selection activeCell="B7" sqref="B7"/>
    </sheetView>
  </sheetViews>
  <sheetFormatPr defaultRowHeight="14.5" x14ac:dyDescent="0.35"/>
  <cols>
    <col min="1" max="1" width="17.7265625" customWidth="1"/>
    <col min="2" max="2" width="21.6328125" customWidth="1"/>
    <col min="3" max="3" width="13.453125" bestFit="1" customWidth="1"/>
  </cols>
  <sheetData>
    <row r="1" spans="1:6" x14ac:dyDescent="0.35">
      <c r="A1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5">
      <c r="A2" s="5">
        <f>-B6+B9+(B8-B9)*B11</f>
        <v>-325000</v>
      </c>
      <c r="B2">
        <f>(B13-B14-B3+B4)*(100%-B11)+(B3-B4)</f>
        <v>110000</v>
      </c>
      <c r="C2">
        <f>(B13-B14-B3+B4)*(100%-B11)+(B3-B4)</f>
        <v>110000</v>
      </c>
      <c r="D2">
        <f>(B13-B14-B3+B4)*(100%-B11)+(B3-B4)</f>
        <v>110000</v>
      </c>
      <c r="E2">
        <f>(B13-B14-B3+B4)*(100%-B11)+(B3-B4)</f>
        <v>110000</v>
      </c>
      <c r="F2">
        <f>(B13-B14-B3+B4)*(100%-B11)+(B3-B4)</f>
        <v>110000</v>
      </c>
    </row>
    <row r="3" spans="1:6" x14ac:dyDescent="0.35">
      <c r="A3" s="1" t="s">
        <v>19</v>
      </c>
      <c r="B3">
        <v>120000</v>
      </c>
    </row>
    <row r="4" spans="1:6" x14ac:dyDescent="0.35">
      <c r="A4" s="1" t="s">
        <v>18</v>
      </c>
      <c r="B4">
        <v>70000</v>
      </c>
    </row>
    <row r="5" spans="1:6" x14ac:dyDescent="0.35">
      <c r="A5" s="1" t="s">
        <v>0</v>
      </c>
      <c r="B5" s="2">
        <f>NPV(B10,B2:F2)</f>
        <v>360172.30190273601</v>
      </c>
    </row>
    <row r="6" spans="1:6" x14ac:dyDescent="0.35">
      <c r="A6" s="1" t="s">
        <v>1</v>
      </c>
      <c r="B6">
        <f>B12</f>
        <v>600000</v>
      </c>
    </row>
    <row r="7" spans="1:6" x14ac:dyDescent="0.35">
      <c r="A7" s="1" t="s">
        <v>2</v>
      </c>
      <c r="B7" s="2">
        <f>B5-B6+B9+(B8-B9)*B11</f>
        <v>35172.301902736013</v>
      </c>
      <c r="C7" s="2"/>
    </row>
    <row r="8" spans="1:6" x14ac:dyDescent="0.35">
      <c r="A8" s="1" t="s">
        <v>23</v>
      </c>
      <c r="B8" s="2">
        <v>350000</v>
      </c>
      <c r="C8" s="2"/>
    </row>
    <row r="9" spans="1:6" x14ac:dyDescent="0.35">
      <c r="A9" s="1" t="s">
        <v>17</v>
      </c>
      <c r="B9">
        <v>225000</v>
      </c>
    </row>
    <row r="10" spans="1:6" x14ac:dyDescent="0.35">
      <c r="A10" s="1" t="s">
        <v>3</v>
      </c>
      <c r="B10" s="3">
        <v>0.16</v>
      </c>
    </row>
    <row r="11" spans="1:6" x14ac:dyDescent="0.35">
      <c r="A11" s="1" t="s">
        <v>22</v>
      </c>
      <c r="B11" s="3">
        <v>0.4</v>
      </c>
    </row>
    <row r="12" spans="1:6" x14ac:dyDescent="0.35">
      <c r="A12" s="1" t="s">
        <v>4</v>
      </c>
      <c r="B12">
        <v>600000</v>
      </c>
    </row>
    <row r="13" spans="1:6" x14ac:dyDescent="0.35">
      <c r="A13" s="1" t="s">
        <v>20</v>
      </c>
      <c r="B13">
        <v>190000</v>
      </c>
    </row>
    <row r="14" spans="1:6" x14ac:dyDescent="0.35">
      <c r="A14" s="1" t="s">
        <v>21</v>
      </c>
      <c r="B14">
        <v>40000</v>
      </c>
    </row>
    <row r="15" spans="1:6" x14ac:dyDescent="0.35">
      <c r="B15" s="2">
        <f>B5/B12</f>
        <v>0.60028716983789332</v>
      </c>
    </row>
    <row r="16" spans="1:6" x14ac:dyDescent="0.35">
      <c r="A16" s="1" t="s">
        <v>5</v>
      </c>
      <c r="B16" s="3">
        <f>IRR(A2:F2)</f>
        <v>0.20553601611841676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7C28-B48C-4481-9426-3BDB152238E2}">
  <dimension ref="A1:U12"/>
  <sheetViews>
    <sheetView zoomScale="130" zoomScaleNormal="130" workbookViewId="0">
      <selection activeCell="B5" sqref="B5"/>
    </sheetView>
  </sheetViews>
  <sheetFormatPr defaultRowHeight="14.5" x14ac:dyDescent="0.35"/>
  <cols>
    <col min="1" max="1" width="17.7265625" customWidth="1"/>
    <col min="2" max="2" width="21.6328125" customWidth="1"/>
    <col min="3" max="3" width="13.453125" bestFit="1" customWidth="1"/>
  </cols>
  <sheetData>
    <row r="1" spans="1:21" x14ac:dyDescent="0.3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35">
      <c r="A2" s="5">
        <f>-B6</f>
        <v>-2700000</v>
      </c>
      <c r="B2">
        <f>B4</f>
        <v>360000</v>
      </c>
      <c r="C2">
        <f>B4</f>
        <v>360000</v>
      </c>
      <c r="D2">
        <f>B4</f>
        <v>360000</v>
      </c>
      <c r="E2">
        <f>B4</f>
        <v>360000</v>
      </c>
      <c r="F2">
        <f>B4</f>
        <v>360000</v>
      </c>
      <c r="G2">
        <f>B4</f>
        <v>360000</v>
      </c>
      <c r="H2">
        <f>B4</f>
        <v>360000</v>
      </c>
      <c r="I2">
        <f>B4</f>
        <v>360000</v>
      </c>
      <c r="J2">
        <f>B4</f>
        <v>360000</v>
      </c>
      <c r="K2">
        <f>B4</f>
        <v>360000</v>
      </c>
      <c r="L2">
        <f>B4</f>
        <v>360000</v>
      </c>
      <c r="M2">
        <f>B4</f>
        <v>360000</v>
      </c>
      <c r="N2">
        <f>B4</f>
        <v>360000</v>
      </c>
      <c r="O2">
        <f>B4</f>
        <v>360000</v>
      </c>
      <c r="P2">
        <f>B4</f>
        <v>360000</v>
      </c>
      <c r="Q2">
        <f>B4</f>
        <v>360000</v>
      </c>
      <c r="R2">
        <f>B4</f>
        <v>360000</v>
      </c>
      <c r="S2">
        <f>B4</f>
        <v>360000</v>
      </c>
      <c r="T2">
        <f>B4</f>
        <v>360000</v>
      </c>
      <c r="U2">
        <f>B4+U3</f>
        <v>860000</v>
      </c>
    </row>
    <row r="3" spans="1:21" x14ac:dyDescent="0.35">
      <c r="A3" s="5"/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>B7</f>
        <v>500000</v>
      </c>
    </row>
    <row r="4" spans="1:21" x14ac:dyDescent="0.35">
      <c r="A4" s="5" t="s">
        <v>24</v>
      </c>
      <c r="B4">
        <v>360000</v>
      </c>
    </row>
    <row r="5" spans="1:21" x14ac:dyDescent="0.35">
      <c r="A5" s="1" t="s">
        <v>0</v>
      </c>
      <c r="B5" s="2">
        <f>NPV(B10,B2:U2)</f>
        <v>2160075.4518746519</v>
      </c>
    </row>
    <row r="6" spans="1:21" x14ac:dyDescent="0.35">
      <c r="A6" s="1" t="s">
        <v>1</v>
      </c>
      <c r="B6">
        <f>2500000+B7*B11</f>
        <v>2700000</v>
      </c>
    </row>
    <row r="7" spans="1:21" x14ac:dyDescent="0.35">
      <c r="A7" s="1" t="s">
        <v>26</v>
      </c>
      <c r="B7">
        <v>500000</v>
      </c>
    </row>
    <row r="8" spans="1:21" x14ac:dyDescent="0.35">
      <c r="A8" s="1" t="s">
        <v>27</v>
      </c>
      <c r="B8" s="2">
        <f>NPV(B10,B3:U3)</f>
        <v>25692.728035814071</v>
      </c>
    </row>
    <row r="9" spans="1:21" x14ac:dyDescent="0.35">
      <c r="A9" s="1" t="s">
        <v>2</v>
      </c>
      <c r="B9" s="2">
        <f>B5-B6+B8</f>
        <v>-514231.82008953398</v>
      </c>
      <c r="C9" s="2"/>
    </row>
    <row r="10" spans="1:21" x14ac:dyDescent="0.35">
      <c r="A10" s="1" t="s">
        <v>25</v>
      </c>
      <c r="B10" s="3">
        <v>0.16</v>
      </c>
    </row>
    <row r="11" spans="1:21" x14ac:dyDescent="0.35">
      <c r="A11" s="1" t="s">
        <v>22</v>
      </c>
      <c r="B11" s="3">
        <v>0.4</v>
      </c>
    </row>
    <row r="12" spans="1:21" x14ac:dyDescent="0.35">
      <c r="A12" s="1" t="s">
        <v>5</v>
      </c>
      <c r="B12" s="4">
        <f>IRR(A2:U2)</f>
        <v>0.12232574165168431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35A39-3353-4D73-9544-5D99C4125178}">
  <dimension ref="A1:F29"/>
  <sheetViews>
    <sheetView zoomScale="160" zoomScaleNormal="160" workbookViewId="0">
      <selection activeCell="F2" sqref="F2"/>
    </sheetView>
  </sheetViews>
  <sheetFormatPr defaultRowHeight="14.5" x14ac:dyDescent="0.35"/>
  <cols>
    <col min="1" max="1" width="18.6328125" customWidth="1"/>
    <col min="2" max="2" width="13.1796875" bestFit="1" customWidth="1"/>
  </cols>
  <sheetData>
    <row r="1" spans="1:6" x14ac:dyDescent="0.35">
      <c r="A1" s="1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5">
      <c r="A2" s="1">
        <f>-B8</f>
        <v>-5000000</v>
      </c>
      <c r="B2">
        <f>B3+B5+B4</f>
        <v>1500000</v>
      </c>
      <c r="C2">
        <f t="shared" ref="C2:F2" si="0">C3+C5+C4</f>
        <v>1500000</v>
      </c>
      <c r="D2">
        <f t="shared" si="0"/>
        <v>1500000</v>
      </c>
      <c r="E2">
        <f t="shared" si="0"/>
        <v>1700000</v>
      </c>
      <c r="F2">
        <f t="shared" si="0"/>
        <v>2700000</v>
      </c>
    </row>
    <row r="3" spans="1:6" x14ac:dyDescent="0.35">
      <c r="A3" s="1"/>
      <c r="B3">
        <v>700000</v>
      </c>
      <c r="C3">
        <v>700000</v>
      </c>
      <c r="D3">
        <v>700000</v>
      </c>
      <c r="E3">
        <v>900000</v>
      </c>
      <c r="F3">
        <f>900000</f>
        <v>900000</v>
      </c>
    </row>
    <row r="4" spans="1:6" x14ac:dyDescent="0.35">
      <c r="A4" s="1" t="s">
        <v>9</v>
      </c>
      <c r="B4">
        <v>0</v>
      </c>
      <c r="C4">
        <v>0</v>
      </c>
      <c r="D4">
        <v>0</v>
      </c>
      <c r="E4">
        <v>0</v>
      </c>
      <c r="F4">
        <v>1000000</v>
      </c>
    </row>
    <row r="5" spans="1:6" x14ac:dyDescent="0.35">
      <c r="A5" s="1"/>
      <c r="B5">
        <f>B6*B9</f>
        <v>800000</v>
      </c>
      <c r="C5">
        <f>B6*B9</f>
        <v>800000</v>
      </c>
      <c r="D5">
        <f>B6*B9</f>
        <v>800000</v>
      </c>
      <c r="E5">
        <f>B6*B9</f>
        <v>800000</v>
      </c>
      <c r="F5">
        <f>B6*B9</f>
        <v>800000</v>
      </c>
    </row>
    <row r="6" spans="1:6" x14ac:dyDescent="0.35">
      <c r="A6" s="1" t="s">
        <v>28</v>
      </c>
      <c r="B6">
        <v>4000000</v>
      </c>
    </row>
    <row r="7" spans="1:6" x14ac:dyDescent="0.35">
      <c r="A7" s="1" t="s">
        <v>9</v>
      </c>
      <c r="B7">
        <v>1000000</v>
      </c>
    </row>
    <row r="8" spans="1:6" x14ac:dyDescent="0.35">
      <c r="A8" s="1" t="s">
        <v>4</v>
      </c>
      <c r="B8">
        <f>B6+B7</f>
        <v>5000000</v>
      </c>
    </row>
    <row r="9" spans="1:6" x14ac:dyDescent="0.35">
      <c r="A9" s="1" t="s">
        <v>8</v>
      </c>
      <c r="B9" s="3">
        <v>0.2</v>
      </c>
      <c r="F9" t="s">
        <v>30</v>
      </c>
    </row>
    <row r="10" spans="1:6" x14ac:dyDescent="0.35">
      <c r="A10" s="1" t="s">
        <v>29</v>
      </c>
      <c r="B10" s="3">
        <v>0.08</v>
      </c>
    </row>
    <row r="11" spans="1:6" x14ac:dyDescent="0.35">
      <c r="A11" s="1" t="s">
        <v>0</v>
      </c>
      <c r="B11" s="2">
        <f>NPV(B10,B2:F2)</f>
        <v>6952770.8626169218</v>
      </c>
    </row>
    <row r="12" spans="1:6" x14ac:dyDescent="0.35">
      <c r="A12" s="1" t="s">
        <v>5</v>
      </c>
      <c r="B12" s="4">
        <f>IRR(A2:F2)</f>
        <v>0.20535110302112258</v>
      </c>
    </row>
    <row r="13" spans="1:6" x14ac:dyDescent="0.35">
      <c r="A13" s="1" t="s">
        <v>31</v>
      </c>
      <c r="B13" s="2">
        <f>NPV(B10,B2:F2)</f>
        <v>6952770.8626169218</v>
      </c>
    </row>
    <row r="14" spans="1:6" x14ac:dyDescent="0.35">
      <c r="A14" s="1" t="s">
        <v>32</v>
      </c>
      <c r="B14" s="2">
        <f>NPV(B10,B4:F4)</f>
        <v>680583.19703375304</v>
      </c>
    </row>
    <row r="15" spans="1:6" x14ac:dyDescent="0.35">
      <c r="A15" s="1" t="s">
        <v>2</v>
      </c>
      <c r="B15" s="2">
        <f>B11-B6-B7</f>
        <v>1952770.8626169218</v>
      </c>
    </row>
    <row r="16" spans="1:6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  <row r="25" spans="1:1" x14ac:dyDescent="0.35">
      <c r="A25" s="1"/>
    </row>
    <row r="26" spans="1:1" x14ac:dyDescent="0.35">
      <c r="A26" s="1"/>
    </row>
    <row r="27" spans="1:1" x14ac:dyDescent="0.35">
      <c r="A27" s="1"/>
    </row>
    <row r="28" spans="1:1" x14ac:dyDescent="0.35">
      <c r="A28" s="1"/>
    </row>
    <row r="29" spans="1:1" x14ac:dyDescent="0.35">
      <c r="A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63664-E4B8-4C25-BC7B-7040D1A3CA50}">
  <dimension ref="A3:J70"/>
  <sheetViews>
    <sheetView tabSelected="1" zoomScale="110" workbookViewId="0">
      <selection activeCell="J37" sqref="J37"/>
    </sheetView>
  </sheetViews>
  <sheetFormatPr defaultRowHeight="14.5" x14ac:dyDescent="0.35"/>
  <cols>
    <col min="1" max="1" width="20.81640625" style="1" customWidth="1"/>
    <col min="2" max="2" width="17.81640625" customWidth="1"/>
    <col min="4" max="4" width="21" style="1" customWidth="1"/>
    <col min="9" max="9" width="11.453125" bestFit="1" customWidth="1"/>
  </cols>
  <sheetData>
    <row r="3" spans="1:10" x14ac:dyDescent="0.35">
      <c r="A3" s="1" t="s">
        <v>33</v>
      </c>
      <c r="B3">
        <v>200000</v>
      </c>
      <c r="D3" s="1" t="s">
        <v>44</v>
      </c>
      <c r="E3">
        <v>1</v>
      </c>
      <c r="F3">
        <v>2</v>
      </c>
      <c r="G3">
        <v>3</v>
      </c>
      <c r="H3">
        <v>4</v>
      </c>
      <c r="I3">
        <v>5</v>
      </c>
    </row>
    <row r="4" spans="1:10" x14ac:dyDescent="0.35">
      <c r="A4" s="1" t="s">
        <v>34</v>
      </c>
      <c r="B4">
        <v>12</v>
      </c>
      <c r="E4">
        <f>B3*(B4-B5)</f>
        <v>1000000</v>
      </c>
      <c r="F4">
        <f>B3*(B4-B5)</f>
        <v>1000000</v>
      </c>
      <c r="G4">
        <f>B3*(B4-B5)</f>
        <v>1000000</v>
      </c>
      <c r="H4">
        <f>B3*(B4-B5)</f>
        <v>1000000</v>
      </c>
      <c r="I4">
        <f>B3*(B4-B5)</f>
        <v>1000000</v>
      </c>
    </row>
    <row r="5" spans="1:10" x14ac:dyDescent="0.35">
      <c r="A5" s="1" t="s">
        <v>36</v>
      </c>
      <c r="B5">
        <v>7</v>
      </c>
    </row>
    <row r="6" spans="1:10" x14ac:dyDescent="0.35">
      <c r="A6" s="1" t="s">
        <v>35</v>
      </c>
      <c r="B6">
        <v>9</v>
      </c>
      <c r="D6" s="1" t="s">
        <v>45</v>
      </c>
      <c r="E6">
        <v>1</v>
      </c>
      <c r="F6">
        <v>2</v>
      </c>
      <c r="G6">
        <v>3</v>
      </c>
      <c r="H6">
        <v>4</v>
      </c>
      <c r="I6">
        <v>5</v>
      </c>
    </row>
    <row r="7" spans="1:10" x14ac:dyDescent="0.35">
      <c r="A7" s="1" t="s">
        <v>37</v>
      </c>
      <c r="B7">
        <v>5</v>
      </c>
      <c r="D7" s="1">
        <v>-100000</v>
      </c>
      <c r="E7">
        <f>B3*(B4-B5)+B9*(B6-B5)</f>
        <v>1080000</v>
      </c>
      <c r="F7">
        <f>B3*(B4-B5)+B9*(B6-B5)</f>
        <v>1080000</v>
      </c>
      <c r="G7">
        <f>B3*(B4-B5)+B9*(B6-B5)</f>
        <v>1080000</v>
      </c>
      <c r="H7">
        <f>B3*(B4-B5)+B9*(B6-B5)</f>
        <v>1080000</v>
      </c>
      <c r="I7">
        <f>B3*(B4-B5)+B9*(B6-B5)</f>
        <v>1080000</v>
      </c>
    </row>
    <row r="8" spans="1:10" x14ac:dyDescent="0.35">
      <c r="A8" s="1" t="s">
        <v>38</v>
      </c>
      <c r="B8">
        <v>230000</v>
      </c>
    </row>
    <row r="9" spans="1:10" x14ac:dyDescent="0.35">
      <c r="A9" s="1" t="s">
        <v>39</v>
      </c>
      <c r="B9">
        <v>40000</v>
      </c>
      <c r="D9"/>
    </row>
    <row r="10" spans="1:10" x14ac:dyDescent="0.35">
      <c r="A10" s="1" t="s">
        <v>46</v>
      </c>
      <c r="B10">
        <v>20000</v>
      </c>
      <c r="D10"/>
      <c r="H10" t="s">
        <v>49</v>
      </c>
      <c r="I10" t="s">
        <v>50</v>
      </c>
      <c r="J10" t="s">
        <v>8</v>
      </c>
    </row>
    <row r="11" spans="1:10" x14ac:dyDescent="0.35">
      <c r="A11" s="1" t="s">
        <v>40</v>
      </c>
      <c r="B11">
        <v>30000</v>
      </c>
      <c r="D11"/>
      <c r="H11">
        <v>0</v>
      </c>
      <c r="I11">
        <f>-B12</f>
        <v>-100000</v>
      </c>
      <c r="J11">
        <v>0.14000000000000001</v>
      </c>
    </row>
    <row r="12" spans="1:10" x14ac:dyDescent="0.35">
      <c r="A12" s="1" t="s">
        <v>41</v>
      </c>
      <c r="B12">
        <v>100000</v>
      </c>
      <c r="D12" t="s">
        <v>51</v>
      </c>
      <c r="E12">
        <v>360000</v>
      </c>
      <c r="H12">
        <v>1</v>
      </c>
      <c r="I12">
        <v>44000</v>
      </c>
    </row>
    <row r="13" spans="1:10" x14ac:dyDescent="0.35">
      <c r="A13" s="1" t="s">
        <v>42</v>
      </c>
      <c r="B13">
        <f>B8+B11</f>
        <v>260000</v>
      </c>
      <c r="D13" t="s">
        <v>52</v>
      </c>
      <c r="E13">
        <v>280000</v>
      </c>
      <c r="H13">
        <f>H12+1</f>
        <v>2</v>
      </c>
      <c r="I13">
        <v>44000</v>
      </c>
    </row>
    <row r="14" spans="1:10" x14ac:dyDescent="0.35">
      <c r="A14" s="1" t="s">
        <v>43</v>
      </c>
      <c r="B14" s="3">
        <v>0.2</v>
      </c>
      <c r="D14"/>
      <c r="E14" t="s">
        <v>53</v>
      </c>
      <c r="H14">
        <f>H13+1</f>
        <v>3</v>
      </c>
      <c r="I14">
        <v>44000</v>
      </c>
    </row>
    <row r="15" spans="1:10" x14ac:dyDescent="0.35">
      <c r="A15" s="1" t="s">
        <v>22</v>
      </c>
      <c r="B15" s="3">
        <v>0.4</v>
      </c>
      <c r="D15" t="s">
        <v>54</v>
      </c>
      <c r="E15">
        <f>E12-E13</f>
        <v>80000</v>
      </c>
      <c r="H15">
        <f>H14+1</f>
        <v>4</v>
      </c>
      <c r="I15">
        <v>44000</v>
      </c>
    </row>
    <row r="16" spans="1:10" x14ac:dyDescent="0.35">
      <c r="A16" s="1" t="s">
        <v>48</v>
      </c>
      <c r="B16" s="3">
        <v>0.14000000000000001</v>
      </c>
      <c r="D16" t="s">
        <v>55</v>
      </c>
      <c r="E16">
        <v>-20000</v>
      </c>
      <c r="H16">
        <f>H15+1</f>
        <v>5</v>
      </c>
      <c r="I16">
        <v>44000</v>
      </c>
    </row>
    <row r="17" spans="1:10" x14ac:dyDescent="0.35">
      <c r="A17" s="1" t="s">
        <v>66</v>
      </c>
      <c r="B17" s="2">
        <f>NPV(J11,I12:I16)</f>
        <v>151055.56262977223</v>
      </c>
      <c r="D17" t="s">
        <v>56</v>
      </c>
      <c r="E17">
        <v>-20000</v>
      </c>
    </row>
    <row r="18" spans="1:10" x14ac:dyDescent="0.35">
      <c r="A18" s="1" t="s">
        <v>2</v>
      </c>
      <c r="B18" s="2">
        <f>B17-B12</f>
        <v>51055.562629772234</v>
      </c>
      <c r="D18"/>
      <c r="E18" t="s">
        <v>53</v>
      </c>
      <c r="H18" t="s">
        <v>61</v>
      </c>
    </row>
    <row r="19" spans="1:10" x14ac:dyDescent="0.35">
      <c r="A19" s="1" t="s">
        <v>5</v>
      </c>
      <c r="B19" s="3">
        <f>IRR(I11:I16)</f>
        <v>0.3370160393828725</v>
      </c>
      <c r="D19" t="s">
        <v>57</v>
      </c>
      <c r="E19">
        <f>E15+E16+E17</f>
        <v>40000</v>
      </c>
      <c r="H19" t="s">
        <v>49</v>
      </c>
      <c r="I19" t="s">
        <v>50</v>
      </c>
      <c r="J19" t="s">
        <v>8</v>
      </c>
    </row>
    <row r="20" spans="1:10" x14ac:dyDescent="0.35">
      <c r="A20" s="1" t="s">
        <v>67</v>
      </c>
      <c r="B20" s="2">
        <f>NPV(J20,I21:I25)</f>
        <v>61795.457439452279</v>
      </c>
      <c r="D20" t="s">
        <v>58</v>
      </c>
      <c r="E20">
        <f>E19*0.4</f>
        <v>16000</v>
      </c>
      <c r="J20">
        <v>0.14000000000000001</v>
      </c>
    </row>
    <row r="21" spans="1:10" x14ac:dyDescent="0.35">
      <c r="D21"/>
      <c r="E21" t="s">
        <v>53</v>
      </c>
      <c r="H21">
        <v>1</v>
      </c>
      <c r="I21">
        <v>18000</v>
      </c>
    </row>
    <row r="22" spans="1:10" x14ac:dyDescent="0.35">
      <c r="D22" t="s">
        <v>59</v>
      </c>
      <c r="E22">
        <f>E19-E20</f>
        <v>24000</v>
      </c>
      <c r="H22">
        <f>H21+1</f>
        <v>2</v>
      </c>
      <c r="I22">
        <v>18000</v>
      </c>
    </row>
    <row r="23" spans="1:10" x14ac:dyDescent="0.35">
      <c r="D23" t="s">
        <v>43</v>
      </c>
      <c r="E23">
        <f>-E17</f>
        <v>20000</v>
      </c>
      <c r="H23">
        <f>H22+1</f>
        <v>3</v>
      </c>
      <c r="I23">
        <v>18000</v>
      </c>
    </row>
    <row r="24" spans="1:10" x14ac:dyDescent="0.35">
      <c r="D24"/>
      <c r="E24" t="s">
        <v>53</v>
      </c>
      <c r="H24">
        <f>H23+1</f>
        <v>4</v>
      </c>
      <c r="I24">
        <v>18000</v>
      </c>
    </row>
    <row r="25" spans="1:10" x14ac:dyDescent="0.35">
      <c r="D25" t="s">
        <v>60</v>
      </c>
      <c r="E25">
        <f>E22+E23</f>
        <v>44000</v>
      </c>
      <c r="H25">
        <f>H24+1</f>
        <v>5</v>
      </c>
      <c r="I25">
        <v>18000</v>
      </c>
    </row>
    <row r="26" spans="1:10" x14ac:dyDescent="0.35">
      <c r="D26"/>
    </row>
    <row r="27" spans="1:10" x14ac:dyDescent="0.35">
      <c r="D27" t="s">
        <v>54</v>
      </c>
    </row>
    <row r="28" spans="1:10" x14ac:dyDescent="0.35">
      <c r="D28" t="s">
        <v>47</v>
      </c>
      <c r="E28">
        <v>360000</v>
      </c>
    </row>
    <row r="29" spans="1:10" x14ac:dyDescent="0.35">
      <c r="D29" t="s">
        <v>68</v>
      </c>
      <c r="E29">
        <v>280000</v>
      </c>
    </row>
    <row r="30" spans="1:10" x14ac:dyDescent="0.35">
      <c r="D30"/>
      <c r="E30" t="s">
        <v>53</v>
      </c>
    </row>
    <row r="31" spans="1:10" x14ac:dyDescent="0.35">
      <c r="D31" t="s">
        <v>54</v>
      </c>
      <c r="E31">
        <v>80000</v>
      </c>
    </row>
    <row r="32" spans="1:10" x14ac:dyDescent="0.35">
      <c r="D32"/>
    </row>
    <row r="33" spans="4:5" x14ac:dyDescent="0.35">
      <c r="D33" t="s">
        <v>22</v>
      </c>
      <c r="E33">
        <f>E31*0.4</f>
        <v>32000</v>
      </c>
    </row>
    <row r="34" spans="4:5" x14ac:dyDescent="0.35">
      <c r="D34"/>
      <c r="E34" t="s">
        <v>53</v>
      </c>
    </row>
    <row r="35" spans="4:5" x14ac:dyDescent="0.35">
      <c r="D35" t="s">
        <v>62</v>
      </c>
      <c r="E35">
        <f>E31-E33</f>
        <v>48000</v>
      </c>
    </row>
    <row r="36" spans="4:5" x14ac:dyDescent="0.35">
      <c r="D36"/>
    </row>
    <row r="37" spans="4:5" x14ac:dyDescent="0.35">
      <c r="D37" t="s">
        <v>63</v>
      </c>
    </row>
    <row r="38" spans="4:5" x14ac:dyDescent="0.35">
      <c r="D38" t="s">
        <v>47</v>
      </c>
      <c r="E38">
        <v>120000</v>
      </c>
    </row>
    <row r="39" spans="4:5" x14ac:dyDescent="0.35">
      <c r="D39" t="s">
        <v>68</v>
      </c>
      <c r="E39">
        <v>70000</v>
      </c>
    </row>
    <row r="40" spans="4:5" x14ac:dyDescent="0.35">
      <c r="D40"/>
      <c r="E40" t="s">
        <v>53</v>
      </c>
    </row>
    <row r="41" spans="4:5" x14ac:dyDescent="0.35">
      <c r="D41" t="s">
        <v>64</v>
      </c>
      <c r="E41">
        <f>E38-E39</f>
        <v>50000</v>
      </c>
    </row>
    <row r="42" spans="4:5" x14ac:dyDescent="0.35">
      <c r="D42" t="s">
        <v>22</v>
      </c>
      <c r="E42">
        <f>E41*0.4</f>
        <v>20000</v>
      </c>
    </row>
    <row r="43" spans="4:5" x14ac:dyDescent="0.35">
      <c r="D43"/>
      <c r="E43" t="s">
        <v>53</v>
      </c>
    </row>
    <row r="44" spans="4:5" x14ac:dyDescent="0.35">
      <c r="D44" t="s">
        <v>65</v>
      </c>
      <c r="E44">
        <f>E41-E42</f>
        <v>30000</v>
      </c>
    </row>
    <row r="45" spans="4:5" x14ac:dyDescent="0.35">
      <c r="D45"/>
    </row>
    <row r="46" spans="4:5" x14ac:dyDescent="0.35">
      <c r="D46" t="s">
        <v>70</v>
      </c>
      <c r="E46">
        <v>61795</v>
      </c>
    </row>
    <row r="47" spans="4:5" x14ac:dyDescent="0.35">
      <c r="D47" t="s">
        <v>69</v>
      </c>
      <c r="E47">
        <v>51056</v>
      </c>
    </row>
    <row r="48" spans="4:5" x14ac:dyDescent="0.35">
      <c r="D48"/>
      <c r="E48" t="s">
        <v>53</v>
      </c>
    </row>
    <row r="49" spans="4:5" x14ac:dyDescent="0.35">
      <c r="D49" t="s">
        <v>71</v>
      </c>
      <c r="E49">
        <f>E46-E47</f>
        <v>10739</v>
      </c>
    </row>
    <row r="50" spans="4:5" x14ac:dyDescent="0.35">
      <c r="D50"/>
    </row>
    <row r="51" spans="4:5" x14ac:dyDescent="0.35">
      <c r="D51"/>
    </row>
    <row r="52" spans="4:5" x14ac:dyDescent="0.35">
      <c r="D52"/>
    </row>
    <row r="53" spans="4:5" x14ac:dyDescent="0.35">
      <c r="D53"/>
    </row>
    <row r="54" spans="4:5" x14ac:dyDescent="0.35">
      <c r="D54"/>
    </row>
    <row r="55" spans="4:5" x14ac:dyDescent="0.35">
      <c r="D55"/>
    </row>
    <row r="56" spans="4:5" x14ac:dyDescent="0.35">
      <c r="D56"/>
    </row>
    <row r="57" spans="4:5" x14ac:dyDescent="0.35">
      <c r="D57"/>
    </row>
    <row r="58" spans="4:5" x14ac:dyDescent="0.35">
      <c r="D58"/>
    </row>
    <row r="59" spans="4:5" x14ac:dyDescent="0.35">
      <c r="D59"/>
    </row>
    <row r="60" spans="4:5" x14ac:dyDescent="0.35">
      <c r="D60"/>
    </row>
    <row r="61" spans="4:5" x14ac:dyDescent="0.35">
      <c r="D61"/>
    </row>
    <row r="62" spans="4:5" x14ac:dyDescent="0.35">
      <c r="D62"/>
    </row>
    <row r="63" spans="4:5" x14ac:dyDescent="0.35">
      <c r="D63"/>
    </row>
    <row r="64" spans="4:5" x14ac:dyDescent="0.35">
      <c r="D64"/>
    </row>
    <row r="65" spans="4:4" x14ac:dyDescent="0.35">
      <c r="D65"/>
    </row>
    <row r="66" spans="4:4" x14ac:dyDescent="0.35">
      <c r="D66"/>
    </row>
    <row r="67" spans="4:4" x14ac:dyDescent="0.35">
      <c r="D67"/>
    </row>
    <row r="68" spans="4:4" x14ac:dyDescent="0.35">
      <c r="D68"/>
    </row>
    <row r="69" spans="4:4" x14ac:dyDescent="0.35">
      <c r="D69"/>
    </row>
    <row r="70" spans="4:4" x14ac:dyDescent="0.35">
      <c r="D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Ejercicio 1</vt:lpstr>
      <vt:lpstr>Ejercicio 2</vt:lpstr>
      <vt:lpstr>Ejercicio 3</vt:lpstr>
      <vt:lpstr>Ejercicio 4</vt:lpstr>
      <vt:lpstr>Ejercicio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Arcos</dc:creator>
  <cp:lastModifiedBy>David Arcos</cp:lastModifiedBy>
  <dcterms:created xsi:type="dcterms:W3CDTF">2022-09-21T22:13:34Z</dcterms:created>
  <dcterms:modified xsi:type="dcterms:W3CDTF">2022-12-01T00:16:23Z</dcterms:modified>
</cp:coreProperties>
</file>