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8_{AB749153-0AD0-4695-94BC-C3024A05391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template" sheetId="3" r:id="rId1"/>
    <sheet name="Copyright-2" sheetId="5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3" l="1"/>
  <c r="C78" i="3"/>
  <c r="C72" i="3"/>
  <c r="C20" i="3"/>
  <c r="C6" i="3" l="1"/>
  <c r="J5" i="3"/>
  <c r="G53" i="3" l="1"/>
  <c r="G52" i="3"/>
  <c r="D58" i="3" l="1"/>
  <c r="D57" i="3"/>
  <c r="D61" i="3" s="1"/>
  <c r="D56" i="3"/>
  <c r="D69" i="3"/>
  <c r="G25" i="3"/>
  <c r="H25" i="3" s="1"/>
  <c r="I25" i="3" s="1"/>
  <c r="J25" i="3" s="1"/>
  <c r="K25" i="3" s="1"/>
  <c r="L25" i="3" s="1"/>
  <c r="M25" i="3" s="1"/>
  <c r="N25" i="3" s="1"/>
  <c r="O25" i="3" s="1"/>
  <c r="P25" i="3" s="1"/>
  <c r="F23" i="3"/>
  <c r="G23" i="3" s="1"/>
  <c r="G54" i="3" s="1"/>
  <c r="H23" i="3" l="1"/>
  <c r="F29" i="3" l="1"/>
  <c r="F39" i="3" s="1"/>
  <c r="D62" i="3"/>
  <c r="D60" i="3"/>
  <c r="F41" i="3"/>
  <c r="H74" i="3"/>
  <c r="G74" i="3"/>
  <c r="F74" i="3"/>
  <c r="J70" i="3"/>
  <c r="G70" i="3"/>
  <c r="D70" i="3"/>
  <c r="J69" i="3"/>
  <c r="G69" i="3"/>
  <c r="J68" i="3"/>
  <c r="G68" i="3"/>
  <c r="F35" i="3"/>
  <c r="F27" i="3"/>
  <c r="F24" i="3"/>
  <c r="F46" i="3" l="1"/>
  <c r="F28" i="3"/>
  <c r="G28" i="3" s="1"/>
  <c r="H28" i="3" s="1"/>
  <c r="F42" i="3"/>
  <c r="G42" i="3" s="1"/>
  <c r="H42" i="3" s="1"/>
  <c r="I42" i="3" s="1"/>
  <c r="G35" i="3"/>
  <c r="H35" i="3" s="1"/>
  <c r="I35" i="3" s="1"/>
  <c r="F31" i="3"/>
  <c r="F30" i="3"/>
  <c r="G30" i="3" s="1"/>
  <c r="F40" i="3"/>
  <c r="G24" i="3"/>
  <c r="G43" i="3" s="1"/>
  <c r="G41" i="3" l="1"/>
  <c r="H54" i="3"/>
  <c r="G29" i="3"/>
  <c r="G39" i="3" s="1"/>
  <c r="G40" i="3" s="1"/>
  <c r="G46" i="3"/>
  <c r="H24" i="3"/>
  <c r="H43" i="3" s="1"/>
  <c r="F32" i="3"/>
  <c r="I28" i="3"/>
  <c r="J35" i="3"/>
  <c r="H30" i="3"/>
  <c r="J42" i="3"/>
  <c r="F34" i="3"/>
  <c r="F36" i="3" s="1"/>
  <c r="F47" i="3" s="1"/>
  <c r="G27" i="3"/>
  <c r="H41" i="3" l="1"/>
  <c r="H46" i="3"/>
  <c r="I23" i="3"/>
  <c r="I54" i="3" s="1"/>
  <c r="G31" i="3"/>
  <c r="I24" i="3"/>
  <c r="H27" i="3"/>
  <c r="F37" i="3"/>
  <c r="F48" i="3"/>
  <c r="K35" i="3"/>
  <c r="K42" i="3"/>
  <c r="J28" i="3"/>
  <c r="I30" i="3"/>
  <c r="H29" i="3"/>
  <c r="H39" i="3" s="1"/>
  <c r="H40" i="3" s="1"/>
  <c r="I43" i="3" l="1"/>
  <c r="J23" i="3"/>
  <c r="K23" i="3" s="1"/>
  <c r="J24" i="3"/>
  <c r="J43" i="3" s="1"/>
  <c r="I41" i="3"/>
  <c r="I46" i="3"/>
  <c r="H31" i="3"/>
  <c r="I27" i="3"/>
  <c r="G34" i="3"/>
  <c r="G36" i="3" s="1"/>
  <c r="G32" i="3"/>
  <c r="J30" i="3"/>
  <c r="I29" i="3"/>
  <c r="I39" i="3" s="1"/>
  <c r="I40" i="3" s="1"/>
  <c r="L42" i="3"/>
  <c r="K28" i="3"/>
  <c r="L35" i="3"/>
  <c r="J41" i="3" l="1"/>
  <c r="J54" i="3"/>
  <c r="K54" i="3" s="1"/>
  <c r="J46" i="3"/>
  <c r="J27" i="3"/>
  <c r="K24" i="3"/>
  <c r="K43" i="3" s="1"/>
  <c r="I31" i="3"/>
  <c r="I32" i="3" s="1"/>
  <c r="G37" i="3"/>
  <c r="L28" i="3"/>
  <c r="K30" i="3"/>
  <c r="J29" i="3"/>
  <c r="J39" i="3" s="1"/>
  <c r="J40" i="3" s="1"/>
  <c r="M42" i="3"/>
  <c r="L23" i="3"/>
  <c r="M35" i="3"/>
  <c r="H32" i="3"/>
  <c r="H34" i="3"/>
  <c r="H36" i="3" s="1"/>
  <c r="H47" i="3" s="1"/>
  <c r="H56" i="3" s="1"/>
  <c r="K41" i="3" l="1"/>
  <c r="J31" i="3"/>
  <c r="K27" i="3"/>
  <c r="K46" i="3"/>
  <c r="L24" i="3"/>
  <c r="L43" i="3" s="1"/>
  <c r="I34" i="3"/>
  <c r="I36" i="3" s="1"/>
  <c r="I47" i="3" s="1"/>
  <c r="I56" i="3" s="1"/>
  <c r="H37" i="3"/>
  <c r="K29" i="3"/>
  <c r="K39" i="3" s="1"/>
  <c r="K40" i="3" s="1"/>
  <c r="L30" i="3"/>
  <c r="L54" i="3"/>
  <c r="M23" i="3"/>
  <c r="N35" i="3"/>
  <c r="N42" i="3"/>
  <c r="M28" i="3"/>
  <c r="L46" i="3" l="1"/>
  <c r="L41" i="3"/>
  <c r="L27" i="3"/>
  <c r="M24" i="3"/>
  <c r="I37" i="3"/>
  <c r="K31" i="3"/>
  <c r="K32" i="3" s="1"/>
  <c r="J32" i="3"/>
  <c r="J34" i="3"/>
  <c r="J36" i="3" s="1"/>
  <c r="J47" i="3" s="1"/>
  <c r="J56" i="3" s="1"/>
  <c r="O35" i="3"/>
  <c r="L29" i="3"/>
  <c r="L39" i="3" s="1"/>
  <c r="L40" i="3" s="1"/>
  <c r="M30" i="3"/>
  <c r="M54" i="3"/>
  <c r="N23" i="3"/>
  <c r="N28" i="3"/>
  <c r="O42" i="3"/>
  <c r="I48" i="3"/>
  <c r="I57" i="3"/>
  <c r="I58" i="3"/>
  <c r="H58" i="3"/>
  <c r="H48" i="3"/>
  <c r="H57" i="3"/>
  <c r="M41" i="3" l="1"/>
  <c r="M43" i="3"/>
  <c r="M46" i="3"/>
  <c r="M27" i="3"/>
  <c r="N24" i="3"/>
  <c r="K34" i="3"/>
  <c r="K36" i="3" s="1"/>
  <c r="K47" i="3" s="1"/>
  <c r="L31" i="3"/>
  <c r="L32" i="3" s="1"/>
  <c r="J37" i="3"/>
  <c r="O28" i="3"/>
  <c r="N54" i="3"/>
  <c r="O23" i="3"/>
  <c r="P42" i="3"/>
  <c r="M29" i="3"/>
  <c r="M39" i="3" s="1"/>
  <c r="M40" i="3" s="1"/>
  <c r="N30" i="3"/>
  <c r="P35" i="3"/>
  <c r="N43" i="3" l="1"/>
  <c r="N41" i="3"/>
  <c r="N46" i="3"/>
  <c r="O24" i="3"/>
  <c r="N27" i="3"/>
  <c r="K37" i="3"/>
  <c r="L34" i="3"/>
  <c r="L36" i="3" s="1"/>
  <c r="L47" i="3" s="1"/>
  <c r="M31" i="3"/>
  <c r="P28" i="3"/>
  <c r="O54" i="3"/>
  <c r="P23" i="3"/>
  <c r="K57" i="3"/>
  <c r="K58" i="3"/>
  <c r="K56" i="3"/>
  <c r="K48" i="3"/>
  <c r="N29" i="3"/>
  <c r="N39" i="3" s="1"/>
  <c r="N40" i="3" s="1"/>
  <c r="O30" i="3"/>
  <c r="J57" i="3"/>
  <c r="J58" i="3"/>
  <c r="J48" i="3"/>
  <c r="P54" i="3" l="1"/>
  <c r="D68" i="3" s="1"/>
  <c r="P24" i="3"/>
  <c r="P41" i="3" s="1"/>
  <c r="O43" i="3"/>
  <c r="O41" i="3"/>
  <c r="O27" i="3"/>
  <c r="O46" i="3"/>
  <c r="L37" i="3"/>
  <c r="N31" i="3"/>
  <c r="N32" i="3" s="1"/>
  <c r="M32" i="3"/>
  <c r="M34" i="3"/>
  <c r="M36" i="3" s="1"/>
  <c r="M47" i="3" s="1"/>
  <c r="O29" i="3"/>
  <c r="O39" i="3" s="1"/>
  <c r="O40" i="3" s="1"/>
  <c r="P30" i="3"/>
  <c r="L56" i="3"/>
  <c r="L58" i="3"/>
  <c r="L57" i="3"/>
  <c r="L48" i="3"/>
  <c r="P29" i="3" l="1"/>
  <c r="P39" i="3" s="1"/>
  <c r="P40" i="3" s="1"/>
  <c r="P27" i="3"/>
  <c r="D66" i="3" s="1"/>
  <c r="P46" i="3"/>
  <c r="P43" i="3"/>
  <c r="N34" i="3"/>
  <c r="N36" i="3" s="1"/>
  <c r="N47" i="3" s="1"/>
  <c r="O31" i="3"/>
  <c r="M37" i="3"/>
  <c r="P31" i="3" l="1"/>
  <c r="P34" i="3" s="1"/>
  <c r="P36" i="3" s="1"/>
  <c r="P37" i="3" s="1"/>
  <c r="N37" i="3"/>
  <c r="O32" i="3"/>
  <c r="O34" i="3"/>
  <c r="O36" i="3" s="1"/>
  <c r="O47" i="3" s="1"/>
  <c r="N56" i="3"/>
  <c r="N58" i="3"/>
  <c r="N48" i="3"/>
  <c r="N57" i="3"/>
  <c r="M56" i="3"/>
  <c r="M48" i="3"/>
  <c r="M57" i="3"/>
  <c r="M58" i="3"/>
  <c r="P32" i="3" l="1"/>
  <c r="O37" i="3"/>
  <c r="O48" i="3" l="1"/>
  <c r="O58" i="3"/>
  <c r="O57" i="3"/>
  <c r="O56" i="3"/>
  <c r="G47" i="3" l="1"/>
  <c r="G56" i="3" s="1"/>
  <c r="G58" i="3" l="1"/>
  <c r="G48" i="3"/>
  <c r="G57" i="3"/>
  <c r="P47" i="3"/>
  <c r="P58" i="3" l="1"/>
  <c r="F62" i="3" s="1"/>
  <c r="H76" i="3" s="1"/>
  <c r="D67" i="3"/>
  <c r="P57" i="3"/>
  <c r="P48" i="3"/>
  <c r="P56" i="3"/>
  <c r="H70" i="3" l="1"/>
  <c r="K70" i="3" s="1"/>
  <c r="H77" i="3" s="1"/>
  <c r="H78" i="3" s="1"/>
  <c r="H69" i="3"/>
  <c r="K69" i="3" s="1"/>
  <c r="G77" i="3" s="1"/>
  <c r="H68" i="3"/>
  <c r="K68" i="3"/>
  <c r="F77" i="3" s="1"/>
  <c r="F61" i="3"/>
  <c r="F60" i="3"/>
  <c r="F76" i="3" s="1"/>
  <c r="H81" i="3" l="1"/>
  <c r="H80" i="3"/>
  <c r="F78" i="3"/>
  <c r="F80" i="3" s="1"/>
  <c r="G76" i="3"/>
  <c r="G78" i="3" s="1"/>
  <c r="F81" i="3" l="1"/>
  <c r="K5" i="3"/>
  <c r="G81" i="3"/>
  <c r="G80" i="3"/>
</calcChain>
</file>

<file path=xl/sharedStrings.xml><?xml version="1.0" encoding="utf-8"?>
<sst xmlns="http://schemas.openxmlformats.org/spreadsheetml/2006/main" count="80" uniqueCount="58">
  <si>
    <t>[COMPANY LOGO AND NAME]</t>
  </si>
  <si>
    <t>Inputs</t>
  </si>
  <si>
    <t>Legend</t>
  </si>
  <si>
    <t>Date of Valuation</t>
  </si>
  <si>
    <t>Blue = Inputs</t>
  </si>
  <si>
    <t>Revenue</t>
  </si>
  <si>
    <t>Black = Calculations</t>
  </si>
  <si>
    <t>EBITDA (Earnings)</t>
  </si>
  <si>
    <t>Depreciation</t>
  </si>
  <si>
    <t>Capital Expenditures</t>
  </si>
  <si>
    <t>Working Capital</t>
  </si>
  <si>
    <t>Rate Inputs (%)</t>
  </si>
  <si>
    <t>Company Value</t>
  </si>
  <si>
    <t>Discount Rate</t>
  </si>
  <si>
    <t>Tax Rate</t>
  </si>
  <si>
    <t>% growth</t>
  </si>
  <si>
    <t>--</t>
  </si>
  <si>
    <t>EBITDA</t>
  </si>
  <si>
    <t>% of sales</t>
  </si>
  <si>
    <t>EBIT</t>
  </si>
  <si>
    <t>Income Taxes</t>
  </si>
  <si>
    <t>% tax rate</t>
  </si>
  <si>
    <t>Net Operating Profit After Tax ("NOPAT")</t>
  </si>
  <si>
    <t>Plus: Depreciation</t>
  </si>
  <si>
    <t>Less: Capital Expenditures</t>
  </si>
  <si>
    <t>Less: Change in Working Capital</t>
  </si>
  <si>
    <t>Plus/Less: Change in Other Operating Assets/Liabilities</t>
  </si>
  <si>
    <t>Free Cash Flow ("FCF")</t>
  </si>
  <si>
    <t>Terminal Value Calculation</t>
  </si>
  <si>
    <t>Terminal Year EBITDA</t>
  </si>
  <si>
    <t>Terminal Value ("TV")</t>
  </si>
  <si>
    <t>Present Value of TV</t>
  </si>
  <si>
    <t>Terminal Year FCF</t>
  </si>
  <si>
    <t>Terminal Year Discount Period</t>
  </si>
  <si>
    <t>Company Value Calculation</t>
  </si>
  <si>
    <t>FCF over Projection Period</t>
  </si>
  <si>
    <t>Company Value Attribution</t>
  </si>
  <si>
    <t>% Value in Projection Period</t>
  </si>
  <si>
    <t>Depreciation &amp; Amotization</t>
  </si>
  <si>
    <t>Act</t>
  </si>
  <si>
    <t>Est</t>
  </si>
  <si>
    <t>Years from the date of valuation</t>
  </si>
  <si>
    <t>Monthly Discounted FCF @ rate&gt;</t>
  </si>
  <si>
    <t>Cumulative Discounted FCF @ rate&gt;</t>
  </si>
  <si>
    <t>Terminal cash flow</t>
  </si>
  <si>
    <t>Green = Linked</t>
  </si>
  <si>
    <t>Discount Rate Sensitivity</t>
  </si>
  <si>
    <t>Discounted cash flow Valuation</t>
  </si>
  <si>
    <t>Result</t>
  </si>
  <si>
    <t>Short Term Revenue Growth Rate</t>
  </si>
  <si>
    <t>Long Term Revenue Growth Rate (at end of valuation)</t>
  </si>
  <si>
    <t>Terminal Growth Rate</t>
  </si>
  <si>
    <t>WACC</t>
  </si>
  <si>
    <t>WACC sensitivity</t>
  </si>
  <si>
    <t>% Value in Terminal</t>
  </si>
  <si>
    <t>in $ million</t>
  </si>
  <si>
    <t xml:space="preserve">Need help? Please see this page for information: </t>
  </si>
  <si>
    <t>https://exceltemplate.net/support/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</si>
</sst>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\x_);\(0.0\x\)"/>
    <numFmt numFmtId="165" formatCode="#,##0.0_);\(#,##0.0\)"/>
    <numFmt numFmtId="166" formatCode="0.0%_);\(0.0%\)"/>
    <numFmt numFmtId="167" formatCode="#,##0.00000000000000"/>
    <numFmt numFmtId="168" formatCode="#,##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rgb="FF000000"/>
      <name val="Calibri"/>
      <family val="2"/>
    </font>
    <font>
      <i/>
      <sz val="12"/>
      <name val="Calibri"/>
      <family val="2"/>
    </font>
    <font>
      <b/>
      <sz val="12"/>
      <color rgb="FFFFFFFF"/>
      <name val="Calibri"/>
      <family val="2"/>
    </font>
    <font>
      <sz val="12"/>
      <color rgb="FF0000D4"/>
      <name val="Calibri"/>
      <family val="2"/>
    </font>
    <font>
      <b/>
      <sz val="12"/>
      <name val="Calibri"/>
      <family val="2"/>
    </font>
    <font>
      <sz val="12"/>
      <color rgb="FF006411"/>
      <name val="Calibri"/>
      <family val="2"/>
    </font>
    <font>
      <sz val="12"/>
      <name val="Calibri"/>
      <family val="2"/>
    </font>
    <font>
      <i/>
      <u/>
      <sz val="12"/>
      <color rgb="FF000000"/>
      <name val="Calibri"/>
      <family val="2"/>
    </font>
    <font>
      <i/>
      <sz val="12"/>
      <color rgb="FF0000D4"/>
      <name val="Calibri"/>
      <family val="2"/>
    </font>
    <font>
      <i/>
      <sz val="12"/>
      <color rgb="FF006411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Arial"/>
      <family val="2"/>
    </font>
    <font>
      <u/>
      <sz val="20"/>
      <color theme="10"/>
      <name val="Arial"/>
      <family val="2"/>
    </font>
    <font>
      <u/>
      <sz val="2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DAEEF3"/>
        <bgColor rgb="FFDAEEF3"/>
      </patternFill>
    </fill>
    <fill>
      <patternFill patternType="solid">
        <fgColor rgb="FF0070C0"/>
        <bgColor rgb="FF1F497D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4" fillId="0" borderId="0" xfId="0" applyFont="1"/>
    <xf numFmtId="0" fontId="5" fillId="0" borderId="0" xfId="0" applyFont="1"/>
    <xf numFmtId="14" fontId="7" fillId="0" borderId="0" xfId="0" applyNumberFormat="1" applyFont="1"/>
    <xf numFmtId="0" fontId="7" fillId="0" borderId="0" xfId="0" applyFont="1"/>
    <xf numFmtId="0" fontId="9" fillId="0" borderId="0" xfId="0" applyFont="1"/>
    <xf numFmtId="0" fontId="8" fillId="2" borderId="0" xfId="0" applyFont="1" applyFill="1"/>
    <xf numFmtId="10" fontId="7" fillId="0" borderId="0" xfId="0" applyNumberFormat="1" applyFont="1"/>
    <xf numFmtId="10" fontId="0" fillId="0" borderId="0" xfId="0" applyNumberFormat="1"/>
    <xf numFmtId="166" fontId="12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0" fontId="9" fillId="0" borderId="0" xfId="0" applyNumberFormat="1" applyFont="1"/>
    <xf numFmtId="10" fontId="7" fillId="0" borderId="0" xfId="1" applyNumberFormat="1" applyFont="1"/>
    <xf numFmtId="0" fontId="11" fillId="0" borderId="0" xfId="0" applyFont="1" applyAlignment="1">
      <alignment horizontal="center"/>
    </xf>
    <xf numFmtId="9" fontId="7" fillId="0" borderId="0" xfId="1" applyFont="1" applyBorder="1" applyAlignment="1">
      <alignment horizontal="right"/>
    </xf>
    <xf numFmtId="0" fontId="4" fillId="0" borderId="0" xfId="0" applyFont="1" applyAlignment="1">
      <alignment horizontal="left"/>
    </xf>
    <xf numFmtId="166" fontId="5" fillId="0" borderId="0" xfId="0" applyNumberFormat="1" applyFont="1" applyAlignment="1">
      <alignment horizontal="right"/>
    </xf>
    <xf numFmtId="166" fontId="13" fillId="0" borderId="0" xfId="0" applyNumberFormat="1" applyFont="1" applyAlignment="1">
      <alignment horizontal="right"/>
    </xf>
    <xf numFmtId="14" fontId="10" fillId="0" borderId="1" xfId="0" applyNumberFormat="1" applyFont="1" applyBorder="1" applyAlignment="1">
      <alignment horizontal="right"/>
    </xf>
    <xf numFmtId="9" fontId="9" fillId="0" borderId="0" xfId="1" applyFont="1" applyBorder="1" applyAlignment="1">
      <alignment horizontal="right"/>
    </xf>
    <xf numFmtId="10" fontId="9" fillId="0" borderId="0" xfId="0" applyNumberFormat="1" applyFont="1" applyAlignment="1">
      <alignment horizontal="center"/>
    </xf>
    <xf numFmtId="0" fontId="6" fillId="4" borderId="0" xfId="0" applyFont="1" applyFill="1"/>
    <xf numFmtId="0" fontId="14" fillId="0" borderId="0" xfId="0" applyFont="1"/>
    <xf numFmtId="0" fontId="14" fillId="0" borderId="1" xfId="0" applyFont="1" applyBorder="1"/>
    <xf numFmtId="165" fontId="14" fillId="0" borderId="0" xfId="0" applyNumberFormat="1" applyFont="1" applyAlignment="1">
      <alignment horizontal="right"/>
    </xf>
    <xf numFmtId="10" fontId="14" fillId="0" borderId="0" xfId="0" applyNumberFormat="1" applyFont="1"/>
    <xf numFmtId="167" fontId="14" fillId="0" borderId="0" xfId="0" applyNumberFormat="1" applyFont="1"/>
    <xf numFmtId="168" fontId="14" fillId="0" borderId="0" xfId="0" applyNumberFormat="1" applyFont="1"/>
    <xf numFmtId="165" fontId="14" fillId="0" borderId="0" xfId="0" applyNumberFormat="1" applyFont="1"/>
    <xf numFmtId="10" fontId="4" fillId="0" borderId="0" xfId="0" applyNumberFormat="1" applyFont="1"/>
    <xf numFmtId="0" fontId="4" fillId="0" borderId="0" xfId="0" applyFont="1" applyAlignment="1">
      <alignment vertical="center" wrapText="1"/>
    </xf>
    <xf numFmtId="0" fontId="14" fillId="3" borderId="0" xfId="0" applyFont="1" applyFill="1"/>
    <xf numFmtId="0" fontId="14" fillId="0" borderId="2" xfId="0" applyFont="1" applyBorder="1"/>
    <xf numFmtId="0" fontId="14" fillId="0" borderId="3" xfId="0" applyFont="1" applyBorder="1"/>
    <xf numFmtId="166" fontId="14" fillId="0" borderId="0" xfId="0" applyNumberFormat="1" applyFont="1"/>
    <xf numFmtId="164" fontId="14" fillId="0" borderId="0" xfId="0" applyNumberFormat="1" applyFont="1"/>
    <xf numFmtId="0" fontId="11" fillId="0" borderId="5" xfId="0" applyFont="1" applyBorder="1" applyAlignment="1">
      <alignment horizontal="center"/>
    </xf>
    <xf numFmtId="14" fontId="9" fillId="0" borderId="9" xfId="0" applyNumberFormat="1" applyFont="1" applyBorder="1"/>
    <xf numFmtId="166" fontId="12" fillId="0" borderId="5" xfId="0" applyNumberFormat="1" applyFont="1" applyBorder="1" applyAlignment="1">
      <alignment horizontal="right"/>
    </xf>
    <xf numFmtId="0" fontId="14" fillId="0" borderId="5" xfId="0" applyFont="1" applyBorder="1"/>
    <xf numFmtId="166" fontId="5" fillId="0" borderId="5" xfId="0" applyNumberFormat="1" applyFont="1" applyBorder="1" applyAlignment="1">
      <alignment horizontal="right"/>
    </xf>
    <xf numFmtId="165" fontId="14" fillId="0" borderId="5" xfId="0" applyNumberFormat="1" applyFont="1" applyBorder="1" applyAlignment="1">
      <alignment horizontal="right"/>
    </xf>
    <xf numFmtId="166" fontId="4" fillId="0" borderId="5" xfId="0" applyNumberFormat="1" applyFont="1" applyBorder="1" applyAlignment="1">
      <alignment horizontal="right"/>
    </xf>
    <xf numFmtId="166" fontId="13" fillId="0" borderId="5" xfId="0" applyNumberFormat="1" applyFont="1" applyBorder="1" applyAlignment="1">
      <alignment horizontal="right"/>
    </xf>
    <xf numFmtId="9" fontId="7" fillId="0" borderId="5" xfId="1" applyFont="1" applyBorder="1" applyAlignment="1">
      <alignment horizontal="right"/>
    </xf>
    <xf numFmtId="14" fontId="14" fillId="0" borderId="0" xfId="0" applyNumberFormat="1" applyFont="1"/>
    <xf numFmtId="43" fontId="10" fillId="0" borderId="0" xfId="2" applyFont="1"/>
    <xf numFmtId="43" fontId="7" fillId="0" borderId="0" xfId="2" applyFont="1"/>
    <xf numFmtId="43" fontId="14" fillId="0" borderId="0" xfId="2" applyFont="1"/>
    <xf numFmtId="43" fontId="14" fillId="0" borderId="3" xfId="2" applyFont="1" applyBorder="1"/>
    <xf numFmtId="43" fontId="14" fillId="0" borderId="4" xfId="2" applyFont="1" applyBorder="1"/>
    <xf numFmtId="43" fontId="9" fillId="0" borderId="5" xfId="2" applyFont="1" applyBorder="1" applyAlignment="1">
      <alignment horizontal="right"/>
    </xf>
    <xf numFmtId="43" fontId="14" fillId="0" borderId="0" xfId="2" applyFont="1" applyBorder="1" applyAlignment="1">
      <alignment horizontal="right"/>
    </xf>
    <xf numFmtId="43" fontId="14" fillId="0" borderId="5" xfId="2" applyFont="1" applyBorder="1" applyAlignment="1">
      <alignment horizontal="right"/>
    </xf>
    <xf numFmtId="43" fontId="9" fillId="0" borderId="0" xfId="2" applyFont="1" applyBorder="1" applyAlignment="1">
      <alignment horizontal="right"/>
    </xf>
    <xf numFmtId="43" fontId="10" fillId="0" borderId="0" xfId="2" applyFont="1" applyBorder="1" applyAlignment="1">
      <alignment horizontal="right"/>
    </xf>
    <xf numFmtId="43" fontId="7" fillId="0" borderId="5" xfId="2" applyFont="1" applyBorder="1" applyAlignment="1">
      <alignment horizontal="right"/>
    </xf>
    <xf numFmtId="43" fontId="7" fillId="0" borderId="0" xfId="2" applyFont="1" applyBorder="1" applyAlignment="1">
      <alignment horizontal="right"/>
    </xf>
    <xf numFmtId="43" fontId="14" fillId="0" borderId="0" xfId="2" applyFont="1" applyAlignment="1">
      <alignment horizontal="right"/>
    </xf>
    <xf numFmtId="43" fontId="14" fillId="0" borderId="6" xfId="2" applyFont="1" applyBorder="1"/>
    <xf numFmtId="43" fontId="14" fillId="0" borderId="7" xfId="2" applyFont="1" applyBorder="1"/>
    <xf numFmtId="43" fontId="14" fillId="0" borderId="8" xfId="2" applyFont="1" applyBorder="1"/>
    <xf numFmtId="43" fontId="14" fillId="0" borderId="6" xfId="2" applyFont="1" applyBorder="1" applyAlignment="1">
      <alignment horizontal="right"/>
    </xf>
    <xf numFmtId="43" fontId="14" fillId="0" borderId="7" xfId="2" applyFont="1" applyBorder="1" applyAlignment="1">
      <alignment horizontal="right"/>
    </xf>
    <xf numFmtId="43" fontId="14" fillId="0" borderId="8" xfId="2" applyFont="1" applyBorder="1" applyAlignment="1">
      <alignment horizontal="right"/>
    </xf>
    <xf numFmtId="43" fontId="9" fillId="0" borderId="0" xfId="2" applyFont="1"/>
    <xf numFmtId="0" fontId="7" fillId="0" borderId="0" xfId="0" applyFont="1" applyAlignment="1">
      <alignment horizontal="right" vertical="center"/>
    </xf>
    <xf numFmtId="0" fontId="16" fillId="0" borderId="0" xfId="0" applyFont="1"/>
    <xf numFmtId="0" fontId="3" fillId="0" borderId="0" xfId="0" applyFont="1"/>
    <xf numFmtId="0" fontId="17" fillId="0" borderId="0" xfId="3" applyFont="1"/>
    <xf numFmtId="0" fontId="18" fillId="0" borderId="0" xfId="3" applyFont="1"/>
    <xf numFmtId="0" fontId="14" fillId="0" borderId="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8" fillId="0" borderId="0" xfId="3" applyFont="1" applyAlignment="1">
      <alignment horizontal="left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755650</xdr:colOff>
      <xdr:row>35</xdr:row>
      <xdr:rowOff>168258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65D4C2-0627-EA4B-AE13-3BD32703D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36150" cy="7086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1"/>
  <sheetViews>
    <sheetView showGridLines="0" tabSelected="1" zoomScale="110" zoomScaleNormal="110" workbookViewId="0">
      <pane xSplit="4" ySplit="23" topLeftCell="E24" activePane="bottomRight" state="frozen"/>
      <selection pane="topRight" activeCell="E1" sqref="E1"/>
      <selection pane="bottomLeft" activeCell="A24" sqref="A24"/>
      <selection pane="bottomRight" activeCell="C83" sqref="C83"/>
    </sheetView>
  </sheetViews>
  <sheetFormatPr defaultColWidth="15.453125" defaultRowHeight="14.5" x14ac:dyDescent="0.35"/>
  <cols>
    <col min="1" max="2" width="3" customWidth="1"/>
    <col min="3" max="3" width="55.453125" customWidth="1"/>
    <col min="4" max="4" width="11.7265625" bestFit="1" customWidth="1"/>
    <col min="5" max="5" width="1.7265625" customWidth="1"/>
    <col min="6" max="16" width="14.7265625" customWidth="1"/>
    <col min="17" max="17" width="15.7265625" bestFit="1" customWidth="1"/>
    <col min="18" max="26" width="12.453125" customWidth="1"/>
  </cols>
  <sheetData>
    <row r="1" spans="1:26" ht="26" x14ac:dyDescent="0.35">
      <c r="B1" s="2"/>
      <c r="C1" s="1" t="s">
        <v>0</v>
      </c>
      <c r="D1" s="2"/>
      <c r="E1" s="2"/>
      <c r="F1" s="2"/>
      <c r="G1" s="2"/>
      <c r="H1" s="3" t="s">
        <v>47</v>
      </c>
    </row>
    <row r="2" spans="1:26" ht="15.75" customHeight="1" x14ac:dyDescent="0.35">
      <c r="A2" s="5"/>
      <c r="B2" s="5"/>
      <c r="C2" s="6"/>
      <c r="D2" s="5"/>
      <c r="E2" s="5"/>
      <c r="F2" s="5"/>
      <c r="G2" s="5"/>
      <c r="H2" s="70" t="s">
        <v>55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s="26" customFormat="1" ht="15.75" customHeight="1" x14ac:dyDescent="0.35"/>
    <row r="4" spans="1:26" s="26" customFormat="1" ht="15.75" customHeight="1" x14ac:dyDescent="0.35">
      <c r="C4" s="25" t="s">
        <v>1</v>
      </c>
      <c r="D4" s="25"/>
      <c r="F4" s="25" t="s">
        <v>2</v>
      </c>
      <c r="G4" s="25"/>
      <c r="I4" s="25" t="s">
        <v>48</v>
      </c>
      <c r="J4" s="25"/>
      <c r="K4" s="25"/>
    </row>
    <row r="5" spans="1:26" s="26" customFormat="1" ht="15.75" customHeight="1" x14ac:dyDescent="0.35">
      <c r="C5" s="26" t="s">
        <v>3</v>
      </c>
      <c r="D5" s="7">
        <v>43830</v>
      </c>
      <c r="E5" s="49"/>
      <c r="F5" s="8" t="s">
        <v>4</v>
      </c>
      <c r="I5" s="26" t="s">
        <v>12</v>
      </c>
      <c r="J5" s="26" t="str">
        <f>H2</f>
        <v>in $ million</v>
      </c>
      <c r="K5" s="50">
        <f>G78</f>
        <v>67.309547597449551</v>
      </c>
    </row>
    <row r="6" spans="1:26" s="26" customFormat="1" ht="15.75" customHeight="1" x14ac:dyDescent="0.35">
      <c r="C6" s="10" t="str">
        <f>"Operating Inputs "&amp;H2</f>
        <v>Operating Inputs in $ million</v>
      </c>
      <c r="D6" s="10"/>
      <c r="E6" s="49"/>
      <c r="F6" s="9" t="s">
        <v>45</v>
      </c>
      <c r="K6" s="39"/>
    </row>
    <row r="7" spans="1:26" s="26" customFormat="1" ht="15.75" customHeight="1" x14ac:dyDescent="0.35">
      <c r="C7" s="26" t="s">
        <v>5</v>
      </c>
      <c r="D7" s="51">
        <v>50</v>
      </c>
      <c r="F7" s="26" t="s">
        <v>6</v>
      </c>
      <c r="G7" s="9"/>
      <c r="K7" s="39"/>
    </row>
    <row r="8" spans="1:26" s="26" customFormat="1" ht="15.75" customHeight="1" x14ac:dyDescent="0.35">
      <c r="C8" s="26" t="s">
        <v>7</v>
      </c>
      <c r="D8" s="51">
        <v>10</v>
      </c>
      <c r="E8" s="49"/>
    </row>
    <row r="9" spans="1:26" s="26" customFormat="1" ht="15.75" customHeight="1" x14ac:dyDescent="0.35">
      <c r="C9" s="26" t="s">
        <v>38</v>
      </c>
      <c r="D9" s="51">
        <v>5</v>
      </c>
      <c r="E9" s="49"/>
      <c r="O9" s="8"/>
    </row>
    <row r="10" spans="1:26" s="26" customFormat="1" ht="15.75" customHeight="1" x14ac:dyDescent="0.35">
      <c r="C10" s="26" t="s">
        <v>9</v>
      </c>
      <c r="D10" s="51">
        <v>3.5</v>
      </c>
      <c r="E10" s="49"/>
      <c r="O10" s="8"/>
    </row>
    <row r="11" spans="1:26" s="26" customFormat="1" ht="15.75" customHeight="1" x14ac:dyDescent="0.35">
      <c r="C11" s="26" t="s">
        <v>10</v>
      </c>
      <c r="D11" s="51">
        <v>0.5</v>
      </c>
      <c r="E11" s="49"/>
      <c r="O11" s="8"/>
    </row>
    <row r="12" spans="1:26" s="26" customFormat="1" ht="15.75" customHeight="1" x14ac:dyDescent="0.35">
      <c r="C12" s="10" t="s">
        <v>11</v>
      </c>
      <c r="D12" s="10"/>
      <c r="E12" s="49"/>
      <c r="O12" s="8"/>
    </row>
    <row r="13" spans="1:26" s="26" customFormat="1" ht="15.75" customHeight="1" x14ac:dyDescent="0.35">
      <c r="C13" s="26" t="s">
        <v>13</v>
      </c>
      <c r="D13" s="11">
        <v>0.12</v>
      </c>
      <c r="E13" s="49"/>
      <c r="O13" s="8"/>
    </row>
    <row r="14" spans="1:26" s="26" customFormat="1" ht="15.75" customHeight="1" x14ac:dyDescent="0.35">
      <c r="C14" s="26" t="s">
        <v>46</v>
      </c>
      <c r="D14" s="16">
        <v>0.01</v>
      </c>
      <c r="E14" s="49"/>
    </row>
    <row r="15" spans="1:26" s="26" customFormat="1" ht="15.75" customHeight="1" x14ac:dyDescent="0.35">
      <c r="C15" s="26" t="s">
        <v>14</v>
      </c>
      <c r="D15" s="11">
        <v>0.25</v>
      </c>
      <c r="E15" s="29"/>
    </row>
    <row r="16" spans="1:26" s="26" customFormat="1" ht="15.75" customHeight="1" x14ac:dyDescent="0.35">
      <c r="C16" s="26" t="s">
        <v>49</v>
      </c>
      <c r="D16" s="11">
        <v>0.06</v>
      </c>
      <c r="E16" s="29"/>
    </row>
    <row r="17" spans="1:26" s="26" customFormat="1" ht="15.75" customHeight="1" x14ac:dyDescent="0.35">
      <c r="C17" s="26" t="s">
        <v>50</v>
      </c>
      <c r="D17" s="11">
        <v>0.03</v>
      </c>
      <c r="E17" s="29"/>
    </row>
    <row r="18" spans="1:26" ht="15.75" customHeight="1" x14ac:dyDescent="0.35">
      <c r="E18" s="12"/>
    </row>
    <row r="19" spans="1:26" ht="15.75" customHeight="1" x14ac:dyDescent="0.35"/>
    <row r="20" spans="1:26" s="26" customFormat="1" ht="15.75" customHeight="1" x14ac:dyDescent="0.35">
      <c r="C20" s="25" t="str">
        <f>"Free cash flow projection"&amp;" "&amp;H2</f>
        <v>Free cash flow projection in $ million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</row>
    <row r="21" spans="1:26" s="26" customFormat="1" ht="7.5" customHeight="1" x14ac:dyDescent="0.35"/>
    <row r="22" spans="1:26" s="26" customFormat="1" ht="18" customHeight="1" x14ac:dyDescent="0.35">
      <c r="F22" s="40" t="s">
        <v>39</v>
      </c>
      <c r="G22" s="17" t="s">
        <v>40</v>
      </c>
      <c r="H22" s="17" t="s">
        <v>40</v>
      </c>
      <c r="I22" s="17" t="s">
        <v>40</v>
      </c>
      <c r="J22" s="17" t="s">
        <v>40</v>
      </c>
      <c r="K22" s="17" t="s">
        <v>40</v>
      </c>
      <c r="L22" s="17" t="s">
        <v>40</v>
      </c>
      <c r="M22" s="17" t="s">
        <v>40</v>
      </c>
      <c r="N22" s="17" t="s">
        <v>40</v>
      </c>
      <c r="O22" s="17" t="s">
        <v>40</v>
      </c>
      <c r="P22" s="17" t="s">
        <v>40</v>
      </c>
    </row>
    <row r="23" spans="1:26" s="26" customFormat="1" ht="15.75" customHeight="1" x14ac:dyDescent="0.35">
      <c r="C23" s="27"/>
      <c r="D23" s="27"/>
      <c r="E23" s="27"/>
      <c r="F23" s="41">
        <f>D5</f>
        <v>43830</v>
      </c>
      <c r="G23" s="22">
        <f>DATE(YEAR(F23)+1,MONTH(F23),DAY(F23))</f>
        <v>44196</v>
      </c>
      <c r="H23" s="22">
        <f t="shared" ref="H23:P23" si="0">DATE(YEAR(G23)+1,MONTH(G23),DAY(G23))</f>
        <v>44561</v>
      </c>
      <c r="I23" s="22">
        <f t="shared" si="0"/>
        <v>44926</v>
      </c>
      <c r="J23" s="22">
        <f t="shared" si="0"/>
        <v>45291</v>
      </c>
      <c r="K23" s="22">
        <f t="shared" si="0"/>
        <v>45657</v>
      </c>
      <c r="L23" s="22">
        <f t="shared" si="0"/>
        <v>46022</v>
      </c>
      <c r="M23" s="22">
        <f t="shared" si="0"/>
        <v>46387</v>
      </c>
      <c r="N23" s="22">
        <f t="shared" si="0"/>
        <v>46752</v>
      </c>
      <c r="O23" s="22">
        <f t="shared" si="0"/>
        <v>47118</v>
      </c>
      <c r="P23" s="22">
        <f t="shared" si="0"/>
        <v>47483</v>
      </c>
    </row>
    <row r="24" spans="1:26" s="26" customFormat="1" ht="15.75" customHeight="1" x14ac:dyDescent="0.35">
      <c r="C24" s="26" t="s">
        <v>5</v>
      </c>
      <c r="F24" s="55">
        <f>D7</f>
        <v>50</v>
      </c>
      <c r="G24" s="56">
        <f t="shared" ref="G24:P24" si="1">(G25+1)*F24</f>
        <v>53</v>
      </c>
      <c r="H24" s="56">
        <f t="shared" si="1"/>
        <v>56.00333333333333</v>
      </c>
      <c r="I24" s="56">
        <f t="shared" si="1"/>
        <v>58.990177777777767</v>
      </c>
      <c r="J24" s="56">
        <f t="shared" si="1"/>
        <v>61.93968666666666</v>
      </c>
      <c r="K24" s="56">
        <f t="shared" si="1"/>
        <v>64.830205377777773</v>
      </c>
      <c r="L24" s="56">
        <f t="shared" si="1"/>
        <v>67.639514277481467</v>
      </c>
      <c r="M24" s="56">
        <f t="shared" si="1"/>
        <v>70.345094848580729</v>
      </c>
      <c r="N24" s="56">
        <f t="shared" si="1"/>
        <v>72.924414993028691</v>
      </c>
      <c r="O24" s="56">
        <f t="shared" si="1"/>
        <v>75.355228826129633</v>
      </c>
      <c r="P24" s="56">
        <f t="shared" si="1"/>
        <v>77.61588569091353</v>
      </c>
    </row>
    <row r="25" spans="1:26" s="26" customFormat="1" ht="15.75" customHeight="1" x14ac:dyDescent="0.35">
      <c r="A25" s="5"/>
      <c r="B25" s="5"/>
      <c r="C25" s="19" t="s">
        <v>15</v>
      </c>
      <c r="D25" s="5"/>
      <c r="E25" s="5"/>
      <c r="F25" s="42" t="s">
        <v>16</v>
      </c>
      <c r="G25" s="21">
        <f>D16</f>
        <v>0.06</v>
      </c>
      <c r="H25" s="20">
        <f t="shared" ref="H25:P25" si="2">G25-($D$16-$D$17)/9</f>
        <v>5.6666666666666664E-2</v>
      </c>
      <c r="I25" s="20">
        <f t="shared" si="2"/>
        <v>5.333333333333333E-2</v>
      </c>
      <c r="J25" s="20">
        <f t="shared" si="2"/>
        <v>4.9999999999999996E-2</v>
      </c>
      <c r="K25" s="20">
        <f t="shared" si="2"/>
        <v>4.6666666666666662E-2</v>
      </c>
      <c r="L25" s="20">
        <f t="shared" si="2"/>
        <v>4.3333333333333328E-2</v>
      </c>
      <c r="M25" s="20">
        <f t="shared" si="2"/>
        <v>3.9999999999999994E-2</v>
      </c>
      <c r="N25" s="20">
        <f t="shared" si="2"/>
        <v>3.666666666666666E-2</v>
      </c>
      <c r="O25" s="20">
        <f t="shared" si="2"/>
        <v>3.3333333333333326E-2</v>
      </c>
      <c r="P25" s="20">
        <f t="shared" si="2"/>
        <v>2.9999999999999992E-2</v>
      </c>
      <c r="R25" s="5"/>
      <c r="S25" s="5"/>
      <c r="T25" s="5"/>
      <c r="U25" s="5"/>
      <c r="V25" s="5"/>
      <c r="W25" s="5"/>
      <c r="X25" s="5"/>
      <c r="Y25" s="5"/>
      <c r="Z25" s="5"/>
    </row>
    <row r="26" spans="1:26" s="26" customFormat="1" ht="7.5" customHeight="1" x14ac:dyDescent="0.35">
      <c r="F26" s="43"/>
    </row>
    <row r="27" spans="1:26" s="26" customFormat="1" ht="15.75" customHeight="1" x14ac:dyDescent="0.35">
      <c r="C27" s="26" t="s">
        <v>17</v>
      </c>
      <c r="F27" s="55">
        <f>D8</f>
        <v>10</v>
      </c>
      <c r="G27" s="56">
        <f t="shared" ref="G27:P27" si="3">G28*G24</f>
        <v>10.600000000000001</v>
      </c>
      <c r="H27" s="56">
        <f t="shared" si="3"/>
        <v>11.200666666666667</v>
      </c>
      <c r="I27" s="56">
        <f t="shared" si="3"/>
        <v>11.798035555555554</v>
      </c>
      <c r="J27" s="56">
        <f t="shared" si="3"/>
        <v>12.387937333333333</v>
      </c>
      <c r="K27" s="56">
        <f t="shared" si="3"/>
        <v>12.966041075555555</v>
      </c>
      <c r="L27" s="56">
        <f t="shared" si="3"/>
        <v>13.527902855496293</v>
      </c>
      <c r="M27" s="56">
        <f t="shared" si="3"/>
        <v>14.069018969716147</v>
      </c>
      <c r="N27" s="56">
        <f t="shared" si="3"/>
        <v>14.584882998605739</v>
      </c>
      <c r="O27" s="56">
        <f t="shared" si="3"/>
        <v>15.071045765225927</v>
      </c>
      <c r="P27" s="56">
        <f t="shared" si="3"/>
        <v>15.523177138182707</v>
      </c>
    </row>
    <row r="28" spans="1:26" s="26" customFormat="1" ht="15.75" customHeight="1" x14ac:dyDescent="0.35">
      <c r="A28" s="5"/>
      <c r="B28" s="5"/>
      <c r="C28" s="19" t="s">
        <v>18</v>
      </c>
      <c r="D28" s="5"/>
      <c r="E28" s="5"/>
      <c r="F28" s="44">
        <f>F27/F24</f>
        <v>0.2</v>
      </c>
      <c r="G28" s="14">
        <f t="shared" ref="G28:P28" si="4">F28</f>
        <v>0.2</v>
      </c>
      <c r="H28" s="14">
        <f t="shared" si="4"/>
        <v>0.2</v>
      </c>
      <c r="I28" s="14">
        <f t="shared" si="4"/>
        <v>0.2</v>
      </c>
      <c r="J28" s="14">
        <f t="shared" si="4"/>
        <v>0.2</v>
      </c>
      <c r="K28" s="14">
        <f t="shared" si="4"/>
        <v>0.2</v>
      </c>
      <c r="L28" s="14">
        <f t="shared" si="4"/>
        <v>0.2</v>
      </c>
      <c r="M28" s="14">
        <f t="shared" si="4"/>
        <v>0.2</v>
      </c>
      <c r="N28" s="14">
        <f t="shared" si="4"/>
        <v>0.2</v>
      </c>
      <c r="O28" s="14">
        <f t="shared" si="4"/>
        <v>0.2</v>
      </c>
      <c r="P28" s="14">
        <f t="shared" si="4"/>
        <v>0.2</v>
      </c>
      <c r="R28" s="5"/>
      <c r="S28" s="5"/>
      <c r="T28" s="5"/>
      <c r="U28" s="5"/>
      <c r="V28" s="5"/>
      <c r="W28" s="5"/>
      <c r="X28" s="5"/>
      <c r="Y28" s="5"/>
      <c r="Z28" s="5"/>
    </row>
    <row r="29" spans="1:26" s="26" customFormat="1" ht="15.75" customHeight="1" x14ac:dyDescent="0.35">
      <c r="C29" s="26" t="s">
        <v>8</v>
      </c>
      <c r="F29" s="55">
        <f>D9</f>
        <v>5</v>
      </c>
      <c r="G29" s="56">
        <f>G30*G24</f>
        <v>5.3000000000000007</v>
      </c>
      <c r="H29" s="56">
        <f t="shared" ref="H29:P29" si="5">H30*H24</f>
        <v>5.6003333333333334</v>
      </c>
      <c r="I29" s="56">
        <f t="shared" si="5"/>
        <v>5.899017777777777</v>
      </c>
      <c r="J29" s="56">
        <f t="shared" si="5"/>
        <v>6.1939686666666667</v>
      </c>
      <c r="K29" s="56">
        <f t="shared" si="5"/>
        <v>6.4830205377777776</v>
      </c>
      <c r="L29" s="56">
        <f t="shared" si="5"/>
        <v>6.7639514277481467</v>
      </c>
      <c r="M29" s="56">
        <f t="shared" si="5"/>
        <v>7.0345094848580736</v>
      </c>
      <c r="N29" s="56">
        <f t="shared" si="5"/>
        <v>7.2924414993028694</v>
      </c>
      <c r="O29" s="56">
        <f t="shared" si="5"/>
        <v>7.5355228826129634</v>
      </c>
      <c r="P29" s="56">
        <f t="shared" si="5"/>
        <v>7.7615885690913533</v>
      </c>
    </row>
    <row r="30" spans="1:26" s="26" customFormat="1" ht="15.75" customHeight="1" x14ac:dyDescent="0.35">
      <c r="A30" s="5"/>
      <c r="B30" s="5"/>
      <c r="C30" s="19" t="s">
        <v>18</v>
      </c>
      <c r="D30" s="5"/>
      <c r="E30" s="5"/>
      <c r="F30" s="44">
        <f>F29/F24</f>
        <v>0.1</v>
      </c>
      <c r="G30" s="14">
        <f t="shared" ref="G30:P30" si="6">F30</f>
        <v>0.1</v>
      </c>
      <c r="H30" s="14">
        <f t="shared" si="6"/>
        <v>0.1</v>
      </c>
      <c r="I30" s="14">
        <f t="shared" si="6"/>
        <v>0.1</v>
      </c>
      <c r="J30" s="14">
        <f t="shared" si="6"/>
        <v>0.1</v>
      </c>
      <c r="K30" s="14">
        <f t="shared" si="6"/>
        <v>0.1</v>
      </c>
      <c r="L30" s="14">
        <f t="shared" si="6"/>
        <v>0.1</v>
      </c>
      <c r="M30" s="14">
        <f t="shared" si="6"/>
        <v>0.1</v>
      </c>
      <c r="N30" s="14">
        <f t="shared" si="6"/>
        <v>0.1</v>
      </c>
      <c r="O30" s="14">
        <f t="shared" si="6"/>
        <v>0.1</v>
      </c>
      <c r="P30" s="14">
        <f t="shared" si="6"/>
        <v>0.1</v>
      </c>
      <c r="R30" s="5"/>
      <c r="S30" s="5"/>
      <c r="T30" s="5"/>
      <c r="U30" s="5"/>
      <c r="V30" s="5"/>
      <c r="W30" s="5"/>
      <c r="X30" s="5"/>
      <c r="Y30" s="5"/>
      <c r="Z30" s="5"/>
    </row>
    <row r="31" spans="1:26" s="26" customFormat="1" ht="15.75" customHeight="1" x14ac:dyDescent="0.35">
      <c r="C31" s="26" t="s">
        <v>19</v>
      </c>
      <c r="F31" s="57">
        <f>F27-F29</f>
        <v>5</v>
      </c>
      <c r="G31" s="56">
        <f t="shared" ref="G31:P31" si="7">G27-G29</f>
        <v>5.3000000000000007</v>
      </c>
      <c r="H31" s="56">
        <f t="shared" si="7"/>
        <v>5.6003333333333334</v>
      </c>
      <c r="I31" s="56">
        <f t="shared" si="7"/>
        <v>5.899017777777777</v>
      </c>
      <c r="J31" s="56">
        <f t="shared" si="7"/>
        <v>6.1939686666666667</v>
      </c>
      <c r="K31" s="56">
        <f t="shared" si="7"/>
        <v>6.4830205377777776</v>
      </c>
      <c r="L31" s="56">
        <f t="shared" si="7"/>
        <v>6.7639514277481467</v>
      </c>
      <c r="M31" s="56">
        <f t="shared" si="7"/>
        <v>7.0345094848580736</v>
      </c>
      <c r="N31" s="56">
        <f t="shared" si="7"/>
        <v>7.2924414993028694</v>
      </c>
      <c r="O31" s="56">
        <f t="shared" si="7"/>
        <v>7.5355228826129634</v>
      </c>
      <c r="P31" s="56">
        <f t="shared" si="7"/>
        <v>7.7615885690913533</v>
      </c>
    </row>
    <row r="32" spans="1:26" s="26" customFormat="1" ht="15.75" customHeight="1" x14ac:dyDescent="0.35">
      <c r="A32" s="5"/>
      <c r="B32" s="5"/>
      <c r="C32" s="19" t="s">
        <v>18</v>
      </c>
      <c r="D32" s="5"/>
      <c r="E32" s="5"/>
      <c r="F32" s="46">
        <f t="shared" ref="F32:P32" si="8">F31/F24</f>
        <v>0.1</v>
      </c>
      <c r="G32" s="14">
        <f t="shared" si="8"/>
        <v>0.10000000000000002</v>
      </c>
      <c r="H32" s="14">
        <f t="shared" si="8"/>
        <v>0.1</v>
      </c>
      <c r="I32" s="14">
        <f t="shared" si="8"/>
        <v>0.1</v>
      </c>
      <c r="J32" s="14">
        <f t="shared" si="8"/>
        <v>0.1</v>
      </c>
      <c r="K32" s="14">
        <f t="shared" si="8"/>
        <v>0.1</v>
      </c>
      <c r="L32" s="14">
        <f t="shared" si="8"/>
        <v>0.1</v>
      </c>
      <c r="M32" s="14">
        <f t="shared" si="8"/>
        <v>0.1</v>
      </c>
      <c r="N32" s="14">
        <f t="shared" si="8"/>
        <v>0.1</v>
      </c>
      <c r="O32" s="14">
        <f t="shared" si="8"/>
        <v>0.1</v>
      </c>
      <c r="P32" s="14">
        <f t="shared" si="8"/>
        <v>0.1</v>
      </c>
      <c r="R32" s="5"/>
      <c r="S32" s="5"/>
      <c r="T32" s="5"/>
      <c r="U32" s="5"/>
      <c r="V32" s="5"/>
      <c r="W32" s="5"/>
      <c r="X32" s="5"/>
      <c r="Y32" s="5"/>
      <c r="Z32" s="5"/>
    </row>
    <row r="33" spans="1:26" s="26" customFormat="1" ht="7.5" customHeight="1" x14ac:dyDescent="0.35">
      <c r="F33" s="43"/>
    </row>
    <row r="34" spans="1:26" s="26" customFormat="1" ht="15.75" customHeight="1" x14ac:dyDescent="0.35">
      <c r="C34" s="26" t="s">
        <v>20</v>
      </c>
      <c r="F34" s="57">
        <f t="shared" ref="F34:P34" si="9">F35*F31</f>
        <v>1.25</v>
      </c>
      <c r="G34" s="56">
        <f>G35*G31</f>
        <v>1.3250000000000002</v>
      </c>
      <c r="H34" s="56">
        <f t="shared" si="9"/>
        <v>1.4000833333333333</v>
      </c>
      <c r="I34" s="56">
        <f t="shared" si="9"/>
        <v>1.4747544444444443</v>
      </c>
      <c r="J34" s="56">
        <f t="shared" si="9"/>
        <v>1.5484921666666667</v>
      </c>
      <c r="K34" s="56">
        <f t="shared" si="9"/>
        <v>1.6207551344444444</v>
      </c>
      <c r="L34" s="56">
        <f t="shared" si="9"/>
        <v>1.6909878569370367</v>
      </c>
      <c r="M34" s="56">
        <f t="shared" si="9"/>
        <v>1.7586273712145184</v>
      </c>
      <c r="N34" s="56">
        <f t="shared" si="9"/>
        <v>1.8231103748257174</v>
      </c>
      <c r="O34" s="56">
        <f t="shared" si="9"/>
        <v>1.8838807206532409</v>
      </c>
      <c r="P34" s="56">
        <f t="shared" si="9"/>
        <v>1.9403971422728383</v>
      </c>
    </row>
    <row r="35" spans="1:26" s="26" customFormat="1" ht="15.75" customHeight="1" x14ac:dyDescent="0.35">
      <c r="A35" s="5"/>
      <c r="B35" s="5"/>
      <c r="C35" s="19" t="s">
        <v>21</v>
      </c>
      <c r="D35" s="5"/>
      <c r="E35" s="5"/>
      <c r="F35" s="47">
        <f>D15</f>
        <v>0.25</v>
      </c>
      <c r="G35" s="14">
        <f>F35</f>
        <v>0.25</v>
      </c>
      <c r="H35" s="14">
        <f t="shared" ref="H35:P35" si="10">G35</f>
        <v>0.25</v>
      </c>
      <c r="I35" s="14">
        <f t="shared" si="10"/>
        <v>0.25</v>
      </c>
      <c r="J35" s="14">
        <f t="shared" si="10"/>
        <v>0.25</v>
      </c>
      <c r="K35" s="14">
        <f t="shared" si="10"/>
        <v>0.25</v>
      </c>
      <c r="L35" s="14">
        <f t="shared" si="10"/>
        <v>0.25</v>
      </c>
      <c r="M35" s="14">
        <f t="shared" si="10"/>
        <v>0.25</v>
      </c>
      <c r="N35" s="14">
        <f t="shared" si="10"/>
        <v>0.25</v>
      </c>
      <c r="O35" s="14">
        <f t="shared" si="10"/>
        <v>0.25</v>
      </c>
      <c r="P35" s="14">
        <f t="shared" si="10"/>
        <v>0.25</v>
      </c>
      <c r="R35" s="5"/>
      <c r="S35" s="5"/>
      <c r="T35" s="5"/>
      <c r="U35" s="5"/>
      <c r="V35" s="5"/>
      <c r="W35" s="5"/>
      <c r="X35" s="5"/>
      <c r="Y35" s="5"/>
      <c r="Z35" s="5"/>
    </row>
    <row r="36" spans="1:26" s="26" customFormat="1" ht="15.75" customHeight="1" x14ac:dyDescent="0.35">
      <c r="C36" s="26" t="s">
        <v>22</v>
      </c>
      <c r="F36" s="57">
        <f t="shared" ref="F36:P36" si="11">F31-F34</f>
        <v>3.75</v>
      </c>
      <c r="G36" s="56">
        <f t="shared" si="11"/>
        <v>3.9750000000000005</v>
      </c>
      <c r="H36" s="56">
        <f t="shared" si="11"/>
        <v>4.2002500000000005</v>
      </c>
      <c r="I36" s="56">
        <f t="shared" si="11"/>
        <v>4.4242633333333323</v>
      </c>
      <c r="J36" s="56">
        <f t="shared" si="11"/>
        <v>4.6454765</v>
      </c>
      <c r="K36" s="56">
        <f t="shared" si="11"/>
        <v>4.8622654033333337</v>
      </c>
      <c r="L36" s="56">
        <f t="shared" si="11"/>
        <v>5.07296357081111</v>
      </c>
      <c r="M36" s="56">
        <f t="shared" si="11"/>
        <v>5.2758821136435552</v>
      </c>
      <c r="N36" s="56">
        <f t="shared" si="11"/>
        <v>5.4693311244771525</v>
      </c>
      <c r="O36" s="56">
        <f t="shared" si="11"/>
        <v>5.6516421619597228</v>
      </c>
      <c r="P36" s="56">
        <f t="shared" si="11"/>
        <v>5.8211914268185154</v>
      </c>
    </row>
    <row r="37" spans="1:26" s="26" customFormat="1" ht="15.75" customHeight="1" x14ac:dyDescent="0.35">
      <c r="A37" s="5"/>
      <c r="B37" s="5"/>
      <c r="C37" s="19" t="s">
        <v>18</v>
      </c>
      <c r="D37" s="5"/>
      <c r="E37" s="5"/>
      <c r="F37" s="46">
        <f t="shared" ref="F37:P37" si="12">F36/F24</f>
        <v>7.4999999999999997E-2</v>
      </c>
      <c r="G37" s="14">
        <f t="shared" si="12"/>
        <v>7.5000000000000011E-2</v>
      </c>
      <c r="H37" s="14">
        <f t="shared" si="12"/>
        <v>7.5000000000000011E-2</v>
      </c>
      <c r="I37" s="14">
        <f t="shared" si="12"/>
        <v>7.4999999999999997E-2</v>
      </c>
      <c r="J37" s="14">
        <f t="shared" si="12"/>
        <v>7.5000000000000011E-2</v>
      </c>
      <c r="K37" s="14">
        <f t="shared" si="12"/>
        <v>7.5000000000000011E-2</v>
      </c>
      <c r="L37" s="14">
        <f t="shared" si="12"/>
        <v>7.4999999999999997E-2</v>
      </c>
      <c r="M37" s="14">
        <f t="shared" si="12"/>
        <v>7.5000000000000011E-2</v>
      </c>
      <c r="N37" s="14">
        <f t="shared" si="12"/>
        <v>7.5000000000000011E-2</v>
      </c>
      <c r="O37" s="14">
        <f t="shared" si="12"/>
        <v>7.5000000000000011E-2</v>
      </c>
      <c r="P37" s="14">
        <f t="shared" si="12"/>
        <v>7.5000000000000011E-2</v>
      </c>
      <c r="R37" s="5"/>
      <c r="S37" s="5"/>
      <c r="T37" s="5"/>
      <c r="U37" s="5"/>
      <c r="V37" s="5"/>
      <c r="W37" s="5"/>
      <c r="X37" s="5"/>
      <c r="Y37" s="5"/>
      <c r="Z37" s="5"/>
    </row>
    <row r="38" spans="1:26" s="26" customFormat="1" ht="7.5" customHeight="1" x14ac:dyDescent="0.35">
      <c r="F38" s="43"/>
    </row>
    <row r="39" spans="1:26" s="26" customFormat="1" ht="15.75" customHeight="1" x14ac:dyDescent="0.35">
      <c r="C39" s="26" t="s">
        <v>23</v>
      </c>
      <c r="F39" s="55">
        <f t="shared" ref="F39:P39" si="13">F29</f>
        <v>5</v>
      </c>
      <c r="G39" s="58">
        <f t="shared" si="13"/>
        <v>5.3000000000000007</v>
      </c>
      <c r="H39" s="58">
        <f t="shared" si="13"/>
        <v>5.6003333333333334</v>
      </c>
      <c r="I39" s="58">
        <f t="shared" si="13"/>
        <v>5.899017777777777</v>
      </c>
      <c r="J39" s="58">
        <f t="shared" si="13"/>
        <v>6.1939686666666667</v>
      </c>
      <c r="K39" s="58">
        <f t="shared" si="13"/>
        <v>6.4830205377777776</v>
      </c>
      <c r="L39" s="58">
        <f t="shared" si="13"/>
        <v>6.7639514277481467</v>
      </c>
      <c r="M39" s="58">
        <f t="shared" si="13"/>
        <v>7.0345094848580736</v>
      </c>
      <c r="N39" s="58">
        <f t="shared" si="13"/>
        <v>7.2924414993028694</v>
      </c>
      <c r="O39" s="58">
        <f t="shared" si="13"/>
        <v>7.5355228826129634</v>
      </c>
      <c r="P39" s="58">
        <f t="shared" si="13"/>
        <v>7.7615885690913533</v>
      </c>
    </row>
    <row r="40" spans="1:26" s="26" customFormat="1" ht="15.75" customHeight="1" x14ac:dyDescent="0.35">
      <c r="A40" s="5"/>
      <c r="B40" s="5"/>
      <c r="C40" s="19" t="s">
        <v>18</v>
      </c>
      <c r="D40" s="5"/>
      <c r="E40" s="5"/>
      <c r="F40" s="46">
        <f t="shared" ref="F40:P40" si="14">F39/F24</f>
        <v>0.1</v>
      </c>
      <c r="G40" s="14">
        <f t="shared" si="14"/>
        <v>0.10000000000000002</v>
      </c>
      <c r="H40" s="14">
        <f t="shared" si="14"/>
        <v>0.1</v>
      </c>
      <c r="I40" s="14">
        <f t="shared" si="14"/>
        <v>0.1</v>
      </c>
      <c r="J40" s="14">
        <f t="shared" si="14"/>
        <v>0.1</v>
      </c>
      <c r="K40" s="14">
        <f t="shared" si="14"/>
        <v>0.1</v>
      </c>
      <c r="L40" s="14">
        <f t="shared" si="14"/>
        <v>0.1</v>
      </c>
      <c r="M40" s="14">
        <f t="shared" si="14"/>
        <v>0.1</v>
      </c>
      <c r="N40" s="14">
        <f t="shared" si="14"/>
        <v>0.1</v>
      </c>
      <c r="O40" s="14">
        <f t="shared" si="14"/>
        <v>0.1</v>
      </c>
      <c r="P40" s="14">
        <f t="shared" si="14"/>
        <v>0.1</v>
      </c>
      <c r="R40" s="5"/>
      <c r="S40" s="5"/>
      <c r="T40" s="5"/>
      <c r="U40" s="5"/>
      <c r="V40" s="5"/>
      <c r="W40" s="5"/>
      <c r="X40" s="5"/>
      <c r="Y40" s="5"/>
      <c r="Z40" s="5"/>
    </row>
    <row r="41" spans="1:26" s="26" customFormat="1" ht="15.75" customHeight="1" x14ac:dyDescent="0.35">
      <c r="C41" s="26" t="s">
        <v>24</v>
      </c>
      <c r="F41" s="55">
        <f>-D10</f>
        <v>-3.5</v>
      </c>
      <c r="G41" s="59">
        <f t="shared" ref="G41:P41" si="15">G42*G24</f>
        <v>-3.7100000000000004</v>
      </c>
      <c r="H41" s="59">
        <f t="shared" si="15"/>
        <v>-3.9202333333333335</v>
      </c>
      <c r="I41" s="59">
        <f t="shared" si="15"/>
        <v>-4.1293124444444445</v>
      </c>
      <c r="J41" s="59">
        <f t="shared" si="15"/>
        <v>-4.3357780666666663</v>
      </c>
      <c r="K41" s="59">
        <f t="shared" si="15"/>
        <v>-4.5381143764444447</v>
      </c>
      <c r="L41" s="59">
        <f t="shared" si="15"/>
        <v>-4.7347659994237032</v>
      </c>
      <c r="M41" s="59">
        <f t="shared" si="15"/>
        <v>-4.9241566394006515</v>
      </c>
      <c r="N41" s="59">
        <f t="shared" si="15"/>
        <v>-5.1047090495120084</v>
      </c>
      <c r="O41" s="59">
        <f t="shared" si="15"/>
        <v>-5.2748660178290745</v>
      </c>
      <c r="P41" s="59">
        <f t="shared" si="15"/>
        <v>-5.4331119983639473</v>
      </c>
    </row>
    <row r="42" spans="1:26" s="26" customFormat="1" ht="15.75" customHeight="1" x14ac:dyDescent="0.35">
      <c r="A42" s="5"/>
      <c r="B42" s="5"/>
      <c r="C42" s="19" t="s">
        <v>18</v>
      </c>
      <c r="D42" s="5"/>
      <c r="E42" s="5"/>
      <c r="F42" s="44">
        <f>F41/F24</f>
        <v>-7.0000000000000007E-2</v>
      </c>
      <c r="G42" s="14">
        <f>F42</f>
        <v>-7.0000000000000007E-2</v>
      </c>
      <c r="H42" s="14">
        <f t="shared" ref="H42:P42" si="16">G42</f>
        <v>-7.0000000000000007E-2</v>
      </c>
      <c r="I42" s="14">
        <f t="shared" si="16"/>
        <v>-7.0000000000000007E-2</v>
      </c>
      <c r="J42" s="14">
        <f t="shared" si="16"/>
        <v>-7.0000000000000007E-2</v>
      </c>
      <c r="K42" s="14">
        <f t="shared" si="16"/>
        <v>-7.0000000000000007E-2</v>
      </c>
      <c r="L42" s="14">
        <f t="shared" si="16"/>
        <v>-7.0000000000000007E-2</v>
      </c>
      <c r="M42" s="14">
        <f t="shared" si="16"/>
        <v>-7.0000000000000007E-2</v>
      </c>
      <c r="N42" s="14">
        <f t="shared" si="16"/>
        <v>-7.0000000000000007E-2</v>
      </c>
      <c r="O42" s="14">
        <f t="shared" si="16"/>
        <v>-7.0000000000000007E-2</v>
      </c>
      <c r="P42" s="14">
        <f t="shared" si="16"/>
        <v>-7.0000000000000007E-2</v>
      </c>
      <c r="R42" s="5"/>
      <c r="S42" s="5"/>
      <c r="T42" s="5"/>
      <c r="U42" s="5"/>
      <c r="V42" s="5"/>
      <c r="W42" s="5"/>
      <c r="X42" s="5"/>
      <c r="Y42" s="5"/>
      <c r="Z42" s="5"/>
    </row>
    <row r="43" spans="1:26" s="26" customFormat="1" ht="15.75" customHeight="1" x14ac:dyDescent="0.35">
      <c r="C43" s="26" t="s">
        <v>25</v>
      </c>
      <c r="F43" s="60">
        <v>0</v>
      </c>
      <c r="G43" s="59">
        <f>(F44*F24)-(G44*G24)</f>
        <v>-3.0000000000000027E-2</v>
      </c>
      <c r="H43" s="59">
        <f>(G44*G24)-(H44*H24)</f>
        <v>-3.0033333333333245E-2</v>
      </c>
      <c r="I43" s="59">
        <f t="shared" ref="I43:P43" si="17">(H44*H24)-(I44*I24)</f>
        <v>-2.9868444444444364E-2</v>
      </c>
      <c r="J43" s="59">
        <f t="shared" si="17"/>
        <v>-2.9495088888888965E-2</v>
      </c>
      <c r="K43" s="59">
        <f t="shared" si="17"/>
        <v>-2.8905187111111119E-2</v>
      </c>
      <c r="L43" s="59">
        <f t="shared" si="17"/>
        <v>-2.8093088997036997E-2</v>
      </c>
      <c r="M43" s="59">
        <f t="shared" si="17"/>
        <v>-2.7055805710992531E-2</v>
      </c>
      <c r="N43" s="59">
        <f t="shared" si="17"/>
        <v>-2.5793201444479719E-2</v>
      </c>
      <c r="O43" s="59">
        <f t="shared" si="17"/>
        <v>-2.4308138331009421E-2</v>
      </c>
      <c r="P43" s="59">
        <f t="shared" si="17"/>
        <v>-2.2606568647838943E-2</v>
      </c>
    </row>
    <row r="44" spans="1:26" s="26" customFormat="1" ht="15.75" customHeight="1" x14ac:dyDescent="0.35">
      <c r="A44" s="5"/>
      <c r="B44" s="5"/>
      <c r="C44" s="19" t="s">
        <v>18</v>
      </c>
      <c r="D44" s="5"/>
      <c r="E44" s="5"/>
      <c r="F44" s="48">
        <v>0.01</v>
      </c>
      <c r="G44" s="18">
        <v>0.01</v>
      </c>
      <c r="H44" s="18">
        <v>0.01</v>
      </c>
      <c r="I44" s="18">
        <v>0.01</v>
      </c>
      <c r="J44" s="18">
        <v>0.01</v>
      </c>
      <c r="K44" s="18">
        <v>0.01</v>
      </c>
      <c r="L44" s="18">
        <v>0.01</v>
      </c>
      <c r="M44" s="18">
        <v>0.01</v>
      </c>
      <c r="N44" s="18">
        <v>0.01</v>
      </c>
      <c r="O44" s="18">
        <v>0.01</v>
      </c>
      <c r="P44" s="18">
        <v>0.01</v>
      </c>
      <c r="R44" s="5"/>
      <c r="S44" s="5"/>
      <c r="T44" s="5"/>
      <c r="U44" s="5"/>
      <c r="V44" s="5"/>
      <c r="W44" s="5"/>
      <c r="X44" s="5"/>
      <c r="Y44" s="5"/>
      <c r="Z44" s="5"/>
    </row>
    <row r="45" spans="1:26" s="26" customFormat="1" ht="15.75" customHeight="1" x14ac:dyDescent="0.35">
      <c r="C45" s="26" t="s">
        <v>26</v>
      </c>
      <c r="F45" s="60">
        <v>0</v>
      </c>
      <c r="G45" s="61">
        <v>0</v>
      </c>
      <c r="H45" s="61">
        <v>0</v>
      </c>
      <c r="I45" s="61">
        <v>0</v>
      </c>
      <c r="J45" s="61">
        <v>0</v>
      </c>
      <c r="K45" s="61">
        <v>0</v>
      </c>
      <c r="L45" s="61">
        <v>0</v>
      </c>
      <c r="M45" s="61">
        <v>0</v>
      </c>
      <c r="N45" s="61">
        <v>0</v>
      </c>
      <c r="O45" s="61">
        <v>0</v>
      </c>
      <c r="P45" s="61">
        <v>0</v>
      </c>
    </row>
    <row r="46" spans="1:26" s="26" customFormat="1" ht="15.75" customHeight="1" x14ac:dyDescent="0.35">
      <c r="A46" s="5"/>
      <c r="B46" s="5"/>
      <c r="C46" s="19" t="s">
        <v>18</v>
      </c>
      <c r="D46" s="5"/>
      <c r="E46" s="5"/>
      <c r="F46" s="46">
        <f t="shared" ref="F46:P46" si="18">F45/F24</f>
        <v>0</v>
      </c>
      <c r="G46" s="14">
        <f t="shared" si="18"/>
        <v>0</v>
      </c>
      <c r="H46" s="14">
        <f t="shared" si="18"/>
        <v>0</v>
      </c>
      <c r="I46" s="14">
        <f t="shared" si="18"/>
        <v>0</v>
      </c>
      <c r="J46" s="14">
        <f t="shared" si="18"/>
        <v>0</v>
      </c>
      <c r="K46" s="14">
        <f t="shared" si="18"/>
        <v>0</v>
      </c>
      <c r="L46" s="14">
        <f t="shared" si="18"/>
        <v>0</v>
      </c>
      <c r="M46" s="14">
        <f t="shared" si="18"/>
        <v>0</v>
      </c>
      <c r="N46" s="14">
        <f t="shared" si="18"/>
        <v>0</v>
      </c>
      <c r="O46" s="14">
        <f t="shared" si="18"/>
        <v>0</v>
      </c>
      <c r="P46" s="14">
        <f t="shared" si="18"/>
        <v>0</v>
      </c>
      <c r="R46" s="5"/>
      <c r="S46" s="5"/>
      <c r="T46" s="5"/>
      <c r="U46" s="5"/>
      <c r="V46" s="5"/>
      <c r="W46" s="5"/>
      <c r="X46" s="5"/>
      <c r="Y46" s="5"/>
      <c r="Z46" s="5"/>
    </row>
    <row r="47" spans="1:26" s="26" customFormat="1" ht="15.75" customHeight="1" x14ac:dyDescent="0.35">
      <c r="C47" s="26" t="s">
        <v>27</v>
      </c>
      <c r="F47" s="57">
        <f>F36+F39+F41+F43+F45</f>
        <v>5.25</v>
      </c>
      <c r="G47" s="56">
        <f t="shared" ref="G47:P47" si="19">G36+G39+G41+G43+G45</f>
        <v>5.535000000000001</v>
      </c>
      <c r="H47" s="56">
        <f t="shared" si="19"/>
        <v>5.8503166666666671</v>
      </c>
      <c r="I47" s="56">
        <f t="shared" si="19"/>
        <v>6.1641002222222205</v>
      </c>
      <c r="J47" s="56">
        <f t="shared" si="19"/>
        <v>6.4741720111111123</v>
      </c>
      <c r="K47" s="56">
        <f t="shared" si="19"/>
        <v>6.7782663775555552</v>
      </c>
      <c r="L47" s="56">
        <f t="shared" si="19"/>
        <v>7.074055910138517</v>
      </c>
      <c r="M47" s="56">
        <f t="shared" si="19"/>
        <v>7.3591791533899835</v>
      </c>
      <c r="N47" s="56">
        <f t="shared" si="19"/>
        <v>7.6312703728235336</v>
      </c>
      <c r="O47" s="56">
        <f t="shared" si="19"/>
        <v>7.8879908884126033</v>
      </c>
      <c r="P47" s="56">
        <f t="shared" si="19"/>
        <v>8.1270614288980827</v>
      </c>
    </row>
    <row r="48" spans="1:26" s="26" customFormat="1" ht="15.75" customHeight="1" x14ac:dyDescent="0.35">
      <c r="A48" s="5"/>
      <c r="B48" s="5"/>
      <c r="C48" s="19" t="s">
        <v>18</v>
      </c>
      <c r="D48" s="5"/>
      <c r="E48" s="5"/>
      <c r="F48" s="46">
        <f t="shared" ref="F48:P48" si="20">F47/F24</f>
        <v>0.105</v>
      </c>
      <c r="G48" s="14">
        <f t="shared" si="20"/>
        <v>0.10443396226415096</v>
      </c>
      <c r="H48" s="14">
        <f t="shared" si="20"/>
        <v>0.10446372239747635</v>
      </c>
      <c r="I48" s="14">
        <f t="shared" si="20"/>
        <v>0.10449367088607595</v>
      </c>
      <c r="J48" s="14">
        <f t="shared" si="20"/>
        <v>0.10452380952380956</v>
      </c>
      <c r="K48" s="14">
        <f t="shared" si="20"/>
        <v>0.10455414012738853</v>
      </c>
      <c r="L48" s="14">
        <f t="shared" si="20"/>
        <v>0.10458466453674121</v>
      </c>
      <c r="M48" s="14">
        <f t="shared" si="20"/>
        <v>0.10461538461538461</v>
      </c>
      <c r="N48" s="14">
        <f t="shared" si="20"/>
        <v>0.10464630225080387</v>
      </c>
      <c r="O48" s="14">
        <f t="shared" si="20"/>
        <v>0.10467741935483874</v>
      </c>
      <c r="P48" s="14">
        <f t="shared" si="20"/>
        <v>0.10470873786407768</v>
      </c>
      <c r="R48" s="5"/>
      <c r="S48" s="5"/>
      <c r="T48" s="5"/>
      <c r="U48" s="5"/>
      <c r="V48" s="5"/>
      <c r="W48" s="5"/>
      <c r="X48" s="5"/>
      <c r="Y48" s="5"/>
      <c r="Z48" s="5"/>
    </row>
    <row r="49" spans="3:16" s="26" customFormat="1" ht="7.5" customHeight="1" x14ac:dyDescent="0.35"/>
    <row r="50" spans="3:16" s="26" customFormat="1" ht="15.75" customHeight="1" x14ac:dyDescent="0.35">
      <c r="C50" s="25" t="str">
        <f>"Discounted cash flow valuation"&amp;" "&amp;H2</f>
        <v>Discounted cash flow valuation in $ million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 spans="3:16" s="26" customFormat="1" ht="7.5" customHeight="1" x14ac:dyDescent="0.35"/>
    <row r="52" spans="3:16" s="26" customFormat="1" ht="15.75" customHeight="1" x14ac:dyDescent="0.35">
      <c r="C52" s="26" t="s">
        <v>52</v>
      </c>
      <c r="F52" s="45"/>
      <c r="G52" s="23">
        <f>D13</f>
        <v>0.12</v>
      </c>
      <c r="H52" s="28"/>
      <c r="I52" s="28"/>
      <c r="J52" s="28"/>
      <c r="K52" s="28"/>
      <c r="L52" s="28"/>
      <c r="M52" s="28"/>
      <c r="N52" s="28"/>
      <c r="O52" s="28"/>
      <c r="P52" s="28"/>
    </row>
    <row r="53" spans="3:16" s="26" customFormat="1" ht="15.75" customHeight="1" x14ac:dyDescent="0.35">
      <c r="C53" s="26" t="s">
        <v>53</v>
      </c>
      <c r="F53" s="45"/>
      <c r="G53" s="23">
        <f>D14</f>
        <v>0.01</v>
      </c>
      <c r="H53" s="28"/>
      <c r="I53" s="28"/>
      <c r="J53" s="28"/>
      <c r="K53" s="28"/>
      <c r="L53" s="28"/>
      <c r="M53" s="28"/>
      <c r="N53" s="28"/>
      <c r="O53" s="28"/>
      <c r="P53" s="28"/>
    </row>
    <row r="54" spans="3:16" s="26" customFormat="1" ht="15.75" customHeight="1" x14ac:dyDescent="0.35">
      <c r="C54" s="26" t="s">
        <v>41</v>
      </c>
      <c r="F54" s="45"/>
      <c r="G54" s="28">
        <f>(G23-D5)/365</f>
        <v>1.0027397260273974</v>
      </c>
      <c r="H54" s="28">
        <f t="shared" ref="H54:P54" si="21">(H23-G23)/365+G54</f>
        <v>2.0027397260273974</v>
      </c>
      <c r="I54" s="28">
        <f t="shared" si="21"/>
        <v>3.0027397260273974</v>
      </c>
      <c r="J54" s="28">
        <f t="shared" si="21"/>
        <v>4.0027397260273974</v>
      </c>
      <c r="K54" s="28">
        <f t="shared" si="21"/>
        <v>5.0054794520547947</v>
      </c>
      <c r="L54" s="28">
        <f t="shared" si="21"/>
        <v>6.0054794520547947</v>
      </c>
      <c r="M54" s="28">
        <f t="shared" si="21"/>
        <v>7.0054794520547947</v>
      </c>
      <c r="N54" s="28">
        <f t="shared" si="21"/>
        <v>8.0054794520547947</v>
      </c>
      <c r="O54" s="28">
        <f t="shared" si="21"/>
        <v>9.008219178082193</v>
      </c>
      <c r="P54" s="28">
        <f t="shared" si="21"/>
        <v>10.008219178082193</v>
      </c>
    </row>
    <row r="55" spans="3:16" s="26" customFormat="1" ht="7.5" customHeight="1" x14ac:dyDescent="0.35">
      <c r="F55" s="43"/>
    </row>
    <row r="56" spans="3:16" s="26" customFormat="1" ht="15.75" customHeight="1" x14ac:dyDescent="0.35">
      <c r="C56" s="75" t="s">
        <v>42</v>
      </c>
      <c r="D56" s="29">
        <f>$G$52-$G$53</f>
        <v>0.11</v>
      </c>
      <c r="F56" s="45"/>
      <c r="G56" s="62">
        <f t="shared" ref="G56:P58" si="22">G$47/(1+$D56)^G$54</f>
        <v>4.9850609647909625</v>
      </c>
      <c r="H56" s="62">
        <f t="shared" si="22"/>
        <v>4.7468908333806947</v>
      </c>
      <c r="I56" s="62">
        <f t="shared" si="22"/>
        <v>4.5058484692645893</v>
      </c>
      <c r="J56" s="62">
        <f t="shared" si="22"/>
        <v>4.2635184453474899</v>
      </c>
      <c r="K56" s="62">
        <f t="shared" si="22"/>
        <v>4.0202715914418912</v>
      </c>
      <c r="L56" s="62">
        <f t="shared" si="22"/>
        <v>3.7799170566908962</v>
      </c>
      <c r="M56" s="62">
        <f t="shared" si="22"/>
        <v>3.5425841810601497</v>
      </c>
      <c r="N56" s="62">
        <f t="shared" si="22"/>
        <v>3.3095173737940149</v>
      </c>
      <c r="O56" s="62">
        <f t="shared" si="22"/>
        <v>3.0809671909021881</v>
      </c>
      <c r="P56" s="62">
        <f t="shared" si="22"/>
        <v>2.8597708623670046</v>
      </c>
    </row>
    <row r="57" spans="3:16" s="26" customFormat="1" ht="15.75" customHeight="1" x14ac:dyDescent="0.35">
      <c r="C57" s="75"/>
      <c r="D57" s="29">
        <f>$G$52</f>
        <v>0.12</v>
      </c>
      <c r="F57" s="45"/>
      <c r="G57" s="62">
        <f t="shared" si="22"/>
        <v>4.940430095640413</v>
      </c>
      <c r="H57" s="62">
        <f t="shared" si="22"/>
        <v>4.6623887806534228</v>
      </c>
      <c r="I57" s="62">
        <f t="shared" si="22"/>
        <v>4.3861227270123582</v>
      </c>
      <c r="J57" s="62">
        <f t="shared" si="22"/>
        <v>4.1131760593016038</v>
      </c>
      <c r="K57" s="62">
        <f t="shared" si="22"/>
        <v>3.8437827278462016</v>
      </c>
      <c r="L57" s="62">
        <f t="shared" si="22"/>
        <v>3.5817120180038442</v>
      </c>
      <c r="M57" s="62">
        <f t="shared" si="22"/>
        <v>3.3268523682032689</v>
      </c>
      <c r="N57" s="62">
        <f t="shared" si="22"/>
        <v>3.0802287600693283</v>
      </c>
      <c r="O57" s="62">
        <f t="shared" si="22"/>
        <v>2.8418402729914223</v>
      </c>
      <c r="P57" s="62">
        <f t="shared" si="22"/>
        <v>2.6142600365138322</v>
      </c>
    </row>
    <row r="58" spans="3:16" s="26" customFormat="1" ht="15.75" customHeight="1" x14ac:dyDescent="0.35">
      <c r="C58" s="76"/>
      <c r="D58" s="29">
        <f>$G$52+$G$53</f>
        <v>0.13</v>
      </c>
      <c r="F58" s="45"/>
      <c r="G58" s="62">
        <f t="shared" si="22"/>
        <v>4.8965902258372305</v>
      </c>
      <c r="H58" s="62">
        <f t="shared" si="22"/>
        <v>4.5801222163149466</v>
      </c>
      <c r="I58" s="62">
        <f t="shared" si="22"/>
        <v>4.2706004399366364</v>
      </c>
      <c r="J58" s="62">
        <f t="shared" si="22"/>
        <v>3.9694015924230035</v>
      </c>
      <c r="K58" s="62">
        <f t="shared" si="22"/>
        <v>3.6765084956531342</v>
      </c>
      <c r="L58" s="62">
        <f t="shared" si="22"/>
        <v>3.3955254214779877</v>
      </c>
      <c r="M58" s="62">
        <f t="shared" si="22"/>
        <v>3.1260032876823947</v>
      </c>
      <c r="N58" s="62">
        <f t="shared" si="22"/>
        <v>2.8686558671028681</v>
      </c>
      <c r="O58" s="62">
        <f t="shared" si="22"/>
        <v>2.6231561735796802</v>
      </c>
      <c r="P58" s="62">
        <f t="shared" si="22"/>
        <v>2.3917338295642376</v>
      </c>
    </row>
    <row r="59" spans="3:16" s="26" customFormat="1" ht="7.5" customHeight="1" thickBot="1" x14ac:dyDescent="0.4"/>
    <row r="60" spans="3:16" s="26" customFormat="1" ht="15.75" customHeight="1" x14ac:dyDescent="0.35">
      <c r="C60" s="75" t="s">
        <v>43</v>
      </c>
      <c r="D60" s="29">
        <f>D56</f>
        <v>0.11</v>
      </c>
      <c r="F60" s="63">
        <f>SUM(G56:P56)</f>
        <v>39.094346969039876</v>
      </c>
      <c r="G60" s="30"/>
      <c r="H60" s="31"/>
    </row>
    <row r="61" spans="3:16" s="26" customFormat="1" ht="15.75" customHeight="1" x14ac:dyDescent="0.35">
      <c r="C61" s="75"/>
      <c r="D61" s="29">
        <f>D57</f>
        <v>0.12</v>
      </c>
      <c r="F61" s="64">
        <f>SUM(G57:P57)</f>
        <v>37.390793846235695</v>
      </c>
    </row>
    <row r="62" spans="3:16" s="26" customFormat="1" ht="15.75" customHeight="1" thickBot="1" x14ac:dyDescent="0.4">
      <c r="C62" s="76"/>
      <c r="D62" s="29">
        <f>D58</f>
        <v>0.13</v>
      </c>
      <c r="F62" s="65">
        <f>SUM(G58:P58)</f>
        <v>35.798297549572119</v>
      </c>
    </row>
    <row r="63" spans="3:16" s="26" customFormat="1" ht="15.75" customHeight="1" x14ac:dyDescent="0.35"/>
    <row r="64" spans="3:16" s="26" customFormat="1" ht="15.75" customHeight="1" x14ac:dyDescent="0.35">
      <c r="C64" s="25" t="s">
        <v>28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</row>
    <row r="65" spans="3:16" s="26" customFormat="1" ht="7.5" customHeight="1" x14ac:dyDescent="0.35"/>
    <row r="66" spans="3:16" s="26" customFormat="1" ht="15.75" customHeight="1" x14ac:dyDescent="0.35">
      <c r="C66" s="26" t="s">
        <v>29</v>
      </c>
      <c r="D66" s="69">
        <f>P27</f>
        <v>15.523177138182707</v>
      </c>
      <c r="E66" s="32"/>
      <c r="H66" s="33"/>
      <c r="L66" s="33"/>
    </row>
    <row r="67" spans="3:16" s="26" customFormat="1" ht="15.75" customHeight="1" thickBot="1" x14ac:dyDescent="0.4">
      <c r="C67" s="26" t="s">
        <v>32</v>
      </c>
      <c r="D67" s="69">
        <f>P47</f>
        <v>8.1270614288980827</v>
      </c>
      <c r="E67" s="32"/>
      <c r="G67" s="34" t="s">
        <v>13</v>
      </c>
      <c r="H67" s="26" t="s">
        <v>30</v>
      </c>
      <c r="J67" s="34" t="s">
        <v>13</v>
      </c>
      <c r="K67" s="26" t="s">
        <v>31</v>
      </c>
    </row>
    <row r="68" spans="3:16" s="26" customFormat="1" ht="15.75" customHeight="1" x14ac:dyDescent="0.35">
      <c r="C68" s="26" t="s">
        <v>33</v>
      </c>
      <c r="D68" s="69">
        <f>P54</f>
        <v>10.008219178082193</v>
      </c>
      <c r="E68" s="15"/>
      <c r="G68" s="29">
        <f>$D$13-$D$14</f>
        <v>0.11</v>
      </c>
      <c r="H68" s="56">
        <f>($D$67*(1+D$70))/($G68-D$70)</f>
        <v>104.63591589706283</v>
      </c>
      <c r="J68" s="29">
        <f>$D$13-$D$14</f>
        <v>0.11</v>
      </c>
      <c r="K68" s="66">
        <f>H68/((1+$J68)^$D$68)</f>
        <v>36.819549852975186</v>
      </c>
    </row>
    <row r="69" spans="3:16" s="26" customFormat="1" ht="15.75" customHeight="1" x14ac:dyDescent="0.35">
      <c r="C69" s="26" t="s">
        <v>13</v>
      </c>
      <c r="D69" s="15">
        <f>D13</f>
        <v>0.12</v>
      </c>
      <c r="E69" s="24"/>
      <c r="G69" s="29">
        <f>$D$13</f>
        <v>0.12</v>
      </c>
      <c r="H69" s="56">
        <f>($D$67*(1+D$70))/($G69-D$70)</f>
        <v>93.009703019611408</v>
      </c>
      <c r="J69" s="29">
        <f>$D$13</f>
        <v>0.12</v>
      </c>
      <c r="K69" s="67">
        <f>H69/((1+$J69)^$D$68)</f>
        <v>29.91875375121386</v>
      </c>
    </row>
    <row r="70" spans="3:16" s="26" customFormat="1" ht="15.75" customHeight="1" thickBot="1" x14ac:dyDescent="0.4">
      <c r="C70" s="26" t="s">
        <v>51</v>
      </c>
      <c r="D70" s="15">
        <f>D17</f>
        <v>0.03</v>
      </c>
      <c r="E70" s="15"/>
      <c r="G70" s="29">
        <f>$D$13+$D$14</f>
        <v>0.13</v>
      </c>
      <c r="H70" s="56">
        <f>($D$67*(1+D$70))/($G70-D$70)</f>
        <v>83.70873271765025</v>
      </c>
      <c r="J70" s="29">
        <f>$D$13+$D$14</f>
        <v>0.13</v>
      </c>
      <c r="K70" s="68">
        <f>H70/((1+$J70)^$D$68)</f>
        <v>24.634858444511647</v>
      </c>
    </row>
    <row r="71" spans="3:16" s="26" customFormat="1" ht="15.75" customHeight="1" x14ac:dyDescent="0.35"/>
    <row r="72" spans="3:16" s="26" customFormat="1" ht="15.75" customHeight="1" x14ac:dyDescent="0.35">
      <c r="C72" s="25" t="str">
        <f>"Discounted Cash Flow Summary"&amp;" "&amp;H2</f>
        <v>Discounted Cash Flow Summary in $ million</v>
      </c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 spans="3:16" s="26" customFormat="1" ht="7.5" customHeight="1" x14ac:dyDescent="0.35"/>
    <row r="74" spans="3:16" s="26" customFormat="1" ht="15.75" customHeight="1" x14ac:dyDescent="0.35">
      <c r="C74" s="26" t="s">
        <v>13</v>
      </c>
      <c r="F74" s="29">
        <f>$D$13-$D$14</f>
        <v>0.11</v>
      </c>
      <c r="G74" s="29">
        <f>$D$13</f>
        <v>0.12</v>
      </c>
      <c r="H74" s="29">
        <f>$D$13+$D$14</f>
        <v>0.13</v>
      </c>
    </row>
    <row r="75" spans="3:16" s="26" customFormat="1" ht="15.75" customHeight="1" x14ac:dyDescent="0.35">
      <c r="C75" s="35" t="s">
        <v>34</v>
      </c>
      <c r="D75" s="35"/>
      <c r="E75" s="35"/>
      <c r="F75" s="35"/>
      <c r="G75" s="35"/>
      <c r="H75" s="35"/>
    </row>
    <row r="76" spans="3:16" s="26" customFormat="1" ht="15.75" customHeight="1" x14ac:dyDescent="0.35">
      <c r="C76" s="26" t="s">
        <v>35</v>
      </c>
      <c r="F76" s="52">
        <f>$F$60</f>
        <v>39.094346969039876</v>
      </c>
      <c r="G76" s="52">
        <f>$F$61</f>
        <v>37.390793846235695</v>
      </c>
      <c r="H76" s="52">
        <f>$F$62</f>
        <v>35.798297549572119</v>
      </c>
    </row>
    <row r="77" spans="3:16" s="26" customFormat="1" ht="15.75" customHeight="1" thickBot="1" x14ac:dyDescent="0.4">
      <c r="C77" s="26" t="s">
        <v>44</v>
      </c>
      <c r="F77" s="52">
        <f>K68</f>
        <v>36.819549852975186</v>
      </c>
      <c r="G77" s="52">
        <f>K69</f>
        <v>29.91875375121386</v>
      </c>
      <c r="H77" s="52">
        <f>K70</f>
        <v>24.634858444511647</v>
      </c>
    </row>
    <row r="78" spans="3:16" s="26" customFormat="1" ht="15.75" customHeight="1" thickBot="1" x14ac:dyDescent="0.4">
      <c r="C78" s="36" t="str">
        <f>"Company Value"</f>
        <v>Company Value</v>
      </c>
      <c r="D78" s="37"/>
      <c r="E78" s="37"/>
      <c r="F78" s="53">
        <f>F76+F77</f>
        <v>75.913896822015062</v>
      </c>
      <c r="G78" s="53">
        <f t="shared" ref="G78:H78" si="23">G76+G77</f>
        <v>67.309547597449551</v>
      </c>
      <c r="H78" s="54">
        <f t="shared" si="23"/>
        <v>60.433155994083762</v>
      </c>
    </row>
    <row r="79" spans="3:16" s="26" customFormat="1" ht="15.75" customHeight="1" x14ac:dyDescent="0.35">
      <c r="C79" s="35" t="s">
        <v>36</v>
      </c>
      <c r="D79" s="35"/>
      <c r="E79" s="35"/>
      <c r="F79" s="35"/>
      <c r="G79" s="35"/>
      <c r="H79" s="35"/>
    </row>
    <row r="80" spans="3:16" s="26" customFormat="1" ht="15.75" customHeight="1" x14ac:dyDescent="0.35">
      <c r="C80" s="26" t="s">
        <v>37</v>
      </c>
      <c r="F80" s="38">
        <f>F76/F$78</f>
        <v>0.51498274499989172</v>
      </c>
      <c r="G80" s="38">
        <f t="shared" ref="G80:H81" si="24">G76/G$78</f>
        <v>0.55550505360479474</v>
      </c>
      <c r="H80" s="38">
        <f t="shared" si="24"/>
        <v>0.59236187421813069</v>
      </c>
    </row>
    <row r="81" spans="1:26" s="26" customFormat="1" ht="15.75" customHeight="1" x14ac:dyDescent="0.35">
      <c r="C81" s="26" t="s">
        <v>54</v>
      </c>
      <c r="F81" s="38">
        <f>F77/F$78</f>
        <v>0.48501725500010823</v>
      </c>
      <c r="G81" s="38">
        <f t="shared" si="24"/>
        <v>0.44449494639520531</v>
      </c>
      <c r="H81" s="38">
        <f t="shared" si="24"/>
        <v>0.40763812578186931</v>
      </c>
    </row>
    <row r="82" spans="1:26" s="26" customFormat="1" ht="15.75" customHeight="1" x14ac:dyDescent="0.35">
      <c r="F82" s="39"/>
      <c r="G82" s="39"/>
    </row>
    <row r="83" spans="1:26" ht="15.75" customHeight="1" x14ac:dyDescent="0.35">
      <c r="A83" s="5"/>
      <c r="B83" s="5"/>
      <c r="C83" s="4"/>
      <c r="D83" s="5"/>
      <c r="E83" s="5"/>
      <c r="F83" s="13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35">
      <c r="A84" s="5"/>
      <c r="B84" s="5"/>
      <c r="C84" s="5"/>
      <c r="D84" s="5"/>
      <c r="E84" s="5"/>
      <c r="F84" s="13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35"/>
    <row r="86" spans="1:26" ht="15.75" customHeight="1" x14ac:dyDescent="0.35"/>
    <row r="87" spans="1:26" ht="15.75" customHeight="1" x14ac:dyDescent="0.35"/>
    <row r="88" spans="1:26" ht="15.75" customHeight="1" x14ac:dyDescent="0.35"/>
    <row r="89" spans="1:26" ht="15.75" customHeight="1" x14ac:dyDescent="0.35"/>
    <row r="90" spans="1:26" ht="15.75" customHeight="1" x14ac:dyDescent="0.35"/>
    <row r="91" spans="1:26" ht="15.75" customHeight="1" x14ac:dyDescent="0.35"/>
    <row r="92" spans="1:26" ht="15.75" customHeight="1" x14ac:dyDescent="0.35"/>
    <row r="93" spans="1:26" ht="15.75" customHeight="1" x14ac:dyDescent="0.35"/>
    <row r="94" spans="1:26" ht="15.75" customHeight="1" x14ac:dyDescent="0.35"/>
    <row r="95" spans="1:26" ht="15.75" customHeight="1" x14ac:dyDescent="0.35"/>
    <row r="96" spans="1:2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</sheetData>
  <mergeCells count="2">
    <mergeCell ref="C60:C62"/>
    <mergeCell ref="C56:C58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O41"/>
  <sheetViews>
    <sheetView zoomScale="80" zoomScaleNormal="80" workbookViewId="0">
      <selection sqref="A1:XFD1048576"/>
    </sheetView>
  </sheetViews>
  <sheetFormatPr defaultColWidth="11.1796875" defaultRowHeight="15.4" customHeight="1" x14ac:dyDescent="0.35"/>
  <sheetData>
    <row r="4" spans="1:1" s="72" customFormat="1" ht="26" x14ac:dyDescent="0.6">
      <c r="A4" s="71"/>
    </row>
    <row r="5" spans="1:1" s="72" customFormat="1" ht="26" x14ac:dyDescent="0.6">
      <c r="A5" s="73"/>
    </row>
    <row r="40" spans="1:15" s="72" customFormat="1" ht="26" x14ac:dyDescent="0.6">
      <c r="A40" s="77" t="s">
        <v>56</v>
      </c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1"/>
      <c r="N40" s="71"/>
      <c r="O40" s="71"/>
    </row>
    <row r="41" spans="1:15" s="72" customFormat="1" ht="26" x14ac:dyDescent="0.6">
      <c r="A41" s="78" t="s">
        <v>57</v>
      </c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4"/>
      <c r="N41" s="74"/>
      <c r="O41" s="74"/>
    </row>
  </sheetData>
  <mergeCells count="2">
    <mergeCell ref="A40:L40"/>
    <mergeCell ref="A41:L41"/>
  </mergeCells>
  <hyperlinks>
    <hyperlink ref="A41" r:id="rId1" display="https://exceltemplate.net/support/ " xr:uid="{00000000-0004-0000-0100-000000000000}"/>
    <hyperlink ref="A41:L41" r:id="rId2" display="https://exceltemplate.net/support/" xr:uid="{00000000-0004-0000-0100-000001000000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Copyright-2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2025-03-21T01:31:59Z</dcterms:modified>
</cp:coreProperties>
</file>