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\FileXmind\Xmind\Upgrade_Research\"/>
    </mc:Choice>
  </mc:AlternateContent>
  <bookViews>
    <workbookView xWindow="0" yWindow="0" windowWidth="20490" windowHeight="7905" firstSheet="1" activeTab="5"/>
    <workbookView xWindow="0" yWindow="0" windowWidth="20490" windowHeight="7905" firstSheet="1" activeTab="5"/>
  </bookViews>
  <sheets>
    <sheet name="SiegeEngine_XeCôngThành" sheetId="18" r:id="rId1"/>
    <sheet name="Sheet2" sheetId="16" r:id="rId2"/>
    <sheet name="Upgrade_ID" sheetId="6" r:id="rId3"/>
    <sheet name="Mounted_KỵBinh" sheetId="17" r:id="rId4"/>
    <sheet name="Infantry_BộBinh_fix" sheetId="8" r:id="rId5"/>
    <sheet name="Ranged_CungThủ" sheetId="15" r:id="rId6"/>
    <sheet name="MainBase_Upgrade" sheetId="5" r:id="rId7"/>
    <sheet name="Guild" sheetId="12" r:id="rId8"/>
    <sheet name="nháp" sheetId="11" r:id="rId9"/>
    <sheet name="MoveTime" sheetId="13" r:id="rId10"/>
    <sheet name="thongkeUnit" sheetId="14" r:id="rId11"/>
    <sheet name="Convert Time" sheetId="4" r:id="rId12"/>
    <sheet name="RSS_Research" sheetId="3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3" i="16" l="1"/>
  <c r="AE24" i="16"/>
  <c r="AE25" i="16"/>
  <c r="AE26" i="16"/>
  <c r="AE27" i="16"/>
  <c r="AE28" i="16"/>
  <c r="AE29" i="16"/>
  <c r="AE30" i="16"/>
  <c r="AE31" i="16"/>
  <c r="AE32" i="16"/>
  <c r="AE33" i="16"/>
  <c r="AE34" i="16"/>
  <c r="AE35" i="16"/>
  <c r="AE36" i="16"/>
  <c r="AE37" i="16"/>
  <c r="AE38" i="16"/>
  <c r="AE39" i="16"/>
  <c r="AE40" i="16"/>
  <c r="AE41" i="16"/>
  <c r="AE22" i="16"/>
  <c r="Q86" i="16"/>
  <c r="Q87" i="16"/>
  <c r="Q88" i="16"/>
  <c r="Q89" i="16"/>
  <c r="Q90" i="16"/>
  <c r="Q91" i="16"/>
  <c r="Q92" i="16"/>
  <c r="Q93" i="16"/>
  <c r="Q94" i="16"/>
  <c r="Q95" i="16"/>
  <c r="Q96" i="16"/>
  <c r="Q97" i="16"/>
  <c r="Q98" i="16"/>
  <c r="Q99" i="16"/>
  <c r="Q100" i="16"/>
  <c r="Q101" i="16"/>
  <c r="Q102" i="16"/>
  <c r="Q103" i="16"/>
  <c r="Q104" i="16"/>
  <c r="Q85" i="16"/>
  <c r="N86" i="16"/>
  <c r="N87" i="16"/>
  <c r="N88" i="16"/>
  <c r="N89" i="16"/>
  <c r="N90" i="16"/>
  <c r="N91" i="16"/>
  <c r="N92" i="16"/>
  <c r="N93" i="16"/>
  <c r="N94" i="16"/>
  <c r="N95" i="16"/>
  <c r="N96" i="16"/>
  <c r="N97" i="16"/>
  <c r="N98" i="16"/>
  <c r="N99" i="16"/>
  <c r="N100" i="16"/>
  <c r="N101" i="16"/>
  <c r="N102" i="16"/>
  <c r="N103" i="16"/>
  <c r="N104" i="16"/>
  <c r="N85" i="16"/>
  <c r="H86" i="16"/>
  <c r="I86" i="16"/>
  <c r="J86" i="16"/>
  <c r="K86" i="16"/>
  <c r="H87" i="16"/>
  <c r="I87" i="16"/>
  <c r="J87" i="16"/>
  <c r="K87" i="16"/>
  <c r="H88" i="16"/>
  <c r="I88" i="16"/>
  <c r="J88" i="16"/>
  <c r="K88" i="16"/>
  <c r="H89" i="16"/>
  <c r="I89" i="16"/>
  <c r="J89" i="16"/>
  <c r="K89" i="16"/>
  <c r="H90" i="16"/>
  <c r="I90" i="16"/>
  <c r="J90" i="16"/>
  <c r="K90" i="16"/>
  <c r="H91" i="16"/>
  <c r="I91" i="16"/>
  <c r="J91" i="16"/>
  <c r="K91" i="16"/>
  <c r="H92" i="16"/>
  <c r="I92" i="16"/>
  <c r="J92" i="16"/>
  <c r="K92" i="16"/>
  <c r="H93" i="16"/>
  <c r="I93" i="16"/>
  <c r="J93" i="16"/>
  <c r="K93" i="16"/>
  <c r="H94" i="16"/>
  <c r="I94" i="16"/>
  <c r="J94" i="16"/>
  <c r="K94" i="16"/>
  <c r="H95" i="16"/>
  <c r="I95" i="16"/>
  <c r="J95" i="16"/>
  <c r="K95" i="16"/>
  <c r="H96" i="16"/>
  <c r="I96" i="16"/>
  <c r="J96" i="16"/>
  <c r="K96" i="16"/>
  <c r="H97" i="16"/>
  <c r="I97" i="16"/>
  <c r="J97" i="16"/>
  <c r="K97" i="16"/>
  <c r="H98" i="16"/>
  <c r="I98" i="16"/>
  <c r="J98" i="16"/>
  <c r="K98" i="16"/>
  <c r="H99" i="16"/>
  <c r="I99" i="16"/>
  <c r="J99" i="16"/>
  <c r="K99" i="16"/>
  <c r="H100" i="16"/>
  <c r="I100" i="16"/>
  <c r="J100" i="16"/>
  <c r="K100" i="16"/>
  <c r="H101" i="16"/>
  <c r="I101" i="16"/>
  <c r="J101" i="16"/>
  <c r="K101" i="16"/>
  <c r="H102" i="16"/>
  <c r="I102" i="16"/>
  <c r="J102" i="16"/>
  <c r="K102" i="16"/>
  <c r="H103" i="16"/>
  <c r="I103" i="16"/>
  <c r="J103" i="16"/>
  <c r="K103" i="16"/>
  <c r="I85" i="16"/>
  <c r="J85" i="16"/>
  <c r="K85" i="16"/>
  <c r="H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85" i="16"/>
  <c r="AE132" i="18" l="1"/>
  <c r="AD132" i="18"/>
  <c r="AC132" i="18"/>
  <c r="AB132" i="18"/>
  <c r="AA132" i="18"/>
  <c r="Z132" i="18"/>
  <c r="Y132" i="18"/>
  <c r="X132" i="18"/>
  <c r="W132" i="18"/>
  <c r="V132" i="18"/>
  <c r="U132" i="18"/>
  <c r="T132" i="18"/>
  <c r="S132" i="18"/>
  <c r="R132" i="18"/>
  <c r="AE131" i="18"/>
  <c r="AD131" i="18"/>
  <c r="AC131" i="18"/>
  <c r="AB131" i="18"/>
  <c r="AA131" i="18"/>
  <c r="Z131" i="18"/>
  <c r="Y131" i="18"/>
  <c r="X131" i="18"/>
  <c r="W131" i="18"/>
  <c r="V131" i="18"/>
  <c r="U131" i="18"/>
  <c r="T131" i="18"/>
  <c r="S131" i="18"/>
  <c r="R131" i="18"/>
  <c r="AE130" i="18"/>
  <c r="AD130" i="18"/>
  <c r="AC130" i="18"/>
  <c r="AB130" i="18"/>
  <c r="AA130" i="18"/>
  <c r="Z130" i="18"/>
  <c r="Y130" i="18"/>
  <c r="X130" i="18"/>
  <c r="W130" i="18"/>
  <c r="V130" i="18"/>
  <c r="U130" i="18"/>
  <c r="T130" i="18"/>
  <c r="S130" i="18"/>
  <c r="R130" i="18"/>
  <c r="AE129" i="18"/>
  <c r="AD129" i="18"/>
  <c r="AC129" i="18"/>
  <c r="AB129" i="18"/>
  <c r="AA129" i="18"/>
  <c r="Z129" i="18"/>
  <c r="Y129" i="18"/>
  <c r="X129" i="18"/>
  <c r="W129" i="18"/>
  <c r="V129" i="18"/>
  <c r="U129" i="18"/>
  <c r="T129" i="18"/>
  <c r="S129" i="18"/>
  <c r="R129" i="18"/>
  <c r="AE128" i="18"/>
  <c r="AD128" i="18"/>
  <c r="AC128" i="18"/>
  <c r="AB128" i="18"/>
  <c r="AA128" i="18"/>
  <c r="Z128" i="18"/>
  <c r="Y128" i="18"/>
  <c r="X128" i="18"/>
  <c r="W128" i="18"/>
  <c r="V128" i="18"/>
  <c r="U128" i="18"/>
  <c r="T128" i="18"/>
  <c r="S128" i="18"/>
  <c r="R128" i="18"/>
  <c r="AE127" i="18"/>
  <c r="AD127" i="18"/>
  <c r="AC127" i="18"/>
  <c r="AB127" i="18"/>
  <c r="AA127" i="18"/>
  <c r="Z127" i="18"/>
  <c r="Y127" i="18"/>
  <c r="X127" i="18"/>
  <c r="W127" i="18"/>
  <c r="V127" i="18"/>
  <c r="U127" i="18"/>
  <c r="T127" i="18"/>
  <c r="S127" i="18"/>
  <c r="R127" i="18"/>
  <c r="AE126" i="18"/>
  <c r="AD126" i="18"/>
  <c r="AC126" i="18"/>
  <c r="AB126" i="18"/>
  <c r="AA126" i="18"/>
  <c r="Z126" i="18"/>
  <c r="Y126" i="18"/>
  <c r="X126" i="18"/>
  <c r="W126" i="18"/>
  <c r="V126" i="18"/>
  <c r="U126" i="18"/>
  <c r="T126" i="18"/>
  <c r="S126" i="18"/>
  <c r="R126" i="18"/>
  <c r="AE125" i="18"/>
  <c r="AD125" i="18"/>
  <c r="AC125" i="18"/>
  <c r="AB125" i="18"/>
  <c r="AA125" i="18"/>
  <c r="Z125" i="18"/>
  <c r="Y125" i="18"/>
  <c r="X125" i="18"/>
  <c r="W125" i="18"/>
  <c r="V125" i="18"/>
  <c r="U125" i="18"/>
  <c r="T125" i="18"/>
  <c r="S125" i="18"/>
  <c r="R125" i="18"/>
  <c r="AE124" i="18"/>
  <c r="AD124" i="18"/>
  <c r="AC124" i="18"/>
  <c r="AB124" i="18"/>
  <c r="AA124" i="18"/>
  <c r="Z124" i="18"/>
  <c r="Y124" i="18"/>
  <c r="X124" i="18"/>
  <c r="W124" i="18"/>
  <c r="V124" i="18"/>
  <c r="U124" i="18"/>
  <c r="T124" i="18"/>
  <c r="S124" i="18"/>
  <c r="R124" i="18"/>
  <c r="AE123" i="18"/>
  <c r="AD123" i="18"/>
  <c r="AC123" i="18"/>
  <c r="AB123" i="18"/>
  <c r="AA123" i="18"/>
  <c r="Z123" i="18"/>
  <c r="Y123" i="18"/>
  <c r="X123" i="18"/>
  <c r="W123" i="18"/>
  <c r="V123" i="18"/>
  <c r="U123" i="18"/>
  <c r="T123" i="18"/>
  <c r="S123" i="18"/>
  <c r="R123" i="18"/>
  <c r="AE122" i="18"/>
  <c r="AD122" i="18"/>
  <c r="AC122" i="18"/>
  <c r="AB122" i="18"/>
  <c r="AA122" i="18"/>
  <c r="Z122" i="18"/>
  <c r="Y122" i="18"/>
  <c r="X122" i="18"/>
  <c r="W122" i="18"/>
  <c r="V122" i="18"/>
  <c r="U122" i="18"/>
  <c r="T122" i="18"/>
  <c r="S122" i="18"/>
  <c r="R122" i="18"/>
  <c r="AE121" i="18"/>
  <c r="AD121" i="18"/>
  <c r="AC121" i="18"/>
  <c r="AB121" i="18"/>
  <c r="AA121" i="18"/>
  <c r="Z121" i="18"/>
  <c r="Y121" i="18"/>
  <c r="X121" i="18"/>
  <c r="W121" i="18"/>
  <c r="V121" i="18"/>
  <c r="U121" i="18"/>
  <c r="T121" i="18"/>
  <c r="S121" i="18"/>
  <c r="R121" i="18"/>
  <c r="AE120" i="18"/>
  <c r="AD120" i="18"/>
  <c r="AC120" i="18"/>
  <c r="AB120" i="18"/>
  <c r="AA120" i="18"/>
  <c r="Z120" i="18"/>
  <c r="Y120" i="18"/>
  <c r="X120" i="18"/>
  <c r="W120" i="18"/>
  <c r="V120" i="18"/>
  <c r="U120" i="18"/>
  <c r="T120" i="18"/>
  <c r="S120" i="18"/>
  <c r="R120" i="18"/>
  <c r="AE119" i="18"/>
  <c r="AD119" i="18"/>
  <c r="AC119" i="18"/>
  <c r="AB119" i="18"/>
  <c r="AA119" i="18"/>
  <c r="Z119" i="18"/>
  <c r="Y119" i="18"/>
  <c r="X119" i="18"/>
  <c r="W119" i="18"/>
  <c r="V119" i="18"/>
  <c r="U119" i="18"/>
  <c r="T119" i="18"/>
  <c r="S119" i="18"/>
  <c r="R119" i="18"/>
  <c r="AE118" i="18"/>
  <c r="AD118" i="18"/>
  <c r="AC118" i="18"/>
  <c r="AB118" i="18"/>
  <c r="AA118" i="18"/>
  <c r="Z118" i="18"/>
  <c r="Y118" i="18"/>
  <c r="X118" i="18"/>
  <c r="W118" i="18"/>
  <c r="V118" i="18"/>
  <c r="U118" i="18"/>
  <c r="T118" i="18"/>
  <c r="S118" i="18"/>
  <c r="R118" i="18"/>
  <c r="AE117" i="18"/>
  <c r="AD117" i="18"/>
  <c r="AC117" i="18"/>
  <c r="AB117" i="18"/>
  <c r="AA117" i="18"/>
  <c r="Z117" i="18"/>
  <c r="Y117" i="18"/>
  <c r="X117" i="18"/>
  <c r="W117" i="18"/>
  <c r="V117" i="18"/>
  <c r="U117" i="18"/>
  <c r="T117" i="18"/>
  <c r="S117" i="18"/>
  <c r="R117" i="18"/>
  <c r="AE116" i="18"/>
  <c r="AD116" i="18"/>
  <c r="AC116" i="18"/>
  <c r="AB116" i="18"/>
  <c r="AA116" i="18"/>
  <c r="Z116" i="18"/>
  <c r="Y116" i="18"/>
  <c r="X116" i="18"/>
  <c r="W116" i="18"/>
  <c r="V116" i="18"/>
  <c r="U116" i="18"/>
  <c r="T116" i="18"/>
  <c r="S116" i="18"/>
  <c r="R116" i="18"/>
  <c r="AE115" i="18"/>
  <c r="AD115" i="18"/>
  <c r="AC115" i="18"/>
  <c r="AB115" i="18"/>
  <c r="AA115" i="18"/>
  <c r="Z115" i="18"/>
  <c r="Y115" i="18"/>
  <c r="X115" i="18"/>
  <c r="W115" i="18"/>
  <c r="V115" i="18"/>
  <c r="U115" i="18"/>
  <c r="T115" i="18"/>
  <c r="S115" i="18"/>
  <c r="R115" i="18"/>
  <c r="AE114" i="18"/>
  <c r="AD114" i="18"/>
  <c r="AC114" i="18"/>
  <c r="AB114" i="18"/>
  <c r="AA114" i="18"/>
  <c r="Z114" i="18"/>
  <c r="Y114" i="18"/>
  <c r="X114" i="18"/>
  <c r="W114" i="18"/>
  <c r="V114" i="18"/>
  <c r="U114" i="18"/>
  <c r="T114" i="18"/>
  <c r="S114" i="18"/>
  <c r="R114" i="18"/>
  <c r="AE113" i="18"/>
  <c r="AD113" i="18"/>
  <c r="AC113" i="18"/>
  <c r="AB113" i="18"/>
  <c r="AA113" i="18"/>
  <c r="Z113" i="18"/>
  <c r="Y113" i="18"/>
  <c r="X113" i="18"/>
  <c r="W113" i="18"/>
  <c r="V113" i="18"/>
  <c r="U113" i="18"/>
  <c r="T113" i="18"/>
  <c r="S113" i="18"/>
  <c r="R113" i="18"/>
  <c r="AE106" i="18"/>
  <c r="AD106" i="18"/>
  <c r="AC106" i="18"/>
  <c r="AB106" i="18"/>
  <c r="AA106" i="18"/>
  <c r="Z106" i="18"/>
  <c r="Y106" i="18"/>
  <c r="X106" i="18"/>
  <c r="W106" i="18"/>
  <c r="V106" i="18"/>
  <c r="U106" i="18"/>
  <c r="T106" i="18"/>
  <c r="S106" i="18"/>
  <c r="R106" i="18"/>
  <c r="AE105" i="18"/>
  <c r="AD105" i="18"/>
  <c r="AC105" i="18"/>
  <c r="AB105" i="18"/>
  <c r="AA105" i="18"/>
  <c r="Z105" i="18"/>
  <c r="Y105" i="18"/>
  <c r="X105" i="18"/>
  <c r="W105" i="18"/>
  <c r="V105" i="18"/>
  <c r="U105" i="18"/>
  <c r="T105" i="18"/>
  <c r="S105" i="18"/>
  <c r="R105" i="18"/>
  <c r="AE104" i="18"/>
  <c r="AD104" i="18"/>
  <c r="AC104" i="18"/>
  <c r="AB104" i="18"/>
  <c r="AA104" i="18"/>
  <c r="Z104" i="18"/>
  <c r="Y104" i="18"/>
  <c r="X104" i="18"/>
  <c r="W104" i="18"/>
  <c r="V104" i="18"/>
  <c r="U104" i="18"/>
  <c r="T104" i="18"/>
  <c r="S104" i="18"/>
  <c r="R104" i="18"/>
  <c r="AE103" i="18"/>
  <c r="AD103" i="18"/>
  <c r="AC103" i="18"/>
  <c r="AB103" i="18"/>
  <c r="AA103" i="18"/>
  <c r="Z103" i="18"/>
  <c r="Y103" i="18"/>
  <c r="X103" i="18"/>
  <c r="W103" i="18"/>
  <c r="V103" i="18"/>
  <c r="U103" i="18"/>
  <c r="T103" i="18"/>
  <c r="S103" i="18"/>
  <c r="R103" i="18"/>
  <c r="AE102" i="18"/>
  <c r="AD102" i="18"/>
  <c r="AC102" i="18"/>
  <c r="AB102" i="18"/>
  <c r="AA102" i="18"/>
  <c r="Z102" i="18"/>
  <c r="Y102" i="18"/>
  <c r="X102" i="18"/>
  <c r="W102" i="18"/>
  <c r="V102" i="18"/>
  <c r="U102" i="18"/>
  <c r="T102" i="18"/>
  <c r="S102" i="18"/>
  <c r="R102" i="18"/>
  <c r="AE101" i="18"/>
  <c r="AD101" i="18"/>
  <c r="AC101" i="18"/>
  <c r="AB101" i="18"/>
  <c r="AA101" i="18"/>
  <c r="Z101" i="18"/>
  <c r="Y101" i="18"/>
  <c r="X101" i="18"/>
  <c r="W101" i="18"/>
  <c r="V101" i="18"/>
  <c r="U101" i="18"/>
  <c r="T101" i="18"/>
  <c r="S101" i="18"/>
  <c r="R101" i="18"/>
  <c r="AE100" i="18"/>
  <c r="AD100" i="18"/>
  <c r="AC100" i="18"/>
  <c r="AB100" i="18"/>
  <c r="AA100" i="18"/>
  <c r="Z100" i="18"/>
  <c r="Y100" i="18"/>
  <c r="X100" i="18"/>
  <c r="W100" i="18"/>
  <c r="V100" i="18"/>
  <c r="U100" i="18"/>
  <c r="T100" i="18"/>
  <c r="S100" i="18"/>
  <c r="R100" i="18"/>
  <c r="AE99" i="18"/>
  <c r="AD99" i="18"/>
  <c r="AC99" i="18"/>
  <c r="AB99" i="18"/>
  <c r="AA99" i="18"/>
  <c r="Z99" i="18"/>
  <c r="Y99" i="18"/>
  <c r="X99" i="18"/>
  <c r="W99" i="18"/>
  <c r="V99" i="18"/>
  <c r="U99" i="18"/>
  <c r="T99" i="18"/>
  <c r="S99" i="18"/>
  <c r="R99" i="18"/>
  <c r="AE98" i="18"/>
  <c r="AD98" i="18"/>
  <c r="AC98" i="18"/>
  <c r="AB98" i="18"/>
  <c r="AA98" i="18"/>
  <c r="Z98" i="18"/>
  <c r="Y98" i="18"/>
  <c r="X98" i="18"/>
  <c r="W98" i="18"/>
  <c r="V98" i="18"/>
  <c r="U98" i="18"/>
  <c r="T98" i="18"/>
  <c r="S98" i="18"/>
  <c r="R98" i="18"/>
  <c r="AE97" i="18"/>
  <c r="AD97" i="18"/>
  <c r="AC97" i="18"/>
  <c r="AB97" i="18"/>
  <c r="AA97" i="18"/>
  <c r="Z97" i="18"/>
  <c r="Y97" i="18"/>
  <c r="X97" i="18"/>
  <c r="W97" i="18"/>
  <c r="V97" i="18"/>
  <c r="U97" i="18"/>
  <c r="T97" i="18"/>
  <c r="S97" i="18"/>
  <c r="R97" i="18"/>
  <c r="AE96" i="18"/>
  <c r="AD96" i="18"/>
  <c r="AC96" i="18"/>
  <c r="AB96" i="18"/>
  <c r="AA96" i="18"/>
  <c r="Z96" i="18"/>
  <c r="Y96" i="18"/>
  <c r="X96" i="18"/>
  <c r="W96" i="18"/>
  <c r="V96" i="18"/>
  <c r="U96" i="18"/>
  <c r="T96" i="18"/>
  <c r="S96" i="18"/>
  <c r="R96" i="18"/>
  <c r="AE95" i="18"/>
  <c r="AD95" i="18"/>
  <c r="AC95" i="18"/>
  <c r="AB95" i="18"/>
  <c r="AA95" i="18"/>
  <c r="Z95" i="18"/>
  <c r="Y95" i="18"/>
  <c r="X95" i="18"/>
  <c r="W95" i="18"/>
  <c r="V95" i="18"/>
  <c r="U95" i="18"/>
  <c r="T95" i="18"/>
  <c r="S95" i="18"/>
  <c r="R95" i="18"/>
  <c r="AE94" i="18"/>
  <c r="AD94" i="18"/>
  <c r="AC94" i="18"/>
  <c r="AB94" i="18"/>
  <c r="AA94" i="18"/>
  <c r="Z94" i="18"/>
  <c r="Y94" i="18"/>
  <c r="X94" i="18"/>
  <c r="W94" i="18"/>
  <c r="V94" i="18"/>
  <c r="U94" i="18"/>
  <c r="T94" i="18"/>
  <c r="S94" i="18"/>
  <c r="R94" i="18"/>
  <c r="AE93" i="18"/>
  <c r="AD93" i="18"/>
  <c r="AC93" i="18"/>
  <c r="AB93" i="18"/>
  <c r="AA93" i="18"/>
  <c r="Z93" i="18"/>
  <c r="Y93" i="18"/>
  <c r="X93" i="18"/>
  <c r="W93" i="18"/>
  <c r="V93" i="18"/>
  <c r="U93" i="18"/>
  <c r="T93" i="18"/>
  <c r="S93" i="18"/>
  <c r="R93" i="18"/>
  <c r="AE92" i="18"/>
  <c r="AD92" i="18"/>
  <c r="AC92" i="18"/>
  <c r="AB92" i="18"/>
  <c r="AA92" i="18"/>
  <c r="Z92" i="18"/>
  <c r="Y92" i="18"/>
  <c r="X92" i="18"/>
  <c r="W92" i="18"/>
  <c r="V92" i="18"/>
  <c r="U92" i="18"/>
  <c r="T92" i="18"/>
  <c r="S92" i="18"/>
  <c r="R92" i="18"/>
  <c r="AE91" i="18"/>
  <c r="AD91" i="18"/>
  <c r="AC91" i="18"/>
  <c r="AB91" i="18"/>
  <c r="AA91" i="18"/>
  <c r="Z91" i="18"/>
  <c r="Y91" i="18"/>
  <c r="X91" i="18"/>
  <c r="W91" i="18"/>
  <c r="V91" i="18"/>
  <c r="U91" i="18"/>
  <c r="T91" i="18"/>
  <c r="S91" i="18"/>
  <c r="R91" i="18"/>
  <c r="AE90" i="18"/>
  <c r="AD90" i="18"/>
  <c r="AC90" i="18"/>
  <c r="AB90" i="18"/>
  <c r="AA90" i="18"/>
  <c r="Z90" i="18"/>
  <c r="Y90" i="18"/>
  <c r="X90" i="18"/>
  <c r="W90" i="18"/>
  <c r="V90" i="18"/>
  <c r="U90" i="18"/>
  <c r="T90" i="18"/>
  <c r="S90" i="18"/>
  <c r="R90" i="18"/>
  <c r="AE89" i="18"/>
  <c r="AD89" i="18"/>
  <c r="AC89" i="18"/>
  <c r="AB89" i="18"/>
  <c r="AA89" i="18"/>
  <c r="Z89" i="18"/>
  <c r="Y89" i="18"/>
  <c r="X89" i="18"/>
  <c r="W89" i="18"/>
  <c r="V89" i="18"/>
  <c r="U89" i="18"/>
  <c r="T89" i="18"/>
  <c r="S89" i="18"/>
  <c r="R89" i="18"/>
  <c r="AE88" i="18"/>
  <c r="AD88" i="18"/>
  <c r="AC88" i="18"/>
  <c r="AB88" i="18"/>
  <c r="AA88" i="18"/>
  <c r="Z88" i="18"/>
  <c r="Y88" i="18"/>
  <c r="X88" i="18"/>
  <c r="W88" i="18"/>
  <c r="V88" i="18"/>
  <c r="U88" i="18"/>
  <c r="T88" i="18"/>
  <c r="S88" i="18"/>
  <c r="R88" i="18"/>
  <c r="AE87" i="18"/>
  <c r="AD87" i="18"/>
  <c r="AC87" i="18"/>
  <c r="AB87" i="18"/>
  <c r="AA87" i="18"/>
  <c r="Z87" i="18"/>
  <c r="Y87" i="18"/>
  <c r="X87" i="18"/>
  <c r="W87" i="18"/>
  <c r="V87" i="18"/>
  <c r="U87" i="18"/>
  <c r="T87" i="18"/>
  <c r="S87" i="18"/>
  <c r="R87" i="18"/>
  <c r="AE80" i="18"/>
  <c r="AD80" i="18"/>
  <c r="AC80" i="18"/>
  <c r="AB80" i="18"/>
  <c r="AA80" i="18"/>
  <c r="Z80" i="18"/>
  <c r="Y80" i="18"/>
  <c r="X80" i="18"/>
  <c r="W80" i="18"/>
  <c r="V80" i="18"/>
  <c r="U80" i="18"/>
  <c r="T80" i="18"/>
  <c r="S80" i="18"/>
  <c r="R80" i="18"/>
  <c r="AE79" i="18"/>
  <c r="AD79" i="18"/>
  <c r="AC79" i="18"/>
  <c r="AB79" i="18"/>
  <c r="AA79" i="18"/>
  <c r="Z79" i="18"/>
  <c r="Y79" i="18"/>
  <c r="X79" i="18"/>
  <c r="W79" i="18"/>
  <c r="V79" i="18"/>
  <c r="U79" i="18"/>
  <c r="T79" i="18"/>
  <c r="S79" i="18"/>
  <c r="R79" i="18"/>
  <c r="AE78" i="18"/>
  <c r="AD78" i="18"/>
  <c r="AC78" i="18"/>
  <c r="AB78" i="18"/>
  <c r="AA78" i="18"/>
  <c r="Z78" i="18"/>
  <c r="Y78" i="18"/>
  <c r="X78" i="18"/>
  <c r="W78" i="18"/>
  <c r="V78" i="18"/>
  <c r="U78" i="18"/>
  <c r="T78" i="18"/>
  <c r="S78" i="18"/>
  <c r="R78" i="18"/>
  <c r="AE77" i="18"/>
  <c r="AD77" i="18"/>
  <c r="AC77" i="18"/>
  <c r="AB77" i="18"/>
  <c r="AA77" i="18"/>
  <c r="Z77" i="18"/>
  <c r="Y77" i="18"/>
  <c r="X77" i="18"/>
  <c r="W77" i="18"/>
  <c r="V77" i="18"/>
  <c r="U77" i="18"/>
  <c r="T77" i="18"/>
  <c r="S77" i="18"/>
  <c r="R77" i="18"/>
  <c r="AE76" i="18"/>
  <c r="AD76" i="18"/>
  <c r="AC76" i="18"/>
  <c r="AB76" i="18"/>
  <c r="AA76" i="18"/>
  <c r="Z76" i="18"/>
  <c r="Y76" i="18"/>
  <c r="X76" i="18"/>
  <c r="W76" i="18"/>
  <c r="V76" i="18"/>
  <c r="U76" i="18"/>
  <c r="T76" i="18"/>
  <c r="S76" i="18"/>
  <c r="R76" i="18"/>
  <c r="AE75" i="18"/>
  <c r="AD75" i="18"/>
  <c r="AC75" i="18"/>
  <c r="AB75" i="18"/>
  <c r="AA75" i="18"/>
  <c r="Z75" i="18"/>
  <c r="Y75" i="18"/>
  <c r="X75" i="18"/>
  <c r="W75" i="18"/>
  <c r="V75" i="18"/>
  <c r="U75" i="18"/>
  <c r="T75" i="18"/>
  <c r="S75" i="18"/>
  <c r="R75" i="18"/>
  <c r="AE74" i="18"/>
  <c r="AD74" i="18"/>
  <c r="AC74" i="18"/>
  <c r="AB74" i="18"/>
  <c r="AA74" i="18"/>
  <c r="Z74" i="18"/>
  <c r="Y74" i="18"/>
  <c r="X74" i="18"/>
  <c r="W74" i="18"/>
  <c r="V74" i="18"/>
  <c r="U74" i="18"/>
  <c r="T74" i="18"/>
  <c r="S74" i="18"/>
  <c r="R74" i="18"/>
  <c r="AE73" i="18"/>
  <c r="AD73" i="18"/>
  <c r="AC73" i="18"/>
  <c r="AB73" i="18"/>
  <c r="AA73" i="18"/>
  <c r="Z73" i="18"/>
  <c r="Y73" i="18"/>
  <c r="X73" i="18"/>
  <c r="W73" i="18"/>
  <c r="V73" i="18"/>
  <c r="U73" i="18"/>
  <c r="T73" i="18"/>
  <c r="S73" i="18"/>
  <c r="R73" i="18"/>
  <c r="AE72" i="18"/>
  <c r="AD72" i="18"/>
  <c r="AC72" i="18"/>
  <c r="AB72" i="18"/>
  <c r="AA72" i="18"/>
  <c r="Z72" i="18"/>
  <c r="Y72" i="18"/>
  <c r="X72" i="18"/>
  <c r="W72" i="18"/>
  <c r="V72" i="18"/>
  <c r="U72" i="18"/>
  <c r="T72" i="18"/>
  <c r="S72" i="18"/>
  <c r="R72" i="18"/>
  <c r="AE71" i="18"/>
  <c r="AD71" i="18"/>
  <c r="AC71" i="18"/>
  <c r="AB71" i="18"/>
  <c r="AA71" i="18"/>
  <c r="Z71" i="18"/>
  <c r="Y71" i="18"/>
  <c r="X71" i="18"/>
  <c r="W71" i="18"/>
  <c r="V71" i="18"/>
  <c r="U71" i="18"/>
  <c r="T71" i="18"/>
  <c r="S71" i="18"/>
  <c r="R71" i="18"/>
  <c r="AE70" i="18"/>
  <c r="AD70" i="18"/>
  <c r="AC70" i="18"/>
  <c r="AB70" i="18"/>
  <c r="AA70" i="18"/>
  <c r="Z70" i="18"/>
  <c r="Y70" i="18"/>
  <c r="X70" i="18"/>
  <c r="W70" i="18"/>
  <c r="V70" i="18"/>
  <c r="U70" i="18"/>
  <c r="T70" i="18"/>
  <c r="S70" i="18"/>
  <c r="R70" i="18"/>
  <c r="AE69" i="18"/>
  <c r="AD69" i="18"/>
  <c r="AC69" i="18"/>
  <c r="AB69" i="18"/>
  <c r="AA69" i="18"/>
  <c r="Z69" i="18"/>
  <c r="Y69" i="18"/>
  <c r="X69" i="18"/>
  <c r="W69" i="18"/>
  <c r="V69" i="18"/>
  <c r="U69" i="18"/>
  <c r="T69" i="18"/>
  <c r="S69" i="18"/>
  <c r="R69" i="18"/>
  <c r="AE68" i="18"/>
  <c r="AD68" i="18"/>
  <c r="AC68" i="18"/>
  <c r="AB68" i="18"/>
  <c r="AA68" i="18"/>
  <c r="Z68" i="18"/>
  <c r="Y68" i="18"/>
  <c r="X68" i="18"/>
  <c r="W68" i="18"/>
  <c r="V68" i="18"/>
  <c r="U68" i="18"/>
  <c r="T68" i="18"/>
  <c r="S68" i="18"/>
  <c r="R68" i="18"/>
  <c r="AE67" i="18"/>
  <c r="AD67" i="18"/>
  <c r="AC67" i="18"/>
  <c r="AB67" i="18"/>
  <c r="AA67" i="18"/>
  <c r="Z67" i="18"/>
  <c r="Y67" i="18"/>
  <c r="X67" i="18"/>
  <c r="W67" i="18"/>
  <c r="V67" i="18"/>
  <c r="U67" i="18"/>
  <c r="T67" i="18"/>
  <c r="S67" i="18"/>
  <c r="R67" i="18"/>
  <c r="AE66" i="18"/>
  <c r="AD66" i="18"/>
  <c r="AC66" i="18"/>
  <c r="AB66" i="18"/>
  <c r="AA66" i="18"/>
  <c r="Z66" i="18"/>
  <c r="Y66" i="18"/>
  <c r="X66" i="18"/>
  <c r="W66" i="18"/>
  <c r="V66" i="18"/>
  <c r="U66" i="18"/>
  <c r="T66" i="18"/>
  <c r="S66" i="18"/>
  <c r="R66" i="18"/>
  <c r="AE65" i="18"/>
  <c r="AD65" i="18"/>
  <c r="AC65" i="18"/>
  <c r="AB65" i="18"/>
  <c r="AA65" i="18"/>
  <c r="Z65" i="18"/>
  <c r="Y65" i="18"/>
  <c r="X65" i="18"/>
  <c r="W65" i="18"/>
  <c r="V65" i="18"/>
  <c r="U65" i="18"/>
  <c r="T65" i="18"/>
  <c r="S65" i="18"/>
  <c r="R65" i="18"/>
  <c r="AE64" i="18"/>
  <c r="AD64" i="18"/>
  <c r="AC64" i="18"/>
  <c r="AB64" i="18"/>
  <c r="AA64" i="18"/>
  <c r="Z64" i="18"/>
  <c r="Y64" i="18"/>
  <c r="X64" i="18"/>
  <c r="W64" i="18"/>
  <c r="V64" i="18"/>
  <c r="U64" i="18"/>
  <c r="T64" i="18"/>
  <c r="S64" i="18"/>
  <c r="R64" i="18"/>
  <c r="AE63" i="18"/>
  <c r="AD63" i="18"/>
  <c r="AC63" i="18"/>
  <c r="AB63" i="18"/>
  <c r="AA63" i="18"/>
  <c r="Z63" i="18"/>
  <c r="Y63" i="18"/>
  <c r="X63" i="18"/>
  <c r="W63" i="18"/>
  <c r="V63" i="18"/>
  <c r="U63" i="18"/>
  <c r="T63" i="18"/>
  <c r="S63" i="18"/>
  <c r="R63" i="18"/>
  <c r="AE62" i="18"/>
  <c r="AD62" i="18"/>
  <c r="AC62" i="18"/>
  <c r="AB62" i="18"/>
  <c r="AA62" i="18"/>
  <c r="Z62" i="18"/>
  <c r="Y62" i="18"/>
  <c r="X62" i="18"/>
  <c r="W62" i="18"/>
  <c r="V62" i="18"/>
  <c r="U62" i="18"/>
  <c r="T62" i="18"/>
  <c r="S62" i="18"/>
  <c r="R62" i="18"/>
  <c r="AE61" i="18"/>
  <c r="AD61" i="18"/>
  <c r="AC61" i="18"/>
  <c r="AB61" i="18"/>
  <c r="AA61" i="18"/>
  <c r="Z61" i="18"/>
  <c r="Y61" i="18"/>
  <c r="X61" i="18"/>
  <c r="W61" i="18"/>
  <c r="V61" i="18"/>
  <c r="U61" i="18"/>
  <c r="T61" i="18"/>
  <c r="S61" i="18"/>
  <c r="R61" i="18"/>
  <c r="AD54" i="18"/>
  <c r="AC54" i="18"/>
  <c r="AB54" i="18"/>
  <c r="AA54" i="18"/>
  <c r="Z54" i="18"/>
  <c r="Y54" i="18"/>
  <c r="X54" i="18"/>
  <c r="W54" i="18"/>
  <c r="V54" i="18"/>
  <c r="U54" i="18"/>
  <c r="T54" i="18"/>
  <c r="S54" i="18"/>
  <c r="R54" i="18"/>
  <c r="AD53" i="18"/>
  <c r="AC53" i="18"/>
  <c r="AB53" i="18"/>
  <c r="AA53" i="18"/>
  <c r="Z53" i="18"/>
  <c r="Y53" i="18"/>
  <c r="X53" i="18"/>
  <c r="W53" i="18"/>
  <c r="V53" i="18"/>
  <c r="U53" i="18"/>
  <c r="T53" i="18"/>
  <c r="S53" i="18"/>
  <c r="R53" i="18"/>
  <c r="AD52" i="18"/>
  <c r="AC52" i="18"/>
  <c r="AB52" i="18"/>
  <c r="AA52" i="18"/>
  <c r="Z52" i="18"/>
  <c r="Y52" i="18"/>
  <c r="X52" i="18"/>
  <c r="W52" i="18"/>
  <c r="V52" i="18"/>
  <c r="U52" i="18"/>
  <c r="T52" i="18"/>
  <c r="S52" i="18"/>
  <c r="R52" i="18"/>
  <c r="AD51" i="18"/>
  <c r="AC51" i="18"/>
  <c r="AB51" i="18"/>
  <c r="AA51" i="18"/>
  <c r="Z51" i="18"/>
  <c r="Y51" i="18"/>
  <c r="X51" i="18"/>
  <c r="W51" i="18"/>
  <c r="V51" i="18"/>
  <c r="U51" i="18"/>
  <c r="T51" i="18"/>
  <c r="S51" i="18"/>
  <c r="R51" i="18"/>
  <c r="AD50" i="18"/>
  <c r="AC50" i="18"/>
  <c r="AB50" i="18"/>
  <c r="AA50" i="18"/>
  <c r="Z50" i="18"/>
  <c r="Y50" i="18"/>
  <c r="X50" i="18"/>
  <c r="W50" i="18"/>
  <c r="V50" i="18"/>
  <c r="U50" i="18"/>
  <c r="T50" i="18"/>
  <c r="S50" i="18"/>
  <c r="R50" i="18"/>
  <c r="AD49" i="18"/>
  <c r="AC49" i="18"/>
  <c r="AB49" i="18"/>
  <c r="AA49" i="18"/>
  <c r="Z49" i="18"/>
  <c r="Y49" i="18"/>
  <c r="X49" i="18"/>
  <c r="W49" i="18"/>
  <c r="V49" i="18"/>
  <c r="U49" i="18"/>
  <c r="T49" i="18"/>
  <c r="S49" i="18"/>
  <c r="R49" i="18"/>
  <c r="AD48" i="18"/>
  <c r="AC48" i="18"/>
  <c r="AB48" i="18"/>
  <c r="AA48" i="18"/>
  <c r="Z48" i="18"/>
  <c r="Y48" i="18"/>
  <c r="X48" i="18"/>
  <c r="W48" i="18"/>
  <c r="V48" i="18"/>
  <c r="U48" i="18"/>
  <c r="T48" i="18"/>
  <c r="S48" i="18"/>
  <c r="R48" i="18"/>
  <c r="AD47" i="18"/>
  <c r="AC47" i="18"/>
  <c r="AB47" i="18"/>
  <c r="AA47" i="18"/>
  <c r="Z47" i="18"/>
  <c r="Y47" i="18"/>
  <c r="X47" i="18"/>
  <c r="W47" i="18"/>
  <c r="V47" i="18"/>
  <c r="U47" i="18"/>
  <c r="T47" i="18"/>
  <c r="S47" i="18"/>
  <c r="R47" i="18"/>
  <c r="AD46" i="18"/>
  <c r="AC46" i="18"/>
  <c r="AB46" i="18"/>
  <c r="AA46" i="18"/>
  <c r="Z46" i="18"/>
  <c r="Y46" i="18"/>
  <c r="X46" i="18"/>
  <c r="W46" i="18"/>
  <c r="V46" i="18"/>
  <c r="U46" i="18"/>
  <c r="T46" i="18"/>
  <c r="S46" i="18"/>
  <c r="R46" i="18"/>
  <c r="AD45" i="18"/>
  <c r="AC45" i="18"/>
  <c r="AB45" i="18"/>
  <c r="AA45" i="18"/>
  <c r="Z45" i="18"/>
  <c r="Y45" i="18"/>
  <c r="X45" i="18"/>
  <c r="W45" i="18"/>
  <c r="V45" i="18"/>
  <c r="U45" i="18"/>
  <c r="T45" i="18"/>
  <c r="S45" i="18"/>
  <c r="R45" i="18"/>
  <c r="AD44" i="18"/>
  <c r="AC44" i="18"/>
  <c r="AB44" i="18"/>
  <c r="AA44" i="18"/>
  <c r="Z44" i="18"/>
  <c r="Y44" i="18"/>
  <c r="X44" i="18"/>
  <c r="W44" i="18"/>
  <c r="V44" i="18"/>
  <c r="U44" i="18"/>
  <c r="T44" i="18"/>
  <c r="S44" i="18"/>
  <c r="R44" i="18"/>
  <c r="AD43" i="18"/>
  <c r="AC43" i="18"/>
  <c r="AB43" i="18"/>
  <c r="AA43" i="18"/>
  <c r="Z43" i="18"/>
  <c r="Y43" i="18"/>
  <c r="X43" i="18"/>
  <c r="W43" i="18"/>
  <c r="V43" i="18"/>
  <c r="U43" i="18"/>
  <c r="T43" i="18"/>
  <c r="S43" i="18"/>
  <c r="R43" i="18"/>
  <c r="AD42" i="18"/>
  <c r="AC42" i="18"/>
  <c r="AB42" i="18"/>
  <c r="AA42" i="18"/>
  <c r="Z42" i="18"/>
  <c r="Y42" i="18"/>
  <c r="X42" i="18"/>
  <c r="W42" i="18"/>
  <c r="V42" i="18"/>
  <c r="U42" i="18"/>
  <c r="T42" i="18"/>
  <c r="S42" i="18"/>
  <c r="R42" i="18"/>
  <c r="AD41" i="18"/>
  <c r="AC41" i="18"/>
  <c r="AB41" i="18"/>
  <c r="AA41" i="18"/>
  <c r="Z41" i="18"/>
  <c r="Y41" i="18"/>
  <c r="X41" i="18"/>
  <c r="W41" i="18"/>
  <c r="V41" i="18"/>
  <c r="U41" i="18"/>
  <c r="T41" i="18"/>
  <c r="S41" i="18"/>
  <c r="R41" i="18"/>
  <c r="AD40" i="18"/>
  <c r="AC40" i="18"/>
  <c r="AB40" i="18"/>
  <c r="AA40" i="18"/>
  <c r="Z40" i="18"/>
  <c r="Y40" i="18"/>
  <c r="X40" i="18"/>
  <c r="W40" i="18"/>
  <c r="V40" i="18"/>
  <c r="U40" i="18"/>
  <c r="T40" i="18"/>
  <c r="S40" i="18"/>
  <c r="R40" i="18"/>
  <c r="AD39" i="18"/>
  <c r="AC39" i="18"/>
  <c r="AB39" i="18"/>
  <c r="AA39" i="18"/>
  <c r="Z39" i="18"/>
  <c r="Y39" i="18"/>
  <c r="X39" i="18"/>
  <c r="W39" i="18"/>
  <c r="V39" i="18"/>
  <c r="U39" i="18"/>
  <c r="T39" i="18"/>
  <c r="S39" i="18"/>
  <c r="R39" i="18"/>
  <c r="AD38" i="18"/>
  <c r="AC38" i="18"/>
  <c r="AB38" i="18"/>
  <c r="AA38" i="18"/>
  <c r="Z38" i="18"/>
  <c r="Y38" i="18"/>
  <c r="X38" i="18"/>
  <c r="W38" i="18"/>
  <c r="V38" i="18"/>
  <c r="U38" i="18"/>
  <c r="T38" i="18"/>
  <c r="S38" i="18"/>
  <c r="R38" i="18"/>
  <c r="AD37" i="18"/>
  <c r="AC37" i="18"/>
  <c r="AB37" i="18"/>
  <c r="AA37" i="18"/>
  <c r="Z37" i="18"/>
  <c r="Y37" i="18"/>
  <c r="X37" i="18"/>
  <c r="W37" i="18"/>
  <c r="V37" i="18"/>
  <c r="U37" i="18"/>
  <c r="T37" i="18"/>
  <c r="S37" i="18"/>
  <c r="R37" i="18"/>
  <c r="AD36" i="18"/>
  <c r="AC36" i="18"/>
  <c r="AB36" i="18"/>
  <c r="AA36" i="18"/>
  <c r="Z36" i="18"/>
  <c r="Y36" i="18"/>
  <c r="X36" i="18"/>
  <c r="W36" i="18"/>
  <c r="V36" i="18"/>
  <c r="U36" i="18"/>
  <c r="T36" i="18"/>
  <c r="S36" i="18"/>
  <c r="R36" i="18"/>
  <c r="AD35" i="18"/>
  <c r="AC35" i="18"/>
  <c r="AB35" i="18"/>
  <c r="AA35" i="18"/>
  <c r="Z35" i="18"/>
  <c r="Y35" i="18"/>
  <c r="X35" i="18"/>
  <c r="W35" i="18"/>
  <c r="V35" i="18"/>
  <c r="U35" i="18"/>
  <c r="T35" i="18"/>
  <c r="S35" i="18"/>
  <c r="R35" i="18"/>
  <c r="W29" i="18"/>
  <c r="V29" i="18"/>
  <c r="U29" i="18"/>
  <c r="T29" i="18"/>
  <c r="S29" i="18"/>
  <c r="R29" i="18"/>
  <c r="Q29" i="18"/>
  <c r="P29" i="18"/>
  <c r="O29" i="18"/>
  <c r="N29" i="18"/>
  <c r="W28" i="18"/>
  <c r="V28" i="18"/>
  <c r="U28" i="18"/>
  <c r="T28" i="18"/>
  <c r="S28" i="18"/>
  <c r="R28" i="18"/>
  <c r="Q28" i="18"/>
  <c r="P28" i="18"/>
  <c r="O28" i="18"/>
  <c r="N28" i="18"/>
  <c r="W27" i="18"/>
  <c r="V27" i="18"/>
  <c r="U27" i="18"/>
  <c r="T27" i="18"/>
  <c r="S27" i="18"/>
  <c r="R27" i="18"/>
  <c r="Q27" i="18"/>
  <c r="P27" i="18"/>
  <c r="O27" i="18"/>
  <c r="N27" i="18"/>
  <c r="W26" i="18"/>
  <c r="V26" i="18"/>
  <c r="U26" i="18"/>
  <c r="T26" i="18"/>
  <c r="S26" i="18"/>
  <c r="R26" i="18"/>
  <c r="Q26" i="18"/>
  <c r="P26" i="18"/>
  <c r="O26" i="18"/>
  <c r="N26" i="18"/>
  <c r="W25" i="18"/>
  <c r="V25" i="18"/>
  <c r="U25" i="18"/>
  <c r="T25" i="18"/>
  <c r="S25" i="18"/>
  <c r="R25" i="18"/>
  <c r="Q25" i="18"/>
  <c r="P25" i="18"/>
  <c r="O25" i="18"/>
  <c r="N25" i="18"/>
  <c r="W24" i="18"/>
  <c r="V24" i="18"/>
  <c r="U24" i="18"/>
  <c r="T24" i="18"/>
  <c r="S24" i="18"/>
  <c r="R24" i="18"/>
  <c r="Q24" i="18"/>
  <c r="P24" i="18"/>
  <c r="O24" i="18"/>
  <c r="N24" i="18"/>
  <c r="W23" i="18"/>
  <c r="V23" i="18"/>
  <c r="U23" i="18"/>
  <c r="T23" i="18"/>
  <c r="S23" i="18"/>
  <c r="R23" i="18"/>
  <c r="Q23" i="18"/>
  <c r="P23" i="18"/>
  <c r="O23" i="18"/>
  <c r="N23" i="18"/>
  <c r="W22" i="18"/>
  <c r="V22" i="18"/>
  <c r="U22" i="18"/>
  <c r="T22" i="18"/>
  <c r="S22" i="18"/>
  <c r="R22" i="18"/>
  <c r="Q22" i="18"/>
  <c r="P22" i="18"/>
  <c r="O22" i="18"/>
  <c r="N22" i="18"/>
  <c r="W21" i="18"/>
  <c r="V21" i="18"/>
  <c r="U21" i="18"/>
  <c r="T21" i="18"/>
  <c r="S21" i="18"/>
  <c r="R21" i="18"/>
  <c r="Q21" i="18"/>
  <c r="P21" i="18"/>
  <c r="O21" i="18"/>
  <c r="N21" i="18"/>
  <c r="W20" i="18"/>
  <c r="V20" i="18"/>
  <c r="U20" i="18"/>
  <c r="T20" i="18"/>
  <c r="S20" i="18"/>
  <c r="R20" i="18"/>
  <c r="Q20" i="18"/>
  <c r="P20" i="18"/>
  <c r="O20" i="18"/>
  <c r="N20" i="18"/>
  <c r="W19" i="18"/>
  <c r="V19" i="18"/>
  <c r="U19" i="18"/>
  <c r="T19" i="18"/>
  <c r="S19" i="18"/>
  <c r="R19" i="18"/>
  <c r="Q19" i="18"/>
  <c r="P19" i="18"/>
  <c r="O19" i="18"/>
  <c r="N19" i="18"/>
  <c r="W18" i="18"/>
  <c r="V18" i="18"/>
  <c r="U18" i="18"/>
  <c r="T18" i="18"/>
  <c r="S18" i="18"/>
  <c r="R18" i="18"/>
  <c r="Q18" i="18"/>
  <c r="P18" i="18"/>
  <c r="O18" i="18"/>
  <c r="N18" i="18"/>
  <c r="W17" i="18"/>
  <c r="V17" i="18"/>
  <c r="U17" i="18"/>
  <c r="T17" i="18"/>
  <c r="S17" i="18"/>
  <c r="R17" i="18"/>
  <c r="Q17" i="18"/>
  <c r="P17" i="18"/>
  <c r="O17" i="18"/>
  <c r="N17" i="18"/>
  <c r="W16" i="18"/>
  <c r="V16" i="18"/>
  <c r="U16" i="18"/>
  <c r="T16" i="18"/>
  <c r="S16" i="18"/>
  <c r="R16" i="18"/>
  <c r="Q16" i="18"/>
  <c r="P16" i="18"/>
  <c r="O16" i="18"/>
  <c r="N16" i="18"/>
  <c r="W15" i="18"/>
  <c r="V15" i="18"/>
  <c r="U15" i="18"/>
  <c r="T15" i="18"/>
  <c r="S15" i="18"/>
  <c r="R15" i="18"/>
  <c r="Q15" i="18"/>
  <c r="P15" i="18"/>
  <c r="O15" i="18"/>
  <c r="N15" i="18"/>
  <c r="W14" i="18"/>
  <c r="V14" i="18"/>
  <c r="U14" i="18"/>
  <c r="T14" i="18"/>
  <c r="S14" i="18"/>
  <c r="R14" i="18"/>
  <c r="Q14" i="18"/>
  <c r="P14" i="18"/>
  <c r="O14" i="18"/>
  <c r="N14" i="18"/>
  <c r="W13" i="18"/>
  <c r="V13" i="18"/>
  <c r="U13" i="18"/>
  <c r="T13" i="18"/>
  <c r="S13" i="18"/>
  <c r="R13" i="18"/>
  <c r="Q13" i="18"/>
  <c r="P13" i="18"/>
  <c r="O13" i="18"/>
  <c r="N13" i="18"/>
  <c r="W12" i="18"/>
  <c r="V12" i="18"/>
  <c r="U12" i="18"/>
  <c r="T12" i="18"/>
  <c r="S12" i="18"/>
  <c r="R12" i="18"/>
  <c r="Q12" i="18"/>
  <c r="P12" i="18"/>
  <c r="O12" i="18"/>
  <c r="N12" i="18"/>
  <c r="W11" i="18"/>
  <c r="V11" i="18"/>
  <c r="U11" i="18"/>
  <c r="T11" i="18"/>
  <c r="S11" i="18"/>
  <c r="R11" i="18"/>
  <c r="Q11" i="18"/>
  <c r="P11" i="18"/>
  <c r="O11" i="18"/>
  <c r="N11" i="18"/>
  <c r="W10" i="18"/>
  <c r="V10" i="18"/>
  <c r="U10" i="18"/>
  <c r="T10" i="18"/>
  <c r="S10" i="18"/>
  <c r="R10" i="18"/>
  <c r="Q10" i="18"/>
  <c r="P10" i="18"/>
  <c r="O10" i="18"/>
  <c r="N10" i="18"/>
  <c r="P65" i="16"/>
  <c r="P66" i="16"/>
  <c r="P67" i="16"/>
  <c r="P68" i="16"/>
  <c r="P69" i="16"/>
  <c r="P70" i="16"/>
  <c r="P71" i="16"/>
  <c r="P72" i="16"/>
  <c r="P73" i="16"/>
  <c r="P74" i="16"/>
  <c r="P75" i="16"/>
  <c r="P76" i="16"/>
  <c r="P77" i="16"/>
  <c r="P78" i="16"/>
  <c r="P79" i="16"/>
  <c r="P80" i="16"/>
  <c r="P81" i="16"/>
  <c r="P82" i="16"/>
  <c r="P64" i="16"/>
  <c r="I65" i="16"/>
  <c r="J65" i="16"/>
  <c r="K65" i="16"/>
  <c r="L65" i="16"/>
  <c r="I66" i="16"/>
  <c r="J66" i="16"/>
  <c r="K66" i="16"/>
  <c r="L66" i="16"/>
  <c r="I67" i="16"/>
  <c r="J67" i="16"/>
  <c r="K67" i="16"/>
  <c r="L67" i="16"/>
  <c r="I68" i="16"/>
  <c r="J68" i="16"/>
  <c r="K68" i="16"/>
  <c r="L68" i="16"/>
  <c r="I69" i="16"/>
  <c r="J69" i="16"/>
  <c r="K69" i="16"/>
  <c r="L69" i="16"/>
  <c r="I70" i="16"/>
  <c r="J70" i="16"/>
  <c r="K70" i="16"/>
  <c r="L70" i="16"/>
  <c r="I71" i="16"/>
  <c r="J71" i="16"/>
  <c r="K71" i="16"/>
  <c r="L71" i="16"/>
  <c r="I72" i="16"/>
  <c r="J72" i="16"/>
  <c r="K72" i="16"/>
  <c r="L72" i="16"/>
  <c r="I73" i="16"/>
  <c r="J73" i="16"/>
  <c r="K73" i="16"/>
  <c r="L73" i="16"/>
  <c r="I74" i="16"/>
  <c r="J74" i="16"/>
  <c r="K74" i="16"/>
  <c r="L74" i="16"/>
  <c r="I75" i="16"/>
  <c r="J75" i="16"/>
  <c r="K75" i="16"/>
  <c r="L75" i="16"/>
  <c r="I76" i="16"/>
  <c r="J76" i="16"/>
  <c r="K76" i="16"/>
  <c r="L76" i="16"/>
  <c r="I77" i="16"/>
  <c r="J77" i="16"/>
  <c r="K77" i="16"/>
  <c r="L77" i="16"/>
  <c r="I78" i="16"/>
  <c r="J78" i="16"/>
  <c r="K78" i="16"/>
  <c r="L78" i="16"/>
  <c r="I79" i="16"/>
  <c r="J79" i="16"/>
  <c r="K79" i="16"/>
  <c r="L79" i="16"/>
  <c r="I80" i="16"/>
  <c r="J80" i="16"/>
  <c r="K80" i="16"/>
  <c r="L80" i="16"/>
  <c r="I81" i="16"/>
  <c r="J81" i="16"/>
  <c r="K81" i="16"/>
  <c r="L81" i="16"/>
  <c r="I82" i="16"/>
  <c r="J82" i="16"/>
  <c r="K82" i="16"/>
  <c r="L82" i="16"/>
  <c r="J64" i="16"/>
  <c r="K64" i="16"/>
  <c r="L64" i="16"/>
  <c r="I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64" i="16"/>
  <c r="AC3" i="16"/>
  <c r="AC4" i="16" s="1"/>
  <c r="AC5" i="16" s="1"/>
  <c r="AC6" i="16" s="1"/>
  <c r="AC7" i="16" s="1"/>
  <c r="AC8" i="16" s="1"/>
  <c r="AC9" i="16" s="1"/>
  <c r="AC10" i="16" s="1"/>
  <c r="AC11" i="16" s="1"/>
  <c r="AC12" i="16" s="1"/>
  <c r="AC13" i="16" s="1"/>
  <c r="AC14" i="16" s="1"/>
  <c r="AC15" i="16" s="1"/>
  <c r="AC16" i="16" s="1"/>
  <c r="AC17" i="16" s="1"/>
  <c r="AC18" i="16" s="1"/>
  <c r="AC19" i="16" s="1"/>
  <c r="AC20" i="16" s="1"/>
  <c r="AC2" i="16"/>
  <c r="Z65" i="16"/>
  <c r="Z66" i="16"/>
  <c r="Z67" i="16"/>
  <c r="Z68" i="16"/>
  <c r="Z69" i="16"/>
  <c r="Z70" i="16"/>
  <c r="Z71" i="16"/>
  <c r="Z72" i="16"/>
  <c r="Z73" i="16"/>
  <c r="Z74" i="16"/>
  <c r="Z75" i="16"/>
  <c r="Z76" i="16"/>
  <c r="Z77" i="16"/>
  <c r="Z78" i="16"/>
  <c r="Z79" i="16"/>
  <c r="Z80" i="16"/>
  <c r="Z81" i="16"/>
  <c r="Z82" i="16"/>
  <c r="Z83" i="16"/>
  <c r="Y66" i="16"/>
  <c r="AA66" i="16"/>
  <c r="AB66" i="16"/>
  <c r="Y67" i="16"/>
  <c r="AA67" i="16"/>
  <c r="AB67" i="16"/>
  <c r="Y68" i="16"/>
  <c r="AA68" i="16"/>
  <c r="AB68" i="16"/>
  <c r="Y69" i="16"/>
  <c r="AA69" i="16"/>
  <c r="AB69" i="16"/>
  <c r="Y70" i="16"/>
  <c r="AA70" i="16"/>
  <c r="AB70" i="16"/>
  <c r="Y71" i="16"/>
  <c r="AA71" i="16"/>
  <c r="AB71" i="16"/>
  <c r="Y72" i="16"/>
  <c r="AA72" i="16"/>
  <c r="AB72" i="16"/>
  <c r="Y73" i="16"/>
  <c r="AA73" i="16"/>
  <c r="AB73" i="16"/>
  <c r="Y74" i="16"/>
  <c r="AA74" i="16"/>
  <c r="AB74" i="16"/>
  <c r="Y75" i="16"/>
  <c r="AA75" i="16"/>
  <c r="AB75" i="16"/>
  <c r="Y76" i="16"/>
  <c r="AA76" i="16"/>
  <c r="AB76" i="16"/>
  <c r="Y77" i="16"/>
  <c r="AA77" i="16"/>
  <c r="AB77" i="16"/>
  <c r="Y78" i="16"/>
  <c r="AA78" i="16"/>
  <c r="AB78" i="16"/>
  <c r="Y79" i="16"/>
  <c r="AA79" i="16"/>
  <c r="AB79" i="16"/>
  <c r="Y80" i="16"/>
  <c r="AA80" i="16"/>
  <c r="AB80" i="16"/>
  <c r="Y81" i="16"/>
  <c r="AA81" i="16"/>
  <c r="AB81" i="16"/>
  <c r="Y82" i="16"/>
  <c r="AA82" i="16"/>
  <c r="AB82" i="16"/>
  <c r="Y83" i="16"/>
  <c r="AA83" i="16"/>
  <c r="AB83" i="16"/>
  <c r="AA65" i="16"/>
  <c r="AB65" i="16"/>
  <c r="Y65" i="16"/>
  <c r="AB23" i="16"/>
  <c r="AB24" i="16"/>
  <c r="AB25" i="16"/>
  <c r="AB26" i="16"/>
  <c r="AB27" i="16"/>
  <c r="AB28" i="16"/>
  <c r="AB29" i="16"/>
  <c r="AB30" i="16"/>
  <c r="AB31" i="16"/>
  <c r="AB32" i="16"/>
  <c r="AB33" i="16"/>
  <c r="AB34" i="16"/>
  <c r="AB35" i="16"/>
  <c r="AB36" i="16"/>
  <c r="AB37" i="16"/>
  <c r="AB38" i="16"/>
  <c r="AB39" i="16"/>
  <c r="AB40" i="16"/>
  <c r="AB41" i="16"/>
  <c r="AB22" i="16"/>
  <c r="AB3" i="16"/>
  <c r="AB4" i="16"/>
  <c r="AB5" i="16"/>
  <c r="AB6" i="16"/>
  <c r="AB7" i="16"/>
  <c r="AB8" i="16"/>
  <c r="AB9" i="16"/>
  <c r="AB10" i="16"/>
  <c r="AB11" i="16"/>
  <c r="AB12" i="16"/>
  <c r="AB13" i="16"/>
  <c r="AB14" i="16"/>
  <c r="AB15" i="16"/>
  <c r="AB16" i="16"/>
  <c r="AB17" i="16"/>
  <c r="AB18" i="16"/>
  <c r="AB19" i="16"/>
  <c r="AB20" i="16"/>
  <c r="AB2" i="16"/>
  <c r="Y45" i="16"/>
  <c r="AA45" i="16"/>
  <c r="Z45" i="16"/>
  <c r="AB45" i="16"/>
  <c r="Y46" i="16"/>
  <c r="AA46" i="16"/>
  <c r="Z46" i="16"/>
  <c r="AB46" i="16"/>
  <c r="Y47" i="16"/>
  <c r="AA47" i="16"/>
  <c r="Z47" i="16"/>
  <c r="AB47" i="16"/>
  <c r="Y48" i="16"/>
  <c r="AA48" i="16"/>
  <c r="Z48" i="16"/>
  <c r="AB48" i="16"/>
  <c r="Y49" i="16"/>
  <c r="AA49" i="16"/>
  <c r="Z49" i="16"/>
  <c r="AB49" i="16"/>
  <c r="Y50" i="16"/>
  <c r="AA50" i="16"/>
  <c r="Z50" i="16"/>
  <c r="AB50" i="16"/>
  <c r="Y51" i="16"/>
  <c r="AA51" i="16"/>
  <c r="Z51" i="16"/>
  <c r="AB51" i="16"/>
  <c r="Y52" i="16"/>
  <c r="AA52" i="16"/>
  <c r="Z52" i="16"/>
  <c r="AB52" i="16"/>
  <c r="Y53" i="16"/>
  <c r="AA53" i="16"/>
  <c r="Z53" i="16"/>
  <c r="AB53" i="16"/>
  <c r="Y54" i="16"/>
  <c r="AA54" i="16"/>
  <c r="Z54" i="16"/>
  <c r="AB54" i="16"/>
  <c r="Y55" i="16"/>
  <c r="AA55" i="16"/>
  <c r="Z55" i="16"/>
  <c r="AB55" i="16"/>
  <c r="Y56" i="16"/>
  <c r="AA56" i="16"/>
  <c r="Z56" i="16"/>
  <c r="AB56" i="16"/>
  <c r="Y57" i="16"/>
  <c r="AA57" i="16"/>
  <c r="Z57" i="16"/>
  <c r="AB57" i="16"/>
  <c r="Y58" i="16"/>
  <c r="AA58" i="16"/>
  <c r="Z58" i="16"/>
  <c r="AB58" i="16"/>
  <c r="Y59" i="16"/>
  <c r="AA59" i="16"/>
  <c r="Z59" i="16"/>
  <c r="AB59" i="16"/>
  <c r="Y60" i="16"/>
  <c r="AA60" i="16"/>
  <c r="Z60" i="16"/>
  <c r="AB60" i="16"/>
  <c r="Y61" i="16"/>
  <c r="AA61" i="16"/>
  <c r="Z61" i="16"/>
  <c r="AB61" i="16"/>
  <c r="Y62" i="16"/>
  <c r="AA62" i="16"/>
  <c r="Z62" i="16"/>
  <c r="AB62" i="16"/>
  <c r="AA44" i="16"/>
  <c r="Z44" i="16"/>
  <c r="AB44" i="16"/>
  <c r="Y44" i="16"/>
  <c r="R45" i="16"/>
  <c r="R46" i="16"/>
  <c r="R47" i="16"/>
  <c r="R48" i="16"/>
  <c r="R49" i="16"/>
  <c r="R50" i="16"/>
  <c r="R51" i="16"/>
  <c r="R52" i="16"/>
  <c r="R53" i="16"/>
  <c r="R54" i="16"/>
  <c r="R55" i="16"/>
  <c r="R56" i="16"/>
  <c r="R57" i="16"/>
  <c r="R58" i="16"/>
  <c r="R59" i="16"/>
  <c r="R60" i="16"/>
  <c r="R61" i="16"/>
  <c r="R62" i="16"/>
  <c r="R63" i="16"/>
  <c r="R44" i="16"/>
  <c r="Q45" i="16"/>
  <c r="Q46" i="16" s="1"/>
  <c r="Q47" i="16" s="1"/>
  <c r="Q48" i="16" s="1"/>
  <c r="Q49" i="16" s="1"/>
  <c r="Q50" i="16" s="1"/>
  <c r="Q51" i="16" s="1"/>
  <c r="Q52" i="16" s="1"/>
  <c r="Q53" i="16" s="1"/>
  <c r="Q54" i="16" s="1"/>
  <c r="Q55" i="16" s="1"/>
  <c r="Q56" i="16" s="1"/>
  <c r="Q57" i="16" s="1"/>
  <c r="Q58" i="16" s="1"/>
  <c r="Q59" i="16" s="1"/>
  <c r="Q60" i="16" s="1"/>
  <c r="Q61" i="16" s="1"/>
  <c r="Q62" i="16" s="1"/>
  <c r="Q63" i="16" s="1"/>
  <c r="P45" i="16"/>
  <c r="P46" i="16" s="1"/>
  <c r="P47" i="16" s="1"/>
  <c r="P48" i="16" s="1"/>
  <c r="P49" i="16" s="1"/>
  <c r="P50" i="16" s="1"/>
  <c r="P51" i="16" s="1"/>
  <c r="P52" i="16" s="1"/>
  <c r="P53" i="16" s="1"/>
  <c r="P54" i="16" s="1"/>
  <c r="P55" i="16" s="1"/>
  <c r="P56" i="16" s="1"/>
  <c r="P57" i="16" s="1"/>
  <c r="P58" i="16" s="1"/>
  <c r="P59" i="16" s="1"/>
  <c r="P60" i="16" s="1"/>
  <c r="P61" i="16" s="1"/>
  <c r="P62" i="16" s="1"/>
  <c r="P63" i="16" s="1"/>
  <c r="M45" i="16"/>
  <c r="M46" i="16" s="1"/>
  <c r="M47" i="16" s="1"/>
  <c r="M48" i="16" s="1"/>
  <c r="M49" i="16" s="1"/>
  <c r="M50" i="16" s="1"/>
  <c r="M51" i="16" s="1"/>
  <c r="M52" i="16" s="1"/>
  <c r="M53" i="16" s="1"/>
  <c r="M54" i="16" s="1"/>
  <c r="M55" i="16" s="1"/>
  <c r="M56" i="16" s="1"/>
  <c r="M57" i="16" s="1"/>
  <c r="M58" i="16" s="1"/>
  <c r="M59" i="16" s="1"/>
  <c r="M60" i="16" s="1"/>
  <c r="M61" i="16" s="1"/>
  <c r="M62" i="16" s="1"/>
  <c r="M63" i="16" s="1"/>
  <c r="L45" i="16"/>
  <c r="L46" i="16" s="1"/>
  <c r="L47" i="16" s="1"/>
  <c r="L48" i="16" s="1"/>
  <c r="L49" i="16" s="1"/>
  <c r="L50" i="16" s="1"/>
  <c r="L51" i="16" s="1"/>
  <c r="L52" i="16" s="1"/>
  <c r="L53" i="16" s="1"/>
  <c r="L54" i="16" s="1"/>
  <c r="L55" i="16" s="1"/>
  <c r="L56" i="16" s="1"/>
  <c r="L57" i="16" s="1"/>
  <c r="L58" i="16" s="1"/>
  <c r="L59" i="16" s="1"/>
  <c r="L60" i="16" s="1"/>
  <c r="L61" i="16" s="1"/>
  <c r="L62" i="16" s="1"/>
  <c r="L63" i="16" s="1"/>
  <c r="G45" i="16"/>
  <c r="H45" i="16"/>
  <c r="I45" i="16"/>
  <c r="J45" i="16"/>
  <c r="G46" i="16"/>
  <c r="H46" i="16"/>
  <c r="I46" i="16"/>
  <c r="J46" i="16"/>
  <c r="G47" i="16"/>
  <c r="H47" i="16"/>
  <c r="I47" i="16"/>
  <c r="J47" i="16"/>
  <c r="G48" i="16"/>
  <c r="H48" i="16"/>
  <c r="I48" i="16"/>
  <c r="J48" i="16"/>
  <c r="G49" i="16"/>
  <c r="H49" i="16"/>
  <c r="I49" i="16"/>
  <c r="J49" i="16"/>
  <c r="G50" i="16"/>
  <c r="H50" i="16"/>
  <c r="I50" i="16"/>
  <c r="J50" i="16"/>
  <c r="G51" i="16"/>
  <c r="H51" i="16"/>
  <c r="I51" i="16"/>
  <c r="J51" i="16"/>
  <c r="G52" i="16"/>
  <c r="H52" i="16"/>
  <c r="I52" i="16"/>
  <c r="J52" i="16"/>
  <c r="G53" i="16"/>
  <c r="H53" i="16"/>
  <c r="I53" i="16"/>
  <c r="J53" i="16"/>
  <c r="G54" i="16"/>
  <c r="H54" i="16"/>
  <c r="I54" i="16"/>
  <c r="J54" i="16"/>
  <c r="G55" i="16"/>
  <c r="H55" i="16"/>
  <c r="I55" i="16"/>
  <c r="J55" i="16"/>
  <c r="G56" i="16"/>
  <c r="H56" i="16"/>
  <c r="I56" i="16"/>
  <c r="J56" i="16"/>
  <c r="G57" i="16"/>
  <c r="H57" i="16"/>
  <c r="I57" i="16"/>
  <c r="J57" i="16"/>
  <c r="G58" i="16"/>
  <c r="H58" i="16"/>
  <c r="I58" i="16"/>
  <c r="J58" i="16"/>
  <c r="G59" i="16"/>
  <c r="H59" i="16"/>
  <c r="I59" i="16"/>
  <c r="J59" i="16"/>
  <c r="G60" i="16"/>
  <c r="H60" i="16"/>
  <c r="I60" i="16"/>
  <c r="J60" i="16"/>
  <c r="G61" i="16"/>
  <c r="H61" i="16"/>
  <c r="I61" i="16"/>
  <c r="J61" i="16"/>
  <c r="G62" i="16"/>
  <c r="H62" i="16"/>
  <c r="I62" i="16"/>
  <c r="J62" i="16"/>
  <c r="I44" i="16"/>
  <c r="J44" i="16"/>
  <c r="H44" i="16"/>
  <c r="G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44" i="16"/>
  <c r="AE132" i="17" l="1"/>
  <c r="AD132" i="17"/>
  <c r="AC132" i="17"/>
  <c r="AB132" i="17"/>
  <c r="AA132" i="17"/>
  <c r="Z132" i="17"/>
  <c r="Y132" i="17"/>
  <c r="X132" i="17"/>
  <c r="W132" i="17"/>
  <c r="V132" i="17"/>
  <c r="U132" i="17"/>
  <c r="T132" i="17"/>
  <c r="S132" i="17"/>
  <c r="R132" i="17"/>
  <c r="AE131" i="17"/>
  <c r="AD131" i="17"/>
  <c r="AC131" i="17"/>
  <c r="AB131" i="17"/>
  <c r="AA131" i="17"/>
  <c r="Z131" i="17"/>
  <c r="Y131" i="17"/>
  <c r="X131" i="17"/>
  <c r="W131" i="17"/>
  <c r="V131" i="17"/>
  <c r="U131" i="17"/>
  <c r="T131" i="17"/>
  <c r="S131" i="17"/>
  <c r="R131" i="17"/>
  <c r="AE130" i="17"/>
  <c r="AD130" i="17"/>
  <c r="AC130" i="17"/>
  <c r="AB130" i="17"/>
  <c r="AA130" i="17"/>
  <c r="Z130" i="17"/>
  <c r="Y130" i="17"/>
  <c r="X130" i="17"/>
  <c r="W130" i="17"/>
  <c r="V130" i="17"/>
  <c r="U130" i="17"/>
  <c r="T130" i="17"/>
  <c r="S130" i="17"/>
  <c r="R130" i="17"/>
  <c r="AE129" i="17"/>
  <c r="AD129" i="17"/>
  <c r="AC129" i="17"/>
  <c r="AB129" i="17"/>
  <c r="AA129" i="17"/>
  <c r="Z129" i="17"/>
  <c r="Y129" i="17"/>
  <c r="X129" i="17"/>
  <c r="W129" i="17"/>
  <c r="V129" i="17"/>
  <c r="U129" i="17"/>
  <c r="T129" i="17"/>
  <c r="S129" i="17"/>
  <c r="R129" i="17"/>
  <c r="AE128" i="17"/>
  <c r="AD128" i="17"/>
  <c r="AC128" i="17"/>
  <c r="AB128" i="17"/>
  <c r="AA128" i="17"/>
  <c r="Z128" i="17"/>
  <c r="Y128" i="17"/>
  <c r="X128" i="17"/>
  <c r="W128" i="17"/>
  <c r="V128" i="17"/>
  <c r="U128" i="17"/>
  <c r="T128" i="17"/>
  <c r="S128" i="17"/>
  <c r="R128" i="17"/>
  <c r="AE127" i="17"/>
  <c r="AD127" i="17"/>
  <c r="AC127" i="17"/>
  <c r="AB127" i="17"/>
  <c r="AA127" i="17"/>
  <c r="Z127" i="17"/>
  <c r="Y127" i="17"/>
  <c r="X127" i="17"/>
  <c r="W127" i="17"/>
  <c r="V127" i="17"/>
  <c r="U127" i="17"/>
  <c r="T127" i="17"/>
  <c r="S127" i="17"/>
  <c r="R127" i="17"/>
  <c r="AE126" i="17"/>
  <c r="AD126" i="17"/>
  <c r="AC126" i="17"/>
  <c r="AB126" i="17"/>
  <c r="AA126" i="17"/>
  <c r="Z126" i="17"/>
  <c r="Y126" i="17"/>
  <c r="X126" i="17"/>
  <c r="W126" i="17"/>
  <c r="V126" i="17"/>
  <c r="U126" i="17"/>
  <c r="T126" i="17"/>
  <c r="S126" i="17"/>
  <c r="R126" i="17"/>
  <c r="AE125" i="17"/>
  <c r="AD125" i="17"/>
  <c r="AC125" i="17"/>
  <c r="AB125" i="17"/>
  <c r="AA125" i="17"/>
  <c r="Z125" i="17"/>
  <c r="Y125" i="17"/>
  <c r="X125" i="17"/>
  <c r="W125" i="17"/>
  <c r="V125" i="17"/>
  <c r="U125" i="17"/>
  <c r="T125" i="17"/>
  <c r="S125" i="17"/>
  <c r="R125" i="17"/>
  <c r="AE124" i="17"/>
  <c r="AD124" i="17"/>
  <c r="AC124" i="17"/>
  <c r="AB124" i="17"/>
  <c r="AA124" i="17"/>
  <c r="Z124" i="17"/>
  <c r="Y124" i="17"/>
  <c r="X124" i="17"/>
  <c r="W124" i="17"/>
  <c r="V124" i="17"/>
  <c r="U124" i="17"/>
  <c r="T124" i="17"/>
  <c r="S124" i="17"/>
  <c r="R124" i="17"/>
  <c r="AE123" i="17"/>
  <c r="AD123" i="17"/>
  <c r="AC123" i="17"/>
  <c r="AB123" i="17"/>
  <c r="AA123" i="17"/>
  <c r="Z123" i="17"/>
  <c r="Y123" i="17"/>
  <c r="X123" i="17"/>
  <c r="W123" i="17"/>
  <c r="V123" i="17"/>
  <c r="U123" i="17"/>
  <c r="T123" i="17"/>
  <c r="S123" i="17"/>
  <c r="R123" i="17"/>
  <c r="AE122" i="17"/>
  <c r="AD122" i="17"/>
  <c r="AC122" i="17"/>
  <c r="AB122" i="17"/>
  <c r="AA122" i="17"/>
  <c r="Z122" i="17"/>
  <c r="Y122" i="17"/>
  <c r="X122" i="17"/>
  <c r="W122" i="17"/>
  <c r="V122" i="17"/>
  <c r="U122" i="17"/>
  <c r="T122" i="17"/>
  <c r="S122" i="17"/>
  <c r="R122" i="17"/>
  <c r="AE121" i="17"/>
  <c r="AD121" i="17"/>
  <c r="AC121" i="17"/>
  <c r="AB121" i="17"/>
  <c r="AA121" i="17"/>
  <c r="Z121" i="17"/>
  <c r="Y121" i="17"/>
  <c r="X121" i="17"/>
  <c r="W121" i="17"/>
  <c r="V121" i="17"/>
  <c r="U121" i="17"/>
  <c r="T121" i="17"/>
  <c r="S121" i="17"/>
  <c r="R121" i="17"/>
  <c r="AE120" i="17"/>
  <c r="AD120" i="17"/>
  <c r="AC120" i="17"/>
  <c r="AB120" i="17"/>
  <c r="AA120" i="17"/>
  <c r="Z120" i="17"/>
  <c r="Y120" i="17"/>
  <c r="X120" i="17"/>
  <c r="W120" i="17"/>
  <c r="V120" i="17"/>
  <c r="U120" i="17"/>
  <c r="T120" i="17"/>
  <c r="S120" i="17"/>
  <c r="R120" i="17"/>
  <c r="AE119" i="17"/>
  <c r="AD119" i="17"/>
  <c r="AC119" i="17"/>
  <c r="AB119" i="17"/>
  <c r="AA119" i="17"/>
  <c r="Z119" i="17"/>
  <c r="Y119" i="17"/>
  <c r="X119" i="17"/>
  <c r="W119" i="17"/>
  <c r="V119" i="17"/>
  <c r="U119" i="17"/>
  <c r="T119" i="17"/>
  <c r="S119" i="17"/>
  <c r="R119" i="17"/>
  <c r="AE118" i="17"/>
  <c r="AD118" i="17"/>
  <c r="AC118" i="17"/>
  <c r="AB118" i="17"/>
  <c r="AA118" i="17"/>
  <c r="Z118" i="17"/>
  <c r="Y118" i="17"/>
  <c r="X118" i="17"/>
  <c r="W118" i="17"/>
  <c r="V118" i="17"/>
  <c r="U118" i="17"/>
  <c r="T118" i="17"/>
  <c r="S118" i="17"/>
  <c r="R118" i="17"/>
  <c r="AE117" i="17"/>
  <c r="AD117" i="17"/>
  <c r="AC117" i="17"/>
  <c r="AB117" i="17"/>
  <c r="AA117" i="17"/>
  <c r="Z117" i="17"/>
  <c r="Y117" i="17"/>
  <c r="X117" i="17"/>
  <c r="W117" i="17"/>
  <c r="V117" i="17"/>
  <c r="U117" i="17"/>
  <c r="T117" i="17"/>
  <c r="S117" i="17"/>
  <c r="R117" i="17"/>
  <c r="AE116" i="17"/>
  <c r="AD116" i="17"/>
  <c r="AC116" i="17"/>
  <c r="AB116" i="17"/>
  <c r="AA116" i="17"/>
  <c r="Z116" i="17"/>
  <c r="Y116" i="17"/>
  <c r="X116" i="17"/>
  <c r="W116" i="17"/>
  <c r="V116" i="17"/>
  <c r="U116" i="17"/>
  <c r="T116" i="17"/>
  <c r="S116" i="17"/>
  <c r="R116" i="17"/>
  <c r="AE115" i="17"/>
  <c r="AD115" i="17"/>
  <c r="AC115" i="17"/>
  <c r="AB115" i="17"/>
  <c r="AA115" i="17"/>
  <c r="Z115" i="17"/>
  <c r="Y115" i="17"/>
  <c r="X115" i="17"/>
  <c r="W115" i="17"/>
  <c r="V115" i="17"/>
  <c r="U115" i="17"/>
  <c r="T115" i="17"/>
  <c r="S115" i="17"/>
  <c r="R115" i="17"/>
  <c r="AE114" i="17"/>
  <c r="AD114" i="17"/>
  <c r="AC114" i="17"/>
  <c r="AB114" i="17"/>
  <c r="AA114" i="17"/>
  <c r="Z114" i="17"/>
  <c r="Y114" i="17"/>
  <c r="X114" i="17"/>
  <c r="W114" i="17"/>
  <c r="V114" i="17"/>
  <c r="U114" i="17"/>
  <c r="T114" i="17"/>
  <c r="S114" i="17"/>
  <c r="R114" i="17"/>
  <c r="AE113" i="17"/>
  <c r="AD113" i="17"/>
  <c r="AC113" i="17"/>
  <c r="AB113" i="17"/>
  <c r="AA113" i="17"/>
  <c r="Z113" i="17"/>
  <c r="Y113" i="17"/>
  <c r="X113" i="17"/>
  <c r="W113" i="17"/>
  <c r="V113" i="17"/>
  <c r="U113" i="17"/>
  <c r="T113" i="17"/>
  <c r="S113" i="17"/>
  <c r="R113" i="17"/>
  <c r="AE106" i="17"/>
  <c r="AD106" i="17"/>
  <c r="AC106" i="17"/>
  <c r="AB106" i="17"/>
  <c r="AA106" i="17"/>
  <c r="Z106" i="17"/>
  <c r="Y106" i="17"/>
  <c r="X106" i="17"/>
  <c r="W106" i="17"/>
  <c r="V106" i="17"/>
  <c r="U106" i="17"/>
  <c r="T106" i="17"/>
  <c r="S106" i="17"/>
  <c r="R106" i="17"/>
  <c r="AE105" i="17"/>
  <c r="AD105" i="17"/>
  <c r="AC105" i="17"/>
  <c r="AB105" i="17"/>
  <c r="AA105" i="17"/>
  <c r="Z105" i="17"/>
  <c r="Y105" i="17"/>
  <c r="X105" i="17"/>
  <c r="W105" i="17"/>
  <c r="V105" i="17"/>
  <c r="U105" i="17"/>
  <c r="T105" i="17"/>
  <c r="S105" i="17"/>
  <c r="R105" i="17"/>
  <c r="AE104" i="17"/>
  <c r="AD104" i="17"/>
  <c r="AC104" i="17"/>
  <c r="AB104" i="17"/>
  <c r="AA104" i="17"/>
  <c r="Z104" i="17"/>
  <c r="Y104" i="17"/>
  <c r="X104" i="17"/>
  <c r="W104" i="17"/>
  <c r="V104" i="17"/>
  <c r="U104" i="17"/>
  <c r="T104" i="17"/>
  <c r="S104" i="17"/>
  <c r="R104" i="17"/>
  <c r="AE103" i="17"/>
  <c r="AD103" i="17"/>
  <c r="AC103" i="17"/>
  <c r="AB103" i="17"/>
  <c r="AA103" i="17"/>
  <c r="Z103" i="17"/>
  <c r="Y103" i="17"/>
  <c r="X103" i="17"/>
  <c r="W103" i="17"/>
  <c r="V103" i="17"/>
  <c r="U103" i="17"/>
  <c r="T103" i="17"/>
  <c r="S103" i="17"/>
  <c r="R103" i="17"/>
  <c r="AE102" i="17"/>
  <c r="AD102" i="17"/>
  <c r="AC102" i="17"/>
  <c r="AB102" i="17"/>
  <c r="AA102" i="17"/>
  <c r="Z102" i="17"/>
  <c r="Y102" i="17"/>
  <c r="X102" i="17"/>
  <c r="W102" i="17"/>
  <c r="V102" i="17"/>
  <c r="U102" i="17"/>
  <c r="T102" i="17"/>
  <c r="S102" i="17"/>
  <c r="R102" i="17"/>
  <c r="AE101" i="17"/>
  <c r="AD101" i="17"/>
  <c r="AC101" i="17"/>
  <c r="AB101" i="17"/>
  <c r="AA101" i="17"/>
  <c r="Z101" i="17"/>
  <c r="Y101" i="17"/>
  <c r="X101" i="17"/>
  <c r="W101" i="17"/>
  <c r="V101" i="17"/>
  <c r="U101" i="17"/>
  <c r="T101" i="17"/>
  <c r="S101" i="17"/>
  <c r="R101" i="17"/>
  <c r="AE100" i="17"/>
  <c r="AD100" i="17"/>
  <c r="AC100" i="17"/>
  <c r="AB100" i="17"/>
  <c r="AA100" i="17"/>
  <c r="Z100" i="17"/>
  <c r="Y100" i="17"/>
  <c r="X100" i="17"/>
  <c r="W100" i="17"/>
  <c r="V100" i="17"/>
  <c r="U100" i="17"/>
  <c r="T100" i="17"/>
  <c r="S100" i="17"/>
  <c r="R100" i="17"/>
  <c r="AE99" i="17"/>
  <c r="AD99" i="17"/>
  <c r="AC99" i="17"/>
  <c r="AB99" i="17"/>
  <c r="AA99" i="17"/>
  <c r="Z99" i="17"/>
  <c r="Y99" i="17"/>
  <c r="X99" i="17"/>
  <c r="W99" i="17"/>
  <c r="V99" i="17"/>
  <c r="U99" i="17"/>
  <c r="T99" i="17"/>
  <c r="S99" i="17"/>
  <c r="R99" i="17"/>
  <c r="AE98" i="17"/>
  <c r="AD98" i="17"/>
  <c r="AC98" i="17"/>
  <c r="AB98" i="17"/>
  <c r="AA98" i="17"/>
  <c r="Z98" i="17"/>
  <c r="Y98" i="17"/>
  <c r="X98" i="17"/>
  <c r="W98" i="17"/>
  <c r="V98" i="17"/>
  <c r="U98" i="17"/>
  <c r="T98" i="17"/>
  <c r="S98" i="17"/>
  <c r="R98" i="17"/>
  <c r="AE97" i="17"/>
  <c r="AD97" i="17"/>
  <c r="AC97" i="17"/>
  <c r="AB97" i="17"/>
  <c r="AA97" i="17"/>
  <c r="Z97" i="17"/>
  <c r="Y97" i="17"/>
  <c r="X97" i="17"/>
  <c r="W97" i="17"/>
  <c r="V97" i="17"/>
  <c r="U97" i="17"/>
  <c r="T97" i="17"/>
  <c r="S97" i="17"/>
  <c r="R97" i="17"/>
  <c r="AE96" i="17"/>
  <c r="AD96" i="17"/>
  <c r="AC96" i="17"/>
  <c r="AB96" i="17"/>
  <c r="AA96" i="17"/>
  <c r="Z96" i="17"/>
  <c r="Y96" i="17"/>
  <c r="X96" i="17"/>
  <c r="W96" i="17"/>
  <c r="V96" i="17"/>
  <c r="U96" i="17"/>
  <c r="T96" i="17"/>
  <c r="S96" i="17"/>
  <c r="R96" i="17"/>
  <c r="AE95" i="17"/>
  <c r="AD95" i="17"/>
  <c r="AC95" i="17"/>
  <c r="AB95" i="17"/>
  <c r="AA95" i="17"/>
  <c r="Z95" i="17"/>
  <c r="Y95" i="17"/>
  <c r="X95" i="17"/>
  <c r="W95" i="17"/>
  <c r="V95" i="17"/>
  <c r="U95" i="17"/>
  <c r="T95" i="17"/>
  <c r="S95" i="17"/>
  <c r="R95" i="17"/>
  <c r="AE94" i="17"/>
  <c r="AD94" i="17"/>
  <c r="AC94" i="17"/>
  <c r="AB94" i="17"/>
  <c r="AA94" i="17"/>
  <c r="Z94" i="17"/>
  <c r="Y94" i="17"/>
  <c r="X94" i="17"/>
  <c r="W94" i="17"/>
  <c r="V94" i="17"/>
  <c r="U94" i="17"/>
  <c r="T94" i="17"/>
  <c r="S94" i="17"/>
  <c r="R94" i="17"/>
  <c r="AE93" i="17"/>
  <c r="AD93" i="17"/>
  <c r="AC93" i="17"/>
  <c r="AB93" i="17"/>
  <c r="AA93" i="17"/>
  <c r="Z93" i="17"/>
  <c r="Y93" i="17"/>
  <c r="X93" i="17"/>
  <c r="W93" i="17"/>
  <c r="V93" i="17"/>
  <c r="U93" i="17"/>
  <c r="T93" i="17"/>
  <c r="S93" i="17"/>
  <c r="R93" i="17"/>
  <c r="AE92" i="17"/>
  <c r="AD92" i="17"/>
  <c r="AC92" i="17"/>
  <c r="AB92" i="17"/>
  <c r="AA92" i="17"/>
  <c r="Z92" i="17"/>
  <c r="Y92" i="17"/>
  <c r="X92" i="17"/>
  <c r="W92" i="17"/>
  <c r="V92" i="17"/>
  <c r="U92" i="17"/>
  <c r="T92" i="17"/>
  <c r="S92" i="17"/>
  <c r="R92" i="17"/>
  <c r="AE91" i="17"/>
  <c r="AD91" i="17"/>
  <c r="AC91" i="17"/>
  <c r="AB91" i="17"/>
  <c r="AA91" i="17"/>
  <c r="Z91" i="17"/>
  <c r="Y91" i="17"/>
  <c r="X91" i="17"/>
  <c r="W91" i="17"/>
  <c r="V91" i="17"/>
  <c r="U91" i="17"/>
  <c r="T91" i="17"/>
  <c r="S91" i="17"/>
  <c r="R91" i="17"/>
  <c r="AE90" i="17"/>
  <c r="AD90" i="17"/>
  <c r="AC90" i="17"/>
  <c r="AB90" i="17"/>
  <c r="AA90" i="17"/>
  <c r="Z90" i="17"/>
  <c r="Y90" i="17"/>
  <c r="X90" i="17"/>
  <c r="W90" i="17"/>
  <c r="V90" i="17"/>
  <c r="U90" i="17"/>
  <c r="T90" i="17"/>
  <c r="S90" i="17"/>
  <c r="R90" i="17"/>
  <c r="AE89" i="17"/>
  <c r="AD89" i="17"/>
  <c r="AC89" i="17"/>
  <c r="AB89" i="17"/>
  <c r="AA89" i="17"/>
  <c r="Z89" i="17"/>
  <c r="Y89" i="17"/>
  <c r="X89" i="17"/>
  <c r="W89" i="17"/>
  <c r="V89" i="17"/>
  <c r="U89" i="17"/>
  <c r="T89" i="17"/>
  <c r="S89" i="17"/>
  <c r="R89" i="17"/>
  <c r="AE88" i="17"/>
  <c r="AD88" i="17"/>
  <c r="AC88" i="17"/>
  <c r="AB88" i="17"/>
  <c r="AA88" i="17"/>
  <c r="Z88" i="17"/>
  <c r="Y88" i="17"/>
  <c r="X88" i="17"/>
  <c r="W88" i="17"/>
  <c r="V88" i="17"/>
  <c r="U88" i="17"/>
  <c r="T88" i="17"/>
  <c r="S88" i="17"/>
  <c r="R88" i="17"/>
  <c r="AE87" i="17"/>
  <c r="AD87" i="17"/>
  <c r="AC87" i="17"/>
  <c r="AB87" i="17"/>
  <c r="AA87" i="17"/>
  <c r="Z87" i="17"/>
  <c r="Y87" i="17"/>
  <c r="X87" i="17"/>
  <c r="W87" i="17"/>
  <c r="V87" i="17"/>
  <c r="U87" i="17"/>
  <c r="T87" i="17"/>
  <c r="S87" i="17"/>
  <c r="R87" i="17"/>
  <c r="AE80" i="17"/>
  <c r="AD80" i="17"/>
  <c r="AC80" i="17"/>
  <c r="AB80" i="17"/>
  <c r="AA80" i="17"/>
  <c r="Z80" i="17"/>
  <c r="Y80" i="17"/>
  <c r="X80" i="17"/>
  <c r="W80" i="17"/>
  <c r="V80" i="17"/>
  <c r="U80" i="17"/>
  <c r="T80" i="17"/>
  <c r="S80" i="17"/>
  <c r="R80" i="17"/>
  <c r="AE79" i="17"/>
  <c r="AD79" i="17"/>
  <c r="AC79" i="17"/>
  <c r="AB79" i="17"/>
  <c r="AA79" i="17"/>
  <c r="Z79" i="17"/>
  <c r="Y79" i="17"/>
  <c r="X79" i="17"/>
  <c r="W79" i="17"/>
  <c r="V79" i="17"/>
  <c r="U79" i="17"/>
  <c r="T79" i="17"/>
  <c r="S79" i="17"/>
  <c r="R79" i="17"/>
  <c r="AE78" i="17"/>
  <c r="AD78" i="17"/>
  <c r="AC78" i="17"/>
  <c r="AB78" i="17"/>
  <c r="AA78" i="17"/>
  <c r="Z78" i="17"/>
  <c r="Y78" i="17"/>
  <c r="X78" i="17"/>
  <c r="W78" i="17"/>
  <c r="V78" i="17"/>
  <c r="U78" i="17"/>
  <c r="T78" i="17"/>
  <c r="S78" i="17"/>
  <c r="R78" i="17"/>
  <c r="AE77" i="17"/>
  <c r="AD77" i="17"/>
  <c r="AC77" i="17"/>
  <c r="AB77" i="17"/>
  <c r="AA77" i="17"/>
  <c r="Z77" i="17"/>
  <c r="Y77" i="17"/>
  <c r="X77" i="17"/>
  <c r="W77" i="17"/>
  <c r="V77" i="17"/>
  <c r="U77" i="17"/>
  <c r="T77" i="17"/>
  <c r="S77" i="17"/>
  <c r="R77" i="17"/>
  <c r="AE76" i="17"/>
  <c r="AD76" i="17"/>
  <c r="AC76" i="17"/>
  <c r="AB76" i="17"/>
  <c r="AA76" i="17"/>
  <c r="Z76" i="17"/>
  <c r="Y76" i="17"/>
  <c r="X76" i="17"/>
  <c r="W76" i="17"/>
  <c r="V76" i="17"/>
  <c r="U76" i="17"/>
  <c r="T76" i="17"/>
  <c r="S76" i="17"/>
  <c r="R76" i="17"/>
  <c r="AE75" i="17"/>
  <c r="AD75" i="17"/>
  <c r="AC75" i="17"/>
  <c r="AB75" i="17"/>
  <c r="AA75" i="17"/>
  <c r="Z75" i="17"/>
  <c r="Y75" i="17"/>
  <c r="X75" i="17"/>
  <c r="W75" i="17"/>
  <c r="V75" i="17"/>
  <c r="U75" i="17"/>
  <c r="T75" i="17"/>
  <c r="S75" i="17"/>
  <c r="R75" i="17"/>
  <c r="AE74" i="17"/>
  <c r="AD74" i="17"/>
  <c r="AC74" i="17"/>
  <c r="AB74" i="17"/>
  <c r="AA74" i="17"/>
  <c r="Z74" i="17"/>
  <c r="Y74" i="17"/>
  <c r="X74" i="17"/>
  <c r="W74" i="17"/>
  <c r="V74" i="17"/>
  <c r="U74" i="17"/>
  <c r="T74" i="17"/>
  <c r="S74" i="17"/>
  <c r="R74" i="17"/>
  <c r="AE73" i="17"/>
  <c r="AD73" i="17"/>
  <c r="AC73" i="17"/>
  <c r="AB73" i="17"/>
  <c r="AA73" i="17"/>
  <c r="Z73" i="17"/>
  <c r="Y73" i="17"/>
  <c r="X73" i="17"/>
  <c r="W73" i="17"/>
  <c r="V73" i="17"/>
  <c r="U73" i="17"/>
  <c r="T73" i="17"/>
  <c r="S73" i="17"/>
  <c r="R73" i="17"/>
  <c r="AE72" i="17"/>
  <c r="AD72" i="17"/>
  <c r="AC72" i="17"/>
  <c r="AB72" i="17"/>
  <c r="AA72" i="17"/>
  <c r="Z72" i="17"/>
  <c r="Y72" i="17"/>
  <c r="X72" i="17"/>
  <c r="W72" i="17"/>
  <c r="V72" i="17"/>
  <c r="U72" i="17"/>
  <c r="T72" i="17"/>
  <c r="S72" i="17"/>
  <c r="R72" i="17"/>
  <c r="AE71" i="17"/>
  <c r="AD71" i="17"/>
  <c r="AC71" i="17"/>
  <c r="AB71" i="17"/>
  <c r="AA71" i="17"/>
  <c r="Z71" i="17"/>
  <c r="Y71" i="17"/>
  <c r="X71" i="17"/>
  <c r="W71" i="17"/>
  <c r="V71" i="17"/>
  <c r="U71" i="17"/>
  <c r="T71" i="17"/>
  <c r="S71" i="17"/>
  <c r="R71" i="17"/>
  <c r="AE70" i="17"/>
  <c r="AD70" i="17"/>
  <c r="AC70" i="17"/>
  <c r="AB70" i="17"/>
  <c r="AA70" i="17"/>
  <c r="Z70" i="17"/>
  <c r="Y70" i="17"/>
  <c r="X70" i="17"/>
  <c r="W70" i="17"/>
  <c r="V70" i="17"/>
  <c r="U70" i="17"/>
  <c r="T70" i="17"/>
  <c r="S70" i="17"/>
  <c r="R70" i="17"/>
  <c r="AE69" i="17"/>
  <c r="AD69" i="17"/>
  <c r="AC69" i="17"/>
  <c r="AB69" i="17"/>
  <c r="AA69" i="17"/>
  <c r="Z69" i="17"/>
  <c r="Y69" i="17"/>
  <c r="X69" i="17"/>
  <c r="W69" i="17"/>
  <c r="V69" i="17"/>
  <c r="U69" i="17"/>
  <c r="T69" i="17"/>
  <c r="S69" i="17"/>
  <c r="R69" i="17"/>
  <c r="AE68" i="17"/>
  <c r="AD68" i="17"/>
  <c r="AC68" i="17"/>
  <c r="AB68" i="17"/>
  <c r="AA68" i="17"/>
  <c r="Z68" i="17"/>
  <c r="Y68" i="17"/>
  <c r="X68" i="17"/>
  <c r="W68" i="17"/>
  <c r="V68" i="17"/>
  <c r="U68" i="17"/>
  <c r="T68" i="17"/>
  <c r="S68" i="17"/>
  <c r="R68" i="17"/>
  <c r="AE67" i="17"/>
  <c r="AD67" i="17"/>
  <c r="AC67" i="17"/>
  <c r="AB67" i="17"/>
  <c r="AA67" i="17"/>
  <c r="Z67" i="17"/>
  <c r="Y67" i="17"/>
  <c r="X67" i="17"/>
  <c r="W67" i="17"/>
  <c r="V67" i="17"/>
  <c r="U67" i="17"/>
  <c r="T67" i="17"/>
  <c r="S67" i="17"/>
  <c r="R67" i="17"/>
  <c r="AE66" i="17"/>
  <c r="AD66" i="17"/>
  <c r="AC66" i="17"/>
  <c r="AB66" i="17"/>
  <c r="AA66" i="17"/>
  <c r="Z66" i="17"/>
  <c r="Y66" i="17"/>
  <c r="X66" i="17"/>
  <c r="W66" i="17"/>
  <c r="V66" i="17"/>
  <c r="U66" i="17"/>
  <c r="T66" i="17"/>
  <c r="S66" i="17"/>
  <c r="R66" i="17"/>
  <c r="AE65" i="17"/>
  <c r="AD65" i="17"/>
  <c r="AC65" i="17"/>
  <c r="AB65" i="17"/>
  <c r="AA65" i="17"/>
  <c r="Z65" i="17"/>
  <c r="Y65" i="17"/>
  <c r="X65" i="17"/>
  <c r="W65" i="17"/>
  <c r="V65" i="17"/>
  <c r="U65" i="17"/>
  <c r="T65" i="17"/>
  <c r="S65" i="17"/>
  <c r="R65" i="17"/>
  <c r="AE64" i="17"/>
  <c r="AD64" i="17"/>
  <c r="AC64" i="17"/>
  <c r="AB64" i="17"/>
  <c r="AA64" i="17"/>
  <c r="Z64" i="17"/>
  <c r="Y64" i="17"/>
  <c r="X64" i="17"/>
  <c r="W64" i="17"/>
  <c r="V64" i="17"/>
  <c r="U64" i="17"/>
  <c r="T64" i="17"/>
  <c r="S64" i="17"/>
  <c r="R64" i="17"/>
  <c r="AE63" i="17"/>
  <c r="AD63" i="17"/>
  <c r="AC63" i="17"/>
  <c r="AB63" i="17"/>
  <c r="AA63" i="17"/>
  <c r="Z63" i="17"/>
  <c r="Y63" i="17"/>
  <c r="X63" i="17"/>
  <c r="W63" i="17"/>
  <c r="V63" i="17"/>
  <c r="U63" i="17"/>
  <c r="T63" i="17"/>
  <c r="S63" i="17"/>
  <c r="R63" i="17"/>
  <c r="AE62" i="17"/>
  <c r="AD62" i="17"/>
  <c r="AC62" i="17"/>
  <c r="AB62" i="17"/>
  <c r="AA62" i="17"/>
  <c r="Z62" i="17"/>
  <c r="Y62" i="17"/>
  <c r="X62" i="17"/>
  <c r="W62" i="17"/>
  <c r="V62" i="17"/>
  <c r="U62" i="17"/>
  <c r="T62" i="17"/>
  <c r="S62" i="17"/>
  <c r="R62" i="17"/>
  <c r="AE61" i="17"/>
  <c r="AD61" i="17"/>
  <c r="AC61" i="17"/>
  <c r="AB61" i="17"/>
  <c r="AA61" i="17"/>
  <c r="Z61" i="17"/>
  <c r="Y61" i="17"/>
  <c r="X61" i="17"/>
  <c r="W61" i="17"/>
  <c r="V61" i="17"/>
  <c r="U61" i="17"/>
  <c r="T61" i="17"/>
  <c r="S61" i="17"/>
  <c r="R61" i="17"/>
  <c r="AD54" i="17"/>
  <c r="AC54" i="17"/>
  <c r="AB54" i="17"/>
  <c r="AA54" i="17"/>
  <c r="Z54" i="17"/>
  <c r="Y54" i="17"/>
  <c r="X54" i="17"/>
  <c r="W54" i="17"/>
  <c r="V54" i="17"/>
  <c r="U54" i="17"/>
  <c r="R54" i="17"/>
  <c r="AD53" i="17"/>
  <c r="AC53" i="17"/>
  <c r="AB53" i="17"/>
  <c r="AA53" i="17"/>
  <c r="Z53" i="17"/>
  <c r="Y53" i="17"/>
  <c r="X53" i="17"/>
  <c r="W53" i="17"/>
  <c r="V53" i="17"/>
  <c r="U53" i="17"/>
  <c r="R53" i="17"/>
  <c r="AD52" i="17"/>
  <c r="AC52" i="17"/>
  <c r="AB52" i="17"/>
  <c r="AA52" i="17"/>
  <c r="Z52" i="17"/>
  <c r="Y52" i="17"/>
  <c r="X52" i="17"/>
  <c r="W52" i="17"/>
  <c r="V52" i="17"/>
  <c r="U52" i="17"/>
  <c r="R52" i="17"/>
  <c r="AD51" i="17"/>
  <c r="AC51" i="17"/>
  <c r="AB51" i="17"/>
  <c r="AA51" i="17"/>
  <c r="Z51" i="17"/>
  <c r="Y51" i="17"/>
  <c r="X51" i="17"/>
  <c r="W51" i="17"/>
  <c r="V51" i="17"/>
  <c r="U51" i="17"/>
  <c r="R51" i="17"/>
  <c r="AD50" i="17"/>
  <c r="AC50" i="17"/>
  <c r="AB50" i="17"/>
  <c r="AA50" i="17"/>
  <c r="Z50" i="17"/>
  <c r="Y50" i="17"/>
  <c r="X50" i="17"/>
  <c r="W50" i="17"/>
  <c r="V50" i="17"/>
  <c r="U50" i="17"/>
  <c r="R50" i="17"/>
  <c r="AD49" i="17"/>
  <c r="AC49" i="17"/>
  <c r="AB49" i="17"/>
  <c r="AA49" i="17"/>
  <c r="Z49" i="17"/>
  <c r="Y49" i="17"/>
  <c r="X49" i="17"/>
  <c r="W49" i="17"/>
  <c r="V49" i="17"/>
  <c r="U49" i="17"/>
  <c r="R49" i="17"/>
  <c r="AD48" i="17"/>
  <c r="AC48" i="17"/>
  <c r="AB48" i="17"/>
  <c r="AA48" i="17"/>
  <c r="Z48" i="17"/>
  <c r="Y48" i="17"/>
  <c r="X48" i="17"/>
  <c r="W48" i="17"/>
  <c r="V48" i="17"/>
  <c r="U48" i="17"/>
  <c r="R48" i="17"/>
  <c r="AD47" i="17"/>
  <c r="AC47" i="17"/>
  <c r="AB47" i="17"/>
  <c r="AA47" i="17"/>
  <c r="Z47" i="17"/>
  <c r="Y47" i="17"/>
  <c r="X47" i="17"/>
  <c r="W47" i="17"/>
  <c r="V47" i="17"/>
  <c r="U47" i="17"/>
  <c r="R47" i="17"/>
  <c r="AD46" i="17"/>
  <c r="AC46" i="17"/>
  <c r="AB46" i="17"/>
  <c r="AA46" i="17"/>
  <c r="Z46" i="17"/>
  <c r="Y46" i="17"/>
  <c r="X46" i="17"/>
  <c r="W46" i="17"/>
  <c r="V46" i="17"/>
  <c r="U46" i="17"/>
  <c r="R46" i="17"/>
  <c r="AD45" i="17"/>
  <c r="AC45" i="17"/>
  <c r="AB45" i="17"/>
  <c r="AA45" i="17"/>
  <c r="Z45" i="17"/>
  <c r="Y45" i="17"/>
  <c r="X45" i="17"/>
  <c r="W45" i="17"/>
  <c r="V45" i="17"/>
  <c r="U45" i="17"/>
  <c r="R45" i="17"/>
  <c r="AD44" i="17"/>
  <c r="AC44" i="17"/>
  <c r="AB44" i="17"/>
  <c r="AA44" i="17"/>
  <c r="Z44" i="17"/>
  <c r="Y44" i="17"/>
  <c r="X44" i="17"/>
  <c r="W44" i="17"/>
  <c r="V44" i="17"/>
  <c r="U44" i="17"/>
  <c r="R44" i="17"/>
  <c r="AD43" i="17"/>
  <c r="AC43" i="17"/>
  <c r="AB43" i="17"/>
  <c r="AA43" i="17"/>
  <c r="Z43" i="17"/>
  <c r="Y43" i="17"/>
  <c r="X43" i="17"/>
  <c r="W43" i="17"/>
  <c r="V43" i="17"/>
  <c r="U43" i="17"/>
  <c r="R43" i="17"/>
  <c r="AD42" i="17"/>
  <c r="AC42" i="17"/>
  <c r="AB42" i="17"/>
  <c r="AA42" i="17"/>
  <c r="Z42" i="17"/>
  <c r="Y42" i="17"/>
  <c r="X42" i="17"/>
  <c r="W42" i="17"/>
  <c r="V42" i="17"/>
  <c r="U42" i="17"/>
  <c r="R42" i="17"/>
  <c r="AD41" i="17"/>
  <c r="AC41" i="17"/>
  <c r="AB41" i="17"/>
  <c r="AA41" i="17"/>
  <c r="Z41" i="17"/>
  <c r="Y41" i="17"/>
  <c r="X41" i="17"/>
  <c r="W41" i="17"/>
  <c r="V41" i="17"/>
  <c r="U41" i="17"/>
  <c r="R41" i="17"/>
  <c r="AD40" i="17"/>
  <c r="AC40" i="17"/>
  <c r="AB40" i="17"/>
  <c r="AA40" i="17"/>
  <c r="Z40" i="17"/>
  <c r="Y40" i="17"/>
  <c r="X40" i="17"/>
  <c r="W40" i="17"/>
  <c r="V40" i="17"/>
  <c r="U40" i="17"/>
  <c r="R40" i="17"/>
  <c r="AD39" i="17"/>
  <c r="AC39" i="17"/>
  <c r="AB39" i="17"/>
  <c r="AA39" i="17"/>
  <c r="Z39" i="17"/>
  <c r="Y39" i="17"/>
  <c r="X39" i="17"/>
  <c r="W39" i="17"/>
  <c r="V39" i="17"/>
  <c r="U39" i="17"/>
  <c r="R39" i="17"/>
  <c r="AD38" i="17"/>
  <c r="AC38" i="17"/>
  <c r="AB38" i="17"/>
  <c r="AA38" i="17"/>
  <c r="Z38" i="17"/>
  <c r="Y38" i="17"/>
  <c r="X38" i="17"/>
  <c r="W38" i="17"/>
  <c r="V38" i="17"/>
  <c r="U38" i="17"/>
  <c r="R38" i="17"/>
  <c r="AD37" i="17"/>
  <c r="AC37" i="17"/>
  <c r="AB37" i="17"/>
  <c r="AA37" i="17"/>
  <c r="Z37" i="17"/>
  <c r="Y37" i="17"/>
  <c r="X37" i="17"/>
  <c r="W37" i="17"/>
  <c r="V37" i="17"/>
  <c r="U37" i="17"/>
  <c r="R37" i="17"/>
  <c r="AD36" i="17"/>
  <c r="AC36" i="17"/>
  <c r="AB36" i="17"/>
  <c r="AA36" i="17"/>
  <c r="Z36" i="17"/>
  <c r="Y36" i="17"/>
  <c r="X36" i="17"/>
  <c r="W36" i="17"/>
  <c r="V36" i="17"/>
  <c r="U36" i="17"/>
  <c r="R36" i="17"/>
  <c r="AD35" i="17"/>
  <c r="AC35" i="17"/>
  <c r="AB35" i="17"/>
  <c r="AA35" i="17"/>
  <c r="Z35" i="17"/>
  <c r="Y35" i="17"/>
  <c r="X35" i="17"/>
  <c r="W35" i="17"/>
  <c r="V35" i="17"/>
  <c r="U35" i="17"/>
  <c r="T35" i="17"/>
  <c r="S35" i="17"/>
  <c r="R35" i="17"/>
  <c r="W29" i="17"/>
  <c r="V29" i="17"/>
  <c r="U29" i="17"/>
  <c r="T29" i="17"/>
  <c r="S29" i="17"/>
  <c r="R29" i="17"/>
  <c r="Q29" i="17"/>
  <c r="P29" i="17"/>
  <c r="O29" i="17"/>
  <c r="N29" i="17"/>
  <c r="W28" i="17"/>
  <c r="V28" i="17"/>
  <c r="U28" i="17"/>
  <c r="T28" i="17"/>
  <c r="S28" i="17"/>
  <c r="R28" i="17"/>
  <c r="Q28" i="17"/>
  <c r="P28" i="17"/>
  <c r="O28" i="17"/>
  <c r="N28" i="17"/>
  <c r="W27" i="17"/>
  <c r="V27" i="17"/>
  <c r="U27" i="17"/>
  <c r="T27" i="17"/>
  <c r="S27" i="17"/>
  <c r="R27" i="17"/>
  <c r="Q27" i="17"/>
  <c r="P27" i="17"/>
  <c r="O27" i="17"/>
  <c r="N27" i="17"/>
  <c r="W26" i="17"/>
  <c r="V26" i="17"/>
  <c r="U26" i="17"/>
  <c r="T26" i="17"/>
  <c r="S26" i="17"/>
  <c r="R26" i="17"/>
  <c r="Q26" i="17"/>
  <c r="P26" i="17"/>
  <c r="O26" i="17"/>
  <c r="N26" i="17"/>
  <c r="W25" i="17"/>
  <c r="V25" i="17"/>
  <c r="U25" i="17"/>
  <c r="T25" i="17"/>
  <c r="S25" i="17"/>
  <c r="R25" i="17"/>
  <c r="Q25" i="17"/>
  <c r="P25" i="17"/>
  <c r="O25" i="17"/>
  <c r="N25" i="17"/>
  <c r="W24" i="17"/>
  <c r="V24" i="17"/>
  <c r="U24" i="17"/>
  <c r="T24" i="17"/>
  <c r="S24" i="17"/>
  <c r="R24" i="17"/>
  <c r="Q24" i="17"/>
  <c r="P24" i="17"/>
  <c r="O24" i="17"/>
  <c r="N24" i="17"/>
  <c r="W23" i="17"/>
  <c r="V23" i="17"/>
  <c r="U23" i="17"/>
  <c r="T23" i="17"/>
  <c r="S23" i="17"/>
  <c r="R23" i="17"/>
  <c r="Q23" i="17"/>
  <c r="P23" i="17"/>
  <c r="O23" i="17"/>
  <c r="N23" i="17"/>
  <c r="W22" i="17"/>
  <c r="V22" i="17"/>
  <c r="U22" i="17"/>
  <c r="T22" i="17"/>
  <c r="S22" i="17"/>
  <c r="R22" i="17"/>
  <c r="Q22" i="17"/>
  <c r="P22" i="17"/>
  <c r="O22" i="17"/>
  <c r="N22" i="17"/>
  <c r="W21" i="17"/>
  <c r="V21" i="17"/>
  <c r="U21" i="17"/>
  <c r="T21" i="17"/>
  <c r="S21" i="17"/>
  <c r="R21" i="17"/>
  <c r="Q21" i="17"/>
  <c r="P21" i="17"/>
  <c r="O21" i="17"/>
  <c r="N21" i="17"/>
  <c r="W20" i="17"/>
  <c r="V20" i="17"/>
  <c r="U20" i="17"/>
  <c r="T20" i="17"/>
  <c r="S20" i="17"/>
  <c r="R20" i="17"/>
  <c r="Q20" i="17"/>
  <c r="P20" i="17"/>
  <c r="O20" i="17"/>
  <c r="N20" i="17"/>
  <c r="W19" i="17"/>
  <c r="V19" i="17"/>
  <c r="U19" i="17"/>
  <c r="T19" i="17"/>
  <c r="S19" i="17"/>
  <c r="R19" i="17"/>
  <c r="Q19" i="17"/>
  <c r="P19" i="17"/>
  <c r="O19" i="17"/>
  <c r="N19" i="17"/>
  <c r="W18" i="17"/>
  <c r="V18" i="17"/>
  <c r="U18" i="17"/>
  <c r="T18" i="17"/>
  <c r="S18" i="17"/>
  <c r="R18" i="17"/>
  <c r="Q18" i="17"/>
  <c r="P18" i="17"/>
  <c r="O18" i="17"/>
  <c r="N18" i="17"/>
  <c r="W17" i="17"/>
  <c r="V17" i="17"/>
  <c r="U17" i="17"/>
  <c r="T17" i="17"/>
  <c r="S17" i="17"/>
  <c r="R17" i="17"/>
  <c r="Q17" i="17"/>
  <c r="P17" i="17"/>
  <c r="O17" i="17"/>
  <c r="N17" i="17"/>
  <c r="W16" i="17"/>
  <c r="V16" i="17"/>
  <c r="U16" i="17"/>
  <c r="T16" i="17"/>
  <c r="S16" i="17"/>
  <c r="R16" i="17"/>
  <c r="Q16" i="17"/>
  <c r="P16" i="17"/>
  <c r="O16" i="17"/>
  <c r="N16" i="17"/>
  <c r="W15" i="17"/>
  <c r="V15" i="17"/>
  <c r="U15" i="17"/>
  <c r="T15" i="17"/>
  <c r="S15" i="17"/>
  <c r="R15" i="17"/>
  <c r="Q15" i="17"/>
  <c r="P15" i="17"/>
  <c r="O15" i="17"/>
  <c r="N15" i="17"/>
  <c r="W14" i="17"/>
  <c r="V14" i="17"/>
  <c r="U14" i="17"/>
  <c r="T14" i="17"/>
  <c r="S14" i="17"/>
  <c r="R14" i="17"/>
  <c r="Q14" i="17"/>
  <c r="P14" i="17"/>
  <c r="O14" i="17"/>
  <c r="N14" i="17"/>
  <c r="W13" i="17"/>
  <c r="V13" i="17"/>
  <c r="U13" i="17"/>
  <c r="T13" i="17"/>
  <c r="S13" i="17"/>
  <c r="R13" i="17"/>
  <c r="Q13" i="17"/>
  <c r="P13" i="17"/>
  <c r="O13" i="17"/>
  <c r="N13" i="17"/>
  <c r="W12" i="17"/>
  <c r="V12" i="17"/>
  <c r="U12" i="17"/>
  <c r="T12" i="17"/>
  <c r="S12" i="17"/>
  <c r="R12" i="17"/>
  <c r="Q12" i="17"/>
  <c r="P12" i="17"/>
  <c r="O12" i="17"/>
  <c r="N12" i="17"/>
  <c r="W11" i="17"/>
  <c r="V11" i="17"/>
  <c r="U11" i="17"/>
  <c r="T11" i="17"/>
  <c r="S11" i="17"/>
  <c r="R11" i="17"/>
  <c r="Q11" i="17"/>
  <c r="P11" i="17"/>
  <c r="O11" i="17"/>
  <c r="N11" i="17"/>
  <c r="W10" i="17"/>
  <c r="V10" i="17"/>
  <c r="U10" i="17"/>
  <c r="T10" i="17"/>
  <c r="S10" i="17"/>
  <c r="R10" i="17"/>
  <c r="Q10" i="17"/>
  <c r="P10" i="17"/>
  <c r="O10" i="17"/>
  <c r="N10" i="17"/>
  <c r="H23" i="16"/>
  <c r="I23" i="16"/>
  <c r="J23" i="16"/>
  <c r="K23" i="16"/>
  <c r="H24" i="16"/>
  <c r="I24" i="16"/>
  <c r="J24" i="16"/>
  <c r="K24" i="16"/>
  <c r="H25" i="16"/>
  <c r="I25" i="16"/>
  <c r="J25" i="16"/>
  <c r="K25" i="16"/>
  <c r="H26" i="16"/>
  <c r="I26" i="16"/>
  <c r="J26" i="16"/>
  <c r="K26" i="16"/>
  <c r="H27" i="16"/>
  <c r="I27" i="16"/>
  <c r="J27" i="16"/>
  <c r="K27" i="16"/>
  <c r="H28" i="16"/>
  <c r="I28" i="16"/>
  <c r="J28" i="16"/>
  <c r="K28" i="16"/>
  <c r="H29" i="16"/>
  <c r="I29" i="16"/>
  <c r="J29" i="16"/>
  <c r="K29" i="16"/>
  <c r="H30" i="16"/>
  <c r="I30" i="16"/>
  <c r="J30" i="16"/>
  <c r="K30" i="16"/>
  <c r="H31" i="16"/>
  <c r="I31" i="16"/>
  <c r="J31" i="16"/>
  <c r="K31" i="16"/>
  <c r="H32" i="16"/>
  <c r="I32" i="16"/>
  <c r="J32" i="16"/>
  <c r="K32" i="16"/>
  <c r="H33" i="16"/>
  <c r="I33" i="16"/>
  <c r="J33" i="16"/>
  <c r="K33" i="16"/>
  <c r="H34" i="16"/>
  <c r="I34" i="16"/>
  <c r="J34" i="16"/>
  <c r="K34" i="16"/>
  <c r="H35" i="16"/>
  <c r="I35" i="16"/>
  <c r="J35" i="16"/>
  <c r="K35" i="16"/>
  <c r="H36" i="16"/>
  <c r="I36" i="16"/>
  <c r="J36" i="16"/>
  <c r="K36" i="16"/>
  <c r="H37" i="16"/>
  <c r="I37" i="16"/>
  <c r="J37" i="16"/>
  <c r="K37" i="16"/>
  <c r="H38" i="16"/>
  <c r="I38" i="16"/>
  <c r="J38" i="16"/>
  <c r="K38" i="16"/>
  <c r="H39" i="16"/>
  <c r="I39" i="16"/>
  <c r="J39" i="16"/>
  <c r="K39" i="16"/>
  <c r="H40" i="16"/>
  <c r="I40" i="16"/>
  <c r="J40" i="16"/>
  <c r="K40" i="16"/>
  <c r="H22" i="16"/>
  <c r="T130" i="15"/>
  <c r="U127" i="15"/>
  <c r="T126" i="15"/>
  <c r="U123" i="15"/>
  <c r="T122" i="15"/>
  <c r="U119" i="15"/>
  <c r="T118" i="15"/>
  <c r="U115" i="15"/>
  <c r="T114" i="15"/>
  <c r="Q23" i="16"/>
  <c r="R23" i="16"/>
  <c r="S23" i="16"/>
  <c r="Q24" i="16"/>
  <c r="R24" i="16"/>
  <c r="S24" i="16"/>
  <c r="Q25" i="16"/>
  <c r="R25" i="16"/>
  <c r="S25" i="16"/>
  <c r="Q26" i="16"/>
  <c r="R26" i="16"/>
  <c r="S26" i="16"/>
  <c r="Q27" i="16"/>
  <c r="R27" i="16"/>
  <c r="S27" i="16"/>
  <c r="Q28" i="16"/>
  <c r="R28" i="16"/>
  <c r="S28" i="16"/>
  <c r="Q29" i="16"/>
  <c r="R29" i="16"/>
  <c r="S29" i="16"/>
  <c r="Q30" i="16"/>
  <c r="R30" i="16"/>
  <c r="S30" i="16"/>
  <c r="Q31" i="16"/>
  <c r="R31" i="16"/>
  <c r="S31" i="16"/>
  <c r="Q32" i="16"/>
  <c r="R32" i="16"/>
  <c r="S32" i="16"/>
  <c r="Q33" i="16"/>
  <c r="R33" i="16"/>
  <c r="S33" i="16"/>
  <c r="Q34" i="16"/>
  <c r="R34" i="16"/>
  <c r="S34" i="16"/>
  <c r="Q35" i="16"/>
  <c r="R35" i="16"/>
  <c r="S35" i="16"/>
  <c r="Q36" i="16"/>
  <c r="R36" i="16"/>
  <c r="S36" i="16"/>
  <c r="Q37" i="16"/>
  <c r="R37" i="16"/>
  <c r="S37" i="16"/>
  <c r="Q38" i="16"/>
  <c r="R38" i="16"/>
  <c r="S38" i="16"/>
  <c r="Q39" i="16"/>
  <c r="R39" i="16"/>
  <c r="S39" i="16"/>
  <c r="Q40" i="16"/>
  <c r="R40" i="16"/>
  <c r="S40" i="16"/>
  <c r="Q41" i="16"/>
  <c r="R41" i="16"/>
  <c r="S41" i="16"/>
  <c r="S22" i="16"/>
  <c r="K22" i="16"/>
  <c r="J22" i="16"/>
  <c r="I22" i="16"/>
  <c r="R22" i="16"/>
  <c r="Q22" i="16"/>
  <c r="V23" i="16"/>
  <c r="V24" i="16"/>
  <c r="V25" i="16"/>
  <c r="V26" i="16"/>
  <c r="V27" i="16"/>
  <c r="V28" i="16"/>
  <c r="V29" i="16"/>
  <c r="V30" i="16"/>
  <c r="V31" i="16"/>
  <c r="V32" i="16"/>
  <c r="V33" i="16"/>
  <c r="V34" i="16"/>
  <c r="V35" i="16"/>
  <c r="V36" i="16"/>
  <c r="V37" i="16"/>
  <c r="V38" i="16"/>
  <c r="V39" i="16"/>
  <c r="V40" i="16"/>
  <c r="V22" i="16"/>
  <c r="Y2" i="16"/>
  <c r="Z2" i="16" s="1"/>
  <c r="Y3" i="16"/>
  <c r="Y4" i="16"/>
  <c r="Y5" i="16"/>
  <c r="Y6" i="16"/>
  <c r="Y7" i="16"/>
  <c r="Y8" i="16"/>
  <c r="Y9" i="16"/>
  <c r="Y10" i="16"/>
  <c r="Y11" i="16"/>
  <c r="Y12" i="16"/>
  <c r="Y13" i="16"/>
  <c r="Y14" i="16"/>
  <c r="T3" i="16"/>
  <c r="T4" i="16" s="1"/>
  <c r="T5" i="16" s="1"/>
  <c r="T6" i="16" s="1"/>
  <c r="T7" i="16" s="1"/>
  <c r="T8" i="16" s="1"/>
  <c r="T9" i="16" s="1"/>
  <c r="T10" i="16" s="1"/>
  <c r="T11" i="16" s="1"/>
  <c r="T12" i="16" s="1"/>
  <c r="T13" i="16" s="1"/>
  <c r="T14" i="16" s="1"/>
  <c r="T15" i="16" s="1"/>
  <c r="T16" i="16" s="1"/>
  <c r="T17" i="16" s="1"/>
  <c r="T18" i="16" s="1"/>
  <c r="T19" i="16" s="1"/>
  <c r="T2" i="16"/>
  <c r="R2" i="16"/>
  <c r="R3" i="16"/>
  <c r="R4" i="16"/>
  <c r="R5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1" i="16"/>
  <c r="O1" i="16"/>
  <c r="N2" i="16"/>
  <c r="O2" i="16" s="1"/>
  <c r="K2" i="16"/>
  <c r="L2" i="16"/>
  <c r="K3" i="16"/>
  <c r="L3" i="16"/>
  <c r="K4" i="16"/>
  <c r="L4" i="16"/>
  <c r="K5" i="16"/>
  <c r="L5" i="16"/>
  <c r="K6" i="16"/>
  <c r="L6" i="16"/>
  <c r="K7" i="16"/>
  <c r="L7" i="16"/>
  <c r="K8" i="16"/>
  <c r="L8" i="16"/>
  <c r="K9" i="16"/>
  <c r="L9" i="16"/>
  <c r="K10" i="16"/>
  <c r="L10" i="16"/>
  <c r="K11" i="16"/>
  <c r="L11" i="16"/>
  <c r="K12" i="16"/>
  <c r="L12" i="16"/>
  <c r="K13" i="16"/>
  <c r="L13" i="16"/>
  <c r="K14" i="16"/>
  <c r="L14" i="16"/>
  <c r="K15" i="16"/>
  <c r="L15" i="16"/>
  <c r="K16" i="16"/>
  <c r="L16" i="16"/>
  <c r="K17" i="16"/>
  <c r="L17" i="16"/>
  <c r="K18" i="16"/>
  <c r="L18" i="16"/>
  <c r="K19" i="16"/>
  <c r="L19" i="16"/>
  <c r="L1" i="16"/>
  <c r="H2" i="16"/>
  <c r="I2" i="16"/>
  <c r="J2" i="16"/>
  <c r="H3" i="16"/>
  <c r="I3" i="16"/>
  <c r="J3" i="16"/>
  <c r="H4" i="16"/>
  <c r="I4" i="16"/>
  <c r="J4" i="16"/>
  <c r="H5" i="16"/>
  <c r="I5" i="16"/>
  <c r="J5" i="16"/>
  <c r="H6" i="16"/>
  <c r="I6" i="16"/>
  <c r="J6" i="16"/>
  <c r="H7" i="16"/>
  <c r="I7" i="16"/>
  <c r="J7" i="16"/>
  <c r="H8" i="16"/>
  <c r="I8" i="16"/>
  <c r="J8" i="16"/>
  <c r="H9" i="16"/>
  <c r="I9" i="16"/>
  <c r="J9" i="16"/>
  <c r="H10" i="16"/>
  <c r="I10" i="16"/>
  <c r="J10" i="16"/>
  <c r="H11" i="16"/>
  <c r="I11" i="16"/>
  <c r="J11" i="16"/>
  <c r="H12" i="16"/>
  <c r="I12" i="16"/>
  <c r="J12" i="16"/>
  <c r="H13" i="16"/>
  <c r="I13" i="16"/>
  <c r="J13" i="16"/>
  <c r="H14" i="16"/>
  <c r="I14" i="16"/>
  <c r="J14" i="16"/>
  <c r="H15" i="16"/>
  <c r="I15" i="16"/>
  <c r="J15" i="16"/>
  <c r="H16" i="16"/>
  <c r="I16" i="16"/>
  <c r="J16" i="16"/>
  <c r="H17" i="16"/>
  <c r="I17" i="16"/>
  <c r="J17" i="16"/>
  <c r="H18" i="16"/>
  <c r="I18" i="16"/>
  <c r="J18" i="16"/>
  <c r="H19" i="16"/>
  <c r="I19" i="16"/>
  <c r="J19" i="16"/>
  <c r="I1" i="16"/>
  <c r="J1" i="16"/>
  <c r="K1" i="16"/>
  <c r="H1" i="16"/>
  <c r="N10" i="15"/>
  <c r="AE132" i="15"/>
  <c r="AD132" i="15"/>
  <c r="AC132" i="15"/>
  <c r="AB132" i="15"/>
  <c r="AA132" i="15"/>
  <c r="Z132" i="15"/>
  <c r="Y132" i="15"/>
  <c r="X132" i="15"/>
  <c r="W132" i="15"/>
  <c r="V132" i="15"/>
  <c r="U132" i="15"/>
  <c r="T132" i="15"/>
  <c r="S132" i="15"/>
  <c r="R132" i="15"/>
  <c r="AE131" i="15"/>
  <c r="AD131" i="15"/>
  <c r="AC131" i="15"/>
  <c r="AB131" i="15"/>
  <c r="AA131" i="15"/>
  <c r="Z131" i="15"/>
  <c r="Y131" i="15"/>
  <c r="X131" i="15"/>
  <c r="W131" i="15"/>
  <c r="V131" i="15"/>
  <c r="U131" i="15"/>
  <c r="T131" i="15"/>
  <c r="S131" i="15"/>
  <c r="R131" i="15"/>
  <c r="AE130" i="15"/>
  <c r="AD130" i="15"/>
  <c r="AC130" i="15"/>
  <c r="AB130" i="15"/>
  <c r="AA130" i="15"/>
  <c r="Z130" i="15"/>
  <c r="Y130" i="15"/>
  <c r="X130" i="15"/>
  <c r="W130" i="15"/>
  <c r="V130" i="15"/>
  <c r="U130" i="15"/>
  <c r="S130" i="15"/>
  <c r="R130" i="15"/>
  <c r="AE129" i="15"/>
  <c r="AD129" i="15"/>
  <c r="AC129" i="15"/>
  <c r="AB129" i="15"/>
  <c r="AA129" i="15"/>
  <c r="Z129" i="15"/>
  <c r="Y129" i="15"/>
  <c r="X129" i="15"/>
  <c r="W129" i="15"/>
  <c r="V129" i="15"/>
  <c r="U129" i="15"/>
  <c r="T129" i="15"/>
  <c r="S129" i="15"/>
  <c r="R129" i="15"/>
  <c r="AE128" i="15"/>
  <c r="AD128" i="15"/>
  <c r="AC128" i="15"/>
  <c r="AB128" i="15"/>
  <c r="AA128" i="15"/>
  <c r="Z128" i="15"/>
  <c r="Y128" i="15"/>
  <c r="X128" i="15"/>
  <c r="W128" i="15"/>
  <c r="V128" i="15"/>
  <c r="U128" i="15"/>
  <c r="T128" i="15"/>
  <c r="S128" i="15"/>
  <c r="R128" i="15"/>
  <c r="AE127" i="15"/>
  <c r="AD127" i="15"/>
  <c r="AC127" i="15"/>
  <c r="AB127" i="15"/>
  <c r="AA127" i="15"/>
  <c r="Z127" i="15"/>
  <c r="Y127" i="15"/>
  <c r="X127" i="15"/>
  <c r="W127" i="15"/>
  <c r="V127" i="15"/>
  <c r="T127" i="15"/>
  <c r="S127" i="15"/>
  <c r="R127" i="15"/>
  <c r="AE126" i="15"/>
  <c r="AD126" i="15"/>
  <c r="AC126" i="15"/>
  <c r="AB126" i="15"/>
  <c r="AA126" i="15"/>
  <c r="Z126" i="15"/>
  <c r="Y126" i="15"/>
  <c r="X126" i="15"/>
  <c r="W126" i="15"/>
  <c r="V126" i="15"/>
  <c r="U126" i="15"/>
  <c r="S126" i="15"/>
  <c r="R126" i="15"/>
  <c r="AE125" i="15"/>
  <c r="AD125" i="15"/>
  <c r="AC125" i="15"/>
  <c r="AB125" i="15"/>
  <c r="AA125" i="15"/>
  <c r="Z125" i="15"/>
  <c r="Y125" i="15"/>
  <c r="X125" i="15"/>
  <c r="W125" i="15"/>
  <c r="V125" i="15"/>
  <c r="U125" i="15"/>
  <c r="T125" i="15"/>
  <c r="S125" i="15"/>
  <c r="R125" i="15"/>
  <c r="AE124" i="15"/>
  <c r="AD124" i="15"/>
  <c r="AC124" i="15"/>
  <c r="AB124" i="15"/>
  <c r="AA124" i="15"/>
  <c r="Z124" i="15"/>
  <c r="Y124" i="15"/>
  <c r="X124" i="15"/>
  <c r="W124" i="15"/>
  <c r="V124" i="15"/>
  <c r="U124" i="15"/>
  <c r="T124" i="15"/>
  <c r="S124" i="15"/>
  <c r="R124" i="15"/>
  <c r="AE123" i="15"/>
  <c r="AD123" i="15"/>
  <c r="AC123" i="15"/>
  <c r="AB123" i="15"/>
  <c r="AA123" i="15"/>
  <c r="Z123" i="15"/>
  <c r="Y123" i="15"/>
  <c r="X123" i="15"/>
  <c r="W123" i="15"/>
  <c r="V123" i="15"/>
  <c r="T123" i="15"/>
  <c r="S123" i="15"/>
  <c r="R123" i="15"/>
  <c r="AE122" i="15"/>
  <c r="AD122" i="15"/>
  <c r="AC122" i="15"/>
  <c r="AB122" i="15"/>
  <c r="AA122" i="15"/>
  <c r="Z122" i="15"/>
  <c r="Y122" i="15"/>
  <c r="X122" i="15"/>
  <c r="W122" i="15"/>
  <c r="V122" i="15"/>
  <c r="U122" i="15"/>
  <c r="S122" i="15"/>
  <c r="R122" i="15"/>
  <c r="AE121" i="15"/>
  <c r="AD121" i="15"/>
  <c r="AC121" i="15"/>
  <c r="AB121" i="15"/>
  <c r="AA121" i="15"/>
  <c r="Z121" i="15"/>
  <c r="Y121" i="15"/>
  <c r="X121" i="15"/>
  <c r="W121" i="15"/>
  <c r="V121" i="15"/>
  <c r="U121" i="15"/>
  <c r="T121" i="15"/>
  <c r="S121" i="15"/>
  <c r="R121" i="15"/>
  <c r="AE120" i="15"/>
  <c r="AD120" i="15"/>
  <c r="AC120" i="15"/>
  <c r="AB120" i="15"/>
  <c r="AA120" i="15"/>
  <c r="Z120" i="15"/>
  <c r="Y120" i="15"/>
  <c r="X120" i="15"/>
  <c r="W120" i="15"/>
  <c r="V120" i="15"/>
  <c r="U120" i="15"/>
  <c r="T120" i="15"/>
  <c r="S120" i="15"/>
  <c r="R120" i="15"/>
  <c r="AE119" i="15"/>
  <c r="AD119" i="15"/>
  <c r="AC119" i="15"/>
  <c r="AB119" i="15"/>
  <c r="AA119" i="15"/>
  <c r="Z119" i="15"/>
  <c r="Y119" i="15"/>
  <c r="X119" i="15"/>
  <c r="W119" i="15"/>
  <c r="V119" i="15"/>
  <c r="T119" i="15"/>
  <c r="S119" i="15"/>
  <c r="R119" i="15"/>
  <c r="AE118" i="15"/>
  <c r="AD118" i="15"/>
  <c r="AC118" i="15"/>
  <c r="AB118" i="15"/>
  <c r="AA118" i="15"/>
  <c r="Z118" i="15"/>
  <c r="Y118" i="15"/>
  <c r="X118" i="15"/>
  <c r="W118" i="15"/>
  <c r="V118" i="15"/>
  <c r="U118" i="15"/>
  <c r="S118" i="15"/>
  <c r="R118" i="15"/>
  <c r="AE117" i="15"/>
  <c r="AD117" i="15"/>
  <c r="AC117" i="15"/>
  <c r="AB117" i="15"/>
  <c r="AA117" i="15"/>
  <c r="Z117" i="15"/>
  <c r="Y117" i="15"/>
  <c r="X117" i="15"/>
  <c r="W117" i="15"/>
  <c r="V117" i="15"/>
  <c r="U117" i="15"/>
  <c r="T117" i="15"/>
  <c r="S117" i="15"/>
  <c r="R117" i="15"/>
  <c r="AE116" i="15"/>
  <c r="AD116" i="15"/>
  <c r="AC116" i="15"/>
  <c r="AB116" i="15"/>
  <c r="AA116" i="15"/>
  <c r="Z116" i="15"/>
  <c r="Y116" i="15"/>
  <c r="X116" i="15"/>
  <c r="W116" i="15"/>
  <c r="V116" i="15"/>
  <c r="U116" i="15"/>
  <c r="T116" i="15"/>
  <c r="S116" i="15"/>
  <c r="R116" i="15"/>
  <c r="AE115" i="15"/>
  <c r="AD115" i="15"/>
  <c r="AC115" i="15"/>
  <c r="AB115" i="15"/>
  <c r="AA115" i="15"/>
  <c r="Z115" i="15"/>
  <c r="Y115" i="15"/>
  <c r="X115" i="15"/>
  <c r="W115" i="15"/>
  <c r="V115" i="15"/>
  <c r="T115" i="15"/>
  <c r="S115" i="15"/>
  <c r="R115" i="15"/>
  <c r="AE114" i="15"/>
  <c r="AD114" i="15"/>
  <c r="AC114" i="15"/>
  <c r="AB114" i="15"/>
  <c r="AA114" i="15"/>
  <c r="Z114" i="15"/>
  <c r="Y114" i="15"/>
  <c r="X114" i="15"/>
  <c r="W114" i="15"/>
  <c r="V114" i="15"/>
  <c r="U114" i="15"/>
  <c r="S114" i="15"/>
  <c r="R114" i="15"/>
  <c r="AE113" i="15"/>
  <c r="AD113" i="15"/>
  <c r="AC113" i="15"/>
  <c r="AB113" i="15"/>
  <c r="AA113" i="15"/>
  <c r="Z113" i="15"/>
  <c r="Y113" i="15"/>
  <c r="X113" i="15"/>
  <c r="W113" i="15"/>
  <c r="V113" i="15"/>
  <c r="U113" i="15"/>
  <c r="T113" i="15"/>
  <c r="S113" i="15"/>
  <c r="R113" i="15"/>
  <c r="AE106" i="15"/>
  <c r="AD106" i="15"/>
  <c r="AC106" i="15"/>
  <c r="AB106" i="15"/>
  <c r="AA106" i="15"/>
  <c r="Z106" i="15"/>
  <c r="Y106" i="15"/>
  <c r="X106" i="15"/>
  <c r="W106" i="15"/>
  <c r="V106" i="15"/>
  <c r="U106" i="15"/>
  <c r="T106" i="15"/>
  <c r="S106" i="15"/>
  <c r="R106" i="15"/>
  <c r="AE105" i="15"/>
  <c r="AD105" i="15"/>
  <c r="AC105" i="15"/>
  <c r="AB105" i="15"/>
  <c r="AA105" i="15"/>
  <c r="Z105" i="15"/>
  <c r="Y105" i="15"/>
  <c r="X105" i="15"/>
  <c r="W105" i="15"/>
  <c r="V105" i="15"/>
  <c r="U105" i="15"/>
  <c r="T105" i="15"/>
  <c r="S105" i="15"/>
  <c r="R105" i="15"/>
  <c r="AE104" i="15"/>
  <c r="AD104" i="15"/>
  <c r="AC104" i="15"/>
  <c r="AB104" i="15"/>
  <c r="AA104" i="15"/>
  <c r="Z104" i="15"/>
  <c r="Y104" i="15"/>
  <c r="X104" i="15"/>
  <c r="W104" i="15"/>
  <c r="V104" i="15"/>
  <c r="U104" i="15"/>
  <c r="T104" i="15"/>
  <c r="S104" i="15"/>
  <c r="R104" i="15"/>
  <c r="AE103" i="15"/>
  <c r="AD103" i="15"/>
  <c r="AC103" i="15"/>
  <c r="AB103" i="15"/>
  <c r="AA103" i="15"/>
  <c r="Z103" i="15"/>
  <c r="Y103" i="15"/>
  <c r="X103" i="15"/>
  <c r="W103" i="15"/>
  <c r="V103" i="15"/>
  <c r="U103" i="15"/>
  <c r="T103" i="15"/>
  <c r="S103" i="15"/>
  <c r="R103" i="15"/>
  <c r="AE102" i="15"/>
  <c r="AD102" i="15"/>
  <c r="AC102" i="15"/>
  <c r="AB102" i="15"/>
  <c r="AA102" i="15"/>
  <c r="Z102" i="15"/>
  <c r="Y102" i="15"/>
  <c r="X102" i="15"/>
  <c r="W102" i="15"/>
  <c r="V102" i="15"/>
  <c r="U102" i="15"/>
  <c r="T102" i="15"/>
  <c r="S102" i="15"/>
  <c r="R102" i="15"/>
  <c r="AE101" i="15"/>
  <c r="AD101" i="15"/>
  <c r="AC101" i="15"/>
  <c r="AB101" i="15"/>
  <c r="AA101" i="15"/>
  <c r="Z101" i="15"/>
  <c r="Y101" i="15"/>
  <c r="X101" i="15"/>
  <c r="W101" i="15"/>
  <c r="V101" i="15"/>
  <c r="U101" i="15"/>
  <c r="T101" i="15"/>
  <c r="S101" i="15"/>
  <c r="R101" i="15"/>
  <c r="AE100" i="15"/>
  <c r="AD100" i="15"/>
  <c r="AC100" i="15"/>
  <c r="AB100" i="15"/>
  <c r="AA100" i="15"/>
  <c r="Z100" i="15"/>
  <c r="Y100" i="15"/>
  <c r="X100" i="15"/>
  <c r="W100" i="15"/>
  <c r="V100" i="15"/>
  <c r="U100" i="15"/>
  <c r="T100" i="15"/>
  <c r="S100" i="15"/>
  <c r="R100" i="15"/>
  <c r="AE99" i="15"/>
  <c r="AD99" i="15"/>
  <c r="AC99" i="15"/>
  <c r="AB99" i="15"/>
  <c r="AA99" i="15"/>
  <c r="Z99" i="15"/>
  <c r="Y99" i="15"/>
  <c r="X99" i="15"/>
  <c r="W99" i="15"/>
  <c r="V99" i="15"/>
  <c r="U99" i="15"/>
  <c r="T99" i="15"/>
  <c r="S99" i="15"/>
  <c r="R99" i="15"/>
  <c r="AE98" i="15"/>
  <c r="AD98" i="15"/>
  <c r="AC98" i="15"/>
  <c r="AB98" i="15"/>
  <c r="AA98" i="15"/>
  <c r="Z98" i="15"/>
  <c r="Y98" i="15"/>
  <c r="X98" i="15"/>
  <c r="W98" i="15"/>
  <c r="V98" i="15"/>
  <c r="U98" i="15"/>
  <c r="T98" i="15"/>
  <c r="S98" i="15"/>
  <c r="R98" i="15"/>
  <c r="AE97" i="15"/>
  <c r="AD97" i="15"/>
  <c r="AC97" i="15"/>
  <c r="AB97" i="15"/>
  <c r="AA97" i="15"/>
  <c r="Z97" i="15"/>
  <c r="Y97" i="15"/>
  <c r="X97" i="15"/>
  <c r="W97" i="15"/>
  <c r="V97" i="15"/>
  <c r="U97" i="15"/>
  <c r="T97" i="15"/>
  <c r="S97" i="15"/>
  <c r="R97" i="15"/>
  <c r="AE96" i="15"/>
  <c r="AD96" i="15"/>
  <c r="AC96" i="15"/>
  <c r="AB96" i="15"/>
  <c r="AA96" i="15"/>
  <c r="Z96" i="15"/>
  <c r="Y96" i="15"/>
  <c r="X96" i="15"/>
  <c r="W96" i="15"/>
  <c r="V96" i="15"/>
  <c r="U96" i="15"/>
  <c r="T96" i="15"/>
  <c r="S96" i="15"/>
  <c r="R96" i="15"/>
  <c r="AE95" i="15"/>
  <c r="AD95" i="15"/>
  <c r="AC95" i="15"/>
  <c r="AB95" i="15"/>
  <c r="AA95" i="15"/>
  <c r="Z95" i="15"/>
  <c r="Y95" i="15"/>
  <c r="X95" i="15"/>
  <c r="W95" i="15"/>
  <c r="V95" i="15"/>
  <c r="U95" i="15"/>
  <c r="T95" i="15"/>
  <c r="S95" i="15"/>
  <c r="R95" i="15"/>
  <c r="AE94" i="15"/>
  <c r="AD94" i="15"/>
  <c r="AC94" i="15"/>
  <c r="AB94" i="15"/>
  <c r="AA94" i="15"/>
  <c r="Z94" i="15"/>
  <c r="Y94" i="15"/>
  <c r="X94" i="15"/>
  <c r="W94" i="15"/>
  <c r="V94" i="15"/>
  <c r="U94" i="15"/>
  <c r="T94" i="15"/>
  <c r="S94" i="15"/>
  <c r="R94" i="15"/>
  <c r="AE93" i="15"/>
  <c r="AD93" i="15"/>
  <c r="AC93" i="15"/>
  <c r="AB93" i="15"/>
  <c r="AA93" i="15"/>
  <c r="Z93" i="15"/>
  <c r="Y93" i="15"/>
  <c r="X93" i="15"/>
  <c r="W93" i="15"/>
  <c r="V93" i="15"/>
  <c r="U93" i="15"/>
  <c r="T93" i="15"/>
  <c r="S93" i="15"/>
  <c r="R93" i="15"/>
  <c r="AE92" i="15"/>
  <c r="AD92" i="15"/>
  <c r="AC92" i="15"/>
  <c r="AB92" i="15"/>
  <c r="AA92" i="15"/>
  <c r="Z92" i="15"/>
  <c r="Y92" i="15"/>
  <c r="X92" i="15"/>
  <c r="W92" i="15"/>
  <c r="V92" i="15"/>
  <c r="U92" i="15"/>
  <c r="T92" i="15"/>
  <c r="S92" i="15"/>
  <c r="R92" i="15"/>
  <c r="AE91" i="15"/>
  <c r="AD91" i="15"/>
  <c r="AC91" i="15"/>
  <c r="AB91" i="15"/>
  <c r="AA91" i="15"/>
  <c r="Z91" i="15"/>
  <c r="Y91" i="15"/>
  <c r="X91" i="15"/>
  <c r="W91" i="15"/>
  <c r="V91" i="15"/>
  <c r="U91" i="15"/>
  <c r="T91" i="15"/>
  <c r="S91" i="15"/>
  <c r="R91" i="15"/>
  <c r="AE90" i="15"/>
  <c r="AD90" i="15"/>
  <c r="AC90" i="15"/>
  <c r="AB90" i="15"/>
  <c r="AA90" i="15"/>
  <c r="Z90" i="15"/>
  <c r="Y90" i="15"/>
  <c r="X90" i="15"/>
  <c r="W90" i="15"/>
  <c r="V90" i="15"/>
  <c r="U90" i="15"/>
  <c r="T90" i="15"/>
  <c r="S90" i="15"/>
  <c r="R90" i="15"/>
  <c r="AE89" i="15"/>
  <c r="AD89" i="15"/>
  <c r="AC89" i="15"/>
  <c r="AB89" i="15"/>
  <c r="AA89" i="15"/>
  <c r="Z89" i="15"/>
  <c r="Y89" i="15"/>
  <c r="X89" i="15"/>
  <c r="W89" i="15"/>
  <c r="V89" i="15"/>
  <c r="U89" i="15"/>
  <c r="T89" i="15"/>
  <c r="S89" i="15"/>
  <c r="R89" i="15"/>
  <c r="AE88" i="15"/>
  <c r="AD88" i="15"/>
  <c r="AC88" i="15"/>
  <c r="AB88" i="15"/>
  <c r="AA88" i="15"/>
  <c r="Z88" i="15"/>
  <c r="Y88" i="15"/>
  <c r="X88" i="15"/>
  <c r="W88" i="15"/>
  <c r="V88" i="15"/>
  <c r="U88" i="15"/>
  <c r="T88" i="15"/>
  <c r="S88" i="15"/>
  <c r="R88" i="15"/>
  <c r="AE87" i="15"/>
  <c r="AD87" i="15"/>
  <c r="AC87" i="15"/>
  <c r="AB87" i="15"/>
  <c r="AA87" i="15"/>
  <c r="Z87" i="15"/>
  <c r="Y87" i="15"/>
  <c r="X87" i="15"/>
  <c r="W87" i="15"/>
  <c r="V87" i="15"/>
  <c r="U87" i="15"/>
  <c r="T87" i="15"/>
  <c r="S87" i="15"/>
  <c r="R87" i="15"/>
  <c r="AE80" i="15"/>
  <c r="AD80" i="15"/>
  <c r="AC80" i="15"/>
  <c r="AB80" i="15"/>
  <c r="AA80" i="15"/>
  <c r="Z80" i="15"/>
  <c r="Y80" i="15"/>
  <c r="X80" i="15"/>
  <c r="W80" i="15"/>
  <c r="V80" i="15"/>
  <c r="U80" i="15"/>
  <c r="T80" i="15"/>
  <c r="S80" i="15"/>
  <c r="R80" i="15"/>
  <c r="AE79" i="15"/>
  <c r="AD79" i="15"/>
  <c r="AC79" i="15"/>
  <c r="AB79" i="15"/>
  <c r="AA79" i="15"/>
  <c r="Z79" i="15"/>
  <c r="Y79" i="15"/>
  <c r="X79" i="15"/>
  <c r="W79" i="15"/>
  <c r="V79" i="15"/>
  <c r="U79" i="15"/>
  <c r="T79" i="15"/>
  <c r="S79" i="15"/>
  <c r="R79" i="15"/>
  <c r="AE78" i="15"/>
  <c r="AD78" i="15"/>
  <c r="AC78" i="15"/>
  <c r="AB78" i="15"/>
  <c r="AA78" i="15"/>
  <c r="Z78" i="15"/>
  <c r="Y78" i="15"/>
  <c r="X78" i="15"/>
  <c r="W78" i="15"/>
  <c r="V78" i="15"/>
  <c r="U78" i="15"/>
  <c r="T78" i="15"/>
  <c r="S78" i="15"/>
  <c r="R78" i="15"/>
  <c r="AE77" i="15"/>
  <c r="AD77" i="15"/>
  <c r="AC77" i="15"/>
  <c r="AB77" i="15"/>
  <c r="AA77" i="15"/>
  <c r="Z77" i="15"/>
  <c r="Y77" i="15"/>
  <c r="X77" i="15"/>
  <c r="W77" i="15"/>
  <c r="V77" i="15"/>
  <c r="U77" i="15"/>
  <c r="T77" i="15"/>
  <c r="S77" i="15"/>
  <c r="R77" i="15"/>
  <c r="AE76" i="15"/>
  <c r="AD76" i="15"/>
  <c r="AC76" i="15"/>
  <c r="AB76" i="15"/>
  <c r="AA76" i="15"/>
  <c r="Z76" i="15"/>
  <c r="Y76" i="15"/>
  <c r="X76" i="15"/>
  <c r="W76" i="15"/>
  <c r="V76" i="15"/>
  <c r="U76" i="15"/>
  <c r="T76" i="15"/>
  <c r="S76" i="15"/>
  <c r="R76" i="15"/>
  <c r="AE75" i="15"/>
  <c r="AD75" i="15"/>
  <c r="AC75" i="15"/>
  <c r="AB75" i="15"/>
  <c r="AA75" i="15"/>
  <c r="Z75" i="15"/>
  <c r="Y75" i="15"/>
  <c r="X75" i="15"/>
  <c r="W75" i="15"/>
  <c r="V75" i="15"/>
  <c r="U75" i="15"/>
  <c r="T75" i="15"/>
  <c r="S75" i="15"/>
  <c r="R75" i="15"/>
  <c r="AE74" i="15"/>
  <c r="AD74" i="15"/>
  <c r="AC74" i="15"/>
  <c r="AB74" i="15"/>
  <c r="AA74" i="15"/>
  <c r="Z74" i="15"/>
  <c r="Y74" i="15"/>
  <c r="X74" i="15"/>
  <c r="W74" i="15"/>
  <c r="V74" i="15"/>
  <c r="U74" i="15"/>
  <c r="T74" i="15"/>
  <c r="S74" i="15"/>
  <c r="R74" i="15"/>
  <c r="AE73" i="15"/>
  <c r="AD73" i="15"/>
  <c r="AC73" i="15"/>
  <c r="AB73" i="15"/>
  <c r="AA73" i="15"/>
  <c r="Z73" i="15"/>
  <c r="Y73" i="15"/>
  <c r="X73" i="15"/>
  <c r="W73" i="15"/>
  <c r="V73" i="15"/>
  <c r="U73" i="15"/>
  <c r="T73" i="15"/>
  <c r="S73" i="15"/>
  <c r="R73" i="15"/>
  <c r="AE72" i="15"/>
  <c r="AD72" i="15"/>
  <c r="AC72" i="15"/>
  <c r="AB72" i="15"/>
  <c r="AA72" i="15"/>
  <c r="Z72" i="15"/>
  <c r="Y72" i="15"/>
  <c r="X72" i="15"/>
  <c r="W72" i="15"/>
  <c r="V72" i="15"/>
  <c r="U72" i="15"/>
  <c r="T72" i="15"/>
  <c r="S72" i="15"/>
  <c r="R72" i="15"/>
  <c r="AE71" i="15"/>
  <c r="AD71" i="15"/>
  <c r="AC71" i="15"/>
  <c r="AB71" i="15"/>
  <c r="AA71" i="15"/>
  <c r="Z71" i="15"/>
  <c r="Y71" i="15"/>
  <c r="X71" i="15"/>
  <c r="W71" i="15"/>
  <c r="V71" i="15"/>
  <c r="U71" i="15"/>
  <c r="T71" i="15"/>
  <c r="S71" i="15"/>
  <c r="R71" i="15"/>
  <c r="AE70" i="15"/>
  <c r="AD70" i="15"/>
  <c r="AC70" i="15"/>
  <c r="AB70" i="15"/>
  <c r="AA70" i="15"/>
  <c r="Z70" i="15"/>
  <c r="Y70" i="15"/>
  <c r="X70" i="15"/>
  <c r="W70" i="15"/>
  <c r="V70" i="15"/>
  <c r="U70" i="15"/>
  <c r="T70" i="15"/>
  <c r="S70" i="15"/>
  <c r="R70" i="15"/>
  <c r="AE69" i="15"/>
  <c r="AD69" i="15"/>
  <c r="AC69" i="15"/>
  <c r="AB69" i="15"/>
  <c r="AA69" i="15"/>
  <c r="Z69" i="15"/>
  <c r="Y69" i="15"/>
  <c r="X69" i="15"/>
  <c r="W69" i="15"/>
  <c r="V69" i="15"/>
  <c r="U69" i="15"/>
  <c r="T69" i="15"/>
  <c r="S69" i="15"/>
  <c r="R69" i="15"/>
  <c r="AE68" i="15"/>
  <c r="AD68" i="15"/>
  <c r="AC68" i="15"/>
  <c r="AB68" i="15"/>
  <c r="AA68" i="15"/>
  <c r="Z68" i="15"/>
  <c r="Y68" i="15"/>
  <c r="X68" i="15"/>
  <c r="W68" i="15"/>
  <c r="V68" i="15"/>
  <c r="U68" i="15"/>
  <c r="T68" i="15"/>
  <c r="S68" i="15"/>
  <c r="R68" i="15"/>
  <c r="AE67" i="15"/>
  <c r="AD67" i="15"/>
  <c r="AC67" i="15"/>
  <c r="AB67" i="15"/>
  <c r="AA67" i="15"/>
  <c r="Z67" i="15"/>
  <c r="Y67" i="15"/>
  <c r="X67" i="15"/>
  <c r="W67" i="15"/>
  <c r="V67" i="15"/>
  <c r="U67" i="15"/>
  <c r="T67" i="15"/>
  <c r="S67" i="15"/>
  <c r="R67" i="15"/>
  <c r="AE66" i="15"/>
  <c r="AD66" i="15"/>
  <c r="AC66" i="15"/>
  <c r="AB66" i="15"/>
  <c r="AA66" i="15"/>
  <c r="Z66" i="15"/>
  <c r="Y66" i="15"/>
  <c r="X66" i="15"/>
  <c r="W66" i="15"/>
  <c r="V66" i="15"/>
  <c r="U66" i="15"/>
  <c r="T66" i="15"/>
  <c r="S66" i="15"/>
  <c r="R66" i="15"/>
  <c r="AE65" i="15"/>
  <c r="AD65" i="15"/>
  <c r="AC65" i="15"/>
  <c r="AB65" i="15"/>
  <c r="AA65" i="15"/>
  <c r="Z65" i="15"/>
  <c r="Y65" i="15"/>
  <c r="X65" i="15"/>
  <c r="W65" i="15"/>
  <c r="V65" i="15"/>
  <c r="U65" i="15"/>
  <c r="T65" i="15"/>
  <c r="S65" i="15"/>
  <c r="R65" i="15"/>
  <c r="AE64" i="15"/>
  <c r="AD64" i="15"/>
  <c r="AC64" i="15"/>
  <c r="AB64" i="15"/>
  <c r="AA64" i="15"/>
  <c r="Z64" i="15"/>
  <c r="Y64" i="15"/>
  <c r="X64" i="15"/>
  <c r="W64" i="15"/>
  <c r="V64" i="15"/>
  <c r="U64" i="15"/>
  <c r="T64" i="15"/>
  <c r="S64" i="15"/>
  <c r="R64" i="15"/>
  <c r="AE63" i="15"/>
  <c r="AD63" i="15"/>
  <c r="AC63" i="15"/>
  <c r="AB63" i="15"/>
  <c r="AA63" i="15"/>
  <c r="Z63" i="15"/>
  <c r="Y63" i="15"/>
  <c r="X63" i="15"/>
  <c r="W63" i="15"/>
  <c r="V63" i="15"/>
  <c r="U63" i="15"/>
  <c r="T63" i="15"/>
  <c r="S63" i="15"/>
  <c r="R63" i="15"/>
  <c r="AE62" i="15"/>
  <c r="AD62" i="15"/>
  <c r="AC62" i="15"/>
  <c r="AB62" i="15"/>
  <c r="AA62" i="15"/>
  <c r="Z62" i="15"/>
  <c r="Y62" i="15"/>
  <c r="X62" i="15"/>
  <c r="W62" i="15"/>
  <c r="V62" i="15"/>
  <c r="U62" i="15"/>
  <c r="T62" i="15"/>
  <c r="S62" i="15"/>
  <c r="R62" i="15"/>
  <c r="AE61" i="15"/>
  <c r="AD61" i="15"/>
  <c r="AC61" i="15"/>
  <c r="AB61" i="15"/>
  <c r="AA61" i="15"/>
  <c r="Z61" i="15"/>
  <c r="Y61" i="15"/>
  <c r="X61" i="15"/>
  <c r="W61" i="15"/>
  <c r="V61" i="15"/>
  <c r="U61" i="15"/>
  <c r="T61" i="15"/>
  <c r="S61" i="15"/>
  <c r="R61" i="15"/>
  <c r="AD54" i="15"/>
  <c r="AC54" i="15"/>
  <c r="AB54" i="15"/>
  <c r="AA54" i="15"/>
  <c r="Z54" i="15"/>
  <c r="Y54" i="15"/>
  <c r="X54" i="15"/>
  <c r="W54" i="15"/>
  <c r="V54" i="15"/>
  <c r="R54" i="15"/>
  <c r="AD53" i="15"/>
  <c r="AC53" i="15"/>
  <c r="AB53" i="15"/>
  <c r="AA53" i="15"/>
  <c r="Z53" i="15"/>
  <c r="Y53" i="15"/>
  <c r="X53" i="15"/>
  <c r="W53" i="15"/>
  <c r="V53" i="15"/>
  <c r="R53" i="15"/>
  <c r="AD52" i="15"/>
  <c r="AC52" i="15"/>
  <c r="AB52" i="15"/>
  <c r="AA52" i="15"/>
  <c r="Z52" i="15"/>
  <c r="Y52" i="15"/>
  <c r="X52" i="15"/>
  <c r="W52" i="15"/>
  <c r="V52" i="15"/>
  <c r="R52" i="15"/>
  <c r="AD51" i="15"/>
  <c r="AC51" i="15"/>
  <c r="AB51" i="15"/>
  <c r="AA51" i="15"/>
  <c r="Z51" i="15"/>
  <c r="Y51" i="15"/>
  <c r="X51" i="15"/>
  <c r="W51" i="15"/>
  <c r="V51" i="15"/>
  <c r="R51" i="15"/>
  <c r="AD50" i="15"/>
  <c r="AC50" i="15"/>
  <c r="AB50" i="15"/>
  <c r="AA50" i="15"/>
  <c r="Z50" i="15"/>
  <c r="Y50" i="15"/>
  <c r="X50" i="15"/>
  <c r="W50" i="15"/>
  <c r="V50" i="15"/>
  <c r="R50" i="15"/>
  <c r="AD49" i="15"/>
  <c r="AC49" i="15"/>
  <c r="AB49" i="15"/>
  <c r="AA49" i="15"/>
  <c r="Z49" i="15"/>
  <c r="Y49" i="15"/>
  <c r="X49" i="15"/>
  <c r="W49" i="15"/>
  <c r="V49" i="15"/>
  <c r="R49" i="15"/>
  <c r="AD48" i="15"/>
  <c r="AC48" i="15"/>
  <c r="AB48" i="15"/>
  <c r="AA48" i="15"/>
  <c r="Z48" i="15"/>
  <c r="Y48" i="15"/>
  <c r="X48" i="15"/>
  <c r="W48" i="15"/>
  <c r="V48" i="15"/>
  <c r="R48" i="15"/>
  <c r="AD47" i="15"/>
  <c r="AC47" i="15"/>
  <c r="AB47" i="15"/>
  <c r="AA47" i="15"/>
  <c r="Z47" i="15"/>
  <c r="Y47" i="15"/>
  <c r="X47" i="15"/>
  <c r="W47" i="15"/>
  <c r="V47" i="15"/>
  <c r="R47" i="15"/>
  <c r="AD46" i="15"/>
  <c r="AC46" i="15"/>
  <c r="AB46" i="15"/>
  <c r="AA46" i="15"/>
  <c r="Z46" i="15"/>
  <c r="Y46" i="15"/>
  <c r="X46" i="15"/>
  <c r="W46" i="15"/>
  <c r="V46" i="15"/>
  <c r="R46" i="15"/>
  <c r="AD45" i="15"/>
  <c r="AC45" i="15"/>
  <c r="AB45" i="15"/>
  <c r="AA45" i="15"/>
  <c r="Z45" i="15"/>
  <c r="Y45" i="15"/>
  <c r="X45" i="15"/>
  <c r="W45" i="15"/>
  <c r="V45" i="15"/>
  <c r="R45" i="15"/>
  <c r="AD44" i="15"/>
  <c r="AC44" i="15"/>
  <c r="AB44" i="15"/>
  <c r="AA44" i="15"/>
  <c r="Z44" i="15"/>
  <c r="Y44" i="15"/>
  <c r="X44" i="15"/>
  <c r="W44" i="15"/>
  <c r="V44" i="15"/>
  <c r="R44" i="15"/>
  <c r="AD43" i="15"/>
  <c r="AC43" i="15"/>
  <c r="AB43" i="15"/>
  <c r="AA43" i="15"/>
  <c r="Z43" i="15"/>
  <c r="Y43" i="15"/>
  <c r="X43" i="15"/>
  <c r="W43" i="15"/>
  <c r="V43" i="15"/>
  <c r="R43" i="15"/>
  <c r="AD42" i="15"/>
  <c r="AC42" i="15"/>
  <c r="AB42" i="15"/>
  <c r="AA42" i="15"/>
  <c r="Z42" i="15"/>
  <c r="Y42" i="15"/>
  <c r="X42" i="15"/>
  <c r="W42" i="15"/>
  <c r="V42" i="15"/>
  <c r="R42" i="15"/>
  <c r="AD41" i="15"/>
  <c r="AC41" i="15"/>
  <c r="AB41" i="15"/>
  <c r="AA41" i="15"/>
  <c r="Z41" i="15"/>
  <c r="Y41" i="15"/>
  <c r="X41" i="15"/>
  <c r="W41" i="15"/>
  <c r="V41" i="15"/>
  <c r="R41" i="15"/>
  <c r="AD40" i="15"/>
  <c r="AC40" i="15"/>
  <c r="AB40" i="15"/>
  <c r="AA40" i="15"/>
  <c r="Z40" i="15"/>
  <c r="Y40" i="15"/>
  <c r="X40" i="15"/>
  <c r="W40" i="15"/>
  <c r="V40" i="15"/>
  <c r="R40" i="15"/>
  <c r="AD39" i="15"/>
  <c r="AC39" i="15"/>
  <c r="AB39" i="15"/>
  <c r="AA39" i="15"/>
  <c r="Z39" i="15"/>
  <c r="Y39" i="15"/>
  <c r="X39" i="15"/>
  <c r="W39" i="15"/>
  <c r="V39" i="15"/>
  <c r="R39" i="15"/>
  <c r="AD38" i="15"/>
  <c r="AC38" i="15"/>
  <c r="AB38" i="15"/>
  <c r="AA38" i="15"/>
  <c r="Z38" i="15"/>
  <c r="Y38" i="15"/>
  <c r="X38" i="15"/>
  <c r="W38" i="15"/>
  <c r="V38" i="15"/>
  <c r="S38" i="15"/>
  <c r="R38" i="15"/>
  <c r="D38" i="15"/>
  <c r="D39" i="15" s="1"/>
  <c r="AD37" i="15"/>
  <c r="AC37" i="15"/>
  <c r="AB37" i="15"/>
  <c r="AA37" i="15"/>
  <c r="Z37" i="15"/>
  <c r="Y37" i="15"/>
  <c r="X37" i="15"/>
  <c r="W37" i="15"/>
  <c r="V37" i="15"/>
  <c r="R37" i="15"/>
  <c r="E37" i="15"/>
  <c r="E38" i="15" s="1"/>
  <c r="D37" i="15"/>
  <c r="S37" i="15" s="1"/>
  <c r="AD36" i="15"/>
  <c r="AC36" i="15"/>
  <c r="AB36" i="15"/>
  <c r="AA36" i="15"/>
  <c r="Z36" i="15"/>
  <c r="Y36" i="15"/>
  <c r="X36" i="15"/>
  <c r="W36" i="15"/>
  <c r="V36" i="15"/>
  <c r="R36" i="15"/>
  <c r="E36" i="15"/>
  <c r="T36" i="15" s="1"/>
  <c r="D36" i="15"/>
  <c r="S36" i="15" s="1"/>
  <c r="AD35" i="15"/>
  <c r="AC35" i="15"/>
  <c r="AB35" i="15"/>
  <c r="AA35" i="15"/>
  <c r="Z35" i="15"/>
  <c r="Y35" i="15"/>
  <c r="X35" i="15"/>
  <c r="W35" i="15"/>
  <c r="V35" i="15"/>
  <c r="U35" i="15"/>
  <c r="T35" i="15"/>
  <c r="S35" i="15"/>
  <c r="R35" i="15"/>
  <c r="W29" i="15"/>
  <c r="V29" i="15"/>
  <c r="U29" i="15"/>
  <c r="T29" i="15"/>
  <c r="S29" i="15"/>
  <c r="R29" i="15"/>
  <c r="Q29" i="15"/>
  <c r="P29" i="15"/>
  <c r="O29" i="15"/>
  <c r="N29" i="15"/>
  <c r="W28" i="15"/>
  <c r="V28" i="15"/>
  <c r="U28" i="15"/>
  <c r="T28" i="15"/>
  <c r="S28" i="15"/>
  <c r="R28" i="15"/>
  <c r="Q28" i="15"/>
  <c r="P28" i="15"/>
  <c r="O28" i="15"/>
  <c r="N28" i="15"/>
  <c r="W27" i="15"/>
  <c r="V27" i="15"/>
  <c r="U27" i="15"/>
  <c r="T27" i="15"/>
  <c r="S27" i="15"/>
  <c r="R27" i="15"/>
  <c r="Q27" i="15"/>
  <c r="P27" i="15"/>
  <c r="O27" i="15"/>
  <c r="N27" i="15"/>
  <c r="W26" i="15"/>
  <c r="V26" i="15"/>
  <c r="U26" i="15"/>
  <c r="T26" i="15"/>
  <c r="S26" i="15"/>
  <c r="R26" i="15"/>
  <c r="Q26" i="15"/>
  <c r="P26" i="15"/>
  <c r="O26" i="15"/>
  <c r="N26" i="15"/>
  <c r="W25" i="15"/>
  <c r="V25" i="15"/>
  <c r="U25" i="15"/>
  <c r="T25" i="15"/>
  <c r="S25" i="15"/>
  <c r="R25" i="15"/>
  <c r="Q25" i="15"/>
  <c r="P25" i="15"/>
  <c r="O25" i="15"/>
  <c r="N25" i="15"/>
  <c r="W24" i="15"/>
  <c r="V24" i="15"/>
  <c r="U24" i="15"/>
  <c r="T24" i="15"/>
  <c r="S24" i="15"/>
  <c r="R24" i="15"/>
  <c r="Q24" i="15"/>
  <c r="P24" i="15"/>
  <c r="O24" i="15"/>
  <c r="N24" i="15"/>
  <c r="W23" i="15"/>
  <c r="V23" i="15"/>
  <c r="U23" i="15"/>
  <c r="T23" i="15"/>
  <c r="S23" i="15"/>
  <c r="R23" i="15"/>
  <c r="Q23" i="15"/>
  <c r="P23" i="15"/>
  <c r="O23" i="15"/>
  <c r="N23" i="15"/>
  <c r="W22" i="15"/>
  <c r="V22" i="15"/>
  <c r="U22" i="15"/>
  <c r="T22" i="15"/>
  <c r="S22" i="15"/>
  <c r="R22" i="15"/>
  <c r="Q22" i="15"/>
  <c r="P22" i="15"/>
  <c r="O22" i="15"/>
  <c r="N22" i="15"/>
  <c r="W21" i="15"/>
  <c r="V21" i="15"/>
  <c r="U21" i="15"/>
  <c r="T21" i="15"/>
  <c r="S21" i="15"/>
  <c r="R21" i="15"/>
  <c r="Q21" i="15"/>
  <c r="P21" i="15"/>
  <c r="O21" i="15"/>
  <c r="N21" i="15"/>
  <c r="W20" i="15"/>
  <c r="V20" i="15"/>
  <c r="U20" i="15"/>
  <c r="T20" i="15"/>
  <c r="S20" i="15"/>
  <c r="R20" i="15"/>
  <c r="Q20" i="15"/>
  <c r="P20" i="15"/>
  <c r="O20" i="15"/>
  <c r="N20" i="15"/>
  <c r="W19" i="15"/>
  <c r="V19" i="15"/>
  <c r="U19" i="15"/>
  <c r="T19" i="15"/>
  <c r="S19" i="15"/>
  <c r="R19" i="15"/>
  <c r="Q19" i="15"/>
  <c r="P19" i="15"/>
  <c r="O19" i="15"/>
  <c r="N19" i="15"/>
  <c r="W18" i="15"/>
  <c r="V18" i="15"/>
  <c r="U18" i="15"/>
  <c r="T18" i="15"/>
  <c r="S18" i="15"/>
  <c r="R18" i="15"/>
  <c r="Q18" i="15"/>
  <c r="P18" i="15"/>
  <c r="O18" i="15"/>
  <c r="N18" i="15"/>
  <c r="W17" i="15"/>
  <c r="V17" i="15"/>
  <c r="U17" i="15"/>
  <c r="T17" i="15"/>
  <c r="S17" i="15"/>
  <c r="R17" i="15"/>
  <c r="Q17" i="15"/>
  <c r="P17" i="15"/>
  <c r="O17" i="15"/>
  <c r="N17" i="15"/>
  <c r="W16" i="15"/>
  <c r="V16" i="15"/>
  <c r="U16" i="15"/>
  <c r="T16" i="15"/>
  <c r="S16" i="15"/>
  <c r="R16" i="15"/>
  <c r="Q16" i="15"/>
  <c r="P16" i="15"/>
  <c r="O16" i="15"/>
  <c r="N16" i="15"/>
  <c r="W15" i="15"/>
  <c r="V15" i="15"/>
  <c r="U15" i="15"/>
  <c r="T15" i="15"/>
  <c r="S15" i="15"/>
  <c r="R15" i="15"/>
  <c r="Q15" i="15"/>
  <c r="P15" i="15"/>
  <c r="O15" i="15"/>
  <c r="N15" i="15"/>
  <c r="W14" i="15"/>
  <c r="V14" i="15"/>
  <c r="U14" i="15"/>
  <c r="T14" i="15"/>
  <c r="S14" i="15"/>
  <c r="R14" i="15"/>
  <c r="Q14" i="15"/>
  <c r="P14" i="15"/>
  <c r="O14" i="15"/>
  <c r="N14" i="15"/>
  <c r="W13" i="15"/>
  <c r="V13" i="15"/>
  <c r="U13" i="15"/>
  <c r="T13" i="15"/>
  <c r="S13" i="15"/>
  <c r="R13" i="15"/>
  <c r="Q13" i="15"/>
  <c r="P13" i="15"/>
  <c r="O13" i="15"/>
  <c r="N13" i="15"/>
  <c r="W12" i="15"/>
  <c r="V12" i="15"/>
  <c r="U12" i="15"/>
  <c r="T12" i="15"/>
  <c r="S12" i="15"/>
  <c r="R12" i="15"/>
  <c r="Q12" i="15"/>
  <c r="P12" i="15"/>
  <c r="O12" i="15"/>
  <c r="N12" i="15"/>
  <c r="W11" i="15"/>
  <c r="V11" i="15"/>
  <c r="U11" i="15"/>
  <c r="T11" i="15"/>
  <c r="S11" i="15"/>
  <c r="R11" i="15"/>
  <c r="Q11" i="15"/>
  <c r="P11" i="15"/>
  <c r="O11" i="15"/>
  <c r="N11" i="15"/>
  <c r="W10" i="15"/>
  <c r="V10" i="15"/>
  <c r="U10" i="15"/>
  <c r="T10" i="15"/>
  <c r="S10" i="15"/>
  <c r="R10" i="15"/>
  <c r="Q10" i="15"/>
  <c r="P10" i="15"/>
  <c r="O10" i="15"/>
  <c r="U3" i="16" l="1"/>
  <c r="U4" i="16"/>
  <c r="U2" i="16"/>
  <c r="V2" i="16" s="1"/>
  <c r="V3" i="16" s="1"/>
  <c r="V4" i="16" s="1"/>
  <c r="V5" i="16" s="1"/>
  <c r="U11" i="16"/>
  <c r="U7" i="16"/>
  <c r="U12" i="16"/>
  <c r="U14" i="16"/>
  <c r="U10" i="16"/>
  <c r="U6" i="16"/>
  <c r="U8" i="16"/>
  <c r="N3" i="16"/>
  <c r="U13" i="16"/>
  <c r="U9" i="16"/>
  <c r="U5" i="16"/>
  <c r="T37" i="17"/>
  <c r="S37" i="17"/>
  <c r="S36" i="17"/>
  <c r="T36" i="17"/>
  <c r="Z3" i="16"/>
  <c r="Z4" i="16" s="1"/>
  <c r="Z5" i="16" s="1"/>
  <c r="Z6" i="16" s="1"/>
  <c r="Z7" i="16" s="1"/>
  <c r="Z8" i="16" s="1"/>
  <c r="Z9" i="16" s="1"/>
  <c r="Z10" i="16" s="1"/>
  <c r="Z11" i="16" s="1"/>
  <c r="Z12" i="16" s="1"/>
  <c r="Z13" i="16" s="1"/>
  <c r="Z14" i="16" s="1"/>
  <c r="Z15" i="16" s="1"/>
  <c r="Z16" i="16" s="1"/>
  <c r="Z17" i="16" s="1"/>
  <c r="Z18" i="16" s="1"/>
  <c r="Z19" i="16" s="1"/>
  <c r="Z20" i="16" s="1"/>
  <c r="D40" i="15"/>
  <c r="S39" i="15"/>
  <c r="U37" i="15"/>
  <c r="E39" i="15"/>
  <c r="T38" i="15"/>
  <c r="U36" i="15"/>
  <c r="T37" i="15"/>
  <c r="D3" i="14"/>
  <c r="I3" i="14" s="1"/>
  <c r="K3" i="14" s="1"/>
  <c r="N4" i="16" l="1"/>
  <c r="O3" i="16"/>
  <c r="V6" i="16"/>
  <c r="V7" i="16" s="1"/>
  <c r="V8" i="16" s="1"/>
  <c r="V9" i="16" s="1"/>
  <c r="V10" i="16" s="1"/>
  <c r="V11" i="16" s="1"/>
  <c r="V12" i="16" s="1"/>
  <c r="V13" i="16" s="1"/>
  <c r="V14" i="16" s="1"/>
  <c r="V15" i="16" s="1"/>
  <c r="V16" i="16" s="1"/>
  <c r="V17" i="16" s="1"/>
  <c r="V18" i="16" s="1"/>
  <c r="V19" i="16" s="1"/>
  <c r="V20" i="16" s="1"/>
  <c r="S38" i="17"/>
  <c r="T38" i="17"/>
  <c r="U38" i="15"/>
  <c r="T39" i="15"/>
  <c r="E40" i="15"/>
  <c r="S40" i="15"/>
  <c r="D41" i="15"/>
  <c r="F4" i="13"/>
  <c r="F3" i="13"/>
  <c r="E4" i="13"/>
  <c r="E3" i="13"/>
  <c r="N5" i="16" l="1"/>
  <c r="O4" i="16"/>
  <c r="T39" i="17"/>
  <c r="S39" i="17"/>
  <c r="D42" i="15"/>
  <c r="S41" i="15"/>
  <c r="U39" i="15"/>
  <c r="E41" i="15"/>
  <c r="T40" i="15"/>
  <c r="K25" i="11"/>
  <c r="W23" i="11"/>
  <c r="W24" i="11"/>
  <c r="W25" i="11"/>
  <c r="W26" i="11"/>
  <c r="W27" i="11"/>
  <c r="W28" i="11"/>
  <c r="W29" i="11"/>
  <c r="W30" i="11"/>
  <c r="W31" i="11"/>
  <c r="W32" i="11"/>
  <c r="W33" i="11"/>
  <c r="W22" i="11"/>
  <c r="K18" i="11"/>
  <c r="K19" i="11"/>
  <c r="K20" i="11"/>
  <c r="K21" i="11"/>
  <c r="K22" i="11"/>
  <c r="K23" i="11"/>
  <c r="K24" i="11"/>
  <c r="W9" i="11"/>
  <c r="W10" i="11"/>
  <c r="W11" i="11"/>
  <c r="W12" i="11"/>
  <c r="W13" i="11"/>
  <c r="W14" i="11"/>
  <c r="W15" i="11"/>
  <c r="W16" i="11"/>
  <c r="W17" i="11"/>
  <c r="W18" i="11"/>
  <c r="W19" i="11"/>
  <c r="W8" i="11"/>
  <c r="K9" i="11"/>
  <c r="K10" i="11"/>
  <c r="K11" i="11"/>
  <c r="K12" i="11"/>
  <c r="K13" i="11"/>
  <c r="K14" i="11"/>
  <c r="K15" i="11"/>
  <c r="K16" i="11"/>
  <c r="K17" i="11"/>
  <c r="K8" i="11"/>
  <c r="N6" i="16" l="1"/>
  <c r="O5" i="16"/>
  <c r="S40" i="17"/>
  <c r="T40" i="17"/>
  <c r="U40" i="15"/>
  <c r="E42" i="15"/>
  <c r="T41" i="15"/>
  <c r="D43" i="15"/>
  <c r="S42" i="15"/>
  <c r="U23" i="4"/>
  <c r="W23" i="4" s="1"/>
  <c r="U22" i="4"/>
  <c r="W22" i="4" s="1"/>
  <c r="R22" i="4"/>
  <c r="N7" i="16" l="1"/>
  <c r="O6" i="16"/>
  <c r="T41" i="17"/>
  <c r="S41" i="17"/>
  <c r="E43" i="15"/>
  <c r="T42" i="15"/>
  <c r="D44" i="15"/>
  <c r="S43" i="15"/>
  <c r="U41" i="15"/>
  <c r="U15" i="4"/>
  <c r="L3" i="4"/>
  <c r="L4" i="4"/>
  <c r="L5" i="4"/>
  <c r="L6" i="4"/>
  <c r="L7" i="4"/>
  <c r="L8" i="4"/>
  <c r="L9" i="4"/>
  <c r="L10" i="4"/>
  <c r="L11" i="4"/>
  <c r="L12" i="4"/>
  <c r="N8" i="16" l="1"/>
  <c r="O7" i="16"/>
  <c r="S42" i="17"/>
  <c r="T42" i="17"/>
  <c r="U42" i="15"/>
  <c r="T43" i="15"/>
  <c r="E44" i="15"/>
  <c r="S44" i="15"/>
  <c r="D45" i="15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3" i="12"/>
  <c r="N9" i="16" l="1"/>
  <c r="O8" i="16"/>
  <c r="T43" i="17"/>
  <c r="S43" i="17"/>
  <c r="E45" i="15"/>
  <c r="T44" i="15"/>
  <c r="D46" i="15"/>
  <c r="S45" i="15"/>
  <c r="U43" i="15"/>
  <c r="S113" i="8"/>
  <c r="T113" i="8"/>
  <c r="U113" i="8"/>
  <c r="V113" i="8"/>
  <c r="W113" i="8"/>
  <c r="X113" i="8"/>
  <c r="Y113" i="8"/>
  <c r="Z113" i="8"/>
  <c r="AA113" i="8"/>
  <c r="AB113" i="8"/>
  <c r="AC113" i="8"/>
  <c r="AD113" i="8"/>
  <c r="AE113" i="8"/>
  <c r="S114" i="8"/>
  <c r="T114" i="8"/>
  <c r="U114" i="8"/>
  <c r="V114" i="8"/>
  <c r="W114" i="8"/>
  <c r="X114" i="8"/>
  <c r="Y114" i="8"/>
  <c r="Z114" i="8"/>
  <c r="AA114" i="8"/>
  <c r="AB114" i="8"/>
  <c r="AC114" i="8"/>
  <c r="AD114" i="8"/>
  <c r="AE114" i="8"/>
  <c r="S115" i="8"/>
  <c r="T115" i="8"/>
  <c r="U115" i="8"/>
  <c r="V115" i="8"/>
  <c r="W115" i="8"/>
  <c r="X115" i="8"/>
  <c r="Y115" i="8"/>
  <c r="Z115" i="8"/>
  <c r="AA115" i="8"/>
  <c r="AB115" i="8"/>
  <c r="AC115" i="8"/>
  <c r="AD115" i="8"/>
  <c r="AE115" i="8"/>
  <c r="S116" i="8"/>
  <c r="T116" i="8"/>
  <c r="U116" i="8"/>
  <c r="V116" i="8"/>
  <c r="W116" i="8"/>
  <c r="X116" i="8"/>
  <c r="Y116" i="8"/>
  <c r="Z116" i="8"/>
  <c r="AA116" i="8"/>
  <c r="AB116" i="8"/>
  <c r="AC116" i="8"/>
  <c r="AD116" i="8"/>
  <c r="AE116" i="8"/>
  <c r="S117" i="8"/>
  <c r="T117" i="8"/>
  <c r="U117" i="8"/>
  <c r="V117" i="8"/>
  <c r="W117" i="8"/>
  <c r="X117" i="8"/>
  <c r="Y117" i="8"/>
  <c r="Z117" i="8"/>
  <c r="AA117" i="8"/>
  <c r="AB117" i="8"/>
  <c r="AC117" i="8"/>
  <c r="AD117" i="8"/>
  <c r="AE117" i="8"/>
  <c r="S118" i="8"/>
  <c r="T118" i="8"/>
  <c r="U118" i="8"/>
  <c r="V118" i="8"/>
  <c r="W118" i="8"/>
  <c r="X118" i="8"/>
  <c r="Y118" i="8"/>
  <c r="Z118" i="8"/>
  <c r="AA118" i="8"/>
  <c r="AB118" i="8"/>
  <c r="AC118" i="8"/>
  <c r="AD118" i="8"/>
  <c r="AE118" i="8"/>
  <c r="S119" i="8"/>
  <c r="T119" i="8"/>
  <c r="U119" i="8"/>
  <c r="V119" i="8"/>
  <c r="W119" i="8"/>
  <c r="X119" i="8"/>
  <c r="Y119" i="8"/>
  <c r="Z119" i="8"/>
  <c r="AA119" i="8"/>
  <c r="AB119" i="8"/>
  <c r="AC119" i="8"/>
  <c r="AD119" i="8"/>
  <c r="AE119" i="8"/>
  <c r="S120" i="8"/>
  <c r="T120" i="8"/>
  <c r="U120" i="8"/>
  <c r="V120" i="8"/>
  <c r="W120" i="8"/>
  <c r="X120" i="8"/>
  <c r="Y120" i="8"/>
  <c r="Z120" i="8"/>
  <c r="AA120" i="8"/>
  <c r="AB120" i="8"/>
  <c r="AC120" i="8"/>
  <c r="AD120" i="8"/>
  <c r="AE120" i="8"/>
  <c r="S121" i="8"/>
  <c r="T121" i="8"/>
  <c r="U121" i="8"/>
  <c r="V121" i="8"/>
  <c r="W121" i="8"/>
  <c r="X121" i="8"/>
  <c r="Y121" i="8"/>
  <c r="Z121" i="8"/>
  <c r="AA121" i="8"/>
  <c r="AB121" i="8"/>
  <c r="AC121" i="8"/>
  <c r="AD121" i="8"/>
  <c r="AE121" i="8"/>
  <c r="S122" i="8"/>
  <c r="T122" i="8"/>
  <c r="U122" i="8"/>
  <c r="V122" i="8"/>
  <c r="W122" i="8"/>
  <c r="X122" i="8"/>
  <c r="Y122" i="8"/>
  <c r="Z122" i="8"/>
  <c r="AA122" i="8"/>
  <c r="AB122" i="8"/>
  <c r="AC122" i="8"/>
  <c r="AD122" i="8"/>
  <c r="AE122" i="8"/>
  <c r="S123" i="8"/>
  <c r="T123" i="8"/>
  <c r="U123" i="8"/>
  <c r="V123" i="8"/>
  <c r="W123" i="8"/>
  <c r="X123" i="8"/>
  <c r="Y123" i="8"/>
  <c r="Z123" i="8"/>
  <c r="AA123" i="8"/>
  <c r="AB123" i="8"/>
  <c r="AC123" i="8"/>
  <c r="AD123" i="8"/>
  <c r="AE123" i="8"/>
  <c r="S124" i="8"/>
  <c r="T124" i="8"/>
  <c r="U124" i="8"/>
  <c r="V124" i="8"/>
  <c r="W124" i="8"/>
  <c r="X124" i="8"/>
  <c r="Y124" i="8"/>
  <c r="Z124" i="8"/>
  <c r="AA124" i="8"/>
  <c r="AB124" i="8"/>
  <c r="AC124" i="8"/>
  <c r="AD124" i="8"/>
  <c r="AE124" i="8"/>
  <c r="S125" i="8"/>
  <c r="T125" i="8"/>
  <c r="U125" i="8"/>
  <c r="V125" i="8"/>
  <c r="W125" i="8"/>
  <c r="X125" i="8"/>
  <c r="Y125" i="8"/>
  <c r="Z125" i="8"/>
  <c r="AA125" i="8"/>
  <c r="AB125" i="8"/>
  <c r="AC125" i="8"/>
  <c r="AD125" i="8"/>
  <c r="AE125" i="8"/>
  <c r="S126" i="8"/>
  <c r="T126" i="8"/>
  <c r="U126" i="8"/>
  <c r="V126" i="8"/>
  <c r="W126" i="8"/>
  <c r="X126" i="8"/>
  <c r="Y126" i="8"/>
  <c r="Z126" i="8"/>
  <c r="AA126" i="8"/>
  <c r="AB126" i="8"/>
  <c r="AC126" i="8"/>
  <c r="AD126" i="8"/>
  <c r="AE126" i="8"/>
  <c r="S127" i="8"/>
  <c r="T127" i="8"/>
  <c r="U127" i="8"/>
  <c r="V127" i="8"/>
  <c r="W127" i="8"/>
  <c r="X127" i="8"/>
  <c r="Y127" i="8"/>
  <c r="Z127" i="8"/>
  <c r="AA127" i="8"/>
  <c r="AB127" i="8"/>
  <c r="AC127" i="8"/>
  <c r="AD127" i="8"/>
  <c r="AE127" i="8"/>
  <c r="S128" i="8"/>
  <c r="T128" i="8"/>
  <c r="U128" i="8"/>
  <c r="V128" i="8"/>
  <c r="W128" i="8"/>
  <c r="X128" i="8"/>
  <c r="Y128" i="8"/>
  <c r="Z128" i="8"/>
  <c r="AA128" i="8"/>
  <c r="AB128" i="8"/>
  <c r="AC128" i="8"/>
  <c r="AD128" i="8"/>
  <c r="AE128" i="8"/>
  <c r="S129" i="8"/>
  <c r="T129" i="8"/>
  <c r="U129" i="8"/>
  <c r="V129" i="8"/>
  <c r="W129" i="8"/>
  <c r="X129" i="8"/>
  <c r="Y129" i="8"/>
  <c r="Z129" i="8"/>
  <c r="AA129" i="8"/>
  <c r="AB129" i="8"/>
  <c r="AC129" i="8"/>
  <c r="AD129" i="8"/>
  <c r="AE129" i="8"/>
  <c r="S130" i="8"/>
  <c r="T130" i="8"/>
  <c r="U130" i="8"/>
  <c r="V130" i="8"/>
  <c r="W130" i="8"/>
  <c r="X130" i="8"/>
  <c r="Y130" i="8"/>
  <c r="Z130" i="8"/>
  <c r="AA130" i="8"/>
  <c r="AB130" i="8"/>
  <c r="AC130" i="8"/>
  <c r="AD130" i="8"/>
  <c r="AE130" i="8"/>
  <c r="S131" i="8"/>
  <c r="T131" i="8"/>
  <c r="U131" i="8"/>
  <c r="V131" i="8"/>
  <c r="W131" i="8"/>
  <c r="X131" i="8"/>
  <c r="Y131" i="8"/>
  <c r="Z131" i="8"/>
  <c r="AA131" i="8"/>
  <c r="AB131" i="8"/>
  <c r="AC131" i="8"/>
  <c r="AD131" i="8"/>
  <c r="AE131" i="8"/>
  <c r="S132" i="8"/>
  <c r="T132" i="8"/>
  <c r="U132" i="8"/>
  <c r="V132" i="8"/>
  <c r="W132" i="8"/>
  <c r="X132" i="8"/>
  <c r="Y132" i="8"/>
  <c r="Z132" i="8"/>
  <c r="AA132" i="8"/>
  <c r="AB132" i="8"/>
  <c r="AC132" i="8"/>
  <c r="AD132" i="8"/>
  <c r="AE132" i="8"/>
  <c r="R114" i="8"/>
  <c r="R115" i="8"/>
  <c r="R116" i="8"/>
  <c r="R117" i="8"/>
  <c r="R118" i="8"/>
  <c r="R119" i="8"/>
  <c r="R120" i="8"/>
  <c r="R121" i="8"/>
  <c r="R122" i="8"/>
  <c r="R123" i="8"/>
  <c r="R124" i="8"/>
  <c r="R125" i="8"/>
  <c r="R126" i="8"/>
  <c r="R127" i="8"/>
  <c r="R128" i="8"/>
  <c r="R129" i="8"/>
  <c r="R130" i="8"/>
  <c r="R131" i="8"/>
  <c r="R132" i="8"/>
  <c r="R113" i="8"/>
  <c r="R62" i="8"/>
  <c r="S62" i="8"/>
  <c r="R63" i="8"/>
  <c r="S63" i="8"/>
  <c r="R64" i="8"/>
  <c r="S64" i="8"/>
  <c r="R65" i="8"/>
  <c r="S65" i="8"/>
  <c r="R66" i="8"/>
  <c r="S66" i="8"/>
  <c r="R67" i="8"/>
  <c r="S67" i="8"/>
  <c r="R68" i="8"/>
  <c r="S68" i="8"/>
  <c r="R69" i="8"/>
  <c r="S69" i="8"/>
  <c r="R70" i="8"/>
  <c r="S70" i="8"/>
  <c r="R71" i="8"/>
  <c r="S71" i="8"/>
  <c r="R72" i="8"/>
  <c r="S72" i="8"/>
  <c r="R73" i="8"/>
  <c r="S73" i="8"/>
  <c r="R74" i="8"/>
  <c r="S74" i="8"/>
  <c r="R75" i="8"/>
  <c r="S75" i="8"/>
  <c r="R76" i="8"/>
  <c r="S76" i="8"/>
  <c r="R77" i="8"/>
  <c r="S77" i="8"/>
  <c r="R78" i="8"/>
  <c r="S78" i="8"/>
  <c r="R79" i="8"/>
  <c r="S79" i="8"/>
  <c r="R80" i="8"/>
  <c r="S80" i="8"/>
  <c r="R61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2" i="8"/>
  <c r="R103" i="8"/>
  <c r="R104" i="8"/>
  <c r="R105" i="8"/>
  <c r="R106" i="8"/>
  <c r="R87" i="8"/>
  <c r="S88" i="8"/>
  <c r="T88" i="8"/>
  <c r="U88" i="8"/>
  <c r="V88" i="8"/>
  <c r="W88" i="8"/>
  <c r="X88" i="8"/>
  <c r="Y88" i="8"/>
  <c r="Z88" i="8"/>
  <c r="AA88" i="8"/>
  <c r="AB88" i="8"/>
  <c r="AC88" i="8"/>
  <c r="AD88" i="8"/>
  <c r="AE88" i="8"/>
  <c r="S89" i="8"/>
  <c r="T89" i="8"/>
  <c r="U89" i="8"/>
  <c r="V89" i="8"/>
  <c r="W89" i="8"/>
  <c r="X89" i="8"/>
  <c r="Y89" i="8"/>
  <c r="Z89" i="8"/>
  <c r="AA89" i="8"/>
  <c r="AB89" i="8"/>
  <c r="AC89" i="8"/>
  <c r="AD89" i="8"/>
  <c r="AE89" i="8"/>
  <c r="S90" i="8"/>
  <c r="T90" i="8"/>
  <c r="U90" i="8"/>
  <c r="V90" i="8"/>
  <c r="W90" i="8"/>
  <c r="X90" i="8"/>
  <c r="Y90" i="8"/>
  <c r="Z90" i="8"/>
  <c r="AA90" i="8"/>
  <c r="AB90" i="8"/>
  <c r="AC90" i="8"/>
  <c r="AD90" i="8"/>
  <c r="AE90" i="8"/>
  <c r="S91" i="8"/>
  <c r="T91" i="8"/>
  <c r="U91" i="8"/>
  <c r="V91" i="8"/>
  <c r="W91" i="8"/>
  <c r="X91" i="8"/>
  <c r="Y91" i="8"/>
  <c r="Z91" i="8"/>
  <c r="AA91" i="8"/>
  <c r="AB91" i="8"/>
  <c r="AC91" i="8"/>
  <c r="AD91" i="8"/>
  <c r="AE91" i="8"/>
  <c r="S92" i="8"/>
  <c r="T92" i="8"/>
  <c r="U92" i="8"/>
  <c r="V92" i="8"/>
  <c r="W92" i="8"/>
  <c r="X92" i="8"/>
  <c r="Y92" i="8"/>
  <c r="Z92" i="8"/>
  <c r="AA92" i="8"/>
  <c r="AB92" i="8"/>
  <c r="AC92" i="8"/>
  <c r="AD92" i="8"/>
  <c r="AE92" i="8"/>
  <c r="S93" i="8"/>
  <c r="T93" i="8"/>
  <c r="U93" i="8"/>
  <c r="V93" i="8"/>
  <c r="W93" i="8"/>
  <c r="X93" i="8"/>
  <c r="Y93" i="8"/>
  <c r="Z93" i="8"/>
  <c r="AA93" i="8"/>
  <c r="AB93" i="8"/>
  <c r="AC93" i="8"/>
  <c r="AD93" i="8"/>
  <c r="AE93" i="8"/>
  <c r="S94" i="8"/>
  <c r="T94" i="8"/>
  <c r="U94" i="8"/>
  <c r="V94" i="8"/>
  <c r="W94" i="8"/>
  <c r="X94" i="8"/>
  <c r="Y94" i="8"/>
  <c r="Z94" i="8"/>
  <c r="AA94" i="8"/>
  <c r="AB94" i="8"/>
  <c r="AC94" i="8"/>
  <c r="AD94" i="8"/>
  <c r="AE94" i="8"/>
  <c r="S95" i="8"/>
  <c r="T95" i="8"/>
  <c r="U95" i="8"/>
  <c r="V95" i="8"/>
  <c r="W95" i="8"/>
  <c r="X95" i="8"/>
  <c r="Y95" i="8"/>
  <c r="Z95" i="8"/>
  <c r="AA95" i="8"/>
  <c r="AB95" i="8"/>
  <c r="AC95" i="8"/>
  <c r="AD95" i="8"/>
  <c r="AE95" i="8"/>
  <c r="S96" i="8"/>
  <c r="T96" i="8"/>
  <c r="U96" i="8"/>
  <c r="V96" i="8"/>
  <c r="W96" i="8"/>
  <c r="X96" i="8"/>
  <c r="Y96" i="8"/>
  <c r="Z96" i="8"/>
  <c r="AA96" i="8"/>
  <c r="AB96" i="8"/>
  <c r="AC96" i="8"/>
  <c r="AD96" i="8"/>
  <c r="AE96" i="8"/>
  <c r="S97" i="8"/>
  <c r="T97" i="8"/>
  <c r="U97" i="8"/>
  <c r="V97" i="8"/>
  <c r="W97" i="8"/>
  <c r="X97" i="8"/>
  <c r="Y97" i="8"/>
  <c r="Z97" i="8"/>
  <c r="AA97" i="8"/>
  <c r="AB97" i="8"/>
  <c r="AC97" i="8"/>
  <c r="AD97" i="8"/>
  <c r="AE97" i="8"/>
  <c r="S98" i="8"/>
  <c r="T98" i="8"/>
  <c r="U98" i="8"/>
  <c r="V98" i="8"/>
  <c r="W98" i="8"/>
  <c r="X98" i="8"/>
  <c r="Y98" i="8"/>
  <c r="Z98" i="8"/>
  <c r="AA98" i="8"/>
  <c r="AB98" i="8"/>
  <c r="AC98" i="8"/>
  <c r="AD98" i="8"/>
  <c r="AE98" i="8"/>
  <c r="S99" i="8"/>
  <c r="T99" i="8"/>
  <c r="U99" i="8"/>
  <c r="V99" i="8"/>
  <c r="W99" i="8"/>
  <c r="X99" i="8"/>
  <c r="Y99" i="8"/>
  <c r="Z99" i="8"/>
  <c r="AA99" i="8"/>
  <c r="AB99" i="8"/>
  <c r="AC99" i="8"/>
  <c r="AD99" i="8"/>
  <c r="AE99" i="8"/>
  <c r="S100" i="8"/>
  <c r="T100" i="8"/>
  <c r="U100" i="8"/>
  <c r="V100" i="8"/>
  <c r="W100" i="8"/>
  <c r="X100" i="8"/>
  <c r="Y100" i="8"/>
  <c r="Z100" i="8"/>
  <c r="AA100" i="8"/>
  <c r="AB100" i="8"/>
  <c r="AC100" i="8"/>
  <c r="AD100" i="8"/>
  <c r="AE100" i="8"/>
  <c r="S101" i="8"/>
  <c r="T101" i="8"/>
  <c r="U101" i="8"/>
  <c r="V101" i="8"/>
  <c r="W101" i="8"/>
  <c r="X101" i="8"/>
  <c r="Y101" i="8"/>
  <c r="Z101" i="8"/>
  <c r="AA101" i="8"/>
  <c r="AB101" i="8"/>
  <c r="AC101" i="8"/>
  <c r="AD101" i="8"/>
  <c r="AE101" i="8"/>
  <c r="S102" i="8"/>
  <c r="T102" i="8"/>
  <c r="U102" i="8"/>
  <c r="V102" i="8"/>
  <c r="W102" i="8"/>
  <c r="X102" i="8"/>
  <c r="Y102" i="8"/>
  <c r="Z102" i="8"/>
  <c r="AA102" i="8"/>
  <c r="AB102" i="8"/>
  <c r="AC102" i="8"/>
  <c r="AD102" i="8"/>
  <c r="AE102" i="8"/>
  <c r="S103" i="8"/>
  <c r="T103" i="8"/>
  <c r="U103" i="8"/>
  <c r="V103" i="8"/>
  <c r="W103" i="8"/>
  <c r="X103" i="8"/>
  <c r="Y103" i="8"/>
  <c r="Z103" i="8"/>
  <c r="AA103" i="8"/>
  <c r="AB103" i="8"/>
  <c r="AC103" i="8"/>
  <c r="AD103" i="8"/>
  <c r="AE103" i="8"/>
  <c r="S104" i="8"/>
  <c r="T104" i="8"/>
  <c r="U104" i="8"/>
  <c r="V104" i="8"/>
  <c r="W104" i="8"/>
  <c r="X104" i="8"/>
  <c r="Y104" i="8"/>
  <c r="Z104" i="8"/>
  <c r="AA104" i="8"/>
  <c r="AB104" i="8"/>
  <c r="AC104" i="8"/>
  <c r="AD104" i="8"/>
  <c r="AE104" i="8"/>
  <c r="S105" i="8"/>
  <c r="T105" i="8"/>
  <c r="U105" i="8"/>
  <c r="V105" i="8"/>
  <c r="W105" i="8"/>
  <c r="X105" i="8"/>
  <c r="Y105" i="8"/>
  <c r="Z105" i="8"/>
  <c r="AA105" i="8"/>
  <c r="AB105" i="8"/>
  <c r="AC105" i="8"/>
  <c r="AD105" i="8"/>
  <c r="AE105" i="8"/>
  <c r="S106" i="8"/>
  <c r="T106" i="8"/>
  <c r="U106" i="8"/>
  <c r="V106" i="8"/>
  <c r="W106" i="8"/>
  <c r="X106" i="8"/>
  <c r="Y106" i="8"/>
  <c r="Z106" i="8"/>
  <c r="AA106" i="8"/>
  <c r="AB106" i="8"/>
  <c r="AC106" i="8"/>
  <c r="AD106" i="8"/>
  <c r="AE106" i="8"/>
  <c r="T87" i="8"/>
  <c r="U87" i="8"/>
  <c r="V87" i="8"/>
  <c r="W87" i="8"/>
  <c r="X87" i="8"/>
  <c r="Y87" i="8"/>
  <c r="Z87" i="8"/>
  <c r="AA87" i="8"/>
  <c r="AB87" i="8"/>
  <c r="AC87" i="8"/>
  <c r="AD87" i="8"/>
  <c r="AE87" i="8"/>
  <c r="S87" i="8"/>
  <c r="T61" i="8"/>
  <c r="U61" i="8"/>
  <c r="V61" i="8"/>
  <c r="W61" i="8"/>
  <c r="X61" i="8"/>
  <c r="Y61" i="8"/>
  <c r="Z61" i="8"/>
  <c r="AA61" i="8"/>
  <c r="AB61" i="8"/>
  <c r="AC61" i="8"/>
  <c r="AD61" i="8"/>
  <c r="AE61" i="8"/>
  <c r="T62" i="8"/>
  <c r="U62" i="8"/>
  <c r="V62" i="8"/>
  <c r="W62" i="8"/>
  <c r="X62" i="8"/>
  <c r="Y62" i="8"/>
  <c r="Z62" i="8"/>
  <c r="AA62" i="8"/>
  <c r="AB62" i="8"/>
  <c r="AC62" i="8"/>
  <c r="AD62" i="8"/>
  <c r="AE62" i="8"/>
  <c r="T63" i="8"/>
  <c r="U63" i="8"/>
  <c r="V63" i="8"/>
  <c r="W63" i="8"/>
  <c r="X63" i="8"/>
  <c r="Y63" i="8"/>
  <c r="Z63" i="8"/>
  <c r="AA63" i="8"/>
  <c r="AB63" i="8"/>
  <c r="AC63" i="8"/>
  <c r="AD63" i="8"/>
  <c r="AE63" i="8"/>
  <c r="T64" i="8"/>
  <c r="U64" i="8"/>
  <c r="V64" i="8"/>
  <c r="W64" i="8"/>
  <c r="X64" i="8"/>
  <c r="Y64" i="8"/>
  <c r="Z64" i="8"/>
  <c r="AA64" i="8"/>
  <c r="AB64" i="8"/>
  <c r="AC64" i="8"/>
  <c r="AD64" i="8"/>
  <c r="AE64" i="8"/>
  <c r="T65" i="8"/>
  <c r="U65" i="8"/>
  <c r="V65" i="8"/>
  <c r="W65" i="8"/>
  <c r="X65" i="8"/>
  <c r="Y65" i="8"/>
  <c r="Z65" i="8"/>
  <c r="AA65" i="8"/>
  <c r="AB65" i="8"/>
  <c r="AC65" i="8"/>
  <c r="AD65" i="8"/>
  <c r="AE65" i="8"/>
  <c r="T66" i="8"/>
  <c r="U66" i="8"/>
  <c r="V66" i="8"/>
  <c r="W66" i="8"/>
  <c r="X66" i="8"/>
  <c r="Y66" i="8"/>
  <c r="Z66" i="8"/>
  <c r="AA66" i="8"/>
  <c r="AB66" i="8"/>
  <c r="AC66" i="8"/>
  <c r="AD66" i="8"/>
  <c r="AE66" i="8"/>
  <c r="T67" i="8"/>
  <c r="U67" i="8"/>
  <c r="V67" i="8"/>
  <c r="W67" i="8"/>
  <c r="X67" i="8"/>
  <c r="Y67" i="8"/>
  <c r="Z67" i="8"/>
  <c r="AA67" i="8"/>
  <c r="AB67" i="8"/>
  <c r="AC67" i="8"/>
  <c r="AD67" i="8"/>
  <c r="AE67" i="8"/>
  <c r="T68" i="8"/>
  <c r="U68" i="8"/>
  <c r="V68" i="8"/>
  <c r="W68" i="8"/>
  <c r="X68" i="8"/>
  <c r="Y68" i="8"/>
  <c r="Z68" i="8"/>
  <c r="AA68" i="8"/>
  <c r="AB68" i="8"/>
  <c r="AC68" i="8"/>
  <c r="AD68" i="8"/>
  <c r="AE68" i="8"/>
  <c r="T69" i="8"/>
  <c r="U69" i="8"/>
  <c r="V69" i="8"/>
  <c r="W69" i="8"/>
  <c r="X69" i="8"/>
  <c r="Y69" i="8"/>
  <c r="Z69" i="8"/>
  <c r="AA69" i="8"/>
  <c r="AB69" i="8"/>
  <c r="AC69" i="8"/>
  <c r="AD69" i="8"/>
  <c r="AE69" i="8"/>
  <c r="T70" i="8"/>
  <c r="U70" i="8"/>
  <c r="V70" i="8"/>
  <c r="W70" i="8"/>
  <c r="X70" i="8"/>
  <c r="Y70" i="8"/>
  <c r="Z70" i="8"/>
  <c r="AA70" i="8"/>
  <c r="AB70" i="8"/>
  <c r="AC70" i="8"/>
  <c r="AD70" i="8"/>
  <c r="AE70" i="8"/>
  <c r="T71" i="8"/>
  <c r="U71" i="8"/>
  <c r="V71" i="8"/>
  <c r="W71" i="8"/>
  <c r="X71" i="8"/>
  <c r="Y71" i="8"/>
  <c r="Z71" i="8"/>
  <c r="AA71" i="8"/>
  <c r="AB71" i="8"/>
  <c r="AC71" i="8"/>
  <c r="AD71" i="8"/>
  <c r="AE71" i="8"/>
  <c r="T72" i="8"/>
  <c r="U72" i="8"/>
  <c r="V72" i="8"/>
  <c r="W72" i="8"/>
  <c r="X72" i="8"/>
  <c r="Y72" i="8"/>
  <c r="Z72" i="8"/>
  <c r="AA72" i="8"/>
  <c r="AB72" i="8"/>
  <c r="AC72" i="8"/>
  <c r="AD72" i="8"/>
  <c r="AE72" i="8"/>
  <c r="T73" i="8"/>
  <c r="U73" i="8"/>
  <c r="V73" i="8"/>
  <c r="W73" i="8"/>
  <c r="X73" i="8"/>
  <c r="Y73" i="8"/>
  <c r="Z73" i="8"/>
  <c r="AA73" i="8"/>
  <c r="AB73" i="8"/>
  <c r="AC73" i="8"/>
  <c r="AD73" i="8"/>
  <c r="AE73" i="8"/>
  <c r="T74" i="8"/>
  <c r="U74" i="8"/>
  <c r="V74" i="8"/>
  <c r="W74" i="8"/>
  <c r="X74" i="8"/>
  <c r="Y74" i="8"/>
  <c r="Z74" i="8"/>
  <c r="AA74" i="8"/>
  <c r="AB74" i="8"/>
  <c r="AC74" i="8"/>
  <c r="AD74" i="8"/>
  <c r="AE74" i="8"/>
  <c r="T75" i="8"/>
  <c r="U75" i="8"/>
  <c r="V75" i="8"/>
  <c r="W75" i="8"/>
  <c r="X75" i="8"/>
  <c r="Y75" i="8"/>
  <c r="Z75" i="8"/>
  <c r="AA75" i="8"/>
  <c r="AB75" i="8"/>
  <c r="AC75" i="8"/>
  <c r="AD75" i="8"/>
  <c r="AE75" i="8"/>
  <c r="T76" i="8"/>
  <c r="U76" i="8"/>
  <c r="V76" i="8"/>
  <c r="W76" i="8"/>
  <c r="X76" i="8"/>
  <c r="Y76" i="8"/>
  <c r="Z76" i="8"/>
  <c r="AA76" i="8"/>
  <c r="AB76" i="8"/>
  <c r="AC76" i="8"/>
  <c r="AD76" i="8"/>
  <c r="AE76" i="8"/>
  <c r="T77" i="8"/>
  <c r="U77" i="8"/>
  <c r="V77" i="8"/>
  <c r="W77" i="8"/>
  <c r="X77" i="8"/>
  <c r="Y77" i="8"/>
  <c r="Z77" i="8"/>
  <c r="AA77" i="8"/>
  <c r="AB77" i="8"/>
  <c r="AC77" i="8"/>
  <c r="AD77" i="8"/>
  <c r="AE77" i="8"/>
  <c r="T78" i="8"/>
  <c r="U78" i="8"/>
  <c r="V78" i="8"/>
  <c r="W78" i="8"/>
  <c r="X78" i="8"/>
  <c r="Y78" i="8"/>
  <c r="Z78" i="8"/>
  <c r="AA78" i="8"/>
  <c r="AB78" i="8"/>
  <c r="AC78" i="8"/>
  <c r="AD78" i="8"/>
  <c r="AE78" i="8"/>
  <c r="T79" i="8"/>
  <c r="U79" i="8"/>
  <c r="V79" i="8"/>
  <c r="W79" i="8"/>
  <c r="X79" i="8"/>
  <c r="Y79" i="8"/>
  <c r="Z79" i="8"/>
  <c r="AA79" i="8"/>
  <c r="AB79" i="8"/>
  <c r="AC79" i="8"/>
  <c r="AD79" i="8"/>
  <c r="AE79" i="8"/>
  <c r="T80" i="8"/>
  <c r="U80" i="8"/>
  <c r="V80" i="8"/>
  <c r="W80" i="8"/>
  <c r="X80" i="8"/>
  <c r="Y80" i="8"/>
  <c r="Z80" i="8"/>
  <c r="AA80" i="8"/>
  <c r="AB80" i="8"/>
  <c r="AC80" i="8"/>
  <c r="AD80" i="8"/>
  <c r="AE80" i="8"/>
  <c r="S61" i="8"/>
  <c r="V36" i="8"/>
  <c r="W36" i="8"/>
  <c r="X36" i="8"/>
  <c r="Y36" i="8"/>
  <c r="Z36" i="8"/>
  <c r="AA36" i="8"/>
  <c r="AB36" i="8"/>
  <c r="AC36" i="8"/>
  <c r="AD36" i="8"/>
  <c r="V37" i="8"/>
  <c r="W37" i="8"/>
  <c r="X37" i="8"/>
  <c r="Y37" i="8"/>
  <c r="Z37" i="8"/>
  <c r="AA37" i="8"/>
  <c r="AB37" i="8"/>
  <c r="AC37" i="8"/>
  <c r="AD37" i="8"/>
  <c r="V38" i="8"/>
  <c r="W38" i="8"/>
  <c r="X38" i="8"/>
  <c r="Y38" i="8"/>
  <c r="Z38" i="8"/>
  <c r="AA38" i="8"/>
  <c r="AB38" i="8"/>
  <c r="AC38" i="8"/>
  <c r="AD38" i="8"/>
  <c r="V39" i="8"/>
  <c r="W39" i="8"/>
  <c r="X39" i="8"/>
  <c r="Y39" i="8"/>
  <c r="Z39" i="8"/>
  <c r="AA39" i="8"/>
  <c r="AB39" i="8"/>
  <c r="AC39" i="8"/>
  <c r="AD39" i="8"/>
  <c r="V40" i="8"/>
  <c r="W40" i="8"/>
  <c r="X40" i="8"/>
  <c r="Y40" i="8"/>
  <c r="Z40" i="8"/>
  <c r="AA40" i="8"/>
  <c r="AB40" i="8"/>
  <c r="AC40" i="8"/>
  <c r="AD40" i="8"/>
  <c r="V41" i="8"/>
  <c r="W41" i="8"/>
  <c r="X41" i="8"/>
  <c r="Y41" i="8"/>
  <c r="Z41" i="8"/>
  <c r="AA41" i="8"/>
  <c r="AB41" i="8"/>
  <c r="AC41" i="8"/>
  <c r="AD41" i="8"/>
  <c r="V42" i="8"/>
  <c r="W42" i="8"/>
  <c r="X42" i="8"/>
  <c r="Y42" i="8"/>
  <c r="Z42" i="8"/>
  <c r="AA42" i="8"/>
  <c r="AB42" i="8"/>
  <c r="AC42" i="8"/>
  <c r="AD42" i="8"/>
  <c r="V43" i="8"/>
  <c r="W43" i="8"/>
  <c r="X43" i="8"/>
  <c r="Y43" i="8"/>
  <c r="Z43" i="8"/>
  <c r="AA43" i="8"/>
  <c r="AB43" i="8"/>
  <c r="AC43" i="8"/>
  <c r="AD43" i="8"/>
  <c r="V44" i="8"/>
  <c r="W44" i="8"/>
  <c r="X44" i="8"/>
  <c r="Y44" i="8"/>
  <c r="Z44" i="8"/>
  <c r="AA44" i="8"/>
  <c r="AB44" i="8"/>
  <c r="AC44" i="8"/>
  <c r="AD44" i="8"/>
  <c r="V45" i="8"/>
  <c r="W45" i="8"/>
  <c r="X45" i="8"/>
  <c r="Y45" i="8"/>
  <c r="Z45" i="8"/>
  <c r="AA45" i="8"/>
  <c r="AB45" i="8"/>
  <c r="AC45" i="8"/>
  <c r="AD45" i="8"/>
  <c r="V46" i="8"/>
  <c r="W46" i="8"/>
  <c r="X46" i="8"/>
  <c r="Y46" i="8"/>
  <c r="Z46" i="8"/>
  <c r="AA46" i="8"/>
  <c r="AB46" i="8"/>
  <c r="AC46" i="8"/>
  <c r="AD46" i="8"/>
  <c r="V47" i="8"/>
  <c r="W47" i="8"/>
  <c r="X47" i="8"/>
  <c r="Y47" i="8"/>
  <c r="Z47" i="8"/>
  <c r="AA47" i="8"/>
  <c r="AB47" i="8"/>
  <c r="AC47" i="8"/>
  <c r="AD47" i="8"/>
  <c r="V48" i="8"/>
  <c r="W48" i="8"/>
  <c r="X48" i="8"/>
  <c r="Y48" i="8"/>
  <c r="Z48" i="8"/>
  <c r="AA48" i="8"/>
  <c r="AB48" i="8"/>
  <c r="AC48" i="8"/>
  <c r="AD48" i="8"/>
  <c r="V49" i="8"/>
  <c r="W49" i="8"/>
  <c r="X49" i="8"/>
  <c r="Y49" i="8"/>
  <c r="Z49" i="8"/>
  <c r="AA49" i="8"/>
  <c r="AB49" i="8"/>
  <c r="AC49" i="8"/>
  <c r="AD49" i="8"/>
  <c r="V50" i="8"/>
  <c r="W50" i="8"/>
  <c r="X50" i="8"/>
  <c r="Y50" i="8"/>
  <c r="Z50" i="8"/>
  <c r="AA50" i="8"/>
  <c r="AB50" i="8"/>
  <c r="AC50" i="8"/>
  <c r="AD50" i="8"/>
  <c r="V51" i="8"/>
  <c r="W51" i="8"/>
  <c r="X51" i="8"/>
  <c r="Y51" i="8"/>
  <c r="Z51" i="8"/>
  <c r="AA51" i="8"/>
  <c r="AB51" i="8"/>
  <c r="AC51" i="8"/>
  <c r="AD51" i="8"/>
  <c r="V52" i="8"/>
  <c r="W52" i="8"/>
  <c r="X52" i="8"/>
  <c r="Y52" i="8"/>
  <c r="Z52" i="8"/>
  <c r="AA52" i="8"/>
  <c r="AB52" i="8"/>
  <c r="AC52" i="8"/>
  <c r="AD52" i="8"/>
  <c r="V53" i="8"/>
  <c r="W53" i="8"/>
  <c r="X53" i="8"/>
  <c r="Y53" i="8"/>
  <c r="Z53" i="8"/>
  <c r="AA53" i="8"/>
  <c r="AB53" i="8"/>
  <c r="AC53" i="8"/>
  <c r="AD53" i="8"/>
  <c r="V54" i="8"/>
  <c r="W54" i="8"/>
  <c r="X54" i="8"/>
  <c r="Y54" i="8"/>
  <c r="Z54" i="8"/>
  <c r="AA54" i="8"/>
  <c r="AB54" i="8"/>
  <c r="AC54" i="8"/>
  <c r="AD54" i="8"/>
  <c r="T35" i="8"/>
  <c r="U35" i="8"/>
  <c r="V35" i="8"/>
  <c r="W35" i="8"/>
  <c r="X35" i="8"/>
  <c r="Y35" i="8"/>
  <c r="Z35" i="8"/>
  <c r="AA35" i="8"/>
  <c r="AB35" i="8"/>
  <c r="AC35" i="8"/>
  <c r="AD35" i="8"/>
  <c r="S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35" i="8"/>
  <c r="N10" i="16" l="1"/>
  <c r="O9" i="16"/>
  <c r="S44" i="17"/>
  <c r="T44" i="17"/>
  <c r="D47" i="15"/>
  <c r="S46" i="15"/>
  <c r="U44" i="15"/>
  <c r="E46" i="15"/>
  <c r="T45" i="15"/>
  <c r="N11" i="8"/>
  <c r="O11" i="8"/>
  <c r="P11" i="8"/>
  <c r="Q11" i="8"/>
  <c r="R11" i="8"/>
  <c r="S11" i="8"/>
  <c r="T11" i="8"/>
  <c r="U11" i="8"/>
  <c r="V11" i="8"/>
  <c r="W11" i="8"/>
  <c r="N12" i="8"/>
  <c r="O12" i="8"/>
  <c r="P12" i="8"/>
  <c r="Q12" i="8"/>
  <c r="R12" i="8"/>
  <c r="S12" i="8"/>
  <c r="T12" i="8"/>
  <c r="U12" i="8"/>
  <c r="V12" i="8"/>
  <c r="W12" i="8"/>
  <c r="N13" i="8"/>
  <c r="O13" i="8"/>
  <c r="P13" i="8"/>
  <c r="Q13" i="8"/>
  <c r="R13" i="8"/>
  <c r="S13" i="8"/>
  <c r="T13" i="8"/>
  <c r="U13" i="8"/>
  <c r="V13" i="8"/>
  <c r="W13" i="8"/>
  <c r="N14" i="8"/>
  <c r="O14" i="8"/>
  <c r="P14" i="8"/>
  <c r="Q14" i="8"/>
  <c r="R14" i="8"/>
  <c r="S14" i="8"/>
  <c r="T14" i="8"/>
  <c r="U14" i="8"/>
  <c r="V14" i="8"/>
  <c r="W14" i="8"/>
  <c r="N15" i="8"/>
  <c r="O15" i="8"/>
  <c r="P15" i="8"/>
  <c r="Q15" i="8"/>
  <c r="R15" i="8"/>
  <c r="S15" i="8"/>
  <c r="T15" i="8"/>
  <c r="U15" i="8"/>
  <c r="V15" i="8"/>
  <c r="W15" i="8"/>
  <c r="N16" i="8"/>
  <c r="O16" i="8"/>
  <c r="P16" i="8"/>
  <c r="Q16" i="8"/>
  <c r="R16" i="8"/>
  <c r="S16" i="8"/>
  <c r="T16" i="8"/>
  <c r="U16" i="8"/>
  <c r="V16" i="8"/>
  <c r="W16" i="8"/>
  <c r="N17" i="8"/>
  <c r="O17" i="8"/>
  <c r="P17" i="8"/>
  <c r="Q17" i="8"/>
  <c r="R17" i="8"/>
  <c r="S17" i="8"/>
  <c r="T17" i="8"/>
  <c r="U17" i="8"/>
  <c r="V17" i="8"/>
  <c r="W17" i="8"/>
  <c r="N18" i="8"/>
  <c r="O18" i="8"/>
  <c r="P18" i="8"/>
  <c r="Q18" i="8"/>
  <c r="R18" i="8"/>
  <c r="S18" i="8"/>
  <c r="T18" i="8"/>
  <c r="U18" i="8"/>
  <c r="V18" i="8"/>
  <c r="W18" i="8"/>
  <c r="N19" i="8"/>
  <c r="O19" i="8"/>
  <c r="P19" i="8"/>
  <c r="Q19" i="8"/>
  <c r="R19" i="8"/>
  <c r="S19" i="8"/>
  <c r="T19" i="8"/>
  <c r="U19" i="8"/>
  <c r="V19" i="8"/>
  <c r="W19" i="8"/>
  <c r="N20" i="8"/>
  <c r="O20" i="8"/>
  <c r="P20" i="8"/>
  <c r="Q20" i="8"/>
  <c r="R20" i="8"/>
  <c r="S20" i="8"/>
  <c r="T20" i="8"/>
  <c r="U20" i="8"/>
  <c r="V20" i="8"/>
  <c r="W20" i="8"/>
  <c r="N21" i="8"/>
  <c r="O21" i="8"/>
  <c r="P21" i="8"/>
  <c r="Q21" i="8"/>
  <c r="R21" i="8"/>
  <c r="S21" i="8"/>
  <c r="T21" i="8"/>
  <c r="U21" i="8"/>
  <c r="V21" i="8"/>
  <c r="W21" i="8"/>
  <c r="N22" i="8"/>
  <c r="O22" i="8"/>
  <c r="P22" i="8"/>
  <c r="Q22" i="8"/>
  <c r="R22" i="8"/>
  <c r="S22" i="8"/>
  <c r="T22" i="8"/>
  <c r="U22" i="8"/>
  <c r="V22" i="8"/>
  <c r="W22" i="8"/>
  <c r="N23" i="8"/>
  <c r="O23" i="8"/>
  <c r="P23" i="8"/>
  <c r="Q23" i="8"/>
  <c r="R23" i="8"/>
  <c r="S23" i="8"/>
  <c r="T23" i="8"/>
  <c r="U23" i="8"/>
  <c r="V23" i="8"/>
  <c r="W23" i="8"/>
  <c r="N24" i="8"/>
  <c r="O24" i="8"/>
  <c r="P24" i="8"/>
  <c r="Q24" i="8"/>
  <c r="R24" i="8"/>
  <c r="S24" i="8"/>
  <c r="T24" i="8"/>
  <c r="U24" i="8"/>
  <c r="V24" i="8"/>
  <c r="W24" i="8"/>
  <c r="N25" i="8"/>
  <c r="O25" i="8"/>
  <c r="P25" i="8"/>
  <c r="Q25" i="8"/>
  <c r="R25" i="8"/>
  <c r="S25" i="8"/>
  <c r="T25" i="8"/>
  <c r="U25" i="8"/>
  <c r="V25" i="8"/>
  <c r="W25" i="8"/>
  <c r="N26" i="8"/>
  <c r="O26" i="8"/>
  <c r="P26" i="8"/>
  <c r="Q26" i="8"/>
  <c r="R26" i="8"/>
  <c r="S26" i="8"/>
  <c r="T26" i="8"/>
  <c r="U26" i="8"/>
  <c r="V26" i="8"/>
  <c r="W26" i="8"/>
  <c r="N27" i="8"/>
  <c r="O27" i="8"/>
  <c r="P27" i="8"/>
  <c r="Q27" i="8"/>
  <c r="R27" i="8"/>
  <c r="S27" i="8"/>
  <c r="T27" i="8"/>
  <c r="U27" i="8"/>
  <c r="V27" i="8"/>
  <c r="W27" i="8"/>
  <c r="N28" i="8"/>
  <c r="O28" i="8"/>
  <c r="P28" i="8"/>
  <c r="Q28" i="8"/>
  <c r="R28" i="8"/>
  <c r="S28" i="8"/>
  <c r="T28" i="8"/>
  <c r="U28" i="8"/>
  <c r="V28" i="8"/>
  <c r="W28" i="8"/>
  <c r="N29" i="8"/>
  <c r="O29" i="8"/>
  <c r="P29" i="8"/>
  <c r="Q29" i="8"/>
  <c r="R29" i="8"/>
  <c r="S29" i="8"/>
  <c r="T29" i="8"/>
  <c r="U29" i="8"/>
  <c r="V29" i="8"/>
  <c r="W29" i="8"/>
  <c r="V10" i="8"/>
  <c r="W10" i="8"/>
  <c r="U10" i="8"/>
  <c r="O10" i="8"/>
  <c r="P10" i="8"/>
  <c r="Q10" i="8"/>
  <c r="R10" i="8"/>
  <c r="S10" i="8"/>
  <c r="T10" i="8"/>
  <c r="N10" i="8"/>
  <c r="N11" i="16" l="1"/>
  <c r="O10" i="16"/>
  <c r="T45" i="17"/>
  <c r="S45" i="17"/>
  <c r="E47" i="15"/>
  <c r="T46" i="15"/>
  <c r="D48" i="15"/>
  <c r="S47" i="15"/>
  <c r="U45" i="15"/>
  <c r="P4" i="5"/>
  <c r="Q4" i="5"/>
  <c r="R4" i="5"/>
  <c r="S4" i="5"/>
  <c r="T4" i="5"/>
  <c r="P5" i="5"/>
  <c r="Q5" i="5"/>
  <c r="R5" i="5"/>
  <c r="S5" i="5"/>
  <c r="T5" i="5"/>
  <c r="P6" i="5"/>
  <c r="Q6" i="5"/>
  <c r="R6" i="5"/>
  <c r="S6" i="5"/>
  <c r="T6" i="5"/>
  <c r="P7" i="5"/>
  <c r="Q7" i="5"/>
  <c r="R7" i="5"/>
  <c r="S7" i="5"/>
  <c r="T7" i="5"/>
  <c r="P8" i="5"/>
  <c r="Q8" i="5"/>
  <c r="R8" i="5"/>
  <c r="S8" i="5"/>
  <c r="T8" i="5"/>
  <c r="P9" i="5"/>
  <c r="Q9" i="5"/>
  <c r="R9" i="5"/>
  <c r="S9" i="5"/>
  <c r="T9" i="5"/>
  <c r="P10" i="5"/>
  <c r="Q10" i="5"/>
  <c r="R10" i="5"/>
  <c r="S10" i="5"/>
  <c r="T10" i="5"/>
  <c r="P11" i="5"/>
  <c r="Q11" i="5"/>
  <c r="R11" i="5"/>
  <c r="S11" i="5"/>
  <c r="T11" i="5"/>
  <c r="P12" i="5"/>
  <c r="Q12" i="5"/>
  <c r="R12" i="5"/>
  <c r="S12" i="5"/>
  <c r="T12" i="5"/>
  <c r="P13" i="5"/>
  <c r="Q13" i="5"/>
  <c r="R13" i="5"/>
  <c r="S13" i="5"/>
  <c r="T13" i="5"/>
  <c r="P14" i="5"/>
  <c r="Q14" i="5"/>
  <c r="R14" i="5"/>
  <c r="S14" i="5"/>
  <c r="T14" i="5"/>
  <c r="P15" i="5"/>
  <c r="Q15" i="5"/>
  <c r="R15" i="5"/>
  <c r="S15" i="5"/>
  <c r="T15" i="5"/>
  <c r="P16" i="5"/>
  <c r="Q16" i="5"/>
  <c r="R16" i="5"/>
  <c r="S16" i="5"/>
  <c r="T16" i="5"/>
  <c r="P17" i="5"/>
  <c r="Q17" i="5"/>
  <c r="R17" i="5"/>
  <c r="S17" i="5"/>
  <c r="T17" i="5"/>
  <c r="P18" i="5"/>
  <c r="Q18" i="5"/>
  <c r="R18" i="5"/>
  <c r="S18" i="5"/>
  <c r="T18" i="5"/>
  <c r="P19" i="5"/>
  <c r="Q19" i="5"/>
  <c r="R19" i="5"/>
  <c r="S19" i="5"/>
  <c r="T19" i="5"/>
  <c r="P20" i="5"/>
  <c r="Q20" i="5"/>
  <c r="R20" i="5"/>
  <c r="S20" i="5"/>
  <c r="T20" i="5"/>
  <c r="P21" i="5"/>
  <c r="Q21" i="5"/>
  <c r="R21" i="5"/>
  <c r="S21" i="5"/>
  <c r="T21" i="5"/>
  <c r="P22" i="5"/>
  <c r="Q22" i="5"/>
  <c r="R22" i="5"/>
  <c r="S22" i="5"/>
  <c r="T22" i="5"/>
  <c r="P23" i="5"/>
  <c r="Q23" i="5"/>
  <c r="R23" i="5"/>
  <c r="S23" i="5"/>
  <c r="T2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4" i="5"/>
  <c r="I37" i="4"/>
  <c r="L37" i="4" s="1"/>
  <c r="I36" i="4"/>
  <c r="L36" i="4" s="1"/>
  <c r="I35" i="4"/>
  <c r="L35" i="4" s="1"/>
  <c r="I34" i="4"/>
  <c r="L34" i="4" s="1"/>
  <c r="I33" i="4"/>
  <c r="L33" i="4" s="1"/>
  <c r="H33" i="4"/>
  <c r="G33" i="4"/>
  <c r="L32" i="4"/>
  <c r="L31" i="4"/>
  <c r="L30" i="4"/>
  <c r="L29" i="4"/>
  <c r="L28" i="4"/>
  <c r="N12" i="16" l="1"/>
  <c r="O11" i="16"/>
  <c r="S46" i="17"/>
  <c r="T46" i="17"/>
  <c r="S48" i="15"/>
  <c r="D49" i="15"/>
  <c r="U46" i="15"/>
  <c r="T47" i="15"/>
  <c r="E48" i="15"/>
  <c r="M27" i="4"/>
  <c r="N27" i="4" s="1"/>
  <c r="O27" i="4" s="1"/>
  <c r="K113" i="4"/>
  <c r="L113" i="4" s="1"/>
  <c r="M113" i="4" s="1"/>
  <c r="K114" i="4"/>
  <c r="L114" i="4" s="1"/>
  <c r="M114" i="4" s="1"/>
  <c r="K115" i="4"/>
  <c r="L115" i="4" s="1"/>
  <c r="M115" i="4" s="1"/>
  <c r="K116" i="4"/>
  <c r="L116" i="4" s="1"/>
  <c r="M116" i="4" s="1"/>
  <c r="K117" i="4"/>
  <c r="L117" i="4" s="1"/>
  <c r="M117" i="4" s="1"/>
  <c r="K118" i="4"/>
  <c r="L118" i="4" s="1"/>
  <c r="M118" i="4" s="1"/>
  <c r="K119" i="4"/>
  <c r="L119" i="4" s="1"/>
  <c r="M119" i="4" s="1"/>
  <c r="K120" i="4"/>
  <c r="L120" i="4" s="1"/>
  <c r="M120" i="4" s="1"/>
  <c r="K121" i="4"/>
  <c r="L121" i="4" s="1"/>
  <c r="M121" i="4" s="1"/>
  <c r="K122" i="4"/>
  <c r="L122" i="4" s="1"/>
  <c r="M122" i="4" s="1"/>
  <c r="K123" i="4"/>
  <c r="L123" i="4" s="1"/>
  <c r="M123" i="4" s="1"/>
  <c r="K124" i="4"/>
  <c r="L124" i="4" s="1"/>
  <c r="M124" i="4" s="1"/>
  <c r="K125" i="4"/>
  <c r="L125" i="4" s="1"/>
  <c r="M125" i="4" s="1"/>
  <c r="K126" i="4"/>
  <c r="L126" i="4" s="1"/>
  <c r="M126" i="4" s="1"/>
  <c r="K127" i="4"/>
  <c r="L127" i="4" s="1"/>
  <c r="M127" i="4" s="1"/>
  <c r="K107" i="4"/>
  <c r="L107" i="4" s="1"/>
  <c r="M107" i="4" s="1"/>
  <c r="K108" i="4"/>
  <c r="L108" i="4" s="1"/>
  <c r="M108" i="4" s="1"/>
  <c r="K109" i="4"/>
  <c r="L109" i="4" s="1"/>
  <c r="M109" i="4" s="1"/>
  <c r="K110" i="4"/>
  <c r="L110" i="4" s="1"/>
  <c r="M110" i="4" s="1"/>
  <c r="K111" i="4"/>
  <c r="L111" i="4" s="1"/>
  <c r="M111" i="4" s="1"/>
  <c r="K112" i="4"/>
  <c r="L112" i="4" s="1"/>
  <c r="M112" i="4" s="1"/>
  <c r="A3" i="4"/>
  <c r="F36" i="8"/>
  <c r="E36" i="8"/>
  <c r="T36" i="8" s="1"/>
  <c r="D36" i="8"/>
  <c r="S36" i="8" s="1"/>
  <c r="B36" i="8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N13" i="16" l="1"/>
  <c r="O12" i="16"/>
  <c r="T47" i="17"/>
  <c r="S47" i="17"/>
  <c r="U47" i="15"/>
  <c r="E49" i="15"/>
  <c r="T48" i="15"/>
  <c r="D50" i="15"/>
  <c r="S49" i="15"/>
  <c r="E37" i="8"/>
  <c r="F37" i="8"/>
  <c r="U36" i="8"/>
  <c r="D37" i="8"/>
  <c r="N14" i="16" l="1"/>
  <c r="O13" i="16"/>
  <c r="S48" i="17"/>
  <c r="T48" i="17"/>
  <c r="E50" i="15"/>
  <c r="T49" i="15"/>
  <c r="D51" i="15"/>
  <c r="S50" i="15"/>
  <c r="U48" i="15"/>
  <c r="S37" i="8"/>
  <c r="D38" i="8"/>
  <c r="F38" i="8"/>
  <c r="U37" i="8"/>
  <c r="E38" i="8"/>
  <c r="T37" i="8"/>
  <c r="Q8" i="4"/>
  <c r="I23" i="4"/>
  <c r="L23" i="4" s="1"/>
  <c r="L24" i="4"/>
  <c r="I22" i="4"/>
  <c r="L22" i="4" s="1"/>
  <c r="L21" i="4"/>
  <c r="I21" i="4"/>
  <c r="I20" i="4"/>
  <c r="L20" i="4" s="1"/>
  <c r="H20" i="4"/>
  <c r="G20" i="4"/>
  <c r="L19" i="4"/>
  <c r="L18" i="4"/>
  <c r="L17" i="4"/>
  <c r="L16" i="4"/>
  <c r="L15" i="4"/>
  <c r="I10" i="4"/>
  <c r="I9" i="4"/>
  <c r="H8" i="4"/>
  <c r="N15" i="16" l="1"/>
  <c r="O14" i="16"/>
  <c r="T49" i="17"/>
  <c r="S49" i="17"/>
  <c r="U49" i="15"/>
  <c r="E51" i="15"/>
  <c r="T50" i="15"/>
  <c r="D52" i="15"/>
  <c r="S51" i="15"/>
  <c r="F39" i="8"/>
  <c r="U38" i="8"/>
  <c r="D39" i="8"/>
  <c r="S38" i="8"/>
  <c r="E39" i="8"/>
  <c r="T38" i="8"/>
  <c r="M14" i="4"/>
  <c r="N14" i="4" s="1"/>
  <c r="O14" i="4" s="1"/>
  <c r="N16" i="16" l="1"/>
  <c r="O15" i="16"/>
  <c r="S50" i="17"/>
  <c r="T50" i="17"/>
  <c r="T51" i="15"/>
  <c r="E52" i="15"/>
  <c r="S52" i="15"/>
  <c r="D53" i="15"/>
  <c r="U50" i="15"/>
  <c r="D40" i="8"/>
  <c r="S39" i="8"/>
  <c r="E40" i="8"/>
  <c r="T39" i="8"/>
  <c r="F40" i="8"/>
  <c r="U39" i="8"/>
  <c r="K95" i="4"/>
  <c r="L95" i="4" s="1"/>
  <c r="M95" i="4" s="1"/>
  <c r="K96" i="4"/>
  <c r="L96" i="4" s="1"/>
  <c r="M96" i="4" s="1"/>
  <c r="K97" i="4"/>
  <c r="L97" i="4" s="1"/>
  <c r="M97" i="4" s="1"/>
  <c r="K98" i="4"/>
  <c r="L98" i="4" s="1"/>
  <c r="M98" i="4" s="1"/>
  <c r="K99" i="4"/>
  <c r="L99" i="4" s="1"/>
  <c r="M99" i="4" s="1"/>
  <c r="K100" i="4"/>
  <c r="L100" i="4"/>
  <c r="M100" i="4" s="1"/>
  <c r="K101" i="4"/>
  <c r="L101" i="4" s="1"/>
  <c r="M101" i="4" s="1"/>
  <c r="K102" i="4"/>
  <c r="L102" i="4" s="1"/>
  <c r="M102" i="4" s="1"/>
  <c r="K103" i="4"/>
  <c r="L103" i="4" s="1"/>
  <c r="M103" i="4" s="1"/>
  <c r="K104" i="4"/>
  <c r="L104" i="4" s="1"/>
  <c r="M104" i="4" s="1"/>
  <c r="K105" i="4"/>
  <c r="L105" i="4" s="1"/>
  <c r="M105" i="4" s="1"/>
  <c r="K84" i="4"/>
  <c r="L84" i="4" s="1"/>
  <c r="M84" i="4" s="1"/>
  <c r="K85" i="4"/>
  <c r="L85" i="4" s="1"/>
  <c r="M85" i="4" s="1"/>
  <c r="K86" i="4"/>
  <c r="L86" i="4" s="1"/>
  <c r="M86" i="4" s="1"/>
  <c r="K87" i="4"/>
  <c r="L87" i="4"/>
  <c r="M87" i="4" s="1"/>
  <c r="K88" i="4"/>
  <c r="L88" i="4"/>
  <c r="M88" i="4"/>
  <c r="K89" i="4"/>
  <c r="L89" i="4" s="1"/>
  <c r="M89" i="4" s="1"/>
  <c r="K90" i="4"/>
  <c r="L90" i="4" s="1"/>
  <c r="M90" i="4" s="1"/>
  <c r="K91" i="4"/>
  <c r="L91" i="4" s="1"/>
  <c r="M91" i="4" s="1"/>
  <c r="K92" i="4"/>
  <c r="L92" i="4" s="1"/>
  <c r="M92" i="4" s="1"/>
  <c r="K93" i="4"/>
  <c r="L93" i="4" s="1"/>
  <c r="M93" i="4" s="1"/>
  <c r="K94" i="4"/>
  <c r="L94" i="4" s="1"/>
  <c r="M94" i="4" s="1"/>
  <c r="I8" i="4"/>
  <c r="K80" i="4" s="1"/>
  <c r="L80" i="4" s="1"/>
  <c r="M80" i="4" s="1"/>
  <c r="G8" i="4"/>
  <c r="K73" i="4" s="1"/>
  <c r="L73" i="4" s="1"/>
  <c r="M73" i="4" s="1"/>
  <c r="N17" i="16" l="1"/>
  <c r="O16" i="16"/>
  <c r="T51" i="17"/>
  <c r="S51" i="17"/>
  <c r="D54" i="15"/>
  <c r="S54" i="15" s="1"/>
  <c r="S53" i="15"/>
  <c r="U51" i="15"/>
  <c r="E53" i="15"/>
  <c r="T52" i="15"/>
  <c r="E41" i="8"/>
  <c r="T40" i="8"/>
  <c r="F41" i="8"/>
  <c r="U40" i="8"/>
  <c r="D41" i="8"/>
  <c r="S40" i="8"/>
  <c r="K47" i="4"/>
  <c r="L47" i="4" s="1"/>
  <c r="M47" i="4" s="1"/>
  <c r="K65" i="4"/>
  <c r="L65" i="4" s="1"/>
  <c r="M65" i="4" s="1"/>
  <c r="K75" i="4"/>
  <c r="L75" i="4" s="1"/>
  <c r="M75" i="4" s="1"/>
  <c r="K39" i="4"/>
  <c r="L39" i="4" s="1"/>
  <c r="K50" i="4"/>
  <c r="L50" i="4" s="1"/>
  <c r="M50" i="4" s="1"/>
  <c r="K46" i="4"/>
  <c r="L46" i="4" s="1"/>
  <c r="M46" i="4" s="1"/>
  <c r="K42" i="4"/>
  <c r="L42" i="4" s="1"/>
  <c r="M42" i="4" s="1"/>
  <c r="K60" i="4"/>
  <c r="L60" i="4" s="1"/>
  <c r="M60" i="4" s="1"/>
  <c r="K57" i="4"/>
  <c r="L57" i="4" s="1"/>
  <c r="M57" i="4" s="1"/>
  <c r="K52" i="4"/>
  <c r="L52" i="4" s="1"/>
  <c r="M52" i="4" s="1"/>
  <c r="K71" i="4"/>
  <c r="L71" i="4" s="1"/>
  <c r="M71" i="4" s="1"/>
  <c r="K68" i="4"/>
  <c r="L68" i="4" s="1"/>
  <c r="M68" i="4" s="1"/>
  <c r="K66" i="4"/>
  <c r="L66" i="4" s="1"/>
  <c r="M66" i="4" s="1"/>
  <c r="K82" i="4"/>
  <c r="L82" i="4" s="1"/>
  <c r="M82" i="4" s="1"/>
  <c r="K77" i="4"/>
  <c r="L77" i="4" s="1"/>
  <c r="M77" i="4" s="1"/>
  <c r="K74" i="4"/>
  <c r="L74" i="4" s="1"/>
  <c r="M74" i="4" s="1"/>
  <c r="K83" i="4"/>
  <c r="L83" i="4" s="1"/>
  <c r="M83" i="4" s="1"/>
  <c r="K49" i="4"/>
  <c r="L49" i="4" s="1"/>
  <c r="M49" i="4" s="1"/>
  <c r="K45" i="4"/>
  <c r="L45" i="4" s="1"/>
  <c r="M45" i="4" s="1"/>
  <c r="K41" i="4"/>
  <c r="L41" i="4" s="1"/>
  <c r="M41" i="4" s="1"/>
  <c r="K59" i="4"/>
  <c r="L59" i="4" s="1"/>
  <c r="M59" i="4" s="1"/>
  <c r="K54" i="4"/>
  <c r="L54" i="4" s="1"/>
  <c r="M54" i="4" s="1"/>
  <c r="K51" i="4"/>
  <c r="L51" i="4" s="1"/>
  <c r="M51" i="4" s="1"/>
  <c r="K67" i="4"/>
  <c r="L67" i="4" s="1"/>
  <c r="M67" i="4" s="1"/>
  <c r="K64" i="4"/>
  <c r="L64" i="4" s="1"/>
  <c r="M64" i="4" s="1"/>
  <c r="K62" i="4"/>
  <c r="L62" i="4" s="1"/>
  <c r="M62" i="4" s="1"/>
  <c r="K79" i="4"/>
  <c r="L79" i="4" s="1"/>
  <c r="M79" i="4" s="1"/>
  <c r="K76" i="4"/>
  <c r="L76" i="4" s="1"/>
  <c r="M76" i="4" s="1"/>
  <c r="K43" i="4"/>
  <c r="L43" i="4" s="1"/>
  <c r="M43" i="4" s="1"/>
  <c r="K58" i="4"/>
  <c r="L58" i="4" s="1"/>
  <c r="M58" i="4" s="1"/>
  <c r="K55" i="4"/>
  <c r="L55" i="4" s="1"/>
  <c r="M55" i="4" s="1"/>
  <c r="K72" i="4"/>
  <c r="L72" i="4" s="1"/>
  <c r="M72" i="4" s="1"/>
  <c r="K70" i="4"/>
  <c r="L70" i="4" s="1"/>
  <c r="M70" i="4" s="1"/>
  <c r="K38" i="4"/>
  <c r="L38" i="4" s="1"/>
  <c r="K48" i="4"/>
  <c r="L48" i="4" s="1"/>
  <c r="M48" i="4" s="1"/>
  <c r="K44" i="4"/>
  <c r="L44" i="4" s="1"/>
  <c r="M44" i="4" s="1"/>
  <c r="K40" i="4"/>
  <c r="L40" i="4" s="1"/>
  <c r="K61" i="4"/>
  <c r="L61" i="4" s="1"/>
  <c r="M61" i="4" s="1"/>
  <c r="K56" i="4"/>
  <c r="L56" i="4" s="1"/>
  <c r="M56" i="4" s="1"/>
  <c r="K53" i="4"/>
  <c r="L53" i="4" s="1"/>
  <c r="M53" i="4" s="1"/>
  <c r="K69" i="4"/>
  <c r="L69" i="4" s="1"/>
  <c r="M69" i="4" s="1"/>
  <c r="K63" i="4"/>
  <c r="L63" i="4" s="1"/>
  <c r="M63" i="4" s="1"/>
  <c r="K81" i="4"/>
  <c r="L81" i="4" s="1"/>
  <c r="M81" i="4" s="1"/>
  <c r="K78" i="4"/>
  <c r="L78" i="4" s="1"/>
  <c r="M78" i="4" s="1"/>
  <c r="N74" i="3"/>
  <c r="N18" i="16" l="1"/>
  <c r="O17" i="16"/>
  <c r="S52" i="17"/>
  <c r="T52" i="17"/>
  <c r="U52" i="15"/>
  <c r="E54" i="15"/>
  <c r="T54" i="15" s="1"/>
  <c r="T53" i="15"/>
  <c r="F42" i="8"/>
  <c r="U41" i="8"/>
  <c r="D42" i="8"/>
  <c r="S41" i="8"/>
  <c r="E42" i="8"/>
  <c r="T41" i="8"/>
  <c r="C23" i="4"/>
  <c r="C24" i="4"/>
  <c r="C25" i="4"/>
  <c r="C26" i="4"/>
  <c r="B27" i="4"/>
  <c r="C27" i="4"/>
  <c r="K4" i="3"/>
  <c r="K5" i="3"/>
  <c r="K6" i="3"/>
  <c r="K7" i="3"/>
  <c r="K8" i="3"/>
  <c r="K9" i="3"/>
  <c r="K10" i="3"/>
  <c r="K11" i="3"/>
  <c r="K12" i="3"/>
  <c r="K3" i="3"/>
  <c r="C22" i="4"/>
  <c r="B23" i="4"/>
  <c r="B24" i="4"/>
  <c r="B25" i="4"/>
  <c r="B26" i="4"/>
  <c r="B22" i="4"/>
  <c r="C21" i="4"/>
  <c r="B21" i="4"/>
  <c r="U9" i="3"/>
  <c r="U10" i="3"/>
  <c r="U11" i="3"/>
  <c r="U12" i="3"/>
  <c r="X11" i="3"/>
  <c r="X12" i="3"/>
  <c r="U8" i="3"/>
  <c r="V9" i="3"/>
  <c r="V12" i="3"/>
  <c r="V8" i="3"/>
  <c r="S9" i="3"/>
  <c r="X9" i="3" s="1"/>
  <c r="S10" i="3"/>
  <c r="X10" i="3" s="1"/>
  <c r="S11" i="3"/>
  <c r="S12" i="3"/>
  <c r="S8" i="3"/>
  <c r="X8" i="3" s="1"/>
  <c r="P68" i="3"/>
  <c r="Q68" i="3" s="1"/>
  <c r="R68" i="3" s="1"/>
  <c r="P69" i="3"/>
  <c r="Q69" i="3" s="1"/>
  <c r="R69" i="3" s="1"/>
  <c r="L2" i="4"/>
  <c r="B21" i="3"/>
  <c r="B26" i="3" s="1"/>
  <c r="B23" i="3"/>
  <c r="H3" i="3"/>
  <c r="H4" i="3" s="1"/>
  <c r="H5" i="3" s="1"/>
  <c r="H6" i="3" s="1"/>
  <c r="H7" i="3" s="1"/>
  <c r="H8" i="3" s="1"/>
  <c r="H9" i="3" s="1"/>
  <c r="H10" i="3" s="1"/>
  <c r="H11" i="3" s="1"/>
  <c r="H12" i="3" s="1"/>
  <c r="G4" i="3"/>
  <c r="G5" i="3"/>
  <c r="G6" i="3"/>
  <c r="G7" i="3"/>
  <c r="G3" i="3"/>
  <c r="R9" i="3"/>
  <c r="W9" i="3" s="1"/>
  <c r="R10" i="3"/>
  <c r="W10" i="3" s="1"/>
  <c r="R11" i="3"/>
  <c r="W11" i="3" s="1"/>
  <c r="R12" i="3"/>
  <c r="W12" i="3" s="1"/>
  <c r="R8" i="3"/>
  <c r="W8" i="3" s="1"/>
  <c r="Q9" i="3"/>
  <c r="Q10" i="3"/>
  <c r="V10" i="3" s="1"/>
  <c r="Q11" i="3"/>
  <c r="V11" i="3" s="1"/>
  <c r="Q12" i="3"/>
  <c r="Q8" i="3"/>
  <c r="S4" i="3"/>
  <c r="S5" i="3"/>
  <c r="S6" i="3"/>
  <c r="S7" i="3"/>
  <c r="S3" i="3"/>
  <c r="R4" i="3"/>
  <c r="R5" i="3"/>
  <c r="R6" i="3"/>
  <c r="R7" i="3"/>
  <c r="R3" i="3"/>
  <c r="Q4" i="3"/>
  <c r="Q5" i="3"/>
  <c r="Q6" i="3"/>
  <c r="Q7" i="3"/>
  <c r="Q3" i="3"/>
  <c r="L4" i="3"/>
  <c r="L5" i="3"/>
  <c r="L6" i="3"/>
  <c r="L7" i="3"/>
  <c r="L3" i="3"/>
  <c r="N19" i="16" l="1"/>
  <c r="O18" i="16"/>
  <c r="T54" i="17"/>
  <c r="T53" i="17"/>
  <c r="S54" i="17"/>
  <c r="S53" i="17"/>
  <c r="U53" i="15"/>
  <c r="U54" i="15"/>
  <c r="D43" i="8"/>
  <c r="S42" i="8"/>
  <c r="E43" i="8"/>
  <c r="T42" i="8"/>
  <c r="F43" i="8"/>
  <c r="U42" i="8"/>
  <c r="M3" i="4"/>
  <c r="N3" i="4" s="1"/>
  <c r="O3" i="4" s="1"/>
  <c r="G8" i="3"/>
  <c r="G9" i="3"/>
  <c r="B31" i="3"/>
  <c r="B22" i="3"/>
  <c r="B42" i="3" s="1"/>
  <c r="B62" i="3" s="1"/>
  <c r="B30" i="3"/>
  <c r="B27" i="3"/>
  <c r="B24" i="3"/>
  <c r="G12" i="3"/>
  <c r="G11" i="3"/>
  <c r="G10" i="3"/>
  <c r="I21" i="3"/>
  <c r="E21" i="3"/>
  <c r="F21" i="3"/>
  <c r="J21" i="3"/>
  <c r="C21" i="3"/>
  <c r="G21" i="3"/>
  <c r="K21" i="3"/>
  <c r="D21" i="3"/>
  <c r="H21" i="3"/>
  <c r="L21" i="3"/>
  <c r="B25" i="3"/>
  <c r="B29" i="3"/>
  <c r="B49" i="3" s="1"/>
  <c r="B69" i="3" s="1"/>
  <c r="B28" i="3"/>
  <c r="B48" i="3" s="1"/>
  <c r="B68" i="3" s="1"/>
  <c r="P60" i="3"/>
  <c r="P61" i="3" s="1"/>
  <c r="P62" i="3" s="1"/>
  <c r="B44" i="3"/>
  <c r="B64" i="3" s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" i="4"/>
  <c r="B46" i="3"/>
  <c r="B66" i="3" s="1"/>
  <c r="B50" i="3"/>
  <c r="B70" i="3" s="1"/>
  <c r="B32" i="3"/>
  <c r="B52" i="3" s="1"/>
  <c r="B72" i="3" s="1"/>
  <c r="B33" i="3"/>
  <c r="B34" i="3"/>
  <c r="B35" i="3"/>
  <c r="B36" i="3"/>
  <c r="B37" i="3"/>
  <c r="B38" i="3"/>
  <c r="B39" i="3"/>
  <c r="B40" i="3"/>
  <c r="B60" i="3" s="1"/>
  <c r="B80" i="3" s="1"/>
  <c r="N20" i="16" l="1"/>
  <c r="O20" i="16" s="1"/>
  <c r="O19" i="16"/>
  <c r="E44" i="8"/>
  <c r="T43" i="8"/>
  <c r="F44" i="8"/>
  <c r="U43" i="8"/>
  <c r="D44" i="8"/>
  <c r="S43" i="8"/>
  <c r="B56" i="3"/>
  <c r="B76" i="3" s="1"/>
  <c r="B54" i="3"/>
  <c r="B74" i="3" s="1"/>
  <c r="B58" i="3"/>
  <c r="B78" i="3" s="1"/>
  <c r="B47" i="3"/>
  <c r="B67" i="3" s="1"/>
  <c r="B45" i="3"/>
  <c r="B65" i="3" s="1"/>
  <c r="B43" i="3"/>
  <c r="B63" i="3" s="1"/>
  <c r="B57" i="3"/>
  <c r="B77" i="3" s="1"/>
  <c r="B59" i="3"/>
  <c r="B79" i="3" s="1"/>
  <c r="B55" i="3"/>
  <c r="B75" i="3" s="1"/>
  <c r="B53" i="3"/>
  <c r="B73" i="3" s="1"/>
  <c r="B51" i="3"/>
  <c r="B71" i="3" s="1"/>
  <c r="F45" i="8" l="1"/>
  <c r="U44" i="8"/>
  <c r="D45" i="8"/>
  <c r="S44" i="8"/>
  <c r="E45" i="8"/>
  <c r="T44" i="8"/>
  <c r="I4" i="3"/>
  <c r="I6" i="3"/>
  <c r="I3" i="3"/>
  <c r="I5" i="3"/>
  <c r="D46" i="8" l="1"/>
  <c r="S45" i="8"/>
  <c r="E46" i="8"/>
  <c r="T45" i="8"/>
  <c r="F46" i="8"/>
  <c r="U45" i="8"/>
  <c r="I8" i="3"/>
  <c r="I7" i="3"/>
  <c r="E47" i="8" l="1"/>
  <c r="T46" i="8"/>
  <c r="F47" i="8"/>
  <c r="U46" i="8"/>
  <c r="D47" i="8"/>
  <c r="S46" i="8"/>
  <c r="I9" i="3"/>
  <c r="F48" i="8" l="1"/>
  <c r="U47" i="8"/>
  <c r="D48" i="8"/>
  <c r="S47" i="8"/>
  <c r="E48" i="8"/>
  <c r="T47" i="8"/>
  <c r="I10" i="3"/>
  <c r="D49" i="8" l="1"/>
  <c r="S48" i="8"/>
  <c r="E49" i="8"/>
  <c r="T48" i="8"/>
  <c r="F49" i="8"/>
  <c r="U48" i="8"/>
  <c r="I12" i="3"/>
  <c r="I11" i="3"/>
  <c r="E36" i="3"/>
  <c r="E56" i="3" s="1"/>
  <c r="E76" i="3" s="1"/>
  <c r="E22" i="3"/>
  <c r="E42" i="3" s="1"/>
  <c r="E62" i="3" s="1"/>
  <c r="F37" i="3"/>
  <c r="F57" i="3" s="1"/>
  <c r="F77" i="3" s="1"/>
  <c r="G27" i="3"/>
  <c r="G47" i="3" s="1"/>
  <c r="G67" i="3" s="1"/>
  <c r="K33" i="3"/>
  <c r="K53" i="3" s="1"/>
  <c r="K73" i="3" s="1"/>
  <c r="H28" i="3"/>
  <c r="H48" i="3" s="1"/>
  <c r="H68" i="3" s="1"/>
  <c r="G30" i="3"/>
  <c r="G50" i="3" s="1"/>
  <c r="G70" i="3" s="1"/>
  <c r="K25" i="3"/>
  <c r="K45" i="3" s="1"/>
  <c r="K65" i="3" s="1"/>
  <c r="K40" i="3"/>
  <c r="K60" i="3" s="1"/>
  <c r="K80" i="3" s="1"/>
  <c r="C38" i="3"/>
  <c r="C58" i="3" s="1"/>
  <c r="C78" i="3" s="1"/>
  <c r="E28" i="3"/>
  <c r="E48" i="3" s="1"/>
  <c r="E68" i="3" s="1"/>
  <c r="F38" i="3"/>
  <c r="F58" i="3" s="1"/>
  <c r="F78" i="3" s="1"/>
  <c r="J23" i="3"/>
  <c r="J43" i="3" s="1"/>
  <c r="J63" i="3" s="1"/>
  <c r="G25" i="3"/>
  <c r="G45" i="3" s="1"/>
  <c r="G65" i="3" s="1"/>
  <c r="J24" i="3"/>
  <c r="J44" i="3" s="1"/>
  <c r="J64" i="3" s="1"/>
  <c r="D37" i="3"/>
  <c r="D57" i="3" s="1"/>
  <c r="D77" i="3" s="1"/>
  <c r="E31" i="3"/>
  <c r="E51" i="3" s="1"/>
  <c r="E71" i="3" s="1"/>
  <c r="F28" i="3"/>
  <c r="F48" i="3" s="1"/>
  <c r="F68" i="3" s="1"/>
  <c r="I23" i="3"/>
  <c r="I43" i="3" s="1"/>
  <c r="I63" i="3" s="1"/>
  <c r="C31" i="3"/>
  <c r="C51" i="3" s="1"/>
  <c r="C71" i="3" s="1"/>
  <c r="D28" i="3"/>
  <c r="D48" i="3" s="1"/>
  <c r="D68" i="3" s="1"/>
  <c r="K29" i="3"/>
  <c r="K49" i="3" s="1"/>
  <c r="K69" i="3" s="1"/>
  <c r="G29" i="3"/>
  <c r="G49" i="3" s="1"/>
  <c r="G69" i="3" s="1"/>
  <c r="D22" i="3"/>
  <c r="D42" i="3" s="1"/>
  <c r="D62" i="3" s="1"/>
  <c r="F29" i="3"/>
  <c r="F49" i="3" s="1"/>
  <c r="F69" i="3" s="1"/>
  <c r="H34" i="3"/>
  <c r="H54" i="3" s="1"/>
  <c r="H74" i="3" s="1"/>
  <c r="K30" i="3"/>
  <c r="K50" i="3" s="1"/>
  <c r="K70" i="3" s="1"/>
  <c r="C27" i="3"/>
  <c r="C47" i="3" s="1"/>
  <c r="C67" i="3" s="1"/>
  <c r="D29" i="3"/>
  <c r="D49" i="3" s="1"/>
  <c r="D69" i="3" s="1"/>
  <c r="D32" i="3"/>
  <c r="D52" i="3" s="1"/>
  <c r="D72" i="3" s="1"/>
  <c r="H31" i="3"/>
  <c r="H51" i="3" s="1"/>
  <c r="H71" i="3" s="1"/>
  <c r="K36" i="3"/>
  <c r="K56" i="3" s="1"/>
  <c r="K76" i="3" s="1"/>
  <c r="J29" i="3"/>
  <c r="J49" i="3" s="1"/>
  <c r="J69" i="3" s="1"/>
  <c r="G31" i="3"/>
  <c r="G51" i="3" s="1"/>
  <c r="G71" i="3" s="1"/>
  <c r="I36" i="3"/>
  <c r="I56" i="3" s="1"/>
  <c r="I76" i="3" s="1"/>
  <c r="I39" i="3"/>
  <c r="I59" i="3" s="1"/>
  <c r="I79" i="3" s="1"/>
  <c r="D25" i="3"/>
  <c r="D45" i="3" s="1"/>
  <c r="D65" i="3" s="1"/>
  <c r="G32" i="3"/>
  <c r="G52" i="3" s="1"/>
  <c r="G72" i="3" s="1"/>
  <c r="D24" i="3"/>
  <c r="D44" i="3" s="1"/>
  <c r="D64" i="3" s="1"/>
  <c r="H32" i="3"/>
  <c r="H52" i="3" s="1"/>
  <c r="H72" i="3" s="1"/>
  <c r="J27" i="3"/>
  <c r="J47" i="3" s="1"/>
  <c r="J67" i="3" s="1"/>
  <c r="G28" i="3"/>
  <c r="G48" i="3" s="1"/>
  <c r="G68" i="3" s="1"/>
  <c r="D23" i="3"/>
  <c r="D43" i="3" s="1"/>
  <c r="D63" i="3" s="1"/>
  <c r="E40" i="3"/>
  <c r="E60" i="3" s="1"/>
  <c r="E80" i="3" s="1"/>
  <c r="H25" i="3"/>
  <c r="H45" i="3" s="1"/>
  <c r="H65" i="3" s="1"/>
  <c r="F32" i="3"/>
  <c r="F52" i="3" s="1"/>
  <c r="F72" i="3" s="1"/>
  <c r="J35" i="3"/>
  <c r="J55" i="3" s="1"/>
  <c r="J75" i="3" s="1"/>
  <c r="J33" i="3"/>
  <c r="J53" i="3" s="1"/>
  <c r="J73" i="3" s="1"/>
  <c r="H38" i="3"/>
  <c r="H58" i="3" s="1"/>
  <c r="H78" i="3" s="1"/>
  <c r="H39" i="3"/>
  <c r="H59" i="3" s="1"/>
  <c r="H79" i="3" s="1"/>
  <c r="J39" i="3"/>
  <c r="J59" i="3" s="1"/>
  <c r="J79" i="3" s="1"/>
  <c r="K27" i="3"/>
  <c r="K47" i="3" s="1"/>
  <c r="K67" i="3" s="1"/>
  <c r="I38" i="3"/>
  <c r="I58" i="3" s="1"/>
  <c r="I78" i="3" s="1"/>
  <c r="C36" i="3"/>
  <c r="C56" i="3" s="1"/>
  <c r="C76" i="3" s="1"/>
  <c r="I33" i="3"/>
  <c r="I53" i="3" s="1"/>
  <c r="I73" i="3" s="1"/>
  <c r="F23" i="3"/>
  <c r="F43" i="3" s="1"/>
  <c r="F63" i="3" s="1"/>
  <c r="I25" i="3"/>
  <c r="I45" i="3" s="1"/>
  <c r="I65" i="3" s="1"/>
  <c r="J26" i="3"/>
  <c r="J46" i="3" s="1"/>
  <c r="J66" i="3" s="1"/>
  <c r="D31" i="3"/>
  <c r="D51" i="3" s="1"/>
  <c r="D71" i="3" s="1"/>
  <c r="D33" i="3"/>
  <c r="D53" i="3" s="1"/>
  <c r="D73" i="3" s="1"/>
  <c r="E34" i="3"/>
  <c r="E54" i="3" s="1"/>
  <c r="E74" i="3" s="1"/>
  <c r="H27" i="3"/>
  <c r="H47" i="3" s="1"/>
  <c r="H67" i="3" s="1"/>
  <c r="H26" i="3"/>
  <c r="H46" i="3" s="1"/>
  <c r="H66" i="3" s="1"/>
  <c r="K37" i="3"/>
  <c r="K57" i="3" s="1"/>
  <c r="K77" i="3" s="1"/>
  <c r="E30" i="3"/>
  <c r="E50" i="3" s="1"/>
  <c r="E70" i="3" s="1"/>
  <c r="C25" i="3"/>
  <c r="C45" i="3" s="1"/>
  <c r="C65" i="3" s="1"/>
  <c r="J22" i="3"/>
  <c r="J42" i="3" s="1"/>
  <c r="J62" i="3" s="1"/>
  <c r="C39" i="3"/>
  <c r="C59" i="3" s="1"/>
  <c r="C79" i="3" s="1"/>
  <c r="E33" i="3"/>
  <c r="E53" i="3" s="1"/>
  <c r="E73" i="3" s="1"/>
  <c r="E25" i="3"/>
  <c r="E45" i="3" s="1"/>
  <c r="E65" i="3" s="1"/>
  <c r="D40" i="3"/>
  <c r="D60" i="3" s="1"/>
  <c r="D80" i="3" s="1"/>
  <c r="I24" i="3"/>
  <c r="I44" i="3" s="1"/>
  <c r="I64" i="3" s="1"/>
  <c r="G40" i="3"/>
  <c r="G60" i="3" s="1"/>
  <c r="G80" i="3" s="1"/>
  <c r="C32" i="3"/>
  <c r="C52" i="3" s="1"/>
  <c r="C72" i="3" s="1"/>
  <c r="F30" i="3"/>
  <c r="F50" i="3" s="1"/>
  <c r="F70" i="3" s="1"/>
  <c r="C35" i="3"/>
  <c r="C55" i="3" s="1"/>
  <c r="C75" i="3" s="1"/>
  <c r="J28" i="3"/>
  <c r="J48" i="3" s="1"/>
  <c r="J68" i="3" s="1"/>
  <c r="E38" i="3"/>
  <c r="E58" i="3" s="1"/>
  <c r="E78" i="3" s="1"/>
  <c r="J32" i="3"/>
  <c r="J52" i="3" s="1"/>
  <c r="J72" i="3" s="1"/>
  <c r="I22" i="3"/>
  <c r="I42" i="3" s="1"/>
  <c r="I62" i="3" s="1"/>
  <c r="J36" i="3"/>
  <c r="J56" i="3" s="1"/>
  <c r="J76" i="3" s="1"/>
  <c r="D36" i="3"/>
  <c r="D56" i="3" s="1"/>
  <c r="D76" i="3" s="1"/>
  <c r="I27" i="3"/>
  <c r="I47" i="3" s="1"/>
  <c r="I67" i="3" s="1"/>
  <c r="F22" i="3"/>
  <c r="F42" i="3" s="1"/>
  <c r="F62" i="3" s="1"/>
  <c r="E23" i="3"/>
  <c r="E43" i="3" s="1"/>
  <c r="E63" i="3" s="1"/>
  <c r="C22" i="3"/>
  <c r="C42" i="3" s="1"/>
  <c r="C62" i="3" s="1"/>
  <c r="F25" i="3"/>
  <c r="F45" i="3" s="1"/>
  <c r="F65" i="3" s="1"/>
  <c r="C30" i="3"/>
  <c r="C50" i="3" s="1"/>
  <c r="C70" i="3" s="1"/>
  <c r="G34" i="3"/>
  <c r="G54" i="3" s="1"/>
  <c r="G74" i="3" s="1"/>
  <c r="E29" i="3"/>
  <c r="E49" i="3" s="1"/>
  <c r="E69" i="3" s="1"/>
  <c r="G37" i="3"/>
  <c r="G57" i="3" s="1"/>
  <c r="G77" i="3" s="1"/>
  <c r="H35" i="3"/>
  <c r="H55" i="3" s="1"/>
  <c r="H75" i="3" s="1"/>
  <c r="H23" i="3"/>
  <c r="H43" i="3" s="1"/>
  <c r="H63" i="3" s="1"/>
  <c r="H29" i="3"/>
  <c r="H49" i="3" s="1"/>
  <c r="H69" i="3" s="1"/>
  <c r="C28" i="3"/>
  <c r="C48" i="3" s="1"/>
  <c r="C68" i="3" s="1"/>
  <c r="G33" i="3"/>
  <c r="G53" i="3" s="1"/>
  <c r="G73" i="3" s="1"/>
  <c r="F24" i="3"/>
  <c r="F44" i="3" s="1"/>
  <c r="F64" i="3" s="1"/>
  <c r="C34" i="3"/>
  <c r="C54" i="3" s="1"/>
  <c r="C74" i="3" s="1"/>
  <c r="F39" i="3"/>
  <c r="F59" i="3" s="1"/>
  <c r="F79" i="3" s="1"/>
  <c r="K24" i="3"/>
  <c r="K44" i="3" s="1"/>
  <c r="K64" i="3" s="1"/>
  <c r="I35" i="3"/>
  <c r="I55" i="3" s="1"/>
  <c r="I75" i="3" s="1"/>
  <c r="H40" i="3"/>
  <c r="H60" i="3" s="1"/>
  <c r="H80" i="3" s="1"/>
  <c r="K39" i="3"/>
  <c r="K59" i="3" s="1"/>
  <c r="K79" i="3" s="1"/>
  <c r="F27" i="3"/>
  <c r="F47" i="3" s="1"/>
  <c r="F67" i="3" s="1"/>
  <c r="H33" i="3"/>
  <c r="H53" i="3" s="1"/>
  <c r="H73" i="3" s="1"/>
  <c r="E37" i="3"/>
  <c r="E57" i="3" s="1"/>
  <c r="E77" i="3" s="1"/>
  <c r="E32" i="3"/>
  <c r="E52" i="3" s="1"/>
  <c r="E72" i="3" s="1"/>
  <c r="I34" i="3"/>
  <c r="I54" i="3" s="1"/>
  <c r="I74" i="3" s="1"/>
  <c r="H30" i="3"/>
  <c r="H50" i="3" s="1"/>
  <c r="H70" i="3" s="1"/>
  <c r="C29" i="3"/>
  <c r="C49" i="3" s="1"/>
  <c r="C69" i="3" s="1"/>
  <c r="F35" i="3"/>
  <c r="F55" i="3" s="1"/>
  <c r="F75" i="3" s="1"/>
  <c r="K28" i="3"/>
  <c r="K48" i="3" s="1"/>
  <c r="K68" i="3" s="1"/>
  <c r="C33" i="3"/>
  <c r="C53" i="3" s="1"/>
  <c r="C73" i="3" s="1"/>
  <c r="J40" i="3"/>
  <c r="J60" i="3" s="1"/>
  <c r="J80" i="3" s="1"/>
  <c r="E26" i="3"/>
  <c r="E46" i="3" s="1"/>
  <c r="E66" i="3" s="1"/>
  <c r="F40" i="3"/>
  <c r="F60" i="3" s="1"/>
  <c r="F80" i="3" s="1"/>
  <c r="D30" i="3"/>
  <c r="D50" i="3" s="1"/>
  <c r="D70" i="3" s="1"/>
  <c r="D38" i="3"/>
  <c r="D58" i="3" s="1"/>
  <c r="D78" i="3" s="1"/>
  <c r="G24" i="3"/>
  <c r="G44" i="3" s="1"/>
  <c r="G64" i="3" s="1"/>
  <c r="E35" i="3"/>
  <c r="E55" i="3" s="1"/>
  <c r="E75" i="3" s="1"/>
  <c r="K34" i="3"/>
  <c r="K54" i="3" s="1"/>
  <c r="K74" i="3" s="1"/>
  <c r="H22" i="3"/>
  <c r="H42" i="3" s="1"/>
  <c r="H62" i="3" s="1"/>
  <c r="J25" i="3"/>
  <c r="J45" i="3" s="1"/>
  <c r="J65" i="3" s="1"/>
  <c r="I28" i="3"/>
  <c r="I48" i="3" s="1"/>
  <c r="I68" i="3" s="1"/>
  <c r="G38" i="3"/>
  <c r="G58" i="3" s="1"/>
  <c r="G78" i="3" s="1"/>
  <c r="K22" i="3"/>
  <c r="K42" i="3" s="1"/>
  <c r="K62" i="3" s="1"/>
  <c r="I26" i="3"/>
  <c r="I46" i="3" s="1"/>
  <c r="I66" i="3" s="1"/>
  <c r="C40" i="3"/>
  <c r="C60" i="3" s="1"/>
  <c r="C80" i="3" s="1"/>
  <c r="F31" i="3"/>
  <c r="F51" i="3" s="1"/>
  <c r="F71" i="3" s="1"/>
  <c r="H36" i="3"/>
  <c r="H56" i="3" s="1"/>
  <c r="H76" i="3" s="1"/>
  <c r="I32" i="3"/>
  <c r="I52" i="3" s="1"/>
  <c r="I72" i="3" s="1"/>
  <c r="G26" i="3"/>
  <c r="G46" i="3" s="1"/>
  <c r="G66" i="3" s="1"/>
  <c r="J30" i="3"/>
  <c r="J50" i="3" s="1"/>
  <c r="J70" i="3" s="1"/>
  <c r="D39" i="3"/>
  <c r="D59" i="3" s="1"/>
  <c r="D79" i="3" s="1"/>
  <c r="F36" i="3"/>
  <c r="F56" i="3" s="1"/>
  <c r="F76" i="3" s="1"/>
  <c r="F34" i="3"/>
  <c r="F54" i="3" s="1"/>
  <c r="F74" i="3" s="1"/>
  <c r="G35" i="3"/>
  <c r="G55" i="3" s="1"/>
  <c r="G75" i="3" s="1"/>
  <c r="J34" i="3"/>
  <c r="J54" i="3" s="1"/>
  <c r="J74" i="3" s="1"/>
  <c r="I40" i="3"/>
  <c r="I60" i="3" s="1"/>
  <c r="I80" i="3" s="1"/>
  <c r="H37" i="3"/>
  <c r="H57" i="3" s="1"/>
  <c r="H77" i="3" s="1"/>
  <c r="I31" i="3"/>
  <c r="I51" i="3" s="1"/>
  <c r="I71" i="3" s="1"/>
  <c r="K26" i="3"/>
  <c r="K46" i="3" s="1"/>
  <c r="K66" i="3" s="1"/>
  <c r="E24" i="3"/>
  <c r="E44" i="3" s="1"/>
  <c r="E64" i="3" s="1"/>
  <c r="F26" i="3"/>
  <c r="F46" i="3" s="1"/>
  <c r="F66" i="3" s="1"/>
  <c r="I30" i="3"/>
  <c r="I50" i="3" s="1"/>
  <c r="I70" i="3" s="1"/>
  <c r="E39" i="3"/>
  <c r="E59" i="3" s="1"/>
  <c r="E79" i="3" s="1"/>
  <c r="F33" i="3"/>
  <c r="F53" i="3" s="1"/>
  <c r="F73" i="3" s="1"/>
  <c r="I37" i="3"/>
  <c r="I57" i="3" s="1"/>
  <c r="I77" i="3" s="1"/>
  <c r="G23" i="3"/>
  <c r="G43" i="3" s="1"/>
  <c r="G63" i="3" s="1"/>
  <c r="C24" i="3"/>
  <c r="C44" i="3" s="1"/>
  <c r="C64" i="3" s="1"/>
  <c r="K32" i="3"/>
  <c r="K52" i="3" s="1"/>
  <c r="K72" i="3" s="1"/>
  <c r="K38" i="3"/>
  <c r="K58" i="3" s="1"/>
  <c r="K78" i="3" s="1"/>
  <c r="C26" i="3"/>
  <c r="C46" i="3" s="1"/>
  <c r="C66" i="3" s="1"/>
  <c r="K35" i="3"/>
  <c r="K55" i="3" s="1"/>
  <c r="K75" i="3" s="1"/>
  <c r="J37" i="3"/>
  <c r="J57" i="3" s="1"/>
  <c r="J77" i="3" s="1"/>
  <c r="H24" i="3"/>
  <c r="H44" i="3" s="1"/>
  <c r="H64" i="3" s="1"/>
  <c r="I29" i="3"/>
  <c r="I49" i="3" s="1"/>
  <c r="I69" i="3" s="1"/>
  <c r="D26" i="3"/>
  <c r="D46" i="3" s="1"/>
  <c r="D66" i="3" s="1"/>
  <c r="G36" i="3"/>
  <c r="G56" i="3" s="1"/>
  <c r="G76" i="3" s="1"/>
  <c r="G22" i="3"/>
  <c r="G42" i="3" s="1"/>
  <c r="G62" i="3" s="1"/>
  <c r="E27" i="3"/>
  <c r="E47" i="3" s="1"/>
  <c r="E67" i="3" s="1"/>
  <c r="D35" i="3"/>
  <c r="D55" i="3" s="1"/>
  <c r="D75" i="3" s="1"/>
  <c r="K23" i="3"/>
  <c r="K43" i="3" s="1"/>
  <c r="K63" i="3" s="1"/>
  <c r="J31" i="3"/>
  <c r="J51" i="3" s="1"/>
  <c r="J71" i="3" s="1"/>
  <c r="D34" i="3"/>
  <c r="D54" i="3" s="1"/>
  <c r="D74" i="3" s="1"/>
  <c r="K31" i="3"/>
  <c r="K51" i="3" s="1"/>
  <c r="K71" i="3" s="1"/>
  <c r="C37" i="3"/>
  <c r="C57" i="3" s="1"/>
  <c r="C77" i="3" s="1"/>
  <c r="D27" i="3"/>
  <c r="D47" i="3" s="1"/>
  <c r="D67" i="3" s="1"/>
  <c r="J38" i="3"/>
  <c r="J58" i="3" s="1"/>
  <c r="J78" i="3" s="1"/>
  <c r="C23" i="3"/>
  <c r="C43" i="3" s="1"/>
  <c r="C63" i="3" s="1"/>
  <c r="G39" i="3"/>
  <c r="G59" i="3" s="1"/>
  <c r="G79" i="3" s="1"/>
  <c r="L24" i="3"/>
  <c r="L44" i="3" s="1"/>
  <c r="L64" i="3" s="1"/>
  <c r="L26" i="3"/>
  <c r="L46" i="3" s="1"/>
  <c r="L66" i="3" s="1"/>
  <c r="L29" i="3"/>
  <c r="L49" i="3" s="1"/>
  <c r="L69" i="3" s="1"/>
  <c r="L38" i="3"/>
  <c r="L58" i="3" s="1"/>
  <c r="L78" i="3" s="1"/>
  <c r="L28" i="3"/>
  <c r="L48" i="3" s="1"/>
  <c r="L68" i="3" s="1"/>
  <c r="L36" i="3"/>
  <c r="L56" i="3" s="1"/>
  <c r="L76" i="3" s="1"/>
  <c r="L25" i="3"/>
  <c r="L45" i="3" s="1"/>
  <c r="L65" i="3" s="1"/>
  <c r="L37" i="3"/>
  <c r="L57" i="3" s="1"/>
  <c r="L77" i="3" s="1"/>
  <c r="L39" i="3"/>
  <c r="L59" i="3" s="1"/>
  <c r="L79" i="3" s="1"/>
  <c r="L31" i="3"/>
  <c r="L51" i="3" s="1"/>
  <c r="L71" i="3" s="1"/>
  <c r="L35" i="3"/>
  <c r="L55" i="3" s="1"/>
  <c r="L75" i="3" s="1"/>
  <c r="L30" i="3"/>
  <c r="L50" i="3" s="1"/>
  <c r="L70" i="3" s="1"/>
  <c r="L40" i="3"/>
  <c r="L60" i="3" s="1"/>
  <c r="L80" i="3" s="1"/>
  <c r="L32" i="3"/>
  <c r="L52" i="3" s="1"/>
  <c r="L72" i="3" s="1"/>
  <c r="L27" i="3"/>
  <c r="L47" i="3" s="1"/>
  <c r="L67" i="3" s="1"/>
  <c r="L33" i="3"/>
  <c r="L53" i="3" s="1"/>
  <c r="L73" i="3" s="1"/>
  <c r="L34" i="3"/>
  <c r="L54" i="3" s="1"/>
  <c r="L74" i="3" s="1"/>
  <c r="L23" i="3"/>
  <c r="L43" i="3" s="1"/>
  <c r="L63" i="3" s="1"/>
  <c r="L22" i="3"/>
  <c r="L42" i="3" s="1"/>
  <c r="L62" i="3" s="1"/>
  <c r="E50" i="8" l="1"/>
  <c r="T49" i="8"/>
  <c r="F50" i="8"/>
  <c r="U49" i="8"/>
  <c r="D50" i="8"/>
  <c r="S49" i="8"/>
  <c r="F51" i="8" l="1"/>
  <c r="U50" i="8"/>
  <c r="D51" i="8"/>
  <c r="S50" i="8"/>
  <c r="E51" i="8"/>
  <c r="T50" i="8"/>
  <c r="D52" i="8" l="1"/>
  <c r="S51" i="8"/>
  <c r="E52" i="8"/>
  <c r="T51" i="8"/>
  <c r="F52" i="8"/>
  <c r="U51" i="8"/>
  <c r="E53" i="8" l="1"/>
  <c r="T52" i="8"/>
  <c r="F53" i="8"/>
  <c r="U52" i="8"/>
  <c r="D53" i="8"/>
  <c r="S52" i="8"/>
  <c r="U53" i="8" l="1"/>
  <c r="F54" i="8"/>
  <c r="U54" i="8" s="1"/>
  <c r="S53" i="8"/>
  <c r="D54" i="8"/>
  <c r="S54" i="8" s="1"/>
  <c r="T53" i="8"/>
  <c r="E54" i="8"/>
  <c r="T54" i="8" s="1"/>
</calcChain>
</file>

<file path=xl/sharedStrings.xml><?xml version="1.0" encoding="utf-8"?>
<sst xmlns="http://schemas.openxmlformats.org/spreadsheetml/2006/main" count="1753" uniqueCount="386">
  <si>
    <t>Level</t>
  </si>
  <si>
    <t>Food Cost</t>
  </si>
  <si>
    <t>Stone Cost</t>
  </si>
  <si>
    <t>Wood Cost</t>
  </si>
  <si>
    <t>Metal Cost</t>
  </si>
  <si>
    <t>Required</t>
  </si>
  <si>
    <t>Infantry</t>
  </si>
  <si>
    <t>Bộ binh</t>
  </si>
  <si>
    <t>Solider</t>
  </si>
  <si>
    <t>Nâng cấp</t>
  </si>
  <si>
    <t>Tráng binh</t>
  </si>
  <si>
    <t>Research</t>
  </si>
  <si>
    <t>Heroic</t>
  </si>
  <si>
    <t>Forbidden Guard</t>
  </si>
  <si>
    <t>Trained Solider</t>
  </si>
  <si>
    <t>Unlock</t>
  </si>
  <si>
    <t>Wood Lv10</t>
  </si>
  <si>
    <t>Farm Lv10</t>
  </si>
  <si>
    <t>Farm Lv11</t>
  </si>
  <si>
    <t>Farm Lv12</t>
  </si>
  <si>
    <t>Farm Lv13</t>
  </si>
  <si>
    <t>Farm Lv14</t>
  </si>
  <si>
    <t>Farm Lv15</t>
  </si>
  <si>
    <t>Farm Lv16</t>
  </si>
  <si>
    <t>Farm Lv17</t>
  </si>
  <si>
    <t>Farm Lv18</t>
  </si>
  <si>
    <t>Farm Lv19</t>
  </si>
  <si>
    <t>Chỉ số cơ bản</t>
  </si>
  <si>
    <t>Tinh binh</t>
  </si>
  <si>
    <t>Cấm vệ quân</t>
  </si>
  <si>
    <t>Đại lực sĩ</t>
  </si>
  <si>
    <t>Stone Lv10</t>
  </si>
  <si>
    <t>Defend</t>
  </si>
  <si>
    <t>Metal Lv10</t>
  </si>
  <si>
    <t>Health</t>
  </si>
  <si>
    <t>Stone Lv11</t>
  </si>
  <si>
    <t>Stone Lv12</t>
  </si>
  <si>
    <t>Stone Lv13</t>
  </si>
  <si>
    <t>Stone Lv14</t>
  </si>
  <si>
    <t>Stone Lv15</t>
  </si>
  <si>
    <t>Metal Lv11</t>
  </si>
  <si>
    <t>Metal Lv12</t>
  </si>
  <si>
    <t>Metal Lv13</t>
  </si>
  <si>
    <t>Metal Lv14</t>
  </si>
  <si>
    <t>Metal Lv15</t>
  </si>
  <si>
    <t>Wood Lv11</t>
  </si>
  <si>
    <t>Wood Lv12</t>
  </si>
  <si>
    <t>Wood Lv13</t>
  </si>
  <si>
    <t>Wood Lv14</t>
  </si>
  <si>
    <t>Wood Lv15</t>
  </si>
  <si>
    <t>Cấm vệ Quân</t>
  </si>
  <si>
    <t>Metal Lv16</t>
  </si>
  <si>
    <t>Metal Lv17</t>
  </si>
  <si>
    <t>Metal Lv18</t>
  </si>
  <si>
    <t>Metal Lv19</t>
  </si>
  <si>
    <t>Wood Lv16</t>
  </si>
  <si>
    <t>Wood Lv17</t>
  </si>
  <si>
    <t>Wood Lv18</t>
  </si>
  <si>
    <t>Wood Lv19</t>
  </si>
  <si>
    <t>Stone Lv16</t>
  </si>
  <si>
    <t>Stone Lv17</t>
  </si>
  <si>
    <t>Stone Lv18</t>
  </si>
  <si>
    <t>Stone Lv19</t>
  </si>
  <si>
    <t>Food</t>
  </si>
  <si>
    <t>Wood</t>
  </si>
  <si>
    <t>Stone</t>
  </si>
  <si>
    <t>Metal</t>
  </si>
  <si>
    <t>Tài nguyên cần để mua(training)</t>
  </si>
  <si>
    <t>Đại Lực Sỹ</t>
  </si>
  <si>
    <t>hour</t>
  </si>
  <si>
    <t>day</t>
  </si>
  <si>
    <t>min</t>
  </si>
  <si>
    <t>Duration_Upgrade</t>
  </si>
  <si>
    <t>Time_Int</t>
  </si>
  <si>
    <t>Harvest per Min</t>
  </si>
  <si>
    <t>excel Time</t>
  </si>
  <si>
    <t>Time</t>
  </si>
  <si>
    <t>Excel Time</t>
  </si>
  <si>
    <t>FormatTime</t>
  </si>
  <si>
    <t>1d 08:47:00</t>
  </si>
  <si>
    <t>4d 02:19:00</t>
  </si>
  <si>
    <t>12d 06:55:00</t>
  </si>
  <si>
    <t>36d 20:45:00</t>
  </si>
  <si>
    <t>92d 03:52:00</t>
  </si>
  <si>
    <t>00:25:00</t>
  </si>
  <si>
    <t>01:38:00</t>
  </si>
  <si>
    <t>03:23:00</t>
  </si>
  <si>
    <t>04:44:00</t>
  </si>
  <si>
    <t>10:56:00</t>
  </si>
  <si>
    <t xml:space="preserve"> 08:47:00</t>
  </si>
  <si>
    <t xml:space="preserve"> 02:19:00</t>
  </si>
  <si>
    <t xml:space="preserve"> 06:55:00</t>
  </si>
  <si>
    <t xml:space="preserve"> 20:45:00</t>
  </si>
  <si>
    <t xml:space="preserve"> 03:52:00</t>
  </si>
  <si>
    <t>Gathering Speed %</t>
  </si>
  <si>
    <t>sec</t>
  </si>
  <si>
    <t>Công thức thu hoạch mỏ</t>
  </si>
  <si>
    <t>Nếu Lượng thu hoạch &gt;=sản lượng mỏ =&gt; Harvest per Min =&gt; thu hoạch tiếp theo</t>
  </si>
  <si>
    <t>Nếu Lượng thu hoạch &lt; sản lượng mỏ =&gt; Lượng thu hoạch/ Harvest per Min =&gt; thu hoạch tiếp theo</t>
  </si>
  <si>
    <t>Trước khi thu hoạch =&gt; có thời gian chuẩn bị phụ thuộc khoảng cách mỏ và thành</t>
  </si>
  <si>
    <t>Lượng thu hoạch: Số lượng lính x sức chứa của lính</t>
  </si>
  <si>
    <t>Thời gian thu hoạch = Lượng thu hoạch/Harvest per Min</t>
  </si>
  <si>
    <t>RSS/Min</t>
  </si>
  <si>
    <t>Nếu Lượng thu hoạch &gt;=sản lượng mỏ =&gt; Thời gian thu hoạch theo bảng dưới</t>
  </si>
  <si>
    <t>MainBase</t>
  </si>
  <si>
    <t>Thành chính</t>
  </si>
  <si>
    <t>1</t>
  </si>
  <si>
    <t>6</t>
  </si>
  <si>
    <t>22</t>
  </si>
  <si>
    <t>0</t>
  </si>
  <si>
    <t>2</t>
  </si>
  <si>
    <t>3</t>
  </si>
  <si>
    <t>4</t>
  </si>
  <si>
    <t>19</t>
  </si>
  <si>
    <t>time</t>
  </si>
  <si>
    <t>12</t>
  </si>
  <si>
    <t>16</t>
  </si>
  <si>
    <t>21</t>
  </si>
  <si>
    <t>8</t>
  </si>
  <si>
    <t>20</t>
  </si>
  <si>
    <t>5</t>
  </si>
  <si>
    <t>18</t>
  </si>
  <si>
    <t>60</t>
  </si>
  <si>
    <t>days</t>
  </si>
  <si>
    <t>hours</t>
  </si>
  <si>
    <t>mins</t>
  </si>
  <si>
    <t>ID</t>
  </si>
  <si>
    <t>Name_Upgrade</t>
  </si>
  <si>
    <t>Farm</t>
  </si>
  <si>
    <t>Farm Gathering</t>
  </si>
  <si>
    <t>Wood Gathering</t>
  </si>
  <si>
    <t>Stone Gathering</t>
  </si>
  <si>
    <t>Metal Gathering</t>
  </si>
  <si>
    <t>Main Base</t>
  </si>
  <si>
    <t>Storage</t>
  </si>
  <si>
    <t>Tranined Solider</t>
  </si>
  <si>
    <t>Ranged</t>
  </si>
  <si>
    <t>Slingshot</t>
  </si>
  <si>
    <t>Sharpshooter</t>
  </si>
  <si>
    <t>Crossbow</t>
  </si>
  <si>
    <t>Bomber</t>
  </si>
  <si>
    <t>Buffaloman</t>
  </si>
  <si>
    <t>Mounted</t>
  </si>
  <si>
    <t>Horseman</t>
  </si>
  <si>
    <t>War Elephant</t>
  </si>
  <si>
    <t>War Stormer</t>
  </si>
  <si>
    <t>Siege Engine</t>
  </si>
  <si>
    <t>Ballista</t>
  </si>
  <si>
    <t>Javalin Ballista</t>
  </si>
  <si>
    <t>Stone Thrower</t>
  </si>
  <si>
    <t>War Destroyer</t>
  </si>
  <si>
    <t>Market</t>
  </si>
  <si>
    <t>Market Time</t>
  </si>
  <si>
    <t>Market Cost</t>
  </si>
  <si>
    <t>Market Transport</t>
  </si>
  <si>
    <t>Market Quality</t>
  </si>
  <si>
    <t>Phố Hiến's Ship</t>
  </si>
  <si>
    <t>Refresh Time</t>
  </si>
  <si>
    <t>Special Trade</t>
  </si>
  <si>
    <t>Embassy</t>
  </si>
  <si>
    <t>Infirmary</t>
  </si>
  <si>
    <t>Shelter</t>
  </si>
  <si>
    <t>Arrow Tower</t>
  </si>
  <si>
    <t>Base Wall</t>
  </si>
  <si>
    <t>Farm Harvesting</t>
  </si>
  <si>
    <t>Wood Harvesting</t>
  </si>
  <si>
    <t>Stone Harvesting</t>
  </si>
  <si>
    <t>Metal Harvesting</t>
  </si>
  <si>
    <t>Attack</t>
  </si>
  <si>
    <t>MightBonus</t>
  </si>
  <si>
    <t>TrainingTime</t>
  </si>
  <si>
    <t>Unit</t>
  </si>
  <si>
    <t>Training Time</t>
  </si>
  <si>
    <t>Range</t>
  </si>
  <si>
    <t>Speed</t>
  </si>
  <si>
    <t>';</t>
  </si>
  <si>
    <t>' WHERE `Level`='</t>
  </si>
  <si>
    <t>TimeInt</t>
  </si>
  <si>
    <t>TimeMin</t>
  </si>
  <si>
    <t>MetalCost</t>
  </si>
  <si>
    <t>FoodCost</t>
  </si>
  <si>
    <t>WoodCost</t>
  </si>
  <si>
    <t>StoneCost</t>
  </si>
  <si>
    <t>`='</t>
  </si>
  <si>
    <t>Unlock_ID</t>
  </si>
  <si>
    <t>UPDATE `mainbase` SET `</t>
  </si>
  <si>
    <t>33d 5h:20m:38</t>
  </si>
  <si>
    <t>116d 6h:42m:12</t>
  </si>
  <si>
    <t>348d 20h:6m:34</t>
  </si>
  <si>
    <t>03m:00</t>
  </si>
  <si>
    <t>04m:30</t>
  </si>
  <si>
    <t>06m:45</t>
  </si>
  <si>
    <t>13m:30</t>
  </si>
  <si>
    <t>20m:15</t>
  </si>
  <si>
    <t>24m:18</t>
  </si>
  <si>
    <t>36m:27</t>
  </si>
  <si>
    <t>47m:15</t>
  </si>
  <si>
    <t>2h:21m:45</t>
  </si>
  <si>
    <t>5h:54m:23</t>
  </si>
  <si>
    <t>11h:48m:45</t>
  </si>
  <si>
    <t>17h:43m:08</t>
  </si>
  <si>
    <t>1d 11h:26m:15</t>
  </si>
  <si>
    <t>2d 5h:09m:23</t>
  </si>
  <si>
    <t>4d 10h:18m:45</t>
  </si>
  <si>
    <t>11d 1h:46m:53</t>
  </si>
  <si>
    <t>42d 17h:9m:23</t>
  </si>
  <si>
    <t>64d 1h:44m:4</t>
  </si>
  <si>
    <t>128d 3h:28m:8</t>
  </si>
  <si>
    <t>40m:30</t>
  </si>
  <si>
    <t>1h:00m:45</t>
  </si>
  <si>
    <t>2h:01m:30</t>
  </si>
  <si>
    <t>3h:02m:15</t>
  </si>
  <si>
    <t>7h:35m:38</t>
  </si>
  <si>
    <t>11h:23m:27</t>
  </si>
  <si>
    <t>22h:46m:53</t>
  </si>
  <si>
    <t>2d 8h:57m:12</t>
  </si>
  <si>
    <t>7d 2h:51m:34</t>
  </si>
  <si>
    <t>14d 5h:43m:08</t>
  </si>
  <si>
    <t>21d 8h:34m:42</t>
  </si>
  <si>
    <t>06m:00</t>
  </si>
  <si>
    <t>15m:00</t>
  </si>
  <si>
    <t>24m:00</t>
  </si>
  <si>
    <t>1h:00m:00</t>
  </si>
  <si>
    <t>1h:30m:00</t>
  </si>
  <si>
    <t>3h:00m:00</t>
  </si>
  <si>
    <t>4h:30m:00</t>
  </si>
  <si>
    <t>11h:15m:00</t>
  </si>
  <si>
    <t>16h:52m:30</t>
  </si>
  <si>
    <t>20h:15m:00</t>
  </si>
  <si>
    <t>1d 0h:18m:00</t>
  </si>
  <si>
    <t>1d 5h:09m:36</t>
  </si>
  <si>
    <t>1d 10h:59m:32</t>
  </si>
  <si>
    <t>1d 17h:59m:26</t>
  </si>
  <si>
    <t>2d 14h:59m:09</t>
  </si>
  <si>
    <t>6d 13h:27m:51</t>
  </si>
  <si>
    <t>9d 20h:11m:46</t>
  </si>
  <si>
    <t>19d 16h:23m:32</t>
  </si>
  <si>
    <t>29d 12h:35m:17</t>
  </si>
  <si>
    <t>Might</t>
  </si>
  <si>
    <t>Required_ID</t>
  </si>
  <si>
    <t>RequiredLevel</t>
  </si>
  <si>
    <t>UPDATE `solider` SET `</t>
  </si>
  <si>
    <t>35d 10h:18m:20</t>
  </si>
  <si>
    <t>07m:12</t>
  </si>
  <si>
    <t>18m:00</t>
  </si>
  <si>
    <t>28m:48</t>
  </si>
  <si>
    <t>1h:12m:00</t>
  </si>
  <si>
    <t>1h:48m:00</t>
  </si>
  <si>
    <t>3h:36m:00</t>
  </si>
  <si>
    <t>5h:24m:00</t>
  </si>
  <si>
    <t>13h:30m:00</t>
  </si>
  <si>
    <t>1d 10h:59m:31</t>
  </si>
  <si>
    <t>2d 2h:23m:19</t>
  </si>
  <si>
    <t>3d 3h:34m:59</t>
  </si>
  <si>
    <t>7d 20h:57m:25</t>
  </si>
  <si>
    <t>11d 19h:26m:07</t>
  </si>
  <si>
    <t>23d 14h:52m:14</t>
  </si>
  <si>
    <t>UPDATE `TrainedSolider` SET `</t>
  </si>
  <si>
    <t>35d 10h:18m:21</t>
  </si>
  <si>
    <t>53d 10h:18m:20</t>
  </si>
  <si>
    <t>10m:48</t>
  </si>
  <si>
    <t>27m:00</t>
  </si>
  <si>
    <t>43m:12</t>
  </si>
  <si>
    <t>2h:42m:00</t>
  </si>
  <si>
    <t>8h:06m:00</t>
  </si>
  <si>
    <t>1d 6h:22m:30</t>
  </si>
  <si>
    <t>1d 12h:27m:00</t>
  </si>
  <si>
    <t>1d 19h:44m:24</t>
  </si>
  <si>
    <t>2d 4h:29m:17</t>
  </si>
  <si>
    <t>4d 17h:22m:29</t>
  </si>
  <si>
    <t>11d 19h:26m:08</t>
  </si>
  <si>
    <t>17d 17h:09m:11</t>
  </si>
  <si>
    <t>35d 10h:18m:22</t>
  </si>
  <si>
    <t>70d 20h:36m:42</t>
  </si>
  <si>
    <t>21m:36</t>
  </si>
  <si>
    <t>54m:00</t>
  </si>
  <si>
    <t>1h:26m:24</t>
  </si>
  <si>
    <t>10h:48m:00</t>
  </si>
  <si>
    <t>16h:12m:00</t>
  </si>
  <si>
    <t>1d 16h:30m:00</t>
  </si>
  <si>
    <t>2d 12h:45m:00</t>
  </si>
  <si>
    <t>3d 0h:54m:00</t>
  </si>
  <si>
    <t>3d 15h:28m:48</t>
  </si>
  <si>
    <t>4d 8h:58m:34</t>
  </si>
  <si>
    <t>5d 5h:58m:18</t>
  </si>
  <si>
    <t>6d 7h:09m:58</t>
  </si>
  <si>
    <t>9d 10h:44m:58</t>
  </si>
  <si>
    <t>23d 14h:52m:16</t>
  </si>
  <si>
    <t>UPDATE `Heroic` SET `</t>
  </si>
  <si>
    <t>106d 6h:55m:0</t>
  </si>
  <si>
    <t>UPDATE `ForbiddenGuard` SET `</t>
  </si>
  <si>
    <t>QualityMember</t>
  </si>
  <si>
    <t>DiamondCost</t>
  </si>
  <si>
    <t>MaterialStore</t>
  </si>
  <si>
    <t>GuildTag</t>
  </si>
  <si>
    <t>GuildName</t>
  </si>
  <si>
    <t>PublicBoard</t>
  </si>
  <si>
    <t>PrivateBoard</t>
  </si>
  <si>
    <t>LeaderID</t>
  </si>
  <si>
    <t>LeaderName</t>
  </si>
  <si>
    <t>Member</t>
  </si>
  <si>
    <t>Diamond</t>
  </si>
  <si>
    <t>ID_User</t>
  </si>
  <si>
    <t>NameInGame</t>
  </si>
  <si>
    <t>Killed</t>
  </si>
  <si>
    <t>Position</t>
  </si>
  <si>
    <t>AcceptTime</t>
  </si>
  <si>
    <t>RemoveTime</t>
  </si>
  <si>
    <t>LogOutTime</t>
  </si>
  <si>
    <t>ID_Guild</t>
  </si>
  <si>
    <t>S_REJECT_APPLY</t>
  </si>
  <si>
    <t>stringKey[1] = (posX-1) +","+posY+",0";</t>
  </si>
  <si>
    <t>stringKey[2] = (posX-1) +","+(posY-1)+",0";</t>
  </si>
  <si>
    <t>stringKey[3] = (posX-1) +","+(posY+1)+",0";</t>
  </si>
  <si>
    <t>stringKey[4] = (posX) +","+(posY+1)+",0";</t>
  </si>
  <si>
    <t>stringKey[5] = (posX) +","+(posY-1)+",0";</t>
  </si>
  <si>
    <t>stringKey[6] = (posX-1) +","+(posY)+",0";</t>
  </si>
  <si>
    <t>posY</t>
  </si>
  <si>
    <t>X</t>
  </si>
  <si>
    <t>Y</t>
  </si>
  <si>
    <t>+1</t>
  </si>
  <si>
    <t>)+","+(</t>
  </si>
  <si>
    <t>)+",0";</t>
  </si>
  <si>
    <t>+2</t>
  </si>
  <si>
    <t>stringKey[</t>
  </si>
  <si>
    <t>] = (posX</t>
  </si>
  <si>
    <t>] = (posX-2)+","+(posY)+",0";</t>
  </si>
  <si>
    <t>] = (posX-2)+","+(posY-1)+",0";</t>
  </si>
  <si>
    <t>] = (posX-2)+","+(posY+1)+",0";</t>
  </si>
  <si>
    <t>] = (posX-1)+","+(posY-2)+",0";</t>
  </si>
  <si>
    <t>] = (posX-1)+","+(posY+2)+",0";</t>
  </si>
  <si>
    <t>] = (posX)+","+(posY-2)+",0";</t>
  </si>
  <si>
    <t>] = (posX)+","+(posY+2)+",0";</t>
  </si>
  <si>
    <t>] = (posX+1)+","+(posY+2)+",0";</t>
  </si>
  <si>
    <t>] = (posX+1)+","+(posY-2)+",0";</t>
  </si>
  <si>
    <t>] = (posX+1)+","+(posY-1)+",0";</t>
  </si>
  <si>
    <t>] = (posX+1)+","+(posY+1)+",0";</t>
  </si>
  <si>
    <t>] = (posX+2)+","+(posY)+",0";</t>
  </si>
  <si>
    <t>-1</t>
  </si>
  <si>
    <t>-2</t>
  </si>
  <si>
    <t>+3</t>
  </si>
  <si>
    <t>-3</t>
  </si>
  <si>
    <t>] = (posX-1)+","+(posY-1)+",0";</t>
  </si>
  <si>
    <t>] = (posX-1)+","+(posY+1)+",0";</t>
  </si>
  <si>
    <t>] = (posX+2)+","+(posY-1)+",0";</t>
  </si>
  <si>
    <t>] = (posX+2)+","+(posY+1)+",0";</t>
  </si>
  <si>
    <t>v</t>
  </si>
  <si>
    <t>t1</t>
  </si>
  <si>
    <t>t2</t>
  </si>
  <si>
    <t>chéo</t>
  </si>
  <si>
    <t>ngang</t>
  </si>
  <si>
    <t>x thay doi</t>
  </si>
  <si>
    <t>Quality</t>
  </si>
  <si>
    <t>Pháo thủ</t>
  </si>
  <si>
    <t>Ná thủ</t>
  </si>
  <si>
    <t>Cung thủ</t>
  </si>
  <si>
    <t>Nỏ thủ</t>
  </si>
  <si>
    <t>Xạ thủ</t>
  </si>
  <si>
    <t>UPDATE `infantry` SET `</t>
  </si>
  <si>
    <t>UPDATE `ranged` SET `</t>
  </si>
  <si>
    <t>UPDATE `Slingshot` SET `</t>
  </si>
  <si>
    <t>UPDATE `Crossbow` SET `</t>
  </si>
  <si>
    <t>UPDATE `Bomber` SET `</t>
  </si>
  <si>
    <t>Kỵ binh</t>
  </si>
  <si>
    <t>Ngưu binh</t>
  </si>
  <si>
    <t>Kỵ sĩ</t>
  </si>
  <si>
    <t>Chiến tượng</t>
  </si>
  <si>
    <t>Chiến xa</t>
  </si>
  <si>
    <t>UPDATE `mounted` SET `</t>
  </si>
  <si>
    <t>Xe công thành</t>
  </si>
  <si>
    <t>Máy bắn tên</t>
  </si>
  <si>
    <t>Máy bắn lao</t>
  </si>
  <si>
    <t>Máy bắn đá</t>
  </si>
  <si>
    <t xml:space="preserve">Máy bắn pháo </t>
  </si>
  <si>
    <t>UPDATE `Buffaloman SET `</t>
  </si>
  <si>
    <t>UPDATE `Horseman` SET `</t>
  </si>
  <si>
    <t>WarElephant</t>
  </si>
  <si>
    <t>UPDATE `WarElephant` SET `</t>
  </si>
  <si>
    <t>WarStormer</t>
  </si>
  <si>
    <t>UPDATE `WarStormer` SET `</t>
  </si>
  <si>
    <t>WarDestroyer</t>
  </si>
  <si>
    <t>UPDATE `WarDestroyer` SET `</t>
  </si>
  <si>
    <t>UPDATE `Stone Thrower` SET `</t>
  </si>
  <si>
    <t>UPDATE `JavalinBallista` SET `</t>
  </si>
  <si>
    <t>UPDATE `Ballista` SET `</t>
  </si>
  <si>
    <t>UPDATE `Sharpshooter` SET 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</si>
</sst>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h:mm:ss;@"/>
    <numFmt numFmtId="165" formatCode="_(* #,##0_);_(* \(#,##0\);_(* &quot;-&quot;??_);_(@_)"/>
    <numFmt numFmtId="166" formatCode="d&quot;d&quot;:h&quot;h&quot;:mm&quot;m&quot;:ss&quot;s&quot;"/>
    <numFmt numFmtId="167" formatCode="0.0"/>
    <numFmt numFmtId="168" formatCode="m&quot;m&quot;:d&quot;d&quot;:h&quot;h&quot;:mm&quot;m&quot;:ss&quot;s&quot;"/>
    <numFmt numFmtId="169" formatCode="d&quot;d&quot;\ h&quot;h&quot;:mm&quot;m&quot;:ss&quot;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11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5750B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137">
    <xf numFmtId="0" fontId="0" fillId="0" borderId="0" xfId="0"/>
    <xf numFmtId="0" fontId="0" fillId="0" borderId="0" xfId="0" applyAlignment="1">
      <alignment vertical="center" wrapText="1"/>
    </xf>
    <xf numFmtId="21" fontId="0" fillId="0" borderId="0" xfId="0" applyNumberFormat="1" applyAlignment="1">
      <alignment vertical="center" wrapText="1"/>
    </xf>
    <xf numFmtId="0" fontId="0" fillId="2" borderId="0" xfId="0" applyFill="1"/>
    <xf numFmtId="0" fontId="0" fillId="4" borderId="0" xfId="0" applyFill="1"/>
    <xf numFmtId="0" fontId="0" fillId="0" borderId="0" xfId="0" applyFill="1"/>
    <xf numFmtId="0" fontId="0" fillId="5" borderId="1" xfId="0" applyFill="1" applyBorder="1"/>
    <xf numFmtId="0" fontId="1" fillId="0" borderId="0" xfId="0" applyFont="1"/>
    <xf numFmtId="0" fontId="1" fillId="5" borderId="1" xfId="0" applyFont="1" applyFill="1" applyBorder="1"/>
    <xf numFmtId="0" fontId="0" fillId="6" borderId="1" xfId="0" applyFill="1" applyBorder="1"/>
    <xf numFmtId="0" fontId="1" fillId="6" borderId="1" xfId="0" applyFont="1" applyFill="1" applyBorder="1"/>
    <xf numFmtId="0" fontId="1" fillId="3" borderId="1" xfId="0" applyFont="1" applyFill="1" applyBorder="1"/>
    <xf numFmtId="0" fontId="0" fillId="3" borderId="1" xfId="0" applyFill="1" applyBorder="1"/>
    <xf numFmtId="3" fontId="0" fillId="0" borderId="0" xfId="0" applyNumberFormat="1" applyAlignment="1">
      <alignment vertical="center" wrapText="1"/>
    </xf>
    <xf numFmtId="0" fontId="2" fillId="0" borderId="0" xfId="1" applyAlignment="1">
      <alignment vertical="center" wrapText="1"/>
    </xf>
    <xf numFmtId="0" fontId="0" fillId="5" borderId="1" xfId="0" applyFill="1" applyBorder="1" applyAlignment="1">
      <alignment vertical="center" wrapText="1"/>
    </xf>
    <xf numFmtId="9" fontId="0" fillId="0" borderId="0" xfId="0" applyNumberFormat="1" applyAlignment="1">
      <alignment vertical="center" wrapText="1"/>
    </xf>
    <xf numFmtId="0" fontId="1" fillId="5" borderId="1" xfId="0" applyFont="1" applyFill="1" applyBorder="1" applyAlignment="1"/>
    <xf numFmtId="0" fontId="0" fillId="0" borderId="1" xfId="0" applyBorder="1" applyAlignment="1">
      <alignment vertical="center" wrapText="1"/>
    </xf>
    <xf numFmtId="21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1" fillId="2" borderId="0" xfId="0" applyFont="1" applyFill="1"/>
    <xf numFmtId="0" fontId="0" fillId="0" borderId="0" xfId="0" applyNumberFormat="1"/>
    <xf numFmtId="0" fontId="0" fillId="7" borderId="1" xfId="0" applyFill="1" applyBorder="1"/>
    <xf numFmtId="0" fontId="0" fillId="7" borderId="1" xfId="0" applyNumberFormat="1" applyFill="1" applyBorder="1" applyAlignment="1">
      <alignment vertical="center" wrapText="1"/>
    </xf>
    <xf numFmtId="0" fontId="0" fillId="7" borderId="1" xfId="0" applyNumberFormat="1" applyFill="1" applyBorder="1"/>
    <xf numFmtId="0" fontId="1" fillId="7" borderId="1" xfId="0" applyNumberFormat="1" applyFont="1" applyFill="1" applyBorder="1" applyAlignment="1">
      <alignment vertical="center" wrapText="1"/>
    </xf>
    <xf numFmtId="0" fontId="1" fillId="7" borderId="0" xfId="0" applyFont="1" applyFill="1"/>
    <xf numFmtId="0" fontId="0" fillId="7" borderId="0" xfId="0" applyFill="1"/>
    <xf numFmtId="0" fontId="1" fillId="7" borderId="0" xfId="0" applyFont="1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1" fillId="4" borderId="0" xfId="0" applyFont="1" applyFill="1"/>
    <xf numFmtId="0" fontId="1" fillId="8" borderId="0" xfId="0" applyFont="1" applyFill="1"/>
    <xf numFmtId="0" fontId="0" fillId="8" borderId="0" xfId="0" applyFill="1"/>
    <xf numFmtId="0" fontId="1" fillId="7" borderId="1" xfId="0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vertical="center" wrapText="1"/>
    </xf>
    <xf numFmtId="0" fontId="0" fillId="0" borderId="0" xfId="0" applyNumberFormat="1" applyFill="1" applyBorder="1" applyAlignment="1">
      <alignment vertical="center" wrapText="1"/>
    </xf>
    <xf numFmtId="0" fontId="0" fillId="0" borderId="0" xfId="0" applyNumberFormat="1" applyFill="1" applyBorder="1"/>
    <xf numFmtId="0" fontId="0" fillId="0" borderId="0" xfId="0" applyFill="1" applyBorder="1"/>
    <xf numFmtId="21" fontId="1" fillId="7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1" fontId="0" fillId="5" borderId="1" xfId="0" applyNumberFormat="1" applyFill="1" applyBorder="1" applyAlignment="1">
      <alignment vertical="center" wrapText="1"/>
    </xf>
    <xf numFmtId="2" fontId="0" fillId="0" borderId="0" xfId="0" quotePrefix="1" applyNumberFormat="1"/>
    <xf numFmtId="165" fontId="0" fillId="0" borderId="0" xfId="2" applyNumberFormat="1" applyFont="1"/>
    <xf numFmtId="43" fontId="0" fillId="0" borderId="0" xfId="0" applyNumberFormat="1"/>
    <xf numFmtId="165" fontId="4" fillId="0" borderId="0" xfId="0" applyNumberFormat="1" applyFon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164" fontId="0" fillId="0" borderId="0" xfId="0" applyNumberFormat="1"/>
    <xf numFmtId="165" fontId="0" fillId="0" borderId="0" xfId="0" applyNumberFormat="1"/>
    <xf numFmtId="168" fontId="0" fillId="0" borderId="0" xfId="0" applyNumberFormat="1"/>
    <xf numFmtId="0" fontId="0" fillId="0" borderId="1" xfId="0" applyBorder="1"/>
    <xf numFmtId="1" fontId="0" fillId="0" borderId="1" xfId="2" applyNumberFormat="1" applyFont="1" applyBorder="1"/>
    <xf numFmtId="165" fontId="0" fillId="0" borderId="1" xfId="2" applyNumberFormat="1" applyFont="1" applyBorder="1"/>
    <xf numFmtId="167" fontId="0" fillId="0" borderId="1" xfId="0" applyNumberFormat="1" applyBorder="1"/>
    <xf numFmtId="0" fontId="1" fillId="4" borderId="1" xfId="0" applyFont="1" applyFill="1" applyBorder="1"/>
    <xf numFmtId="167" fontId="1" fillId="4" borderId="1" xfId="0" applyNumberFormat="1" applyFont="1" applyFill="1" applyBorder="1"/>
    <xf numFmtId="43" fontId="0" fillId="0" borderId="1" xfId="0" applyNumberFormat="1" applyBorder="1"/>
    <xf numFmtId="165" fontId="1" fillId="0" borderId="1" xfId="2" applyNumberFormat="1" applyFont="1" applyBorder="1"/>
    <xf numFmtId="165" fontId="1" fillId="9" borderId="1" xfId="2" applyNumberFormat="1" applyFont="1" applyFill="1" applyBorder="1"/>
    <xf numFmtId="43" fontId="0" fillId="9" borderId="1" xfId="0" applyNumberFormat="1" applyFill="1" applyBorder="1"/>
    <xf numFmtId="43" fontId="0" fillId="0" borderId="6" xfId="0" applyNumberFormat="1" applyFill="1" applyBorder="1"/>
    <xf numFmtId="49" fontId="1" fillId="0" borderId="0" xfId="0" applyNumberFormat="1" applyFont="1"/>
    <xf numFmtId="49" fontId="1" fillId="5" borderId="1" xfId="0" applyNumberFormat="1" applyFont="1" applyFill="1" applyBorder="1"/>
    <xf numFmtId="49" fontId="0" fillId="5" borderId="1" xfId="0" applyNumberFormat="1" applyFill="1" applyBorder="1" applyAlignment="1">
      <alignment vertical="center" wrapText="1"/>
    </xf>
    <xf numFmtId="49" fontId="0" fillId="0" borderId="0" xfId="0" applyNumberFormat="1"/>
    <xf numFmtId="49" fontId="0" fillId="0" borderId="1" xfId="0" applyNumberFormat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49" fontId="0" fillId="0" borderId="0" xfId="2" applyNumberFormat="1" applyFont="1"/>
    <xf numFmtId="49" fontId="0" fillId="0" borderId="0" xfId="0" applyNumberFormat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7" borderId="6" xfId="0" applyFill="1" applyBorder="1"/>
    <xf numFmtId="0" fontId="0" fillId="7" borderId="0" xfId="0" applyFill="1" applyBorder="1"/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vertical="center" wrapText="1"/>
    </xf>
    <xf numFmtId="1" fontId="0" fillId="0" borderId="0" xfId="0" applyNumberFormat="1" applyBorder="1" applyAlignment="1">
      <alignment vertical="center" wrapText="1"/>
    </xf>
    <xf numFmtId="0" fontId="0" fillId="5" borderId="0" xfId="0" applyFill="1" applyBorder="1" applyAlignment="1">
      <alignment vertical="center" wrapText="1"/>
    </xf>
    <xf numFmtId="1" fontId="0" fillId="0" borderId="0" xfId="0" applyNumberFormat="1"/>
    <xf numFmtId="49" fontId="0" fillId="6" borderId="0" xfId="0" applyNumberFormat="1" applyFill="1"/>
    <xf numFmtId="0" fontId="0" fillId="6" borderId="0" xfId="0" applyFill="1"/>
    <xf numFmtId="1" fontId="0" fillId="6" borderId="1" xfId="0" applyNumberFormat="1" applyFill="1" applyBorder="1" applyAlignment="1">
      <alignment vertical="center" wrapText="1"/>
    </xf>
    <xf numFmtId="164" fontId="0" fillId="6" borderId="0" xfId="0" applyNumberFormat="1" applyFill="1"/>
    <xf numFmtId="169" fontId="0" fillId="0" borderId="0" xfId="0" applyNumberFormat="1"/>
    <xf numFmtId="0" fontId="0" fillId="7" borderId="1" xfId="0" applyNumberFormat="1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0" borderId="0" xfId="0" applyFill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1" fontId="0" fillId="0" borderId="1" xfId="0" applyNumberFormat="1" applyBorder="1"/>
    <xf numFmtId="165" fontId="0" fillId="0" borderId="1" xfId="2" applyNumberFormat="1" applyFont="1" applyBorder="1" applyAlignment="1">
      <alignment vertical="center" wrapText="1"/>
    </xf>
    <xf numFmtId="46" fontId="0" fillId="0" borderId="1" xfId="0" applyNumberFormat="1" applyBorder="1" applyAlignment="1">
      <alignment horizontal="right" vertical="center" wrapText="1"/>
    </xf>
    <xf numFmtId="21" fontId="0" fillId="0" borderId="1" xfId="0" applyNumberFormat="1" applyBorder="1" applyAlignment="1">
      <alignment horizontal="right" wrapText="1"/>
    </xf>
    <xf numFmtId="0" fontId="0" fillId="0" borderId="1" xfId="0" applyBorder="1" applyAlignment="1">
      <alignment horizontal="right"/>
    </xf>
    <xf numFmtId="46" fontId="0" fillId="0" borderId="1" xfId="0" applyNumberFormat="1" applyBorder="1" applyAlignment="1">
      <alignment horizontal="right" vertical="center"/>
    </xf>
    <xf numFmtId="0" fontId="1" fillId="5" borderId="6" xfId="0" applyFont="1" applyFill="1" applyBorder="1" applyAlignment="1"/>
    <xf numFmtId="0" fontId="0" fillId="0" borderId="0" xfId="0" quotePrefix="1"/>
    <xf numFmtId="0" fontId="1" fillId="5" borderId="5" xfId="0" applyFont="1" applyFill="1" applyBorder="1" applyAlignment="1"/>
    <xf numFmtId="2" fontId="0" fillId="0" borderId="1" xfId="0" applyNumberFormat="1" applyBorder="1" applyAlignment="1">
      <alignment vertical="center" wrapText="1"/>
    </xf>
    <xf numFmtId="0" fontId="0" fillId="0" borderId="1" xfId="2" applyNumberFormat="1" applyFont="1" applyBorder="1" applyAlignment="1">
      <alignment vertical="center" wrapText="1"/>
    </xf>
    <xf numFmtId="0" fontId="0" fillId="0" borderId="1" xfId="2" applyNumberFormat="1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0" fillId="5" borderId="0" xfId="0" applyFill="1" applyBorder="1" applyAlignment="1">
      <alignment horizontal="center" vertical="center"/>
    </xf>
    <xf numFmtId="3" fontId="0" fillId="5" borderId="0" xfId="0" applyNumberFormat="1" applyFill="1" applyBorder="1" applyAlignment="1">
      <alignment vertical="center" wrapText="1"/>
    </xf>
    <xf numFmtId="46" fontId="0" fillId="5" borderId="0" xfId="0" applyNumberFormat="1" applyFill="1" applyBorder="1" applyAlignment="1">
      <alignment vertical="center" wrapText="1"/>
    </xf>
    <xf numFmtId="1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 wrapText="1"/>
    </xf>
    <xf numFmtId="3" fontId="0" fillId="5" borderId="0" xfId="0" applyNumberFormat="1" applyFill="1" applyAlignment="1">
      <alignment vertical="center" wrapText="1"/>
    </xf>
    <xf numFmtId="21" fontId="0" fillId="5" borderId="0" xfId="0" applyNumberFormat="1" applyFill="1" applyAlignment="1">
      <alignment vertical="center" wrapText="1"/>
    </xf>
    <xf numFmtId="0" fontId="2" fillId="5" borderId="0" xfId="1" applyFill="1" applyAlignment="1">
      <alignment vertical="center" wrapText="1"/>
    </xf>
    <xf numFmtId="0" fontId="0" fillId="5" borderId="0" xfId="0" applyFill="1" applyAlignment="1">
      <alignment wrapText="1"/>
    </xf>
    <xf numFmtId="10" fontId="0" fillId="5" borderId="0" xfId="0" applyNumberFormat="1" applyFill="1" applyAlignment="1">
      <alignment vertical="center" wrapText="1"/>
    </xf>
    <xf numFmtId="0" fontId="0" fillId="5" borderId="0" xfId="0" applyFill="1" applyBorder="1"/>
    <xf numFmtId="165" fontId="0" fillId="0" borderId="1" xfId="0" applyNumberFormat="1" applyBorder="1" applyAlignment="1">
      <alignment horizontal="center" vertical="center"/>
    </xf>
    <xf numFmtId="0" fontId="0" fillId="5" borderId="5" xfId="0" applyFill="1" applyBorder="1"/>
    <xf numFmtId="0" fontId="0" fillId="4" borderId="0" xfId="0" applyFill="1" applyAlignment="1">
      <alignment wrapText="1"/>
    </xf>
    <xf numFmtId="49" fontId="0" fillId="0" borderId="1" xfId="0" applyNumberFormat="1" applyBorder="1" applyAlignment="1">
      <alignment horizontal="right" vertical="center" wrapText="1"/>
    </xf>
    <xf numFmtId="49" fontId="0" fillId="0" borderId="1" xfId="0" applyNumberFormat="1" applyBorder="1" applyAlignment="1">
      <alignment horizontal="right" wrapText="1"/>
    </xf>
    <xf numFmtId="49" fontId="0" fillId="0" borderId="1" xfId="0" applyNumberFormat="1" applyBorder="1" applyAlignment="1">
      <alignment horizontal="right"/>
    </xf>
    <xf numFmtId="49" fontId="0" fillId="0" borderId="1" xfId="0" applyNumberFormat="1" applyBorder="1" applyAlignment="1">
      <alignment horizontal="right" vertical="center"/>
    </xf>
    <xf numFmtId="0" fontId="1" fillId="7" borderId="0" xfId="0" applyFont="1" applyFill="1" applyBorder="1" applyAlignment="1">
      <alignment horizontal="center"/>
    </xf>
    <xf numFmtId="3" fontId="0" fillId="0" borderId="0" xfId="0" applyNumberFormat="1"/>
    <xf numFmtId="49" fontId="0" fillId="0" borderId="0" xfId="0" quotePrefix="1" applyNumberFormat="1"/>
    <xf numFmtId="0" fontId="0" fillId="10" borderId="0" xfId="0" applyFill="1"/>
    <xf numFmtId="2" fontId="0" fillId="0" borderId="0" xfId="0" applyNumberFormat="1" applyFill="1" applyBorder="1" applyAlignment="1">
      <alignment vertical="center" wrapText="1"/>
    </xf>
    <xf numFmtId="0" fontId="0" fillId="0" borderId="5" xfId="0" applyFill="1" applyBorder="1" applyAlignment="1">
      <alignment vertical="center" wrapText="1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575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32"/>
  <sheetViews>
    <sheetView workbookViewId="0">
      <selection activeCell="B3" sqref="B3"/>
    </sheetView>
    <sheetView topLeftCell="O25" workbookViewId="1">
      <selection activeCell="Q38" sqref="Q38"/>
    </sheetView>
  </sheetViews>
  <sheetFormatPr defaultRowHeight="15" x14ac:dyDescent="0.25"/>
  <cols>
    <col min="1" max="1" width="16.140625" bestFit="1" customWidth="1"/>
    <col min="2" max="2" width="11.140625" customWidth="1"/>
    <col min="3" max="3" width="12.140625" bestFit="1" customWidth="1"/>
    <col min="4" max="4" width="10.42578125" bestFit="1" customWidth="1"/>
    <col min="5" max="5" width="10.5703125" bestFit="1" customWidth="1"/>
    <col min="6" max="6" width="11.5703125" bestFit="1" customWidth="1"/>
    <col min="7" max="7" width="14.7109375" bestFit="1" customWidth="1"/>
    <col min="8" max="8" width="14" bestFit="1" customWidth="1"/>
    <col min="9" max="10" width="16" bestFit="1" customWidth="1"/>
    <col min="11" max="11" width="15.85546875" style="91" customWidth="1"/>
    <col min="12" max="12" width="11.5703125" bestFit="1" customWidth="1"/>
    <col min="13" max="13" width="12.140625" customWidth="1"/>
    <col min="14" max="14" width="13" customWidth="1"/>
    <col min="15" max="15" width="12.5703125" customWidth="1"/>
    <col min="17" max="17" width="10.5703125" bestFit="1" customWidth="1"/>
    <col min="18" max="18" width="53" customWidth="1"/>
    <col min="19" max="19" width="70.5703125" bestFit="1" customWidth="1"/>
    <col min="20" max="20" width="64.85546875" bestFit="1" customWidth="1"/>
    <col min="21" max="21" width="67" bestFit="1" customWidth="1"/>
    <col min="28" max="28" width="14" bestFit="1" customWidth="1"/>
    <col min="29" max="29" width="11.140625" customWidth="1"/>
    <col min="30" max="30" width="63.140625" bestFit="1" customWidth="1"/>
    <col min="38" max="38" width="13.5703125" customWidth="1"/>
    <col min="39" max="39" width="11.140625" customWidth="1"/>
    <col min="42" max="42" width="14.28515625" bestFit="1" customWidth="1"/>
  </cols>
  <sheetData>
    <row r="1" spans="1:23" s="7" customFormat="1" x14ac:dyDescent="0.25">
      <c r="A1" s="133" t="s">
        <v>27</v>
      </c>
      <c r="B1" s="134"/>
      <c r="C1" s="134"/>
      <c r="D1" s="134"/>
      <c r="E1" s="134"/>
      <c r="F1" s="134"/>
      <c r="G1" s="134"/>
      <c r="H1" s="134"/>
      <c r="I1" s="135"/>
      <c r="J1" s="127"/>
      <c r="K1" s="127"/>
      <c r="M1" s="136" t="s">
        <v>67</v>
      </c>
      <c r="N1" s="136"/>
      <c r="O1" s="136"/>
      <c r="P1" s="136"/>
    </row>
    <row r="2" spans="1:23" s="41" customFormat="1" x14ac:dyDescent="0.25">
      <c r="A2" s="41" t="s">
        <v>126</v>
      </c>
      <c r="B2" s="40"/>
      <c r="C2" s="40" t="s">
        <v>171</v>
      </c>
      <c r="D2" s="39" t="s">
        <v>168</v>
      </c>
      <c r="E2" s="39" t="s">
        <v>32</v>
      </c>
      <c r="F2" s="40" t="s">
        <v>34</v>
      </c>
      <c r="G2" s="34" t="s">
        <v>172</v>
      </c>
      <c r="H2" s="40" t="s">
        <v>173</v>
      </c>
      <c r="I2" s="40" t="s">
        <v>174</v>
      </c>
      <c r="J2" s="40" t="s">
        <v>169</v>
      </c>
      <c r="K2" s="34" t="s">
        <v>134</v>
      </c>
      <c r="M2" s="40" t="s">
        <v>63</v>
      </c>
      <c r="N2" s="40" t="s">
        <v>64</v>
      </c>
      <c r="O2" s="40" t="s">
        <v>65</v>
      </c>
      <c r="P2" s="40" t="s">
        <v>66</v>
      </c>
    </row>
    <row r="3" spans="1:23" x14ac:dyDescent="0.25">
      <c r="A3">
        <v>31</v>
      </c>
      <c r="B3" s="26" t="s">
        <v>147</v>
      </c>
      <c r="C3" s="26" t="s">
        <v>370</v>
      </c>
      <c r="D3" s="24">
        <v>2</v>
      </c>
      <c r="E3" s="24">
        <v>2</v>
      </c>
      <c r="F3" s="25">
        <v>7</v>
      </c>
      <c r="G3" s="25">
        <v>120</v>
      </c>
      <c r="H3" s="25">
        <v>2</v>
      </c>
      <c r="I3" s="25">
        <v>1</v>
      </c>
      <c r="J3" s="25">
        <v>2</v>
      </c>
      <c r="K3" s="87">
        <v>30</v>
      </c>
      <c r="M3" s="23">
        <v>45</v>
      </c>
      <c r="N3" s="23">
        <v>0</v>
      </c>
      <c r="O3" s="23">
        <v>0</v>
      </c>
      <c r="P3" s="23">
        <v>0</v>
      </c>
      <c r="S3" s="75"/>
    </row>
    <row r="4" spans="1:23" ht="30" x14ac:dyDescent="0.25">
      <c r="A4">
        <v>32</v>
      </c>
      <c r="B4" s="26" t="s">
        <v>148</v>
      </c>
      <c r="C4" s="26" t="s">
        <v>371</v>
      </c>
      <c r="D4" s="24">
        <v>3</v>
      </c>
      <c r="E4" s="24">
        <v>3</v>
      </c>
      <c r="F4" s="25">
        <v>10</v>
      </c>
      <c r="G4" s="25">
        <v>180</v>
      </c>
      <c r="H4" s="25">
        <v>2</v>
      </c>
      <c r="I4" s="25">
        <v>1</v>
      </c>
      <c r="J4" s="25">
        <v>8</v>
      </c>
      <c r="K4" s="88">
        <v>34</v>
      </c>
      <c r="M4" s="23">
        <v>90</v>
      </c>
      <c r="N4" s="23">
        <v>120</v>
      </c>
      <c r="O4" s="23">
        <v>0</v>
      </c>
      <c r="P4" s="23">
        <v>0</v>
      </c>
      <c r="S4" s="75"/>
      <c r="T4" s="75"/>
    </row>
    <row r="5" spans="1:23" ht="30" x14ac:dyDescent="0.25">
      <c r="A5">
        <v>33</v>
      </c>
      <c r="B5" s="26" t="s">
        <v>149</v>
      </c>
      <c r="C5" s="26" t="s">
        <v>372</v>
      </c>
      <c r="D5" s="24">
        <v>5</v>
      </c>
      <c r="E5" s="24">
        <v>4</v>
      </c>
      <c r="F5" s="25">
        <v>15</v>
      </c>
      <c r="G5" s="25">
        <v>320</v>
      </c>
      <c r="H5" s="25">
        <v>2</v>
      </c>
      <c r="I5" s="25">
        <v>1</v>
      </c>
      <c r="J5" s="25">
        <v>24</v>
      </c>
      <c r="K5" s="88">
        <v>40</v>
      </c>
      <c r="M5" s="23">
        <v>180</v>
      </c>
      <c r="N5" s="23">
        <v>240</v>
      </c>
      <c r="O5" s="23">
        <v>220</v>
      </c>
      <c r="P5" s="23">
        <v>0</v>
      </c>
      <c r="R5" s="74"/>
      <c r="S5" s="74"/>
    </row>
    <row r="6" spans="1:23" ht="30" x14ac:dyDescent="0.25">
      <c r="A6">
        <v>34</v>
      </c>
      <c r="B6" s="26" t="s">
        <v>380</v>
      </c>
      <c r="C6" s="26" t="s">
        <v>373</v>
      </c>
      <c r="D6" s="24">
        <v>7</v>
      </c>
      <c r="E6" s="24">
        <v>5</v>
      </c>
      <c r="F6" s="25">
        <v>20</v>
      </c>
      <c r="G6" s="25">
        <v>650</v>
      </c>
      <c r="H6" s="25">
        <v>2</v>
      </c>
      <c r="I6" s="25">
        <v>1</v>
      </c>
      <c r="J6" s="25">
        <v>120</v>
      </c>
      <c r="K6" s="88">
        <v>52</v>
      </c>
      <c r="M6" s="23">
        <v>900</v>
      </c>
      <c r="N6" s="23">
        <v>1000</v>
      </c>
      <c r="O6" s="23">
        <v>900</v>
      </c>
      <c r="P6" s="23">
        <v>1200</v>
      </c>
    </row>
    <row r="7" spans="1:23" s="5" customFormat="1" x14ac:dyDescent="0.25">
      <c r="A7" s="35"/>
      <c r="B7" s="36"/>
      <c r="C7" s="36"/>
      <c r="D7" s="37"/>
      <c r="E7" s="37"/>
      <c r="F7" s="37"/>
      <c r="G7" s="37"/>
      <c r="H7" s="37"/>
      <c r="I7" s="38"/>
      <c r="K7" s="89"/>
    </row>
    <row r="8" spans="1:23" s="7" customFormat="1" x14ac:dyDescent="0.25">
      <c r="A8" s="7" t="s">
        <v>146</v>
      </c>
      <c r="B8" s="7" t="s">
        <v>369</v>
      </c>
      <c r="C8" s="7" t="s">
        <v>9</v>
      </c>
      <c r="K8" s="90"/>
    </row>
    <row r="9" spans="1:23" x14ac:dyDescent="0.25">
      <c r="A9" s="8" t="s">
        <v>0</v>
      </c>
      <c r="B9" s="10" t="s">
        <v>169</v>
      </c>
      <c r="C9" s="8" t="s">
        <v>180</v>
      </c>
      <c r="D9" s="8" t="s">
        <v>181</v>
      </c>
      <c r="E9" s="8" t="s">
        <v>182</v>
      </c>
      <c r="F9" s="8" t="s">
        <v>179</v>
      </c>
      <c r="G9" s="8" t="s">
        <v>178</v>
      </c>
      <c r="H9" s="8" t="s">
        <v>177</v>
      </c>
      <c r="I9" s="17" t="s">
        <v>5</v>
      </c>
      <c r="J9" s="11" t="s">
        <v>15</v>
      </c>
      <c r="K9" s="11" t="s">
        <v>184</v>
      </c>
      <c r="L9" s="100"/>
      <c r="M9" s="102" t="s">
        <v>368</v>
      </c>
      <c r="N9" s="10" t="s">
        <v>169</v>
      </c>
      <c r="O9" s="8" t="s">
        <v>180</v>
      </c>
      <c r="P9" s="8" t="s">
        <v>181</v>
      </c>
      <c r="Q9" s="8" t="s">
        <v>182</v>
      </c>
      <c r="R9" s="8" t="s">
        <v>179</v>
      </c>
      <c r="S9" s="66" t="s">
        <v>178</v>
      </c>
      <c r="T9" s="8" t="s">
        <v>177</v>
      </c>
      <c r="U9" s="17" t="s">
        <v>5</v>
      </c>
      <c r="V9" s="11" t="s">
        <v>15</v>
      </c>
      <c r="W9" s="11" t="s">
        <v>184</v>
      </c>
    </row>
    <row r="10" spans="1:23" x14ac:dyDescent="0.25">
      <c r="A10" s="6">
        <v>1</v>
      </c>
      <c r="B10" s="9">
        <v>100</v>
      </c>
      <c r="C10" s="6">
        <v>1550</v>
      </c>
      <c r="D10" s="6">
        <v>1250</v>
      </c>
      <c r="E10" s="6">
        <v>960</v>
      </c>
      <c r="F10" s="6">
        <v>540</v>
      </c>
      <c r="G10" s="67" t="s">
        <v>189</v>
      </c>
      <c r="H10" s="43">
        <v>180</v>
      </c>
      <c r="I10" s="6"/>
      <c r="J10" s="12"/>
      <c r="K10" s="91">
        <v>0</v>
      </c>
      <c r="M10" t="s">
        <v>183</v>
      </c>
      <c r="N10" t="str">
        <f t="shared" ref="N10:W29" si="0">CONCATENATE($M$9,B$9,$M$10,B10,$M$11,$A10,$M$12)</f>
        <v>UPDATE `mounted` SET `MightBonus`='100' WHERE `Level`='1';</v>
      </c>
      <c r="O10" t="str">
        <f t="shared" si="0"/>
        <v>UPDATE `mounted` SET `FoodCost`='1550' WHERE `Level`='1';</v>
      </c>
      <c r="P10" t="str">
        <f t="shared" si="0"/>
        <v>UPDATE `mounted` SET `WoodCost`='1250' WHERE `Level`='1';</v>
      </c>
      <c r="Q10" t="str">
        <f t="shared" si="0"/>
        <v>UPDATE `mounted` SET `StoneCost`='960' WHERE `Level`='1';</v>
      </c>
      <c r="R10" t="str">
        <f t="shared" si="0"/>
        <v>UPDATE `mounted` SET `MetalCost`='540' WHERE `Level`='1';</v>
      </c>
      <c r="S10" t="str">
        <f t="shared" si="0"/>
        <v>UPDATE `mounted` SET `TimeMin`='03m:00' WHERE `Level`='1';</v>
      </c>
      <c r="T10" t="str">
        <f t="shared" si="0"/>
        <v>UPDATE `mounted` SET `TimeInt`='180' WHERE `Level`='1';</v>
      </c>
      <c r="U10" t="str">
        <f t="shared" si="0"/>
        <v>UPDATE `mounted` SET `Required`='' WHERE `Level`='1';</v>
      </c>
      <c r="V10" t="str">
        <f t="shared" si="0"/>
        <v>UPDATE `mounted` SET `Unlock`='' WHERE `Level`='1';</v>
      </c>
      <c r="W10" t="str">
        <f t="shared" si="0"/>
        <v>UPDATE `mounted` SET `Unlock_ID`='0' WHERE `Level`='1';</v>
      </c>
    </row>
    <row r="11" spans="1:23" x14ac:dyDescent="0.25">
      <c r="A11" s="6">
        <v>2</v>
      </c>
      <c r="B11" s="9">
        <v>143</v>
      </c>
      <c r="C11" s="6">
        <v>2310</v>
      </c>
      <c r="D11" s="6">
        <v>1865</v>
      </c>
      <c r="E11" s="6">
        <v>1430</v>
      </c>
      <c r="F11" s="6">
        <v>850</v>
      </c>
      <c r="G11" s="67" t="s">
        <v>190</v>
      </c>
      <c r="H11" s="43">
        <v>270</v>
      </c>
      <c r="I11" s="6"/>
      <c r="J11" s="12" t="s">
        <v>141</v>
      </c>
      <c r="K11" s="91">
        <v>31</v>
      </c>
      <c r="M11" s="101" t="s">
        <v>176</v>
      </c>
      <c r="N11" t="str">
        <f t="shared" si="0"/>
        <v>UPDATE `mounted` SET `MightBonus`='143' WHERE `Level`='2';</v>
      </c>
      <c r="O11" t="str">
        <f t="shared" si="0"/>
        <v>UPDATE `mounted` SET `FoodCost`='2310' WHERE `Level`='2';</v>
      </c>
      <c r="P11" t="str">
        <f t="shared" si="0"/>
        <v>UPDATE `mounted` SET `WoodCost`='1865' WHERE `Level`='2';</v>
      </c>
      <c r="Q11" t="str">
        <f t="shared" si="0"/>
        <v>UPDATE `mounted` SET `StoneCost`='1430' WHERE `Level`='2';</v>
      </c>
      <c r="R11" t="str">
        <f t="shared" si="0"/>
        <v>UPDATE `mounted` SET `MetalCost`='850' WHERE `Level`='2';</v>
      </c>
      <c r="S11" t="str">
        <f t="shared" si="0"/>
        <v>UPDATE `mounted` SET `TimeMin`='04m:30' WHERE `Level`='2';</v>
      </c>
      <c r="T11" t="str">
        <f t="shared" si="0"/>
        <v>UPDATE `mounted` SET `TimeInt`='270' WHERE `Level`='2';</v>
      </c>
      <c r="U11" t="str">
        <f t="shared" si="0"/>
        <v>UPDATE `mounted` SET `Required`='' WHERE `Level`='2';</v>
      </c>
      <c r="V11" t="str">
        <f t="shared" si="0"/>
        <v>UPDATE `mounted` SET `Unlock`='Buffaloman' WHERE `Level`='2';</v>
      </c>
      <c r="W11" t="str">
        <f t="shared" si="0"/>
        <v>UPDATE `mounted` SET `Unlock_ID`='31' WHERE `Level`='2';</v>
      </c>
    </row>
    <row r="12" spans="1:23" x14ac:dyDescent="0.25">
      <c r="A12" s="6">
        <v>3</v>
      </c>
      <c r="B12" s="9">
        <v>207</v>
      </c>
      <c r="C12" s="6">
        <v>3460</v>
      </c>
      <c r="D12" s="6">
        <v>2788</v>
      </c>
      <c r="E12" s="6">
        <v>2135</v>
      </c>
      <c r="F12" s="6">
        <v>1265</v>
      </c>
      <c r="G12" s="67" t="s">
        <v>191</v>
      </c>
      <c r="H12" s="43">
        <v>405</v>
      </c>
      <c r="I12" s="6"/>
      <c r="J12" s="12"/>
      <c r="K12" s="91">
        <v>0</v>
      </c>
      <c r="M12" s="101" t="s">
        <v>175</v>
      </c>
      <c r="N12" t="str">
        <f t="shared" si="0"/>
        <v>UPDATE `mounted` SET `MightBonus`='207' WHERE `Level`='3';</v>
      </c>
      <c r="O12" t="str">
        <f t="shared" si="0"/>
        <v>UPDATE `mounted` SET `FoodCost`='3460' WHERE `Level`='3';</v>
      </c>
      <c r="P12" t="str">
        <f t="shared" si="0"/>
        <v>UPDATE `mounted` SET `WoodCost`='2788' WHERE `Level`='3';</v>
      </c>
      <c r="Q12" t="str">
        <f t="shared" si="0"/>
        <v>UPDATE `mounted` SET `StoneCost`='2135' WHERE `Level`='3';</v>
      </c>
      <c r="R12" t="str">
        <f t="shared" si="0"/>
        <v>UPDATE `mounted` SET `MetalCost`='1265' WHERE `Level`='3';</v>
      </c>
      <c r="S12" t="str">
        <f t="shared" si="0"/>
        <v>UPDATE `mounted` SET `TimeMin`='06m:45' WHERE `Level`='3';</v>
      </c>
      <c r="T12" t="str">
        <f t="shared" si="0"/>
        <v>UPDATE `mounted` SET `TimeInt`='405' WHERE `Level`='3';</v>
      </c>
      <c r="U12" t="str">
        <f t="shared" si="0"/>
        <v>UPDATE `mounted` SET `Required`='' WHERE `Level`='3';</v>
      </c>
      <c r="V12" t="str">
        <f t="shared" si="0"/>
        <v>UPDATE `mounted` SET `Unlock`='' WHERE `Level`='3';</v>
      </c>
      <c r="W12" t="str">
        <f t="shared" si="0"/>
        <v>UPDATE `mounted` SET `Unlock_ID`='0' WHERE `Level`='3';</v>
      </c>
    </row>
    <row r="13" spans="1:23" x14ac:dyDescent="0.25">
      <c r="A13" s="6">
        <v>4</v>
      </c>
      <c r="B13" s="9">
        <v>398</v>
      </c>
      <c r="C13" s="6">
        <v>6890</v>
      </c>
      <c r="D13" s="6">
        <v>5556</v>
      </c>
      <c r="E13" s="6">
        <v>4250</v>
      </c>
      <c r="F13" s="6">
        <v>2510</v>
      </c>
      <c r="G13" s="67" t="s">
        <v>192</v>
      </c>
      <c r="H13" s="43">
        <v>810</v>
      </c>
      <c r="I13" s="6"/>
      <c r="J13" s="12"/>
      <c r="K13" s="91">
        <v>0</v>
      </c>
      <c r="N13" t="str">
        <f t="shared" si="0"/>
        <v>UPDATE `mounted` SET `MightBonus`='398' WHERE `Level`='4';</v>
      </c>
      <c r="O13" t="str">
        <f t="shared" si="0"/>
        <v>UPDATE `mounted` SET `FoodCost`='6890' WHERE `Level`='4';</v>
      </c>
      <c r="P13" t="str">
        <f t="shared" si="0"/>
        <v>UPDATE `mounted` SET `WoodCost`='5556' WHERE `Level`='4';</v>
      </c>
      <c r="Q13" t="str">
        <f t="shared" si="0"/>
        <v>UPDATE `mounted` SET `StoneCost`='4250' WHERE `Level`='4';</v>
      </c>
      <c r="R13" t="str">
        <f t="shared" si="0"/>
        <v>UPDATE `mounted` SET `MetalCost`='2510' WHERE `Level`='4';</v>
      </c>
      <c r="S13" t="str">
        <f t="shared" si="0"/>
        <v>UPDATE `mounted` SET `TimeMin`='13m:30' WHERE `Level`='4';</v>
      </c>
      <c r="T13" t="str">
        <f t="shared" si="0"/>
        <v>UPDATE `mounted` SET `TimeInt`='810' WHERE `Level`='4';</v>
      </c>
      <c r="U13" t="str">
        <f t="shared" si="0"/>
        <v>UPDATE `mounted` SET `Required`='' WHERE `Level`='4';</v>
      </c>
      <c r="V13" t="str">
        <f t="shared" si="0"/>
        <v>UPDATE `mounted` SET `Unlock`='' WHERE `Level`='4';</v>
      </c>
      <c r="W13" t="str">
        <f t="shared" si="0"/>
        <v>UPDATE `mounted` SET `Unlock_ID`='0' WHERE `Level`='4';</v>
      </c>
    </row>
    <row r="14" spans="1:23" x14ac:dyDescent="0.25">
      <c r="A14" s="6">
        <v>5</v>
      </c>
      <c r="B14" s="9">
        <v>589</v>
      </c>
      <c r="C14" s="6">
        <v>10320</v>
      </c>
      <c r="D14" s="6">
        <v>8324</v>
      </c>
      <c r="E14" s="6">
        <v>6365</v>
      </c>
      <c r="F14" s="6">
        <v>3755</v>
      </c>
      <c r="G14" s="67" t="s">
        <v>193</v>
      </c>
      <c r="H14" s="43">
        <v>1215</v>
      </c>
      <c r="I14" s="6"/>
      <c r="J14" s="12" t="s">
        <v>143</v>
      </c>
      <c r="K14" s="91">
        <v>32</v>
      </c>
      <c r="N14" t="str">
        <f t="shared" si="0"/>
        <v>UPDATE `mounted` SET `MightBonus`='589' WHERE `Level`='5';</v>
      </c>
      <c r="O14" t="str">
        <f t="shared" si="0"/>
        <v>UPDATE `mounted` SET `FoodCost`='10320' WHERE `Level`='5';</v>
      </c>
      <c r="P14" t="str">
        <f t="shared" si="0"/>
        <v>UPDATE `mounted` SET `WoodCost`='8324' WHERE `Level`='5';</v>
      </c>
      <c r="Q14" t="str">
        <f t="shared" si="0"/>
        <v>UPDATE `mounted` SET `StoneCost`='6365' WHERE `Level`='5';</v>
      </c>
      <c r="R14" t="str">
        <f t="shared" si="0"/>
        <v>UPDATE `mounted` SET `MetalCost`='3755' WHERE `Level`='5';</v>
      </c>
      <c r="S14" t="str">
        <f t="shared" si="0"/>
        <v>UPDATE `mounted` SET `TimeMin`='20m:15' WHERE `Level`='5';</v>
      </c>
      <c r="T14" t="str">
        <f t="shared" si="0"/>
        <v>UPDATE `mounted` SET `TimeInt`='1215' WHERE `Level`='5';</v>
      </c>
      <c r="U14" t="str">
        <f t="shared" si="0"/>
        <v>UPDATE `mounted` SET `Required`='' WHERE `Level`='5';</v>
      </c>
      <c r="V14" t="str">
        <f t="shared" si="0"/>
        <v>UPDATE `mounted` SET `Unlock`='Horseman' WHERE `Level`='5';</v>
      </c>
      <c r="W14" t="str">
        <f t="shared" si="0"/>
        <v>UPDATE `mounted` SET `Unlock_ID`='32' WHERE `Level`='5';</v>
      </c>
    </row>
    <row r="15" spans="1:23" x14ac:dyDescent="0.25">
      <c r="A15" s="6">
        <v>6</v>
      </c>
      <c r="B15" s="9">
        <v>1163</v>
      </c>
      <c r="C15" s="6">
        <v>20610</v>
      </c>
      <c r="D15" s="6">
        <v>16628</v>
      </c>
      <c r="E15" s="6">
        <v>12710</v>
      </c>
      <c r="F15" s="6">
        <v>7510</v>
      </c>
      <c r="G15" s="67" t="s">
        <v>208</v>
      </c>
      <c r="H15" s="43">
        <v>2430</v>
      </c>
      <c r="I15" s="6"/>
      <c r="J15" s="12"/>
      <c r="K15" s="91">
        <v>0</v>
      </c>
      <c r="N15" t="str">
        <f t="shared" si="0"/>
        <v>UPDATE `mounted` SET `MightBonus`='1163' WHERE `Level`='6';</v>
      </c>
      <c r="O15" t="str">
        <f t="shared" si="0"/>
        <v>UPDATE `mounted` SET `FoodCost`='20610' WHERE `Level`='6';</v>
      </c>
      <c r="P15" t="str">
        <f t="shared" si="0"/>
        <v>UPDATE `mounted` SET `WoodCost`='16628' WHERE `Level`='6';</v>
      </c>
      <c r="Q15" t="str">
        <f t="shared" si="0"/>
        <v>UPDATE `mounted` SET `StoneCost`='12710' WHERE `Level`='6';</v>
      </c>
      <c r="R15" t="str">
        <f t="shared" si="0"/>
        <v>UPDATE `mounted` SET `MetalCost`='7510' WHERE `Level`='6';</v>
      </c>
      <c r="S15" t="str">
        <f t="shared" si="0"/>
        <v>UPDATE `mounted` SET `TimeMin`='40m:30' WHERE `Level`='6';</v>
      </c>
      <c r="T15" t="str">
        <f t="shared" si="0"/>
        <v>UPDATE `mounted` SET `TimeInt`='2430' WHERE `Level`='6';</v>
      </c>
      <c r="U15" t="str">
        <f t="shared" si="0"/>
        <v>UPDATE `mounted` SET `Required`='' WHERE `Level`='6';</v>
      </c>
      <c r="V15" t="str">
        <f t="shared" si="0"/>
        <v>UPDATE `mounted` SET `Unlock`='' WHERE `Level`='6';</v>
      </c>
      <c r="W15" t="str">
        <f t="shared" si="0"/>
        <v>UPDATE `mounted` SET `Unlock_ID`='0' WHERE `Level`='6';</v>
      </c>
    </row>
    <row r="16" spans="1:23" x14ac:dyDescent="0.25">
      <c r="A16" s="6">
        <v>7</v>
      </c>
      <c r="B16" s="9">
        <v>1737</v>
      </c>
      <c r="C16" s="6">
        <v>30900</v>
      </c>
      <c r="D16" s="6">
        <v>24932</v>
      </c>
      <c r="E16" s="6">
        <v>19055</v>
      </c>
      <c r="F16" s="6">
        <v>11255</v>
      </c>
      <c r="G16" s="67" t="s">
        <v>209</v>
      </c>
      <c r="H16" s="43">
        <v>3645</v>
      </c>
      <c r="I16" s="6"/>
      <c r="J16" s="12"/>
      <c r="K16" s="91">
        <v>0</v>
      </c>
      <c r="N16" t="str">
        <f t="shared" si="0"/>
        <v>UPDATE `mounted` SET `MightBonus`='1737' WHERE `Level`='7';</v>
      </c>
      <c r="O16" t="str">
        <f t="shared" si="0"/>
        <v>UPDATE `mounted` SET `FoodCost`='30900' WHERE `Level`='7';</v>
      </c>
      <c r="P16" t="str">
        <f t="shared" si="0"/>
        <v>UPDATE `mounted` SET `WoodCost`='24932' WHERE `Level`='7';</v>
      </c>
      <c r="Q16" t="str">
        <f t="shared" si="0"/>
        <v>UPDATE `mounted` SET `StoneCost`='19055' WHERE `Level`='7';</v>
      </c>
      <c r="R16" t="str">
        <f t="shared" si="0"/>
        <v>UPDATE `mounted` SET `MetalCost`='11255' WHERE `Level`='7';</v>
      </c>
      <c r="S16" t="str">
        <f t="shared" si="0"/>
        <v>UPDATE `mounted` SET `TimeMin`='1h:00m:45' WHERE `Level`='7';</v>
      </c>
      <c r="T16" t="str">
        <f t="shared" si="0"/>
        <v>UPDATE `mounted` SET `TimeInt`='3645' WHERE `Level`='7';</v>
      </c>
      <c r="U16" t="str">
        <f t="shared" si="0"/>
        <v>UPDATE `mounted` SET `Required`='' WHERE `Level`='7';</v>
      </c>
      <c r="V16" t="str">
        <f t="shared" si="0"/>
        <v>UPDATE `mounted` SET `Unlock`='' WHERE `Level`='7';</v>
      </c>
      <c r="W16" t="str">
        <f t="shared" si="0"/>
        <v>UPDATE `mounted` SET `Unlock_ID`='0' WHERE `Level`='7';</v>
      </c>
    </row>
    <row r="17" spans="1:42" x14ac:dyDescent="0.25">
      <c r="A17" s="6">
        <v>8</v>
      </c>
      <c r="B17" s="9">
        <v>3458</v>
      </c>
      <c r="C17" s="6">
        <v>61770</v>
      </c>
      <c r="D17" s="6">
        <v>49844</v>
      </c>
      <c r="E17" s="6">
        <v>38090</v>
      </c>
      <c r="F17" s="6">
        <v>22490</v>
      </c>
      <c r="G17" s="67" t="s">
        <v>210</v>
      </c>
      <c r="H17" s="43">
        <v>7290</v>
      </c>
      <c r="I17" s="6"/>
      <c r="J17" s="12"/>
      <c r="K17" s="91">
        <v>0</v>
      </c>
      <c r="N17" t="str">
        <f t="shared" si="0"/>
        <v>UPDATE `mounted` SET `MightBonus`='3458' WHERE `Level`='8';</v>
      </c>
      <c r="O17" t="str">
        <f t="shared" si="0"/>
        <v>UPDATE `mounted` SET `FoodCost`='61770' WHERE `Level`='8';</v>
      </c>
      <c r="P17" t="str">
        <f t="shared" si="0"/>
        <v>UPDATE `mounted` SET `WoodCost`='49844' WHERE `Level`='8';</v>
      </c>
      <c r="Q17" t="str">
        <f t="shared" si="0"/>
        <v>UPDATE `mounted` SET `StoneCost`='38090' WHERE `Level`='8';</v>
      </c>
      <c r="R17" t="str">
        <f t="shared" si="0"/>
        <v>UPDATE `mounted` SET `MetalCost`='22490' WHERE `Level`='8';</v>
      </c>
      <c r="S17" t="str">
        <f t="shared" si="0"/>
        <v>UPDATE `mounted` SET `TimeMin`='2h:01m:30' WHERE `Level`='8';</v>
      </c>
      <c r="T17" t="str">
        <f t="shared" si="0"/>
        <v>UPDATE `mounted` SET `TimeInt`='7290' WHERE `Level`='8';</v>
      </c>
      <c r="U17" t="str">
        <f t="shared" si="0"/>
        <v>UPDATE `mounted` SET `Required`='' WHERE `Level`='8';</v>
      </c>
      <c r="V17" t="str">
        <f t="shared" si="0"/>
        <v>UPDATE `mounted` SET `Unlock`='' WHERE `Level`='8';</v>
      </c>
      <c r="W17" t="str">
        <f t="shared" si="0"/>
        <v>UPDATE `mounted` SET `Unlock_ID`='0' WHERE `Level`='8';</v>
      </c>
    </row>
    <row r="18" spans="1:42" x14ac:dyDescent="0.25">
      <c r="A18" s="6">
        <v>9</v>
      </c>
      <c r="B18" s="9">
        <v>5179</v>
      </c>
      <c r="C18" s="6">
        <v>92640</v>
      </c>
      <c r="D18" s="6">
        <v>74756</v>
      </c>
      <c r="E18" s="6">
        <v>57125</v>
      </c>
      <c r="F18" s="6">
        <v>33725</v>
      </c>
      <c r="G18" s="67" t="s">
        <v>211</v>
      </c>
      <c r="H18" s="43">
        <v>10935</v>
      </c>
      <c r="I18" s="6"/>
      <c r="J18" s="12"/>
      <c r="K18" s="91">
        <v>0</v>
      </c>
      <c r="N18" t="str">
        <f t="shared" si="0"/>
        <v>UPDATE `mounted` SET `MightBonus`='5179' WHERE `Level`='9';</v>
      </c>
      <c r="O18" t="str">
        <f t="shared" si="0"/>
        <v>UPDATE `mounted` SET `FoodCost`='92640' WHERE `Level`='9';</v>
      </c>
      <c r="P18" t="str">
        <f t="shared" si="0"/>
        <v>UPDATE `mounted` SET `WoodCost`='74756' WHERE `Level`='9';</v>
      </c>
      <c r="Q18" t="str">
        <f t="shared" si="0"/>
        <v>UPDATE `mounted` SET `StoneCost`='57125' WHERE `Level`='9';</v>
      </c>
      <c r="R18" t="str">
        <f t="shared" si="0"/>
        <v>UPDATE `mounted` SET `MetalCost`='33725' WHERE `Level`='9';</v>
      </c>
      <c r="S18" t="str">
        <f t="shared" si="0"/>
        <v>UPDATE `mounted` SET `TimeMin`='3h:02m:15' WHERE `Level`='9';</v>
      </c>
      <c r="T18" t="str">
        <f t="shared" si="0"/>
        <v>UPDATE `mounted` SET `TimeInt`='10935' WHERE `Level`='9';</v>
      </c>
      <c r="U18" t="str">
        <f t="shared" si="0"/>
        <v>UPDATE `mounted` SET `Required`='' WHERE `Level`='9';</v>
      </c>
      <c r="V18" t="str">
        <f t="shared" si="0"/>
        <v>UPDATE `mounted` SET `Unlock`='' WHERE `Level`='9';</v>
      </c>
      <c r="W18" t="str">
        <f t="shared" si="0"/>
        <v>UPDATE `mounted` SET `Unlock_ID`='0' WHERE `Level`='9';</v>
      </c>
    </row>
    <row r="19" spans="1:42" x14ac:dyDescent="0.25">
      <c r="A19" s="6">
        <v>10</v>
      </c>
      <c r="B19" s="9">
        <v>12925</v>
      </c>
      <c r="C19" s="6">
        <v>231560</v>
      </c>
      <c r="D19" s="6">
        <v>186865</v>
      </c>
      <c r="E19" s="6">
        <v>142855</v>
      </c>
      <c r="F19" s="6">
        <v>84294</v>
      </c>
      <c r="G19" s="67" t="s">
        <v>212</v>
      </c>
      <c r="H19" s="43">
        <v>27338</v>
      </c>
      <c r="I19" s="6" t="s">
        <v>17</v>
      </c>
      <c r="J19" s="12" t="s">
        <v>144</v>
      </c>
      <c r="K19" s="91">
        <v>33</v>
      </c>
      <c r="N19" t="str">
        <f t="shared" si="0"/>
        <v>UPDATE `mounted` SET `MightBonus`='12925' WHERE `Level`='10';</v>
      </c>
      <c r="O19" t="str">
        <f t="shared" si="0"/>
        <v>UPDATE `mounted` SET `FoodCost`='231560' WHERE `Level`='10';</v>
      </c>
      <c r="P19" t="str">
        <f t="shared" si="0"/>
        <v>UPDATE `mounted` SET `WoodCost`='186865' WHERE `Level`='10';</v>
      </c>
      <c r="Q19" t="str">
        <f t="shared" si="0"/>
        <v>UPDATE `mounted` SET `StoneCost`='142855' WHERE `Level`='10';</v>
      </c>
      <c r="R19" t="str">
        <f t="shared" si="0"/>
        <v>UPDATE `mounted` SET `MetalCost`='84294' WHERE `Level`='10';</v>
      </c>
      <c r="S19" t="str">
        <f t="shared" si="0"/>
        <v>UPDATE `mounted` SET `TimeMin`='7h:35m:38' WHERE `Level`='10';</v>
      </c>
      <c r="T19" t="str">
        <f t="shared" si="0"/>
        <v>UPDATE `mounted` SET `TimeInt`='27338' WHERE `Level`='10';</v>
      </c>
      <c r="U19" t="str">
        <f t="shared" si="0"/>
        <v>UPDATE `mounted` SET `Required`='Farm Lv10' WHERE `Level`='10';</v>
      </c>
      <c r="V19" t="str">
        <f t="shared" si="0"/>
        <v>UPDATE `mounted` SET `Unlock`='War Elephant' WHERE `Level`='10';</v>
      </c>
      <c r="W19" t="str">
        <f t="shared" si="0"/>
        <v>UPDATE `mounted` SET `Unlock_ID`='33' WHERE `Level`='10';</v>
      </c>
    </row>
    <row r="20" spans="1:42" x14ac:dyDescent="0.25">
      <c r="A20" s="6">
        <v>11</v>
      </c>
      <c r="B20" s="9">
        <v>19380</v>
      </c>
      <c r="C20" s="6">
        <v>347325</v>
      </c>
      <c r="D20" s="6">
        <v>280287</v>
      </c>
      <c r="E20" s="6">
        <v>214272</v>
      </c>
      <c r="F20" s="6">
        <v>126431</v>
      </c>
      <c r="G20" s="67" t="s">
        <v>213</v>
      </c>
      <c r="H20" s="43">
        <v>41007</v>
      </c>
      <c r="I20" s="6" t="s">
        <v>18</v>
      </c>
      <c r="J20" s="12"/>
      <c r="K20" s="91">
        <v>0</v>
      </c>
      <c r="N20" t="str">
        <f t="shared" si="0"/>
        <v>UPDATE `mounted` SET `MightBonus`='19380' WHERE `Level`='11';</v>
      </c>
      <c r="O20" t="str">
        <f t="shared" si="0"/>
        <v>UPDATE `mounted` SET `FoodCost`='347325' WHERE `Level`='11';</v>
      </c>
      <c r="P20" t="str">
        <f t="shared" si="0"/>
        <v>UPDATE `mounted` SET `WoodCost`='280287' WHERE `Level`='11';</v>
      </c>
      <c r="Q20" t="str">
        <f t="shared" si="0"/>
        <v>UPDATE `mounted` SET `StoneCost`='214272' WHERE `Level`='11';</v>
      </c>
      <c r="R20" t="str">
        <f t="shared" si="0"/>
        <v>UPDATE `mounted` SET `MetalCost`='126431' WHERE `Level`='11';</v>
      </c>
      <c r="S20" t="str">
        <f t="shared" si="0"/>
        <v>UPDATE `mounted` SET `TimeMin`='11h:23m:27' WHERE `Level`='11';</v>
      </c>
      <c r="T20" t="str">
        <f t="shared" si="0"/>
        <v>UPDATE `mounted` SET `TimeInt`='41007' WHERE `Level`='11';</v>
      </c>
      <c r="U20" t="str">
        <f t="shared" si="0"/>
        <v>UPDATE `mounted` SET `Required`='Farm Lv11' WHERE `Level`='11';</v>
      </c>
      <c r="V20" t="str">
        <f t="shared" si="0"/>
        <v>UPDATE `mounted` SET `Unlock`='' WHERE `Level`='11';</v>
      </c>
      <c r="W20" t="str">
        <f t="shared" si="0"/>
        <v>UPDATE `mounted` SET `Unlock_ID`='0' WHERE `Level`='11';</v>
      </c>
    </row>
    <row r="21" spans="1:42" x14ac:dyDescent="0.25">
      <c r="A21" s="6">
        <v>12</v>
      </c>
      <c r="B21" s="9">
        <v>38744</v>
      </c>
      <c r="C21" s="6">
        <v>694612</v>
      </c>
      <c r="D21" s="6">
        <v>560520</v>
      </c>
      <c r="E21" s="6">
        <v>428519</v>
      </c>
      <c r="F21" s="6">
        <v>252868</v>
      </c>
      <c r="G21" s="67" t="s">
        <v>214</v>
      </c>
      <c r="H21" s="43">
        <v>82013</v>
      </c>
      <c r="I21" s="6" t="s">
        <v>19</v>
      </c>
      <c r="J21" s="12"/>
      <c r="K21" s="91">
        <v>0</v>
      </c>
      <c r="N21" t="str">
        <f t="shared" si="0"/>
        <v>UPDATE `mounted` SET `MightBonus`='38744' WHERE `Level`='12';</v>
      </c>
      <c r="O21" t="str">
        <f t="shared" si="0"/>
        <v>UPDATE `mounted` SET `FoodCost`='694612' WHERE `Level`='12';</v>
      </c>
      <c r="P21" t="str">
        <f t="shared" si="0"/>
        <v>UPDATE `mounted` SET `WoodCost`='560520' WHERE `Level`='12';</v>
      </c>
      <c r="Q21" t="str">
        <f t="shared" si="0"/>
        <v>UPDATE `mounted` SET `StoneCost`='428519' WHERE `Level`='12';</v>
      </c>
      <c r="R21" t="str">
        <f t="shared" si="0"/>
        <v>UPDATE `mounted` SET `MetalCost`='252868' WHERE `Level`='12';</v>
      </c>
      <c r="S21" t="str">
        <f t="shared" si="0"/>
        <v>UPDATE `mounted` SET `TimeMin`='22h:46m:53' WHERE `Level`='12';</v>
      </c>
      <c r="T21" t="str">
        <f t="shared" si="0"/>
        <v>UPDATE `mounted` SET `TimeInt`='82013' WHERE `Level`='12';</v>
      </c>
      <c r="U21" t="str">
        <f t="shared" si="0"/>
        <v>UPDATE `mounted` SET `Required`='Farm Lv12' WHERE `Level`='12';</v>
      </c>
      <c r="V21" t="str">
        <f t="shared" si="0"/>
        <v>UPDATE `mounted` SET `Unlock`='' WHERE `Level`='12';</v>
      </c>
      <c r="W21" t="str">
        <f t="shared" si="0"/>
        <v>UPDATE `mounted` SET `Unlock_ID`='0' WHERE `Level`='12';</v>
      </c>
    </row>
    <row r="22" spans="1:42" x14ac:dyDescent="0.25">
      <c r="A22" s="6">
        <v>13</v>
      </c>
      <c r="B22" s="9">
        <v>96836</v>
      </c>
      <c r="C22" s="6">
        <v>1736480</v>
      </c>
      <c r="D22" s="6">
        <v>1401266</v>
      </c>
      <c r="E22" s="6">
        <v>1071264</v>
      </c>
      <c r="F22" s="6">
        <v>632129</v>
      </c>
      <c r="G22" s="67" t="s">
        <v>215</v>
      </c>
      <c r="H22" s="43">
        <v>205032</v>
      </c>
      <c r="I22" s="6" t="s">
        <v>20</v>
      </c>
      <c r="J22" s="12"/>
      <c r="K22" s="91">
        <v>0</v>
      </c>
      <c r="N22" t="str">
        <f t="shared" si="0"/>
        <v>UPDATE `mounted` SET `MightBonus`='96836' WHERE `Level`='13';</v>
      </c>
      <c r="O22" t="str">
        <f t="shared" si="0"/>
        <v>UPDATE `mounted` SET `FoodCost`='1736480' WHERE `Level`='13';</v>
      </c>
      <c r="P22" t="str">
        <f t="shared" si="0"/>
        <v>UPDATE `mounted` SET `WoodCost`='1401266' WHERE `Level`='13';</v>
      </c>
      <c r="Q22" t="str">
        <f t="shared" si="0"/>
        <v>UPDATE `mounted` SET `StoneCost`='1071264' WHERE `Level`='13';</v>
      </c>
      <c r="R22" t="str">
        <f t="shared" si="0"/>
        <v>UPDATE `mounted` SET `MetalCost`='632129' WHERE `Level`='13';</v>
      </c>
      <c r="S22" t="str">
        <f t="shared" si="0"/>
        <v>UPDATE `mounted` SET `TimeMin`='2d 8h:57m:12' WHERE `Level`='13';</v>
      </c>
      <c r="T22" t="str">
        <f t="shared" si="0"/>
        <v>UPDATE `mounted` SET `TimeInt`='205032' WHERE `Level`='13';</v>
      </c>
      <c r="U22" t="str">
        <f t="shared" si="0"/>
        <v>UPDATE `mounted` SET `Required`='Farm Lv13' WHERE `Level`='13';</v>
      </c>
      <c r="V22" t="str">
        <f t="shared" si="0"/>
        <v>UPDATE `mounted` SET `Unlock`='' WHERE `Level`='13';</v>
      </c>
      <c r="W22" t="str">
        <f t="shared" si="0"/>
        <v>UPDATE `mounted` SET `Unlock_ID`='0' WHERE `Level`='13';</v>
      </c>
    </row>
    <row r="23" spans="1:42" x14ac:dyDescent="0.25">
      <c r="A23" s="6">
        <v>14</v>
      </c>
      <c r="B23" s="9">
        <v>290477</v>
      </c>
      <c r="C23" s="6">
        <v>5209365</v>
      </c>
      <c r="D23" s="6">
        <v>4203736</v>
      </c>
      <c r="E23" s="6">
        <v>3213724</v>
      </c>
      <c r="F23" s="6">
        <v>1896359</v>
      </c>
      <c r="G23" s="67" t="s">
        <v>216</v>
      </c>
      <c r="H23" s="43">
        <v>615094</v>
      </c>
      <c r="I23" s="6" t="s">
        <v>21</v>
      </c>
      <c r="J23" s="12"/>
      <c r="K23" s="91">
        <v>0</v>
      </c>
      <c r="N23" t="str">
        <f t="shared" si="0"/>
        <v>UPDATE `mounted` SET `MightBonus`='290477' WHERE `Level`='14';</v>
      </c>
      <c r="O23" t="str">
        <f t="shared" si="0"/>
        <v>UPDATE `mounted` SET `FoodCost`='5209365' WHERE `Level`='14';</v>
      </c>
      <c r="P23" t="str">
        <f t="shared" si="0"/>
        <v>UPDATE `mounted` SET `WoodCost`='4203736' WHERE `Level`='14';</v>
      </c>
      <c r="Q23" t="str">
        <f t="shared" si="0"/>
        <v>UPDATE `mounted` SET `StoneCost`='3213724' WHERE `Level`='14';</v>
      </c>
      <c r="R23" t="str">
        <f t="shared" si="0"/>
        <v>UPDATE `mounted` SET `MetalCost`='1896359' WHERE `Level`='14';</v>
      </c>
      <c r="S23" t="str">
        <f t="shared" si="0"/>
        <v>UPDATE `mounted` SET `TimeMin`='7d 2h:51m:34' WHERE `Level`='14';</v>
      </c>
      <c r="T23" t="str">
        <f t="shared" si="0"/>
        <v>UPDATE `mounted` SET `TimeInt`='615094' WHERE `Level`='14';</v>
      </c>
      <c r="U23" t="str">
        <f t="shared" si="0"/>
        <v>UPDATE `mounted` SET `Required`='Farm Lv14' WHERE `Level`='14';</v>
      </c>
      <c r="V23" t="str">
        <f t="shared" si="0"/>
        <v>UPDATE `mounted` SET `Unlock`='' WHERE `Level`='14';</v>
      </c>
      <c r="W23" t="str">
        <f t="shared" si="0"/>
        <v>UPDATE `mounted` SET `Unlock_ID`='0' WHERE `Level`='14';</v>
      </c>
    </row>
    <row r="24" spans="1:42" x14ac:dyDescent="0.25">
      <c r="A24" s="6">
        <v>15</v>
      </c>
      <c r="B24" s="9">
        <v>580938</v>
      </c>
      <c r="C24" s="6">
        <v>10418700</v>
      </c>
      <c r="D24" s="6">
        <v>8407422</v>
      </c>
      <c r="E24" s="6">
        <v>6427368</v>
      </c>
      <c r="F24" s="6">
        <v>3792718</v>
      </c>
      <c r="G24" s="67" t="s">
        <v>217</v>
      </c>
      <c r="H24" s="43">
        <v>1230188</v>
      </c>
      <c r="I24" s="6" t="s">
        <v>22</v>
      </c>
      <c r="J24" s="12"/>
      <c r="K24" s="91">
        <v>0</v>
      </c>
      <c r="N24" t="str">
        <f t="shared" si="0"/>
        <v>UPDATE `mounted` SET `MightBonus`='580938' WHERE `Level`='15';</v>
      </c>
      <c r="O24" t="str">
        <f t="shared" si="0"/>
        <v>UPDATE `mounted` SET `FoodCost`='10418700' WHERE `Level`='15';</v>
      </c>
      <c r="P24" t="str">
        <f t="shared" si="0"/>
        <v>UPDATE `mounted` SET `WoodCost`='8407422' WHERE `Level`='15';</v>
      </c>
      <c r="Q24" t="str">
        <f t="shared" si="0"/>
        <v>UPDATE `mounted` SET `StoneCost`='6427368' WHERE `Level`='15';</v>
      </c>
      <c r="R24" t="str">
        <f t="shared" si="0"/>
        <v>UPDATE `mounted` SET `MetalCost`='3792718' WHERE `Level`='15';</v>
      </c>
      <c r="S24" t="str">
        <f t="shared" si="0"/>
        <v>UPDATE `mounted` SET `TimeMin`='14d 5h:43m:08' WHERE `Level`='15';</v>
      </c>
      <c r="T24" t="str">
        <f t="shared" si="0"/>
        <v>UPDATE `mounted` SET `TimeInt`='1230188' WHERE `Level`='15';</v>
      </c>
      <c r="U24" t="str">
        <f t="shared" si="0"/>
        <v>UPDATE `mounted` SET `Required`='Farm Lv15' WHERE `Level`='15';</v>
      </c>
      <c r="V24" t="str">
        <f t="shared" si="0"/>
        <v>UPDATE `mounted` SET `Unlock`='' WHERE `Level`='15';</v>
      </c>
      <c r="W24" t="str">
        <f t="shared" si="0"/>
        <v>UPDATE `mounted` SET `Unlock_ID`='0' WHERE `Level`='15';</v>
      </c>
    </row>
    <row r="25" spans="1:42" x14ac:dyDescent="0.25">
      <c r="A25" s="6">
        <v>16</v>
      </c>
      <c r="B25" s="9">
        <v>871399</v>
      </c>
      <c r="C25" s="6">
        <v>15628036</v>
      </c>
      <c r="D25" s="6">
        <v>12611098</v>
      </c>
      <c r="E25" s="6">
        <v>9641042</v>
      </c>
      <c r="F25" s="6">
        <v>5689067</v>
      </c>
      <c r="G25" s="67" t="s">
        <v>218</v>
      </c>
      <c r="H25" s="43">
        <v>1845282</v>
      </c>
      <c r="I25" s="6" t="s">
        <v>23</v>
      </c>
      <c r="J25" s="12"/>
      <c r="K25" s="91">
        <v>0</v>
      </c>
      <c r="N25" t="str">
        <f t="shared" si="0"/>
        <v>UPDATE `mounted` SET `MightBonus`='871399' WHERE `Level`='16';</v>
      </c>
      <c r="O25" t="str">
        <f t="shared" si="0"/>
        <v>UPDATE `mounted` SET `FoodCost`='15628036' WHERE `Level`='16';</v>
      </c>
      <c r="P25" t="str">
        <f t="shared" si="0"/>
        <v>UPDATE `mounted` SET `WoodCost`='12611098' WHERE `Level`='16';</v>
      </c>
      <c r="Q25" t="str">
        <f t="shared" si="0"/>
        <v>UPDATE `mounted` SET `StoneCost`='9641042' WHERE `Level`='16';</v>
      </c>
      <c r="R25" t="str">
        <f t="shared" si="0"/>
        <v>UPDATE `mounted` SET `MetalCost`='5689067' WHERE `Level`='16';</v>
      </c>
      <c r="S25" t="str">
        <f t="shared" si="0"/>
        <v>UPDATE `mounted` SET `TimeMin`='21d 8h:34m:42' WHERE `Level`='16';</v>
      </c>
      <c r="T25" t="str">
        <f t="shared" si="0"/>
        <v>UPDATE `mounted` SET `TimeInt`='1845282' WHERE `Level`='16';</v>
      </c>
      <c r="U25" t="str">
        <f t="shared" si="0"/>
        <v>UPDATE `mounted` SET `Required`='Farm Lv16' WHERE `Level`='16';</v>
      </c>
      <c r="V25" t="str">
        <f t="shared" si="0"/>
        <v>UPDATE `mounted` SET `Unlock`='' WHERE `Level`='16';</v>
      </c>
      <c r="W25" t="str">
        <f t="shared" si="0"/>
        <v>UPDATE `mounted` SET `Unlock_ID`='0' WHERE `Level`='16';</v>
      </c>
    </row>
    <row r="26" spans="1:42" x14ac:dyDescent="0.25">
      <c r="A26" s="6">
        <v>17</v>
      </c>
      <c r="B26" s="9">
        <v>1742781</v>
      </c>
      <c r="C26" s="6">
        <v>31256033</v>
      </c>
      <c r="D26" s="6">
        <v>25222169</v>
      </c>
      <c r="E26" s="6">
        <v>19282060</v>
      </c>
      <c r="F26" s="6">
        <v>11378112</v>
      </c>
      <c r="G26" s="67" t="s">
        <v>205</v>
      </c>
      <c r="H26" s="43">
        <v>3690563</v>
      </c>
      <c r="I26" s="6" t="s">
        <v>24</v>
      </c>
      <c r="J26" s="12"/>
      <c r="K26" s="91">
        <v>0</v>
      </c>
      <c r="N26" t="str">
        <f t="shared" si="0"/>
        <v>UPDATE `mounted` SET `MightBonus`='1742781' WHERE `Level`='17';</v>
      </c>
      <c r="O26" t="str">
        <f t="shared" si="0"/>
        <v>UPDATE `mounted` SET `FoodCost`='31256033' WHERE `Level`='17';</v>
      </c>
      <c r="P26" t="str">
        <f t="shared" si="0"/>
        <v>UPDATE `mounted` SET `WoodCost`='25222169' WHERE `Level`='17';</v>
      </c>
      <c r="Q26" t="str">
        <f t="shared" si="0"/>
        <v>UPDATE `mounted` SET `StoneCost`='19282060' WHERE `Level`='17';</v>
      </c>
      <c r="R26" t="str">
        <f t="shared" si="0"/>
        <v>UPDATE `mounted` SET `MetalCost`='11378112' WHERE `Level`='17';</v>
      </c>
      <c r="S26" t="str">
        <f t="shared" si="0"/>
        <v>UPDATE `mounted` SET `TimeMin`='42d 17h:9m:23' WHERE `Level`='17';</v>
      </c>
      <c r="T26" t="str">
        <f t="shared" si="0"/>
        <v>UPDATE `mounted` SET `TimeInt`='3690563' WHERE `Level`='17';</v>
      </c>
      <c r="U26" t="str">
        <f t="shared" si="0"/>
        <v>UPDATE `mounted` SET `Required`='Farm Lv17' WHERE `Level`='17';</v>
      </c>
      <c r="V26" t="str">
        <f t="shared" si="0"/>
        <v>UPDATE `mounted` SET `Unlock`='' WHERE `Level`='17';</v>
      </c>
      <c r="W26" t="str">
        <f t="shared" si="0"/>
        <v>UPDATE `mounted` SET `Unlock_ID`='0' WHERE `Level`='17';</v>
      </c>
    </row>
    <row r="27" spans="1:42" x14ac:dyDescent="0.25">
      <c r="A27" s="6">
        <v>18</v>
      </c>
      <c r="B27" s="9">
        <v>2614164</v>
      </c>
      <c r="C27" s="6">
        <v>46883831</v>
      </c>
      <c r="D27" s="6">
        <v>37833241</v>
      </c>
      <c r="E27" s="6">
        <v>28923327</v>
      </c>
      <c r="F27" s="6">
        <v>17067136</v>
      </c>
      <c r="G27" s="67" t="s">
        <v>206</v>
      </c>
      <c r="H27" s="43">
        <v>5535844</v>
      </c>
      <c r="I27" s="6" t="s">
        <v>25</v>
      </c>
      <c r="J27" s="12"/>
      <c r="K27" s="91">
        <v>0</v>
      </c>
      <c r="N27" t="str">
        <f t="shared" si="0"/>
        <v>UPDATE `mounted` SET `MightBonus`='2614164' WHERE `Level`='18';</v>
      </c>
      <c r="O27" t="str">
        <f t="shared" si="0"/>
        <v>UPDATE `mounted` SET `FoodCost`='46883831' WHERE `Level`='18';</v>
      </c>
      <c r="P27" t="str">
        <f t="shared" si="0"/>
        <v>UPDATE `mounted` SET `WoodCost`='37833241' WHERE `Level`='18';</v>
      </c>
      <c r="Q27" t="str">
        <f t="shared" si="0"/>
        <v>UPDATE `mounted` SET `StoneCost`='28923327' WHERE `Level`='18';</v>
      </c>
      <c r="R27" t="str">
        <f t="shared" si="0"/>
        <v>UPDATE `mounted` SET `MetalCost`='17067136' WHERE `Level`='18';</v>
      </c>
      <c r="S27" t="str">
        <f t="shared" si="0"/>
        <v>UPDATE `mounted` SET `TimeMin`='64d 1h:44m:4' WHERE `Level`='18';</v>
      </c>
      <c r="T27" t="str">
        <f t="shared" si="0"/>
        <v>UPDATE `mounted` SET `TimeInt`='5535844' WHERE `Level`='18';</v>
      </c>
      <c r="U27" t="str">
        <f t="shared" si="0"/>
        <v>UPDATE `mounted` SET `Required`='Farm Lv18' WHERE `Level`='18';</v>
      </c>
      <c r="V27" t="str">
        <f t="shared" si="0"/>
        <v>UPDATE `mounted` SET `Unlock`='' WHERE `Level`='18';</v>
      </c>
      <c r="W27" t="str">
        <f t="shared" si="0"/>
        <v>UPDATE `mounted` SET `Unlock_ID`='0' WHERE `Level`='18';</v>
      </c>
    </row>
    <row r="28" spans="1:42" x14ac:dyDescent="0.25">
      <c r="A28" s="6">
        <v>19</v>
      </c>
      <c r="B28" s="9">
        <v>5228313</v>
      </c>
      <c r="C28" s="6">
        <v>93767982</v>
      </c>
      <c r="D28" s="6">
        <v>75665862</v>
      </c>
      <c r="E28" s="6">
        <v>57846834</v>
      </c>
      <c r="F28" s="6">
        <v>34134293</v>
      </c>
      <c r="G28" s="67" t="s">
        <v>207</v>
      </c>
      <c r="H28" s="43">
        <v>11071688</v>
      </c>
      <c r="I28" s="6" t="s">
        <v>26</v>
      </c>
      <c r="J28" s="12"/>
      <c r="K28" s="91">
        <v>0</v>
      </c>
      <c r="N28" t="str">
        <f t="shared" si="0"/>
        <v>UPDATE `mounted` SET `MightBonus`='5228313' WHERE `Level`='19';</v>
      </c>
      <c r="O28" t="str">
        <f t="shared" si="0"/>
        <v>UPDATE `mounted` SET `FoodCost`='93767982' WHERE `Level`='19';</v>
      </c>
      <c r="P28" t="str">
        <f t="shared" si="0"/>
        <v>UPDATE `mounted` SET `WoodCost`='75665862' WHERE `Level`='19';</v>
      </c>
      <c r="Q28" t="str">
        <f t="shared" si="0"/>
        <v>UPDATE `mounted` SET `StoneCost`='57846834' WHERE `Level`='19';</v>
      </c>
      <c r="R28" t="str">
        <f t="shared" si="0"/>
        <v>UPDATE `mounted` SET `MetalCost`='34134293' WHERE `Level`='19';</v>
      </c>
      <c r="S28" t="str">
        <f t="shared" si="0"/>
        <v>UPDATE `mounted` SET `TimeMin`='128d 3h:28m:8' WHERE `Level`='19';</v>
      </c>
      <c r="T28" t="str">
        <f t="shared" si="0"/>
        <v>UPDATE `mounted` SET `TimeInt`='11071688' WHERE `Level`='19';</v>
      </c>
      <c r="U28" t="str">
        <f t="shared" si="0"/>
        <v>UPDATE `mounted` SET `Required`='Farm Lv19' WHERE `Level`='19';</v>
      </c>
      <c r="V28" t="str">
        <f t="shared" si="0"/>
        <v>UPDATE `mounted` SET `Unlock`='' WHERE `Level`='19';</v>
      </c>
      <c r="W28" t="str">
        <f t="shared" si="0"/>
        <v>UPDATE `mounted` SET `Unlock_ID`='0' WHERE `Level`='19';</v>
      </c>
    </row>
    <row r="29" spans="1:42" x14ac:dyDescent="0.25">
      <c r="A29" s="6">
        <v>20</v>
      </c>
      <c r="B29" s="9">
        <v>0</v>
      </c>
      <c r="C29" s="6">
        <v>0</v>
      </c>
      <c r="D29" s="6">
        <v>0</v>
      </c>
      <c r="E29" s="6">
        <v>0</v>
      </c>
      <c r="F29" s="6">
        <v>0</v>
      </c>
      <c r="G29" s="15">
        <v>0</v>
      </c>
      <c r="H29" s="43">
        <v>0</v>
      </c>
      <c r="I29" s="6"/>
      <c r="J29" s="12" t="s">
        <v>145</v>
      </c>
      <c r="K29" s="91">
        <v>34</v>
      </c>
      <c r="N29" t="str">
        <f t="shared" si="0"/>
        <v>UPDATE `mounted` SET `MightBonus`='0' WHERE `Level`='20';</v>
      </c>
      <c r="O29" t="str">
        <f t="shared" si="0"/>
        <v>UPDATE `mounted` SET `FoodCost`='0' WHERE `Level`='20';</v>
      </c>
      <c r="P29" t="str">
        <f t="shared" si="0"/>
        <v>UPDATE `mounted` SET `WoodCost`='0' WHERE `Level`='20';</v>
      </c>
      <c r="Q29" t="str">
        <f t="shared" si="0"/>
        <v>UPDATE `mounted` SET `StoneCost`='0' WHERE `Level`='20';</v>
      </c>
      <c r="R29" t="str">
        <f t="shared" si="0"/>
        <v>UPDATE `mounted` SET `MetalCost`='0' WHERE `Level`='20';</v>
      </c>
      <c r="S29" t="str">
        <f t="shared" si="0"/>
        <v>UPDATE `mounted` SET `TimeMin`='0' WHERE `Level`='20';</v>
      </c>
      <c r="T29" t="str">
        <f t="shared" si="0"/>
        <v>UPDATE `mounted` SET `TimeInt`='0' WHERE `Level`='20';</v>
      </c>
      <c r="U29" t="str">
        <f t="shared" si="0"/>
        <v>UPDATE `mounted` SET `Required`='' WHERE `Level`='20';</v>
      </c>
      <c r="V29" t="str">
        <f t="shared" si="0"/>
        <v>UPDATE `mounted` SET `Unlock`='War Stormer' WHERE `Level`='20';</v>
      </c>
      <c r="W29" t="str">
        <f t="shared" si="0"/>
        <v>UPDATE `mounted` SET `Unlock_ID`='34' WHERE `Level`='20';</v>
      </c>
    </row>
    <row r="30" spans="1:42" x14ac:dyDescent="0.25">
      <c r="C30" s="121"/>
      <c r="D30" s="121"/>
      <c r="E30" s="121"/>
      <c r="F30" s="81"/>
      <c r="H30" s="81"/>
      <c r="L30" s="1"/>
    </row>
    <row r="31" spans="1:42" x14ac:dyDescent="0.25">
      <c r="C31" s="70"/>
      <c r="F31" s="119"/>
      <c r="M31" s="1"/>
    </row>
    <row r="32" spans="1:42" s="21" customFormat="1" x14ac:dyDescent="0.25">
      <c r="A32" s="21" t="s">
        <v>147</v>
      </c>
      <c r="B32" s="21" t="s">
        <v>370</v>
      </c>
      <c r="C32" s="21" t="s">
        <v>11</v>
      </c>
      <c r="K32" s="92"/>
      <c r="L32" s="27"/>
      <c r="M32" s="27"/>
      <c r="N32" s="29"/>
      <c r="O32" s="27"/>
      <c r="P32" s="27"/>
      <c r="Q32" s="27"/>
      <c r="R32" s="27"/>
      <c r="S32" s="27"/>
      <c r="T32" s="27"/>
      <c r="U32" s="27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H32" s="32"/>
      <c r="AI32" s="32"/>
      <c r="AJ32" s="32"/>
      <c r="AK32" s="32"/>
      <c r="AL32" s="32"/>
      <c r="AM32" s="32"/>
      <c r="AN32" s="32"/>
      <c r="AO32" s="32"/>
      <c r="AP32" s="32"/>
    </row>
    <row r="33" spans="1:42" s="3" customFormat="1" x14ac:dyDescent="0.25">
      <c r="D33" s="3">
        <v>2</v>
      </c>
      <c r="E33" s="3">
        <v>2</v>
      </c>
      <c r="F33" s="3">
        <v>7</v>
      </c>
      <c r="K33" s="93"/>
      <c r="L33" s="28"/>
      <c r="M33" s="28"/>
      <c r="N33" s="30"/>
      <c r="O33" s="28"/>
      <c r="P33" s="28"/>
      <c r="Q33" s="28"/>
      <c r="R33" s="28"/>
      <c r="S33" s="28"/>
      <c r="T33" s="28"/>
      <c r="U33" s="28"/>
      <c r="W33" s="4"/>
      <c r="X33" s="4"/>
      <c r="Y33" s="4"/>
      <c r="Z33" s="4"/>
      <c r="AA33" s="4"/>
      <c r="AB33" s="4"/>
      <c r="AC33" s="4"/>
      <c r="AD33" s="4"/>
      <c r="AE33" s="4"/>
      <c r="AF33" s="4"/>
      <c r="AH33" s="33"/>
      <c r="AI33" s="33"/>
      <c r="AJ33" s="33"/>
      <c r="AK33" s="33"/>
      <c r="AL33" s="33"/>
      <c r="AM33" s="33"/>
      <c r="AN33" s="33"/>
      <c r="AO33" s="33"/>
      <c r="AP33" s="33"/>
    </row>
    <row r="34" spans="1:42" ht="15" customHeight="1" x14ac:dyDescent="0.25">
      <c r="A34" s="42" t="s">
        <v>0</v>
      </c>
      <c r="B34" s="106" t="s">
        <v>170</v>
      </c>
      <c r="C34" s="42" t="s">
        <v>169</v>
      </c>
      <c r="D34" s="42" t="s">
        <v>168</v>
      </c>
      <c r="E34" s="42" t="s">
        <v>32</v>
      </c>
      <c r="F34" s="42" t="s">
        <v>34</v>
      </c>
      <c r="G34" s="8" t="s">
        <v>180</v>
      </c>
      <c r="H34" s="8" t="s">
        <v>181</v>
      </c>
      <c r="I34" s="8" t="s">
        <v>182</v>
      </c>
      <c r="J34" s="8" t="s">
        <v>179</v>
      </c>
      <c r="K34" s="8" t="s">
        <v>178</v>
      </c>
      <c r="L34" s="42" t="s">
        <v>177</v>
      </c>
      <c r="M34" s="107" t="s">
        <v>5</v>
      </c>
      <c r="N34" s="42" t="s">
        <v>239</v>
      </c>
      <c r="O34" s="42" t="s">
        <v>240</v>
      </c>
      <c r="P34" s="11" t="s">
        <v>184</v>
      </c>
      <c r="Q34" s="102" t="s">
        <v>384</v>
      </c>
      <c r="R34" s="42" t="s">
        <v>169</v>
      </c>
      <c r="S34" s="42" t="s">
        <v>168</v>
      </c>
      <c r="T34" s="42" t="s">
        <v>32</v>
      </c>
      <c r="U34" s="42" t="s">
        <v>34</v>
      </c>
      <c r="V34" s="8" t="s">
        <v>180</v>
      </c>
      <c r="W34" s="8" t="s">
        <v>181</v>
      </c>
      <c r="X34" s="8" t="s">
        <v>182</v>
      </c>
      <c r="Y34" s="8" t="s">
        <v>179</v>
      </c>
      <c r="Z34" s="8" t="s">
        <v>178</v>
      </c>
      <c r="AA34" s="42" t="s">
        <v>177</v>
      </c>
      <c r="AB34" s="107" t="s">
        <v>5</v>
      </c>
      <c r="AC34" s="42" t="s">
        <v>239</v>
      </c>
      <c r="AD34" s="42" t="s">
        <v>240</v>
      </c>
    </row>
    <row r="35" spans="1:42" x14ac:dyDescent="0.25">
      <c r="A35" s="18">
        <v>1</v>
      </c>
      <c r="B35" s="73">
        <v>120</v>
      </c>
      <c r="C35" s="120">
        <v>170</v>
      </c>
      <c r="D35" s="18">
        <v>2.15</v>
      </c>
      <c r="E35" s="18">
        <v>2.1</v>
      </c>
      <c r="F35" s="18">
        <v>7.2</v>
      </c>
      <c r="G35" s="95">
        <v>1890</v>
      </c>
      <c r="H35" s="95">
        <v>1470</v>
      </c>
      <c r="I35" s="95">
        <v>3260</v>
      </c>
      <c r="J35" s="95">
        <v>1810</v>
      </c>
      <c r="K35" s="96" t="s">
        <v>219</v>
      </c>
      <c r="L35" s="70">
        <v>360</v>
      </c>
      <c r="M35" s="15"/>
      <c r="N35" s="54">
        <v>0</v>
      </c>
      <c r="O35" s="54">
        <v>0</v>
      </c>
      <c r="P35" s="91">
        <v>0</v>
      </c>
      <c r="Q35" t="s">
        <v>183</v>
      </c>
      <c r="R35" t="str">
        <f t="shared" ref="R35:AD54" si="1">CONCATENATE($Q$34,R$34,$Q$35,C35,$Q$36,$A35,$Q$37)</f>
        <v>UPDATE `Ballista` SET `MightBonus`='170' WHERE `Level`='1';</v>
      </c>
      <c r="S35" t="str">
        <f t="shared" si="1"/>
        <v>UPDATE `Ballista` SET `Attack`='2.15' WHERE `Level`='1';</v>
      </c>
      <c r="T35" t="str">
        <f t="shared" si="1"/>
        <v>UPDATE `Ballista` SET `Defend`='2.1' WHERE `Level`='1';</v>
      </c>
      <c r="U35" t="str">
        <f t="shared" si="1"/>
        <v>UPDATE `Ballista` SET `Health`='7.2' WHERE `Level`='1';</v>
      </c>
      <c r="V35" t="str">
        <f t="shared" si="1"/>
        <v>UPDATE `Ballista` SET `FoodCost`='1890' WHERE `Level`='1';</v>
      </c>
      <c r="W35" t="str">
        <f t="shared" si="1"/>
        <v>UPDATE `Ballista` SET `WoodCost`='1470' WHERE `Level`='1';</v>
      </c>
      <c r="X35" t="str">
        <f t="shared" si="1"/>
        <v>UPDATE `Ballista` SET `StoneCost`='3260' WHERE `Level`='1';</v>
      </c>
      <c r="Y35" t="str">
        <f t="shared" si="1"/>
        <v>UPDATE `Ballista` SET `MetalCost`='1810' WHERE `Level`='1';</v>
      </c>
      <c r="Z35" t="str">
        <f t="shared" si="1"/>
        <v>UPDATE `Ballista` SET `TimeMin`='06m:00' WHERE `Level`='1';</v>
      </c>
      <c r="AA35" t="str">
        <f t="shared" si="1"/>
        <v>UPDATE `Ballista` SET `TimeInt`='360' WHERE `Level`='1';</v>
      </c>
      <c r="AB35" t="str">
        <f t="shared" si="1"/>
        <v>UPDATE `Ballista` SET `Required`='' WHERE `Level`='1';</v>
      </c>
      <c r="AC35" t="str">
        <f t="shared" si="1"/>
        <v>UPDATE `Ballista` SET `Required_ID`='0' WHERE `Level`='1';</v>
      </c>
      <c r="AD35" t="str">
        <f t="shared" si="1"/>
        <v>UPDATE `Ballista` SET `RequiredLevel`='0' WHERE `Level`='1';</v>
      </c>
    </row>
    <row r="36" spans="1:42" x14ac:dyDescent="0.25">
      <c r="A36" s="18">
        <v>2</v>
      </c>
      <c r="B36" s="73">
        <v>116</v>
      </c>
      <c r="C36" s="120">
        <v>424</v>
      </c>
      <c r="D36" s="18">
        <v>2.2999999999999998</v>
      </c>
      <c r="E36" s="18">
        <v>2.1500000000000004</v>
      </c>
      <c r="F36" s="18">
        <v>7.45</v>
      </c>
      <c r="G36" s="95">
        <v>4854</v>
      </c>
      <c r="H36" s="95">
        <v>4767</v>
      </c>
      <c r="I36" s="95">
        <v>6808</v>
      </c>
      <c r="J36" s="95">
        <v>4718</v>
      </c>
      <c r="K36" s="97" t="s">
        <v>220</v>
      </c>
      <c r="L36" s="94">
        <v>900</v>
      </c>
      <c r="M36" s="15"/>
      <c r="N36" s="54">
        <v>0</v>
      </c>
      <c r="O36" s="54">
        <v>0</v>
      </c>
      <c r="P36" s="91">
        <v>0</v>
      </c>
      <c r="Q36" s="101" t="s">
        <v>176</v>
      </c>
      <c r="R36" t="str">
        <f t="shared" si="1"/>
        <v>UPDATE `Ballista` SET `MightBonus`='424' WHERE `Level`='2';</v>
      </c>
      <c r="S36" t="str">
        <f t="shared" si="1"/>
        <v>UPDATE `Ballista` SET `Attack`='2.3' WHERE `Level`='2';</v>
      </c>
      <c r="T36" t="str">
        <f t="shared" si="1"/>
        <v>UPDATE `Ballista` SET `Defend`='2.15' WHERE `Level`='2';</v>
      </c>
      <c r="U36" t="str">
        <f t="shared" si="1"/>
        <v>UPDATE `Ballista` SET `Health`='7.45' WHERE `Level`='2';</v>
      </c>
      <c r="V36" t="str">
        <f t="shared" si="1"/>
        <v>UPDATE `Ballista` SET `FoodCost`='4854' WHERE `Level`='2';</v>
      </c>
      <c r="W36" t="str">
        <f t="shared" si="1"/>
        <v>UPDATE `Ballista` SET `WoodCost`='4767' WHERE `Level`='2';</v>
      </c>
      <c r="X36" t="str">
        <f t="shared" si="1"/>
        <v>UPDATE `Ballista` SET `StoneCost`='6808' WHERE `Level`='2';</v>
      </c>
      <c r="Y36" t="str">
        <f t="shared" si="1"/>
        <v>UPDATE `Ballista` SET `MetalCost`='4718' WHERE `Level`='2';</v>
      </c>
      <c r="Z36" t="str">
        <f t="shared" si="1"/>
        <v>UPDATE `Ballista` SET `TimeMin`='15m:00' WHERE `Level`='2';</v>
      </c>
      <c r="AA36" t="str">
        <f t="shared" si="1"/>
        <v>UPDATE `Ballista` SET `TimeInt`='900' WHERE `Level`='2';</v>
      </c>
      <c r="AB36" t="str">
        <f t="shared" si="1"/>
        <v>UPDATE `Ballista` SET `Required`='' WHERE `Level`='2';</v>
      </c>
      <c r="AC36" t="str">
        <f t="shared" si="1"/>
        <v>UPDATE `Ballista` SET `Required_ID`='0' WHERE `Level`='2';</v>
      </c>
      <c r="AD36" t="str">
        <f t="shared" si="1"/>
        <v>UPDATE `Ballista` SET `RequiredLevel`='0' WHERE `Level`='2';</v>
      </c>
    </row>
    <row r="37" spans="1:42" x14ac:dyDescent="0.25">
      <c r="A37" s="18">
        <v>3</v>
      </c>
      <c r="B37" s="73">
        <v>112</v>
      </c>
      <c r="C37" s="120">
        <v>680</v>
      </c>
      <c r="D37" s="18">
        <v>2.4499999999999997</v>
      </c>
      <c r="E37" s="18">
        <v>2.2000000000000002</v>
      </c>
      <c r="F37" s="18">
        <v>7.65</v>
      </c>
      <c r="G37" s="95">
        <v>7754</v>
      </c>
      <c r="H37" s="95">
        <v>7725</v>
      </c>
      <c r="I37" s="95">
        <v>10880</v>
      </c>
      <c r="J37" s="95">
        <v>7566</v>
      </c>
      <c r="K37" s="96" t="s">
        <v>221</v>
      </c>
      <c r="L37" s="70">
        <v>1440</v>
      </c>
      <c r="M37" s="15"/>
      <c r="N37" s="54">
        <v>0</v>
      </c>
      <c r="O37" s="54">
        <v>0</v>
      </c>
      <c r="P37" s="91">
        <v>0</v>
      </c>
      <c r="Q37" s="101" t="s">
        <v>175</v>
      </c>
      <c r="R37" t="str">
        <f t="shared" si="1"/>
        <v>UPDATE `Ballista` SET `MightBonus`='680' WHERE `Level`='3';</v>
      </c>
      <c r="S37" t="str">
        <f t="shared" si="1"/>
        <v>UPDATE `Ballista` SET `Attack`='2.45' WHERE `Level`='3';</v>
      </c>
      <c r="T37" t="str">
        <f t="shared" si="1"/>
        <v>UPDATE `Ballista` SET `Defend`='2.2' WHERE `Level`='3';</v>
      </c>
      <c r="U37" t="str">
        <f t="shared" si="1"/>
        <v>UPDATE `Ballista` SET `Health`='7.65' WHERE `Level`='3';</v>
      </c>
      <c r="V37" t="str">
        <f t="shared" si="1"/>
        <v>UPDATE `Ballista` SET `FoodCost`='7754' WHERE `Level`='3';</v>
      </c>
      <c r="W37" t="str">
        <f t="shared" si="1"/>
        <v>UPDATE `Ballista` SET `WoodCost`='7725' WHERE `Level`='3';</v>
      </c>
      <c r="X37" t="str">
        <f t="shared" si="1"/>
        <v>UPDATE `Ballista` SET `StoneCost`='10880' WHERE `Level`='3';</v>
      </c>
      <c r="Y37" t="str">
        <f t="shared" si="1"/>
        <v>UPDATE `Ballista` SET `MetalCost`='7566' WHERE `Level`='3';</v>
      </c>
      <c r="Z37" t="str">
        <f t="shared" si="1"/>
        <v>UPDATE `Ballista` SET `TimeMin`='24m:00' WHERE `Level`='3';</v>
      </c>
      <c r="AA37" t="str">
        <f t="shared" si="1"/>
        <v>UPDATE `Ballista` SET `TimeInt`='1440' WHERE `Level`='3';</v>
      </c>
      <c r="AB37" t="str">
        <f t="shared" si="1"/>
        <v>UPDATE `Ballista` SET `Required`='' WHERE `Level`='3';</v>
      </c>
      <c r="AC37" t="str">
        <f t="shared" si="1"/>
        <v>UPDATE `Ballista` SET `Required_ID`='0' WHERE `Level`='3';</v>
      </c>
      <c r="AD37" t="str">
        <f t="shared" si="1"/>
        <v>UPDATE `Ballista` SET `RequiredLevel`='0' WHERE `Level`='3';</v>
      </c>
    </row>
    <row r="38" spans="1:42" x14ac:dyDescent="0.25">
      <c r="A38" s="18">
        <v>4</v>
      </c>
      <c r="B38" s="73">
        <v>108</v>
      </c>
      <c r="C38" s="120">
        <v>1699</v>
      </c>
      <c r="D38" s="18">
        <v>2.5999999999999996</v>
      </c>
      <c r="E38" s="18">
        <v>2.25</v>
      </c>
      <c r="F38" s="18">
        <v>7.8500000000000005</v>
      </c>
      <c r="G38" s="95">
        <v>19306</v>
      </c>
      <c r="H38" s="95">
        <v>18458</v>
      </c>
      <c r="I38" s="95">
        <v>28172</v>
      </c>
      <c r="J38" s="95">
        <v>18962</v>
      </c>
      <c r="K38" s="97" t="s">
        <v>222</v>
      </c>
      <c r="L38" s="94">
        <v>3600</v>
      </c>
      <c r="M38" s="15"/>
      <c r="N38" s="54">
        <v>0</v>
      </c>
      <c r="O38" s="54">
        <v>0</v>
      </c>
      <c r="P38" s="91">
        <v>0</v>
      </c>
      <c r="R38" t="str">
        <f t="shared" si="1"/>
        <v>UPDATE `Ballista` SET `MightBonus`='1699' WHERE `Level`='4';</v>
      </c>
      <c r="S38" t="str">
        <f t="shared" si="1"/>
        <v>UPDATE `Ballista` SET `Attack`='2.6' WHERE `Level`='4';</v>
      </c>
      <c r="T38" t="str">
        <f t="shared" si="1"/>
        <v>UPDATE `Ballista` SET `Defend`='2.25' WHERE `Level`='4';</v>
      </c>
      <c r="U38" t="str">
        <f t="shared" si="1"/>
        <v>UPDATE `Ballista` SET `Health`='7.85' WHERE `Level`='4';</v>
      </c>
      <c r="V38" t="str">
        <f t="shared" si="1"/>
        <v>UPDATE `Ballista` SET `FoodCost`='19306' WHERE `Level`='4';</v>
      </c>
      <c r="W38" t="str">
        <f t="shared" si="1"/>
        <v>UPDATE `Ballista` SET `WoodCost`='18458' WHERE `Level`='4';</v>
      </c>
      <c r="X38" t="str">
        <f t="shared" si="1"/>
        <v>UPDATE `Ballista` SET `StoneCost`='28172' WHERE `Level`='4';</v>
      </c>
      <c r="Y38" t="str">
        <f t="shared" si="1"/>
        <v>UPDATE `Ballista` SET `MetalCost`='18962' WHERE `Level`='4';</v>
      </c>
      <c r="Z38" t="str">
        <f t="shared" si="1"/>
        <v>UPDATE `Ballista` SET `TimeMin`='1h:00m:00' WHERE `Level`='4';</v>
      </c>
      <c r="AA38" t="str">
        <f t="shared" si="1"/>
        <v>UPDATE `Ballista` SET `TimeInt`='3600' WHERE `Level`='4';</v>
      </c>
      <c r="AB38" t="str">
        <f t="shared" si="1"/>
        <v>UPDATE `Ballista` SET `Required`='' WHERE `Level`='4';</v>
      </c>
      <c r="AC38" t="str">
        <f t="shared" si="1"/>
        <v>UPDATE `Ballista` SET `Required_ID`='0' WHERE `Level`='4';</v>
      </c>
      <c r="AD38" t="str">
        <f t="shared" si="1"/>
        <v>UPDATE `Ballista` SET `RequiredLevel`='0' WHERE `Level`='4';</v>
      </c>
    </row>
    <row r="39" spans="1:42" x14ac:dyDescent="0.25">
      <c r="A39" s="18">
        <v>5</v>
      </c>
      <c r="B39" s="73">
        <v>104</v>
      </c>
      <c r="C39" s="120">
        <v>2549</v>
      </c>
      <c r="D39" s="18">
        <v>2.7499999999999996</v>
      </c>
      <c r="E39" s="18">
        <v>2.3000000000000003</v>
      </c>
      <c r="F39" s="18">
        <v>8.0500000000000007</v>
      </c>
      <c r="G39" s="95">
        <v>28974</v>
      </c>
      <c r="H39" s="95">
        <v>28252</v>
      </c>
      <c r="I39" s="95">
        <v>41748</v>
      </c>
      <c r="J39" s="95">
        <v>28408</v>
      </c>
      <c r="K39" s="96" t="s">
        <v>223</v>
      </c>
      <c r="L39" s="70">
        <v>5400</v>
      </c>
      <c r="M39" s="15"/>
      <c r="N39" s="54">
        <v>0</v>
      </c>
      <c r="O39" s="54">
        <v>0</v>
      </c>
      <c r="P39" s="91">
        <v>0</v>
      </c>
      <c r="R39" t="str">
        <f t="shared" si="1"/>
        <v>UPDATE `Ballista` SET `MightBonus`='2549' WHERE `Level`='5';</v>
      </c>
      <c r="S39" t="str">
        <f t="shared" si="1"/>
        <v>UPDATE `Ballista` SET `Attack`='2.75' WHERE `Level`='5';</v>
      </c>
      <c r="T39" t="str">
        <f t="shared" si="1"/>
        <v>UPDATE `Ballista` SET `Defend`='2.3' WHERE `Level`='5';</v>
      </c>
      <c r="U39" t="str">
        <f t="shared" si="1"/>
        <v>UPDATE `Ballista` SET `Health`='8.05' WHERE `Level`='5';</v>
      </c>
      <c r="V39" t="str">
        <f t="shared" si="1"/>
        <v>UPDATE `Ballista` SET `FoodCost`='28974' WHERE `Level`='5';</v>
      </c>
      <c r="W39" t="str">
        <f t="shared" si="1"/>
        <v>UPDATE `Ballista` SET `WoodCost`='28252' WHERE `Level`='5';</v>
      </c>
      <c r="X39" t="str">
        <f t="shared" si="1"/>
        <v>UPDATE `Ballista` SET `StoneCost`='41748' WHERE `Level`='5';</v>
      </c>
      <c r="Y39" t="str">
        <f t="shared" si="1"/>
        <v>UPDATE `Ballista` SET `MetalCost`='28408' WHERE `Level`='5';</v>
      </c>
      <c r="Z39" t="str">
        <f t="shared" si="1"/>
        <v>UPDATE `Ballista` SET `TimeMin`='1h:30m:00' WHERE `Level`='5';</v>
      </c>
      <c r="AA39" t="str">
        <f t="shared" si="1"/>
        <v>UPDATE `Ballista` SET `TimeInt`='5400' WHERE `Level`='5';</v>
      </c>
      <c r="AB39" t="str">
        <f t="shared" si="1"/>
        <v>UPDATE `Ballista` SET `Required`='' WHERE `Level`='5';</v>
      </c>
      <c r="AC39" t="str">
        <f t="shared" si="1"/>
        <v>UPDATE `Ballista` SET `Required_ID`='0' WHERE `Level`='5';</v>
      </c>
      <c r="AD39" t="str">
        <f t="shared" si="1"/>
        <v>UPDATE `Ballista` SET `RequiredLevel`='0' WHERE `Level`='5';</v>
      </c>
    </row>
    <row r="40" spans="1:42" x14ac:dyDescent="0.25">
      <c r="A40" s="18">
        <v>6</v>
      </c>
      <c r="B40" s="73">
        <v>100</v>
      </c>
      <c r="C40" s="120">
        <v>5099</v>
      </c>
      <c r="D40" s="18">
        <v>2.8999999999999995</v>
      </c>
      <c r="E40" s="18">
        <v>2.3500000000000005</v>
      </c>
      <c r="F40" s="18">
        <v>8.25</v>
      </c>
      <c r="G40" s="95">
        <v>58028</v>
      </c>
      <c r="H40" s="95">
        <v>56134</v>
      </c>
      <c r="I40" s="95">
        <v>81776</v>
      </c>
      <c r="J40" s="95">
        <v>58946</v>
      </c>
      <c r="K40" s="97" t="s">
        <v>224</v>
      </c>
      <c r="L40" s="94">
        <v>10800</v>
      </c>
      <c r="M40" s="15"/>
      <c r="N40" s="54">
        <v>0</v>
      </c>
      <c r="O40" s="54">
        <v>0</v>
      </c>
      <c r="P40" s="91">
        <v>0</v>
      </c>
      <c r="R40" t="str">
        <f t="shared" si="1"/>
        <v>UPDATE `Ballista` SET `MightBonus`='5099' WHERE `Level`='6';</v>
      </c>
      <c r="S40" t="str">
        <f t="shared" si="1"/>
        <v>UPDATE `Ballista` SET `Attack`='2.9' WHERE `Level`='6';</v>
      </c>
      <c r="T40" t="str">
        <f t="shared" si="1"/>
        <v>UPDATE `Ballista` SET `Defend`='2.35' WHERE `Level`='6';</v>
      </c>
      <c r="U40" t="str">
        <f t="shared" si="1"/>
        <v>UPDATE `Ballista` SET `Health`='8.25' WHERE `Level`='6';</v>
      </c>
      <c r="V40" t="str">
        <f t="shared" si="1"/>
        <v>UPDATE `Ballista` SET `FoodCost`='58028' WHERE `Level`='6';</v>
      </c>
      <c r="W40" t="str">
        <f t="shared" si="1"/>
        <v>UPDATE `Ballista` SET `WoodCost`='56134' WHERE `Level`='6';</v>
      </c>
      <c r="X40" t="str">
        <f t="shared" si="1"/>
        <v>UPDATE `Ballista` SET `StoneCost`='81776' WHERE `Level`='6';</v>
      </c>
      <c r="Y40" t="str">
        <f t="shared" si="1"/>
        <v>UPDATE `Ballista` SET `MetalCost`='58946' WHERE `Level`='6';</v>
      </c>
      <c r="Z40" t="str">
        <f t="shared" si="1"/>
        <v>UPDATE `Ballista` SET `TimeMin`='3h:00m:00' WHERE `Level`='6';</v>
      </c>
      <c r="AA40" t="str">
        <f t="shared" si="1"/>
        <v>UPDATE `Ballista` SET `TimeInt`='10800' WHERE `Level`='6';</v>
      </c>
      <c r="AB40" t="str">
        <f t="shared" si="1"/>
        <v>UPDATE `Ballista` SET `Required`='' WHERE `Level`='6';</v>
      </c>
      <c r="AC40" t="str">
        <f t="shared" si="1"/>
        <v>UPDATE `Ballista` SET `Required_ID`='0' WHERE `Level`='6';</v>
      </c>
      <c r="AD40" t="str">
        <f t="shared" si="1"/>
        <v>UPDATE `Ballista` SET `RequiredLevel`='0' WHERE `Level`='6';</v>
      </c>
    </row>
    <row r="41" spans="1:42" x14ac:dyDescent="0.25">
      <c r="A41" s="18">
        <v>7</v>
      </c>
      <c r="B41" s="73">
        <v>96</v>
      </c>
      <c r="C41" s="120">
        <v>7649</v>
      </c>
      <c r="D41" s="18">
        <v>3.0499999999999994</v>
      </c>
      <c r="E41" s="18">
        <v>2.4000000000000004</v>
      </c>
      <c r="F41" s="18">
        <v>8.4500000000000011</v>
      </c>
      <c r="G41" s="95">
        <v>89482</v>
      </c>
      <c r="H41" s="95">
        <v>83266</v>
      </c>
      <c r="I41" s="95">
        <v>124204</v>
      </c>
      <c r="J41" s="95">
        <v>85434</v>
      </c>
      <c r="K41" s="96" t="s">
        <v>225</v>
      </c>
      <c r="L41" s="70">
        <v>16200</v>
      </c>
      <c r="M41" s="15"/>
      <c r="N41" s="54">
        <v>0</v>
      </c>
      <c r="O41" s="54">
        <v>0</v>
      </c>
      <c r="P41" s="91">
        <v>0</v>
      </c>
      <c r="R41" t="str">
        <f t="shared" si="1"/>
        <v>UPDATE `Ballista` SET `MightBonus`='7649' WHERE `Level`='7';</v>
      </c>
      <c r="S41" t="str">
        <f t="shared" si="1"/>
        <v>UPDATE `Ballista` SET `Attack`='3.05' WHERE `Level`='7';</v>
      </c>
      <c r="T41" t="str">
        <f t="shared" si="1"/>
        <v>UPDATE `Ballista` SET `Defend`='2.4' WHERE `Level`='7';</v>
      </c>
      <c r="U41" t="str">
        <f t="shared" si="1"/>
        <v>UPDATE `Ballista` SET `Health`='8.45' WHERE `Level`='7';</v>
      </c>
      <c r="V41" t="str">
        <f t="shared" si="1"/>
        <v>UPDATE `Ballista` SET `FoodCost`='89482' WHERE `Level`='7';</v>
      </c>
      <c r="W41" t="str">
        <f t="shared" si="1"/>
        <v>UPDATE `Ballista` SET `WoodCost`='83266' WHERE `Level`='7';</v>
      </c>
      <c r="X41" t="str">
        <f t="shared" si="1"/>
        <v>UPDATE `Ballista` SET `StoneCost`='124204' WHERE `Level`='7';</v>
      </c>
      <c r="Y41" t="str">
        <f t="shared" si="1"/>
        <v>UPDATE `Ballista` SET `MetalCost`='85434' WHERE `Level`='7';</v>
      </c>
      <c r="Z41" t="str">
        <f t="shared" si="1"/>
        <v>UPDATE `Ballista` SET `TimeMin`='4h:30m:00' WHERE `Level`='7';</v>
      </c>
      <c r="AA41" t="str">
        <f t="shared" si="1"/>
        <v>UPDATE `Ballista` SET `TimeInt`='16200' WHERE `Level`='7';</v>
      </c>
      <c r="AB41" t="str">
        <f t="shared" si="1"/>
        <v>UPDATE `Ballista` SET `Required`='' WHERE `Level`='7';</v>
      </c>
      <c r="AC41" t="str">
        <f t="shared" si="1"/>
        <v>UPDATE `Ballista` SET `Required_ID`='0' WHERE `Level`='7';</v>
      </c>
      <c r="AD41" t="str">
        <f t="shared" si="1"/>
        <v>UPDATE `Ballista` SET `RequiredLevel`='0' WHERE `Level`='7';</v>
      </c>
    </row>
    <row r="42" spans="1:42" x14ac:dyDescent="0.25">
      <c r="A42" s="18">
        <v>8</v>
      </c>
      <c r="B42" s="73">
        <v>92</v>
      </c>
      <c r="C42" s="120">
        <v>19124</v>
      </c>
      <c r="D42" s="18">
        <v>3.1999999999999993</v>
      </c>
      <c r="E42" s="18">
        <v>2.4500000000000002</v>
      </c>
      <c r="F42" s="18">
        <v>8.6500000000000021</v>
      </c>
      <c r="G42" s="95">
        <v>227500</v>
      </c>
      <c r="H42" s="95">
        <v>206935</v>
      </c>
      <c r="I42" s="95">
        <v>307480</v>
      </c>
      <c r="J42" s="95">
        <v>214230</v>
      </c>
      <c r="K42" s="97" t="s">
        <v>226</v>
      </c>
      <c r="L42" s="94">
        <v>40500</v>
      </c>
      <c r="M42" s="15"/>
      <c r="N42" s="54">
        <v>0</v>
      </c>
      <c r="O42" s="54">
        <v>0</v>
      </c>
      <c r="P42" s="91">
        <v>0</v>
      </c>
      <c r="R42" t="str">
        <f t="shared" si="1"/>
        <v>UPDATE `Ballista` SET `MightBonus`='19124' WHERE `Level`='8';</v>
      </c>
      <c r="S42" t="str">
        <f t="shared" si="1"/>
        <v>UPDATE `Ballista` SET `Attack`='3.2' WHERE `Level`='8';</v>
      </c>
      <c r="T42" t="str">
        <f t="shared" si="1"/>
        <v>UPDATE `Ballista` SET `Defend`='2.45' WHERE `Level`='8';</v>
      </c>
      <c r="U42" t="str">
        <f t="shared" si="1"/>
        <v>UPDATE `Ballista` SET `Health`='8.65' WHERE `Level`='8';</v>
      </c>
      <c r="V42" t="str">
        <f t="shared" si="1"/>
        <v>UPDATE `Ballista` SET `FoodCost`='227500' WHERE `Level`='8';</v>
      </c>
      <c r="W42" t="str">
        <f t="shared" si="1"/>
        <v>UPDATE `Ballista` SET `WoodCost`='206935' WHERE `Level`='8';</v>
      </c>
      <c r="X42" t="str">
        <f t="shared" si="1"/>
        <v>UPDATE `Ballista` SET `StoneCost`='307480' WHERE `Level`='8';</v>
      </c>
      <c r="Y42" t="str">
        <f t="shared" si="1"/>
        <v>UPDATE `Ballista` SET `MetalCost`='214230' WHERE `Level`='8';</v>
      </c>
      <c r="Z42" t="str">
        <f t="shared" si="1"/>
        <v>UPDATE `Ballista` SET `TimeMin`='11h:15m:00' WHERE `Level`='8';</v>
      </c>
      <c r="AA42" t="str">
        <f t="shared" si="1"/>
        <v>UPDATE `Ballista` SET `TimeInt`='40500' WHERE `Level`='8';</v>
      </c>
      <c r="AB42" t="str">
        <f t="shared" si="1"/>
        <v>UPDATE `Ballista` SET `Required`='' WHERE `Level`='8';</v>
      </c>
      <c r="AC42" t="str">
        <f t="shared" si="1"/>
        <v>UPDATE `Ballista` SET `Required_ID`='0' WHERE `Level`='8';</v>
      </c>
      <c r="AD42" t="str">
        <f t="shared" si="1"/>
        <v>UPDATE `Ballista` SET `RequiredLevel`='0' WHERE `Level`='8';</v>
      </c>
    </row>
    <row r="43" spans="1:42" x14ac:dyDescent="0.25">
      <c r="A43" s="18">
        <v>9</v>
      </c>
      <c r="B43" s="73">
        <v>88</v>
      </c>
      <c r="C43" s="120">
        <v>28687</v>
      </c>
      <c r="D43" s="18">
        <v>3.3499999999999992</v>
      </c>
      <c r="E43" s="18">
        <v>2.5000000000000004</v>
      </c>
      <c r="F43" s="18">
        <v>8.8500000000000014</v>
      </c>
      <c r="G43" s="95">
        <v>346265</v>
      </c>
      <c r="H43" s="95">
        <v>310368</v>
      </c>
      <c r="I43" s="95">
        <v>457210</v>
      </c>
      <c r="J43" s="95">
        <v>320460</v>
      </c>
      <c r="K43" s="96" t="s">
        <v>227</v>
      </c>
      <c r="L43" s="70">
        <v>60750</v>
      </c>
      <c r="M43" s="15"/>
      <c r="N43" s="54">
        <v>0</v>
      </c>
      <c r="O43" s="54">
        <v>0</v>
      </c>
      <c r="P43" s="91">
        <v>0</v>
      </c>
      <c r="R43" t="str">
        <f t="shared" si="1"/>
        <v>UPDATE `Ballista` SET `MightBonus`='28687' WHERE `Level`='9';</v>
      </c>
      <c r="S43" t="str">
        <f t="shared" si="1"/>
        <v>UPDATE `Ballista` SET `Attack`='3.35' WHERE `Level`='9';</v>
      </c>
      <c r="T43" t="str">
        <f t="shared" si="1"/>
        <v>UPDATE `Ballista` SET `Defend`='2.5' WHERE `Level`='9';</v>
      </c>
      <c r="U43" t="str">
        <f t="shared" si="1"/>
        <v>UPDATE `Ballista` SET `Health`='8.85' WHERE `Level`='9';</v>
      </c>
      <c r="V43" t="str">
        <f t="shared" si="1"/>
        <v>UPDATE `Ballista` SET `FoodCost`='346265' WHERE `Level`='9';</v>
      </c>
      <c r="W43" t="str">
        <f t="shared" si="1"/>
        <v>UPDATE `Ballista` SET `WoodCost`='310368' WHERE `Level`='9';</v>
      </c>
      <c r="X43" t="str">
        <f t="shared" si="1"/>
        <v>UPDATE `Ballista` SET `StoneCost`='457210' WHERE `Level`='9';</v>
      </c>
      <c r="Y43" t="str">
        <f t="shared" si="1"/>
        <v>UPDATE `Ballista` SET `MetalCost`='320460' WHERE `Level`='9';</v>
      </c>
      <c r="Z43" t="str">
        <f t="shared" si="1"/>
        <v>UPDATE `Ballista` SET `TimeMin`='16h:52m:30' WHERE `Level`='9';</v>
      </c>
      <c r="AA43" t="str">
        <f t="shared" si="1"/>
        <v>UPDATE `Ballista` SET `TimeInt`='60750' WHERE `Level`='9';</v>
      </c>
      <c r="AB43" t="str">
        <f t="shared" si="1"/>
        <v>UPDATE `Ballista` SET `Required`='' WHERE `Level`='9';</v>
      </c>
      <c r="AC43" t="str">
        <f t="shared" si="1"/>
        <v>UPDATE `Ballista` SET `Required_ID`='0' WHERE `Level`='9';</v>
      </c>
      <c r="AD43" t="str">
        <f t="shared" si="1"/>
        <v>UPDATE `Ballista` SET `RequiredLevel`='0' WHERE `Level`='9';</v>
      </c>
    </row>
    <row r="44" spans="1:42" x14ac:dyDescent="0.25">
      <c r="A44" s="18">
        <v>10</v>
      </c>
      <c r="B44" s="73">
        <v>84</v>
      </c>
      <c r="C44" s="120">
        <v>34425</v>
      </c>
      <c r="D44" s="18">
        <v>3.4999999999999991</v>
      </c>
      <c r="E44" s="18">
        <v>2.5500000000000007</v>
      </c>
      <c r="F44" s="18">
        <v>9.0500000000000007</v>
      </c>
      <c r="G44" s="95">
        <v>391824</v>
      </c>
      <c r="H44" s="95">
        <v>384927</v>
      </c>
      <c r="I44" s="95">
        <v>549848</v>
      </c>
      <c r="J44" s="95">
        <v>394558</v>
      </c>
      <c r="K44" s="97" t="s">
        <v>228</v>
      </c>
      <c r="L44" s="94">
        <v>72900</v>
      </c>
      <c r="M44" s="15" t="s">
        <v>16</v>
      </c>
      <c r="N44" s="54">
        <v>5</v>
      </c>
      <c r="O44" s="54">
        <v>10</v>
      </c>
      <c r="P44" s="91">
        <v>0</v>
      </c>
      <c r="R44" t="str">
        <f t="shared" si="1"/>
        <v>UPDATE `Ballista` SET `MightBonus`='34425' WHERE `Level`='10';</v>
      </c>
      <c r="S44" t="str">
        <f t="shared" si="1"/>
        <v>UPDATE `Ballista` SET `Attack`='3.5' WHERE `Level`='10';</v>
      </c>
      <c r="T44" t="str">
        <f t="shared" si="1"/>
        <v>UPDATE `Ballista` SET `Defend`='2.55' WHERE `Level`='10';</v>
      </c>
      <c r="U44" t="str">
        <f t="shared" si="1"/>
        <v>UPDATE `Ballista` SET `Health`='9.05' WHERE `Level`='10';</v>
      </c>
      <c r="V44" t="str">
        <f t="shared" si="1"/>
        <v>UPDATE `Ballista` SET `FoodCost`='391824' WHERE `Level`='10';</v>
      </c>
      <c r="W44" t="str">
        <f t="shared" si="1"/>
        <v>UPDATE `Ballista` SET `WoodCost`='384927' WHERE `Level`='10';</v>
      </c>
      <c r="X44" t="str">
        <f t="shared" si="1"/>
        <v>UPDATE `Ballista` SET `StoneCost`='549848' WHERE `Level`='10';</v>
      </c>
      <c r="Y44" t="str">
        <f t="shared" si="1"/>
        <v>UPDATE `Ballista` SET `MetalCost`='394558' WHERE `Level`='10';</v>
      </c>
      <c r="Z44" t="str">
        <f t="shared" si="1"/>
        <v>UPDATE `Ballista` SET `TimeMin`='20h:15m:00' WHERE `Level`='10';</v>
      </c>
      <c r="AA44" t="str">
        <f t="shared" si="1"/>
        <v>UPDATE `Ballista` SET `TimeInt`='72900' WHERE `Level`='10';</v>
      </c>
      <c r="AB44" t="str">
        <f t="shared" si="1"/>
        <v>UPDATE `Ballista` SET `Required`='Wood Lv10' WHERE `Level`='10';</v>
      </c>
      <c r="AC44" t="str">
        <f t="shared" si="1"/>
        <v>UPDATE `Ballista` SET `Required_ID`='5' WHERE `Level`='10';</v>
      </c>
      <c r="AD44" t="str">
        <f t="shared" si="1"/>
        <v>UPDATE `Ballista` SET `RequiredLevel`='10' WHERE `Level`='10';</v>
      </c>
    </row>
    <row r="45" spans="1:42" x14ac:dyDescent="0.25">
      <c r="A45" s="18">
        <v>11</v>
      </c>
      <c r="B45" s="73">
        <v>80</v>
      </c>
      <c r="C45" s="120">
        <v>41310</v>
      </c>
      <c r="D45" s="18">
        <v>3.649999999999999</v>
      </c>
      <c r="E45" s="18">
        <v>2.6000000000000005</v>
      </c>
      <c r="F45" s="18">
        <v>9.2500000000000018</v>
      </c>
      <c r="G45" s="95">
        <v>490835</v>
      </c>
      <c r="H45" s="95">
        <v>443799</v>
      </c>
      <c r="I45" s="95">
        <v>669314</v>
      </c>
      <c r="J45" s="95">
        <v>461476</v>
      </c>
      <c r="K45" s="96" t="s">
        <v>229</v>
      </c>
      <c r="L45" s="70">
        <v>87480</v>
      </c>
      <c r="M45" s="15" t="s">
        <v>45</v>
      </c>
      <c r="N45" s="54">
        <v>5</v>
      </c>
      <c r="O45" s="54">
        <v>11</v>
      </c>
      <c r="P45" s="91">
        <v>0</v>
      </c>
      <c r="R45" t="str">
        <f t="shared" si="1"/>
        <v>UPDATE `Ballista` SET `MightBonus`='41310' WHERE `Level`='11';</v>
      </c>
      <c r="S45" t="str">
        <f t="shared" si="1"/>
        <v>UPDATE `Ballista` SET `Attack`='3.65' WHERE `Level`='11';</v>
      </c>
      <c r="T45" t="str">
        <f t="shared" si="1"/>
        <v>UPDATE `Ballista` SET `Defend`='2.6' WHERE `Level`='11';</v>
      </c>
      <c r="U45" t="str">
        <f t="shared" si="1"/>
        <v>UPDATE `Ballista` SET `Health`='9.25' WHERE `Level`='11';</v>
      </c>
      <c r="V45" t="str">
        <f t="shared" si="1"/>
        <v>UPDATE `Ballista` SET `FoodCost`='490835' WHERE `Level`='11';</v>
      </c>
      <c r="W45" t="str">
        <f t="shared" si="1"/>
        <v>UPDATE `Ballista` SET `WoodCost`='443799' WHERE `Level`='11';</v>
      </c>
      <c r="X45" t="str">
        <f t="shared" si="1"/>
        <v>UPDATE `Ballista` SET `StoneCost`='669314' WHERE `Level`='11';</v>
      </c>
      <c r="Y45" t="str">
        <f t="shared" si="1"/>
        <v>UPDATE `Ballista` SET `MetalCost`='461476' WHERE `Level`='11';</v>
      </c>
      <c r="Z45" t="str">
        <f t="shared" si="1"/>
        <v>UPDATE `Ballista` SET `TimeMin`='1d 0h:18m:00' WHERE `Level`='11';</v>
      </c>
      <c r="AA45" t="str">
        <f t="shared" si="1"/>
        <v>UPDATE `Ballista` SET `TimeInt`='87480' WHERE `Level`='11';</v>
      </c>
      <c r="AB45" t="str">
        <f t="shared" si="1"/>
        <v>UPDATE `Ballista` SET `Required`='Wood Lv11' WHERE `Level`='11';</v>
      </c>
      <c r="AC45" t="str">
        <f t="shared" si="1"/>
        <v>UPDATE `Ballista` SET `Required_ID`='5' WHERE `Level`='11';</v>
      </c>
      <c r="AD45" t="str">
        <f t="shared" si="1"/>
        <v>UPDATE `Ballista` SET `RequiredLevel`='11' WHERE `Level`='11';</v>
      </c>
    </row>
    <row r="46" spans="1:42" x14ac:dyDescent="0.25">
      <c r="A46" s="18">
        <v>12</v>
      </c>
      <c r="B46" s="73">
        <v>76</v>
      </c>
      <c r="C46" s="120">
        <v>49572</v>
      </c>
      <c r="D46" s="18">
        <v>3.7999999999999989</v>
      </c>
      <c r="E46" s="18">
        <v>2.6500000000000004</v>
      </c>
      <c r="F46" s="18">
        <v>9.4500000000000028</v>
      </c>
      <c r="G46" s="95">
        <v>563908</v>
      </c>
      <c r="H46" s="95">
        <v>538265</v>
      </c>
      <c r="I46" s="95">
        <v>792873</v>
      </c>
      <c r="J46" s="95">
        <v>583477</v>
      </c>
      <c r="K46" s="97" t="s">
        <v>230</v>
      </c>
      <c r="L46" s="94">
        <v>104976</v>
      </c>
      <c r="M46" s="15" t="s">
        <v>46</v>
      </c>
      <c r="N46" s="54">
        <v>5</v>
      </c>
      <c r="O46" s="54">
        <v>12</v>
      </c>
      <c r="P46" s="91">
        <v>0</v>
      </c>
      <c r="R46" t="str">
        <f t="shared" si="1"/>
        <v>UPDATE `Ballista` SET `MightBonus`='49572' WHERE `Level`='12';</v>
      </c>
      <c r="S46" t="str">
        <f t="shared" si="1"/>
        <v>UPDATE `Ballista` SET `Attack`='3.8' WHERE `Level`='12';</v>
      </c>
      <c r="T46" t="str">
        <f t="shared" si="1"/>
        <v>UPDATE `Ballista` SET `Defend`='2.65' WHERE `Level`='12';</v>
      </c>
      <c r="U46" t="str">
        <f t="shared" si="1"/>
        <v>UPDATE `Ballista` SET `Health`='9.45' WHERE `Level`='12';</v>
      </c>
      <c r="V46" t="str">
        <f t="shared" si="1"/>
        <v>UPDATE `Ballista` SET `FoodCost`='563908' WHERE `Level`='12';</v>
      </c>
      <c r="W46" t="str">
        <f t="shared" si="1"/>
        <v>UPDATE `Ballista` SET `WoodCost`='538265' WHERE `Level`='12';</v>
      </c>
      <c r="X46" t="str">
        <f t="shared" si="1"/>
        <v>UPDATE `Ballista` SET `StoneCost`='792873' WHERE `Level`='12';</v>
      </c>
      <c r="Y46" t="str">
        <f t="shared" si="1"/>
        <v>UPDATE `Ballista` SET `MetalCost`='583477' WHERE `Level`='12';</v>
      </c>
      <c r="Z46" t="str">
        <f t="shared" si="1"/>
        <v>UPDATE `Ballista` SET `TimeMin`='1d 5h:09m:36' WHERE `Level`='12';</v>
      </c>
      <c r="AA46" t="str">
        <f t="shared" si="1"/>
        <v>UPDATE `Ballista` SET `TimeInt`='104976' WHERE `Level`='12';</v>
      </c>
      <c r="AB46" t="str">
        <f t="shared" si="1"/>
        <v>UPDATE `Ballista` SET `Required`='Wood Lv12' WHERE `Level`='12';</v>
      </c>
      <c r="AC46" t="str">
        <f t="shared" si="1"/>
        <v>UPDATE `Ballista` SET `Required_ID`='5' WHERE `Level`='12';</v>
      </c>
      <c r="AD46" t="str">
        <f t="shared" si="1"/>
        <v>UPDATE `Ballista` SET `RequiredLevel`='12' WHERE `Level`='12';</v>
      </c>
    </row>
    <row r="47" spans="1:42" x14ac:dyDescent="0.25">
      <c r="A47" s="18">
        <v>13</v>
      </c>
      <c r="B47" s="73">
        <v>72</v>
      </c>
      <c r="C47" s="120">
        <v>59487</v>
      </c>
      <c r="D47" s="18">
        <v>3.9499999999999988</v>
      </c>
      <c r="E47" s="18">
        <v>2.7000000000000006</v>
      </c>
      <c r="F47" s="18">
        <v>9.6500000000000021</v>
      </c>
      <c r="G47" s="95">
        <v>682580</v>
      </c>
      <c r="H47" s="95">
        <v>673407</v>
      </c>
      <c r="I47" s="95">
        <v>950729</v>
      </c>
      <c r="J47" s="95">
        <v>667543</v>
      </c>
      <c r="K47" s="96" t="s">
        <v>231</v>
      </c>
      <c r="L47" s="70">
        <v>125972</v>
      </c>
      <c r="M47" s="15" t="s">
        <v>47</v>
      </c>
      <c r="N47" s="54">
        <v>5</v>
      </c>
      <c r="O47" s="54">
        <v>13</v>
      </c>
      <c r="P47" s="91">
        <v>0</v>
      </c>
      <c r="R47" t="str">
        <f t="shared" si="1"/>
        <v>UPDATE `Ballista` SET `MightBonus`='59487' WHERE `Level`='13';</v>
      </c>
      <c r="S47" t="str">
        <f t="shared" si="1"/>
        <v>UPDATE `Ballista` SET `Attack`='3.95' WHERE `Level`='13';</v>
      </c>
      <c r="T47" t="str">
        <f t="shared" si="1"/>
        <v>UPDATE `Ballista` SET `Defend`='2.7' WHERE `Level`='13';</v>
      </c>
      <c r="U47" t="str">
        <f t="shared" si="1"/>
        <v>UPDATE `Ballista` SET `Health`='9.65' WHERE `Level`='13';</v>
      </c>
      <c r="V47" t="str">
        <f t="shared" si="1"/>
        <v>UPDATE `Ballista` SET `FoodCost`='682580' WHERE `Level`='13';</v>
      </c>
      <c r="W47" t="str">
        <f t="shared" si="1"/>
        <v>UPDATE `Ballista` SET `WoodCost`='673407' WHERE `Level`='13';</v>
      </c>
      <c r="X47" t="str">
        <f t="shared" si="1"/>
        <v>UPDATE `Ballista` SET `StoneCost`='950729' WHERE `Level`='13';</v>
      </c>
      <c r="Y47" t="str">
        <f t="shared" si="1"/>
        <v>UPDATE `Ballista` SET `MetalCost`='667543' WHERE `Level`='13';</v>
      </c>
      <c r="Z47" t="str">
        <f t="shared" si="1"/>
        <v>UPDATE `Ballista` SET `TimeMin`='1d 10h:59m:32' WHERE `Level`='13';</v>
      </c>
      <c r="AA47" t="str">
        <f t="shared" si="1"/>
        <v>UPDATE `Ballista` SET `TimeInt`='125972' WHERE `Level`='13';</v>
      </c>
      <c r="AB47" t="str">
        <f t="shared" si="1"/>
        <v>UPDATE `Ballista` SET `Required`='Wood Lv13' WHERE `Level`='13';</v>
      </c>
      <c r="AC47" t="str">
        <f t="shared" si="1"/>
        <v>UPDATE `Ballista` SET `Required_ID`='5' WHERE `Level`='13';</v>
      </c>
      <c r="AD47" t="str">
        <f t="shared" si="1"/>
        <v>UPDATE `Ballista` SET `RequiredLevel`='13' WHERE `Level`='13';</v>
      </c>
    </row>
    <row r="48" spans="1:42" x14ac:dyDescent="0.25">
      <c r="A48" s="18">
        <v>14</v>
      </c>
      <c r="B48" s="73">
        <v>68</v>
      </c>
      <c r="C48" s="120">
        <v>71383</v>
      </c>
      <c r="D48" s="18">
        <v>4.0999999999999988</v>
      </c>
      <c r="E48" s="18">
        <v>2.7500000000000009</v>
      </c>
      <c r="F48" s="18">
        <v>9.8500000000000014</v>
      </c>
      <c r="G48" s="95">
        <v>811900</v>
      </c>
      <c r="H48" s="95">
        <v>792593</v>
      </c>
      <c r="I48" s="95">
        <v>1167148</v>
      </c>
      <c r="J48" s="95">
        <v>797455</v>
      </c>
      <c r="K48" s="98" t="s">
        <v>232</v>
      </c>
      <c r="L48" s="94">
        <v>151166</v>
      </c>
      <c r="M48" s="15" t="s">
        <v>48</v>
      </c>
      <c r="N48" s="54">
        <v>5</v>
      </c>
      <c r="O48" s="54">
        <v>14</v>
      </c>
      <c r="P48" s="91">
        <v>0</v>
      </c>
      <c r="R48" t="str">
        <f t="shared" si="1"/>
        <v>UPDATE `Ballista` SET `MightBonus`='71383' WHERE `Level`='14';</v>
      </c>
      <c r="S48" t="str">
        <f t="shared" si="1"/>
        <v>UPDATE `Ballista` SET `Attack`='4.1' WHERE `Level`='14';</v>
      </c>
      <c r="T48" t="str">
        <f t="shared" si="1"/>
        <v>UPDATE `Ballista` SET `Defend`='2.75' WHERE `Level`='14';</v>
      </c>
      <c r="U48" t="str">
        <f t="shared" si="1"/>
        <v>UPDATE `Ballista` SET `Health`='9.85' WHERE `Level`='14';</v>
      </c>
      <c r="V48" t="str">
        <f t="shared" si="1"/>
        <v>UPDATE `Ballista` SET `FoodCost`='811900' WHERE `Level`='14';</v>
      </c>
      <c r="W48" t="str">
        <f t="shared" si="1"/>
        <v>UPDATE `Ballista` SET `WoodCost`='792593' WHERE `Level`='14';</v>
      </c>
      <c r="X48" t="str">
        <f t="shared" si="1"/>
        <v>UPDATE `Ballista` SET `StoneCost`='1167148' WHERE `Level`='14';</v>
      </c>
      <c r="Y48" t="str">
        <f t="shared" si="1"/>
        <v>UPDATE `Ballista` SET `MetalCost`='797455' WHERE `Level`='14';</v>
      </c>
      <c r="Z48" t="str">
        <f t="shared" si="1"/>
        <v>UPDATE `Ballista` SET `TimeMin`='1d 17h:59m:26' WHERE `Level`='14';</v>
      </c>
      <c r="AA48" t="str">
        <f t="shared" si="1"/>
        <v>UPDATE `Ballista` SET `TimeInt`='151166' WHERE `Level`='14';</v>
      </c>
      <c r="AB48" t="str">
        <f t="shared" si="1"/>
        <v>UPDATE `Ballista` SET `Required`='Wood Lv14' WHERE `Level`='14';</v>
      </c>
      <c r="AC48" t="str">
        <f t="shared" si="1"/>
        <v>UPDATE `Ballista` SET `Required_ID`='5' WHERE `Level`='14';</v>
      </c>
      <c r="AD48" t="str">
        <f t="shared" si="1"/>
        <v>UPDATE `Ballista` SET `RequiredLevel`='14' WHERE `Level`='14';</v>
      </c>
    </row>
    <row r="49" spans="1:44" x14ac:dyDescent="0.25">
      <c r="A49" s="18">
        <v>15</v>
      </c>
      <c r="B49" s="73">
        <v>65</v>
      </c>
      <c r="C49" s="120">
        <v>107076</v>
      </c>
      <c r="D49" s="18">
        <v>4.2499999999999991</v>
      </c>
      <c r="E49" s="18">
        <v>2.8000000000000007</v>
      </c>
      <c r="F49" s="18">
        <v>10.050000000000002</v>
      </c>
      <c r="G49" s="95">
        <v>1277865</v>
      </c>
      <c r="H49" s="95">
        <v>1158154</v>
      </c>
      <c r="I49" s="95">
        <v>1721212</v>
      </c>
      <c r="J49" s="95">
        <v>1196497</v>
      </c>
      <c r="K49" s="99" t="s">
        <v>233</v>
      </c>
      <c r="L49" s="70">
        <v>226749</v>
      </c>
      <c r="M49" s="15" t="s">
        <v>49</v>
      </c>
      <c r="N49" s="54">
        <v>5</v>
      </c>
      <c r="O49" s="54">
        <v>15</v>
      </c>
      <c r="P49" s="91">
        <v>0</v>
      </c>
      <c r="R49" t="str">
        <f t="shared" si="1"/>
        <v>UPDATE `Ballista` SET `MightBonus`='107076' WHERE `Level`='15';</v>
      </c>
      <c r="S49" t="str">
        <f t="shared" si="1"/>
        <v>UPDATE `Ballista` SET `Attack`='4.25' WHERE `Level`='15';</v>
      </c>
      <c r="T49" t="str">
        <f t="shared" si="1"/>
        <v>UPDATE `Ballista` SET `Defend`='2.8' WHERE `Level`='15';</v>
      </c>
      <c r="U49" t="str">
        <f t="shared" si="1"/>
        <v>UPDATE `Ballista` SET `Health`='10.05' WHERE `Level`='15';</v>
      </c>
      <c r="V49" t="str">
        <f t="shared" si="1"/>
        <v>UPDATE `Ballista` SET `FoodCost`='1277865' WHERE `Level`='15';</v>
      </c>
      <c r="W49" t="str">
        <f t="shared" si="1"/>
        <v>UPDATE `Ballista` SET `WoodCost`='1158154' WHERE `Level`='15';</v>
      </c>
      <c r="X49" t="str">
        <f t="shared" si="1"/>
        <v>UPDATE `Ballista` SET `StoneCost`='1721212' WHERE `Level`='15';</v>
      </c>
      <c r="Y49" t="str">
        <f t="shared" si="1"/>
        <v>UPDATE `Ballista` SET `MetalCost`='1196497' WHERE `Level`='15';</v>
      </c>
      <c r="Z49" t="str">
        <f t="shared" si="1"/>
        <v>UPDATE `Ballista` SET `TimeMin`='2d 14h:59m:09' WHERE `Level`='15';</v>
      </c>
      <c r="AA49" t="str">
        <f t="shared" si="1"/>
        <v>UPDATE `Ballista` SET `TimeInt`='226749' WHERE `Level`='15';</v>
      </c>
      <c r="AB49" t="str">
        <f t="shared" si="1"/>
        <v>UPDATE `Ballista` SET `Required`='Wood Lv15' WHERE `Level`='15';</v>
      </c>
      <c r="AC49" t="str">
        <f t="shared" si="1"/>
        <v>UPDATE `Ballista` SET `Required_ID`='5' WHERE `Level`='15';</v>
      </c>
      <c r="AD49" t="str">
        <f t="shared" si="1"/>
        <v>UPDATE `Ballista` SET `RequiredLevel`='15' WHERE `Level`='15';</v>
      </c>
    </row>
    <row r="50" spans="1:44" x14ac:dyDescent="0.25">
      <c r="A50" s="18">
        <v>16</v>
      </c>
      <c r="B50" s="73">
        <v>62</v>
      </c>
      <c r="C50" s="120">
        <v>267688</v>
      </c>
      <c r="D50" s="18">
        <v>4.3999999999999995</v>
      </c>
      <c r="E50" s="18">
        <v>2.8500000000000005</v>
      </c>
      <c r="F50" s="18">
        <v>10.250000000000002</v>
      </c>
      <c r="G50" s="95">
        <v>3094898</v>
      </c>
      <c r="H50" s="95">
        <v>2895422</v>
      </c>
      <c r="I50" s="95">
        <v>4395488</v>
      </c>
      <c r="J50" s="95">
        <v>2998530</v>
      </c>
      <c r="K50" s="98" t="s">
        <v>234</v>
      </c>
      <c r="L50" s="94">
        <v>566871</v>
      </c>
      <c r="M50" s="15" t="s">
        <v>55</v>
      </c>
      <c r="N50" s="54">
        <v>5</v>
      </c>
      <c r="O50" s="54">
        <v>16</v>
      </c>
      <c r="P50" s="91">
        <v>0</v>
      </c>
      <c r="R50" t="str">
        <f t="shared" si="1"/>
        <v>UPDATE `Ballista` SET `MightBonus`='267688' WHERE `Level`='16';</v>
      </c>
      <c r="S50" t="str">
        <f t="shared" si="1"/>
        <v>UPDATE `Ballista` SET `Attack`='4.4' WHERE `Level`='16';</v>
      </c>
      <c r="T50" t="str">
        <f t="shared" si="1"/>
        <v>UPDATE `Ballista` SET `Defend`='2.85' WHERE `Level`='16';</v>
      </c>
      <c r="U50" t="str">
        <f t="shared" si="1"/>
        <v>UPDATE `Ballista` SET `Health`='10.25' WHERE `Level`='16';</v>
      </c>
      <c r="V50" t="str">
        <f t="shared" si="1"/>
        <v>UPDATE `Ballista` SET `FoodCost`='3094898' WHERE `Level`='16';</v>
      </c>
      <c r="W50" t="str">
        <f t="shared" si="1"/>
        <v>UPDATE `Ballista` SET `WoodCost`='2895422' WHERE `Level`='16';</v>
      </c>
      <c r="X50" t="str">
        <f t="shared" si="1"/>
        <v>UPDATE `Ballista` SET `StoneCost`='4395488' WHERE `Level`='16';</v>
      </c>
      <c r="Y50" t="str">
        <f t="shared" si="1"/>
        <v>UPDATE `Ballista` SET `MetalCost`='2998530' WHERE `Level`='16';</v>
      </c>
      <c r="Z50" t="str">
        <f t="shared" si="1"/>
        <v>UPDATE `Ballista` SET `TimeMin`='6d 13h:27m:51' WHERE `Level`='16';</v>
      </c>
      <c r="AA50" t="str">
        <f t="shared" si="1"/>
        <v>UPDATE `Ballista` SET `TimeInt`='566871' WHERE `Level`='16';</v>
      </c>
      <c r="AB50" t="str">
        <f t="shared" si="1"/>
        <v>UPDATE `Ballista` SET `Required`='Wood Lv16' WHERE `Level`='16';</v>
      </c>
      <c r="AC50" t="str">
        <f t="shared" si="1"/>
        <v>UPDATE `Ballista` SET `Required_ID`='5' WHERE `Level`='16';</v>
      </c>
      <c r="AD50" t="str">
        <f t="shared" si="1"/>
        <v>UPDATE `Ballista` SET `RequiredLevel`='16' WHERE `Level`='16';</v>
      </c>
    </row>
    <row r="51" spans="1:44" x14ac:dyDescent="0.25">
      <c r="A51" s="18">
        <v>17</v>
      </c>
      <c r="B51" s="73">
        <v>59</v>
      </c>
      <c r="C51" s="120">
        <v>401533</v>
      </c>
      <c r="D51" s="18">
        <v>4.55</v>
      </c>
      <c r="E51" s="18">
        <v>2.9000000000000008</v>
      </c>
      <c r="F51" s="18">
        <v>10.450000000000001</v>
      </c>
      <c r="G51" s="95">
        <v>4667359</v>
      </c>
      <c r="H51" s="95">
        <v>4348145</v>
      </c>
      <c r="I51" s="95">
        <v>6573217</v>
      </c>
      <c r="J51" s="95">
        <v>4487857</v>
      </c>
      <c r="K51" s="99" t="s">
        <v>235</v>
      </c>
      <c r="L51" s="70">
        <v>850306</v>
      </c>
      <c r="M51" s="15" t="s">
        <v>56</v>
      </c>
      <c r="N51" s="54">
        <v>5</v>
      </c>
      <c r="O51" s="54">
        <v>17</v>
      </c>
      <c r="P51" s="91">
        <v>0</v>
      </c>
      <c r="R51" t="str">
        <f t="shared" si="1"/>
        <v>UPDATE `Ballista` SET `MightBonus`='401533' WHERE `Level`='17';</v>
      </c>
      <c r="S51" t="str">
        <f t="shared" si="1"/>
        <v>UPDATE `Ballista` SET `Attack`='4.55' WHERE `Level`='17';</v>
      </c>
      <c r="T51" t="str">
        <f t="shared" si="1"/>
        <v>UPDATE `Ballista` SET `Defend`='2.9' WHERE `Level`='17';</v>
      </c>
      <c r="U51" t="str">
        <f t="shared" si="1"/>
        <v>UPDATE `Ballista` SET `Health`='10.45' WHERE `Level`='17';</v>
      </c>
      <c r="V51" t="str">
        <f t="shared" si="1"/>
        <v>UPDATE `Ballista` SET `FoodCost`='4667359' WHERE `Level`='17';</v>
      </c>
      <c r="W51" t="str">
        <f t="shared" si="1"/>
        <v>UPDATE `Ballista` SET `WoodCost`='4348145' WHERE `Level`='17';</v>
      </c>
      <c r="X51" t="str">
        <f t="shared" si="1"/>
        <v>UPDATE `Ballista` SET `StoneCost`='6573217' WHERE `Level`='17';</v>
      </c>
      <c r="Y51" t="str">
        <f t="shared" si="1"/>
        <v>UPDATE `Ballista` SET `MetalCost`='4487857' WHERE `Level`='17';</v>
      </c>
      <c r="Z51" t="str">
        <f t="shared" si="1"/>
        <v>UPDATE `Ballista` SET `TimeMin`='9d 20h:11m:46' WHERE `Level`='17';</v>
      </c>
      <c r="AA51" t="str">
        <f t="shared" si="1"/>
        <v>UPDATE `Ballista` SET `TimeInt`='850306' WHERE `Level`='17';</v>
      </c>
      <c r="AB51" t="str">
        <f t="shared" si="1"/>
        <v>UPDATE `Ballista` SET `Required`='Wood Lv17' WHERE `Level`='17';</v>
      </c>
      <c r="AC51" t="str">
        <f t="shared" si="1"/>
        <v>UPDATE `Ballista` SET `Required_ID`='5' WHERE `Level`='17';</v>
      </c>
      <c r="AD51" t="str">
        <f t="shared" si="1"/>
        <v>UPDATE `Ballista` SET `RequiredLevel`='17' WHERE `Level`='17';</v>
      </c>
    </row>
    <row r="52" spans="1:44" x14ac:dyDescent="0.25">
      <c r="A52" s="18">
        <v>18</v>
      </c>
      <c r="B52" s="73">
        <v>56</v>
      </c>
      <c r="C52" s="120">
        <v>803066</v>
      </c>
      <c r="D52" s="18">
        <v>4.7</v>
      </c>
      <c r="E52" s="18">
        <v>2.9500000000000011</v>
      </c>
      <c r="F52" s="18">
        <v>10.65</v>
      </c>
      <c r="G52" s="95">
        <v>9634257</v>
      </c>
      <c r="H52" s="95">
        <v>8696319</v>
      </c>
      <c r="I52" s="95">
        <v>12847014</v>
      </c>
      <c r="J52" s="95">
        <v>8975644</v>
      </c>
      <c r="K52" s="99" t="s">
        <v>236</v>
      </c>
      <c r="L52" s="94">
        <v>1700612</v>
      </c>
      <c r="M52" s="15" t="s">
        <v>57</v>
      </c>
      <c r="N52" s="54">
        <v>5</v>
      </c>
      <c r="O52" s="54">
        <v>18</v>
      </c>
      <c r="P52" s="91">
        <v>0</v>
      </c>
      <c r="R52" t="str">
        <f t="shared" si="1"/>
        <v>UPDATE `Ballista` SET `MightBonus`='803066' WHERE `Level`='18';</v>
      </c>
      <c r="S52" t="str">
        <f t="shared" si="1"/>
        <v>UPDATE `Ballista` SET `Attack`='4.7' WHERE `Level`='18';</v>
      </c>
      <c r="T52" t="str">
        <f t="shared" si="1"/>
        <v>UPDATE `Ballista` SET `Defend`='2.95' WHERE `Level`='18';</v>
      </c>
      <c r="U52" t="str">
        <f t="shared" si="1"/>
        <v>UPDATE `Ballista` SET `Health`='10.65' WHERE `Level`='18';</v>
      </c>
      <c r="V52" t="str">
        <f t="shared" si="1"/>
        <v>UPDATE `Ballista` SET `FoodCost`='9634257' WHERE `Level`='18';</v>
      </c>
      <c r="W52" t="str">
        <f t="shared" si="1"/>
        <v>UPDATE `Ballista` SET `WoodCost`='8696319' WHERE `Level`='18';</v>
      </c>
      <c r="X52" t="str">
        <f t="shared" si="1"/>
        <v>UPDATE `Ballista` SET `StoneCost`='12847014' WHERE `Level`='18';</v>
      </c>
      <c r="Y52" t="str">
        <f t="shared" si="1"/>
        <v>UPDATE `Ballista` SET `MetalCost`='8975644' WHERE `Level`='18';</v>
      </c>
      <c r="Z52" t="str">
        <f t="shared" si="1"/>
        <v>UPDATE `Ballista` SET `TimeMin`='19d 16h:23m:32' WHERE `Level`='18';</v>
      </c>
      <c r="AA52" t="str">
        <f t="shared" si="1"/>
        <v>UPDATE `Ballista` SET `TimeInt`='1700612' WHERE `Level`='18';</v>
      </c>
      <c r="AB52" t="str">
        <f t="shared" si="1"/>
        <v>UPDATE `Ballista` SET `Required`='Wood Lv18' WHERE `Level`='18';</v>
      </c>
      <c r="AC52" t="str">
        <f t="shared" si="1"/>
        <v>UPDATE `Ballista` SET `Required_ID`='5' WHERE `Level`='18';</v>
      </c>
      <c r="AD52" t="str">
        <f t="shared" si="1"/>
        <v>UPDATE `Ballista` SET `RequiredLevel`='18' WHERE `Level`='18';</v>
      </c>
    </row>
    <row r="53" spans="1:44" x14ac:dyDescent="0.25">
      <c r="A53" s="18">
        <v>19</v>
      </c>
      <c r="B53" s="73">
        <v>53</v>
      </c>
      <c r="C53" s="120">
        <v>1204599</v>
      </c>
      <c r="D53" s="18">
        <v>4.8500000000000005</v>
      </c>
      <c r="E53" s="18">
        <v>3.0000000000000009</v>
      </c>
      <c r="F53" s="18">
        <v>10.85</v>
      </c>
      <c r="G53" s="95">
        <v>13901229</v>
      </c>
      <c r="H53" s="95">
        <v>13229588</v>
      </c>
      <c r="I53" s="95">
        <v>19639603</v>
      </c>
      <c r="J53" s="95">
        <v>13459475</v>
      </c>
      <c r="K53" s="99" t="s">
        <v>237</v>
      </c>
      <c r="L53" s="70">
        <v>2550917</v>
      </c>
      <c r="M53" s="15" t="s">
        <v>58</v>
      </c>
      <c r="N53" s="54">
        <v>5</v>
      </c>
      <c r="O53" s="54">
        <v>19</v>
      </c>
      <c r="P53" s="91">
        <v>0</v>
      </c>
      <c r="R53" t="str">
        <f t="shared" si="1"/>
        <v>UPDATE `Ballista` SET `MightBonus`='1204599' WHERE `Level`='19';</v>
      </c>
      <c r="S53" t="str">
        <f t="shared" si="1"/>
        <v>UPDATE `Ballista` SET `Attack`='4.85' WHERE `Level`='19';</v>
      </c>
      <c r="T53" t="str">
        <f t="shared" si="1"/>
        <v>UPDATE `Ballista` SET `Defend`='3' WHERE `Level`='19';</v>
      </c>
      <c r="U53" t="str">
        <f t="shared" si="1"/>
        <v>UPDATE `Ballista` SET `Health`='10.85' WHERE `Level`='19';</v>
      </c>
      <c r="V53" t="str">
        <f t="shared" si="1"/>
        <v>UPDATE `Ballista` SET `FoodCost`='13901229' WHERE `Level`='19';</v>
      </c>
      <c r="W53" t="str">
        <f t="shared" si="1"/>
        <v>UPDATE `Ballista` SET `WoodCost`='13229588' WHERE `Level`='19';</v>
      </c>
      <c r="X53" t="str">
        <f t="shared" si="1"/>
        <v>UPDATE `Ballista` SET `StoneCost`='19639603' WHERE `Level`='19';</v>
      </c>
      <c r="Y53" t="str">
        <f t="shared" si="1"/>
        <v>UPDATE `Ballista` SET `MetalCost`='13459475' WHERE `Level`='19';</v>
      </c>
      <c r="Z53" t="str">
        <f t="shared" si="1"/>
        <v>UPDATE `Ballista` SET `TimeMin`='29d 12h:35m:17' WHERE `Level`='19';</v>
      </c>
      <c r="AA53" t="str">
        <f t="shared" si="1"/>
        <v>UPDATE `Ballista` SET `TimeInt`='2550917' WHERE `Level`='19';</v>
      </c>
      <c r="AB53" t="str">
        <f t="shared" si="1"/>
        <v>UPDATE `Ballista` SET `Required`='Wood Lv19' WHERE `Level`='19';</v>
      </c>
      <c r="AC53" t="str">
        <f t="shared" si="1"/>
        <v>UPDATE `Ballista` SET `Required_ID`='5' WHERE `Level`='19';</v>
      </c>
      <c r="AD53" t="str">
        <f t="shared" si="1"/>
        <v>UPDATE `Ballista` SET `RequiredLevel`='19' WHERE `Level`='19';</v>
      </c>
    </row>
    <row r="54" spans="1:44" x14ac:dyDescent="0.25">
      <c r="A54" s="18">
        <v>20</v>
      </c>
      <c r="B54" s="73">
        <v>50</v>
      </c>
      <c r="C54" s="20">
        <v>0</v>
      </c>
      <c r="D54" s="18">
        <v>5.0000000000000009</v>
      </c>
      <c r="E54" s="18">
        <v>3.0500000000000007</v>
      </c>
      <c r="F54" s="18">
        <v>11.049999999999999</v>
      </c>
      <c r="G54" s="104">
        <v>0</v>
      </c>
      <c r="H54" s="104">
        <v>0</v>
      </c>
      <c r="I54" s="104">
        <v>0</v>
      </c>
      <c r="J54" s="104">
        <v>0</v>
      </c>
      <c r="K54" s="104">
        <v>0</v>
      </c>
      <c r="L54" s="104">
        <v>0</v>
      </c>
      <c r="M54" s="15"/>
      <c r="N54" s="105">
        <v>0</v>
      </c>
      <c r="O54" s="105">
        <v>0</v>
      </c>
      <c r="P54" s="91">
        <v>0</v>
      </c>
      <c r="R54" t="str">
        <f t="shared" si="1"/>
        <v>UPDATE `Ballista` SET `MightBonus`='0' WHERE `Level`='20';</v>
      </c>
      <c r="S54" t="str">
        <f t="shared" si="1"/>
        <v>UPDATE `Ballista` SET `Attack`='5' WHERE `Level`='20';</v>
      </c>
      <c r="T54" t="str">
        <f t="shared" si="1"/>
        <v>UPDATE `Ballista` SET `Defend`='3.05' WHERE `Level`='20';</v>
      </c>
      <c r="U54" t="str">
        <f t="shared" si="1"/>
        <v>UPDATE `Ballista` SET `Health`='11.05' WHERE `Level`='20';</v>
      </c>
      <c r="V54" t="str">
        <f t="shared" si="1"/>
        <v>UPDATE `Ballista` SET `FoodCost`='0' WHERE `Level`='20';</v>
      </c>
      <c r="W54" t="str">
        <f t="shared" si="1"/>
        <v>UPDATE `Ballista` SET `WoodCost`='0' WHERE `Level`='20';</v>
      </c>
      <c r="X54" t="str">
        <f t="shared" si="1"/>
        <v>UPDATE `Ballista` SET `StoneCost`='0' WHERE `Level`='20';</v>
      </c>
      <c r="Y54" t="str">
        <f t="shared" si="1"/>
        <v>UPDATE `Ballista` SET `MetalCost`='0' WHERE `Level`='20';</v>
      </c>
      <c r="Z54" t="str">
        <f t="shared" ref="Z54:AD54" si="2">CONCATENATE($Q$34,Z$34,$Q$35,K54,$Q$36,$A54,$Q$37)</f>
        <v>UPDATE `Ballista` SET `TimeMin`='0' WHERE `Level`='20';</v>
      </c>
      <c r="AA54" t="str">
        <f t="shared" si="2"/>
        <v>UPDATE `Ballista` SET `TimeInt`='0' WHERE `Level`='20';</v>
      </c>
      <c r="AB54" t="str">
        <f t="shared" si="2"/>
        <v>UPDATE `Ballista` SET `Required`='' WHERE `Level`='20';</v>
      </c>
      <c r="AC54" t="str">
        <f t="shared" si="2"/>
        <v>UPDATE `Ballista` SET `Required_ID`='0' WHERE `Level`='20';</v>
      </c>
      <c r="AD54" t="str">
        <f t="shared" si="2"/>
        <v>UPDATE `Ballista` SET `RequiredLevel`='0' WHERE `Level`='20';</v>
      </c>
    </row>
    <row r="55" spans="1:44" s="112" customFormat="1" x14ac:dyDescent="0.25">
      <c r="A55" s="80"/>
      <c r="B55" s="80"/>
      <c r="C55" s="108"/>
      <c r="D55" s="80"/>
      <c r="E55" s="80"/>
      <c r="F55" s="80"/>
      <c r="G55" s="109"/>
      <c r="H55" s="109"/>
      <c r="I55" s="109"/>
      <c r="J55" s="109"/>
      <c r="K55" s="110"/>
      <c r="L55" s="111"/>
      <c r="M55" s="80"/>
      <c r="W55" s="108"/>
    </row>
    <row r="56" spans="1:44" s="112" customFormat="1" x14ac:dyDescent="0.25">
      <c r="A56" s="113"/>
      <c r="B56" s="113"/>
      <c r="C56" s="113"/>
      <c r="D56" s="114"/>
      <c r="E56" s="114"/>
      <c r="F56" s="114"/>
      <c r="G56" s="114"/>
      <c r="H56" s="115"/>
      <c r="I56" s="116"/>
      <c r="K56" s="117"/>
      <c r="L56" s="113"/>
      <c r="M56" s="113"/>
      <c r="N56" s="114"/>
      <c r="O56" s="118"/>
      <c r="P56" s="113"/>
      <c r="Q56" s="114"/>
      <c r="R56" s="114"/>
      <c r="S56" s="114"/>
      <c r="T56" s="113"/>
      <c r="U56" s="115"/>
    </row>
    <row r="57" spans="1:44" x14ac:dyDescent="0.25">
      <c r="A57" s="1"/>
      <c r="B57" s="13"/>
      <c r="C57" s="13"/>
      <c r="D57" s="13"/>
      <c r="E57" s="13"/>
      <c r="F57" s="13"/>
      <c r="G57" s="13"/>
      <c r="H57" s="1"/>
      <c r="I57" s="14"/>
      <c r="L57" s="1"/>
      <c r="M57" s="13"/>
      <c r="N57" s="13"/>
      <c r="O57" s="16"/>
      <c r="P57" s="13"/>
      <c r="Q57" s="13"/>
      <c r="R57" s="13"/>
      <c r="S57" s="13"/>
      <c r="T57" s="1"/>
      <c r="U57" s="2"/>
    </row>
    <row r="58" spans="1:44" s="21" customFormat="1" x14ac:dyDescent="0.25">
      <c r="A58" s="21" t="s">
        <v>148</v>
      </c>
      <c r="B58" s="21" t="s">
        <v>371</v>
      </c>
      <c r="C58" s="21" t="s">
        <v>11</v>
      </c>
      <c r="K58" s="92"/>
      <c r="L58" s="27"/>
      <c r="M58" s="27"/>
      <c r="N58" s="29"/>
      <c r="O58" s="27"/>
      <c r="P58" s="27"/>
      <c r="Q58" s="27"/>
      <c r="R58" s="27"/>
      <c r="S58" s="27"/>
      <c r="T58" s="27"/>
      <c r="U58" s="27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H58" s="32"/>
      <c r="AI58" s="32"/>
      <c r="AJ58" s="32"/>
      <c r="AK58" s="32"/>
      <c r="AL58" s="32"/>
      <c r="AM58" s="32"/>
      <c r="AN58" s="32"/>
      <c r="AO58" s="32"/>
      <c r="AP58" s="32"/>
    </row>
    <row r="59" spans="1:44" s="3" customFormat="1" x14ac:dyDescent="0.25">
      <c r="D59" s="3">
        <v>3</v>
      </c>
      <c r="E59" s="3">
        <v>3</v>
      </c>
      <c r="F59" s="3">
        <v>10</v>
      </c>
      <c r="K59" s="93"/>
      <c r="L59" s="28"/>
      <c r="M59" s="28"/>
      <c r="N59" s="30"/>
      <c r="O59" s="28"/>
      <c r="P59" s="28"/>
      <c r="Q59" s="28"/>
      <c r="R59" s="28"/>
      <c r="S59" s="28"/>
      <c r="T59" s="28"/>
      <c r="U59" s="28"/>
      <c r="W59" s="4"/>
      <c r="X59" s="4"/>
      <c r="Y59" s="4"/>
      <c r="Z59" s="4"/>
      <c r="AA59" s="4"/>
      <c r="AB59" s="4"/>
      <c r="AC59" s="4"/>
      <c r="AD59" s="4"/>
      <c r="AE59" s="4"/>
      <c r="AF59" s="4"/>
      <c r="AH59" s="33"/>
      <c r="AI59" s="33"/>
      <c r="AJ59" s="33"/>
      <c r="AK59" s="33"/>
      <c r="AL59" s="33"/>
      <c r="AM59" s="33"/>
      <c r="AN59" s="33"/>
      <c r="AO59" s="33"/>
      <c r="AP59" s="33"/>
    </row>
    <row r="60" spans="1:44" ht="15" customHeight="1" x14ac:dyDescent="0.25">
      <c r="A60" s="42" t="s">
        <v>0</v>
      </c>
      <c r="B60" s="106" t="s">
        <v>170</v>
      </c>
      <c r="C60" s="42" t="s">
        <v>169</v>
      </c>
      <c r="D60" s="42" t="s">
        <v>168</v>
      </c>
      <c r="E60" s="42" t="s">
        <v>32</v>
      </c>
      <c r="F60" s="42" t="s">
        <v>34</v>
      </c>
      <c r="G60" s="8" t="s">
        <v>180</v>
      </c>
      <c r="H60" s="8" t="s">
        <v>181</v>
      </c>
      <c r="I60" s="8" t="s">
        <v>182</v>
      </c>
      <c r="J60" s="8" t="s">
        <v>179</v>
      </c>
      <c r="K60" s="8" t="s">
        <v>178</v>
      </c>
      <c r="L60" s="42" t="s">
        <v>177</v>
      </c>
      <c r="M60" s="107" t="s">
        <v>5</v>
      </c>
      <c r="N60" s="42" t="s">
        <v>239</v>
      </c>
      <c r="O60" s="42" t="s">
        <v>240</v>
      </c>
      <c r="P60" s="11" t="s">
        <v>184</v>
      </c>
      <c r="Q60" s="102" t="s">
        <v>383</v>
      </c>
      <c r="R60" s="106" t="s">
        <v>170</v>
      </c>
      <c r="S60" s="42" t="s">
        <v>169</v>
      </c>
      <c r="T60" s="42" t="s">
        <v>168</v>
      </c>
      <c r="U60" s="42" t="s">
        <v>32</v>
      </c>
      <c r="V60" s="42" t="s">
        <v>34</v>
      </c>
      <c r="W60" s="8" t="s">
        <v>180</v>
      </c>
      <c r="X60" s="8" t="s">
        <v>181</v>
      </c>
      <c r="Y60" s="8" t="s">
        <v>182</v>
      </c>
      <c r="Z60" s="8" t="s">
        <v>179</v>
      </c>
      <c r="AA60" s="8" t="s">
        <v>178</v>
      </c>
      <c r="AB60" s="42" t="s">
        <v>177</v>
      </c>
      <c r="AC60" s="107" t="s">
        <v>5</v>
      </c>
      <c r="AD60" s="42" t="s">
        <v>239</v>
      </c>
      <c r="AE60" s="42" t="s">
        <v>240</v>
      </c>
    </row>
    <row r="61" spans="1:44" x14ac:dyDescent="0.25">
      <c r="A61" s="18">
        <v>1</v>
      </c>
      <c r="B61" s="73">
        <v>180</v>
      </c>
      <c r="C61" s="20">
        <v>204</v>
      </c>
      <c r="D61" s="103">
        <v>3</v>
      </c>
      <c r="E61" s="103">
        <v>3</v>
      </c>
      <c r="F61" s="103">
        <v>10</v>
      </c>
      <c r="G61" s="95">
        <v>2324</v>
      </c>
      <c r="H61" s="95">
        <v>3310</v>
      </c>
      <c r="I61" s="95">
        <v>3958</v>
      </c>
      <c r="J61" s="95">
        <v>1820</v>
      </c>
      <c r="K61" s="96" t="s">
        <v>243</v>
      </c>
      <c r="L61" s="70">
        <v>432</v>
      </c>
      <c r="M61" s="15"/>
      <c r="N61" s="54">
        <v>0</v>
      </c>
      <c r="O61" s="54">
        <v>0</v>
      </c>
      <c r="P61" s="91">
        <v>0</v>
      </c>
      <c r="Q61" t="s">
        <v>183</v>
      </c>
      <c r="R61" t="str">
        <f t="shared" ref="R61:AE76" si="3">CONCATENATE($Q$60,R$60,$Q$61,B61,$Q$62,$A61,$Q$63)</f>
        <v>UPDATE `JavalinBallista` SET `TrainingTime`='180' WHERE `Level`='1';</v>
      </c>
      <c r="S61" t="str">
        <f t="shared" si="3"/>
        <v>UPDATE `JavalinBallista` SET `MightBonus`='204' WHERE `Level`='1';</v>
      </c>
      <c r="T61" t="str">
        <f t="shared" si="3"/>
        <v>UPDATE `JavalinBallista` SET `Attack`='3' WHERE `Level`='1';</v>
      </c>
      <c r="U61" t="str">
        <f t="shared" si="3"/>
        <v>UPDATE `JavalinBallista` SET `Defend`='3' WHERE `Level`='1';</v>
      </c>
      <c r="V61" t="str">
        <f t="shared" si="3"/>
        <v>UPDATE `JavalinBallista` SET `Health`='10' WHERE `Level`='1';</v>
      </c>
      <c r="W61" t="str">
        <f t="shared" si="3"/>
        <v>UPDATE `JavalinBallista` SET `FoodCost`='2324' WHERE `Level`='1';</v>
      </c>
      <c r="X61" t="str">
        <f t="shared" si="3"/>
        <v>UPDATE `JavalinBallista` SET `WoodCost`='3310' WHERE `Level`='1';</v>
      </c>
      <c r="Y61" t="str">
        <f t="shared" si="3"/>
        <v>UPDATE `JavalinBallista` SET `StoneCost`='3958' WHERE `Level`='1';</v>
      </c>
      <c r="Z61" t="str">
        <f t="shared" si="3"/>
        <v>UPDATE `JavalinBallista` SET `MetalCost`='1820' WHERE `Level`='1';</v>
      </c>
      <c r="AA61" t="str">
        <f t="shared" si="3"/>
        <v>UPDATE `JavalinBallista` SET `TimeMin`='07m:12' WHERE `Level`='1';</v>
      </c>
      <c r="AB61" t="str">
        <f t="shared" si="3"/>
        <v>UPDATE `JavalinBallista` SET `TimeInt`='432' WHERE `Level`='1';</v>
      </c>
      <c r="AC61" t="str">
        <f t="shared" si="3"/>
        <v>UPDATE `JavalinBallista` SET `Required`='' WHERE `Level`='1';</v>
      </c>
      <c r="AD61" t="str">
        <f t="shared" si="3"/>
        <v>UPDATE `JavalinBallista` SET `Required_ID`='0' WHERE `Level`='1';</v>
      </c>
      <c r="AE61" t="str">
        <f t="shared" si="3"/>
        <v>UPDATE `JavalinBallista` SET `RequiredLevel`='0' WHERE `Level`='1';</v>
      </c>
      <c r="AK61" s="77"/>
      <c r="AL61" s="78"/>
      <c r="AM61" s="78"/>
      <c r="AN61" s="78"/>
      <c r="AO61" s="78"/>
      <c r="AP61" s="76"/>
      <c r="AQ61" s="79"/>
      <c r="AR61" s="80"/>
    </row>
    <row r="62" spans="1:44" x14ac:dyDescent="0.25">
      <c r="A62" s="18">
        <v>2</v>
      </c>
      <c r="B62" s="73">
        <v>176</v>
      </c>
      <c r="C62" s="20">
        <v>510</v>
      </c>
      <c r="D62" s="103">
        <v>3.1500000000000004</v>
      </c>
      <c r="E62" s="103">
        <v>3.05</v>
      </c>
      <c r="F62" s="103">
        <v>10.25</v>
      </c>
      <c r="G62" s="95">
        <v>5881</v>
      </c>
      <c r="H62" s="95">
        <v>6858</v>
      </c>
      <c r="I62" s="95">
        <v>8216</v>
      </c>
      <c r="J62" s="95">
        <v>5776</v>
      </c>
      <c r="K62" s="97" t="s">
        <v>244</v>
      </c>
      <c r="L62" s="94">
        <v>1080</v>
      </c>
      <c r="M62" s="15"/>
      <c r="N62" s="54">
        <v>0</v>
      </c>
      <c r="O62" s="54">
        <v>0</v>
      </c>
      <c r="P62" s="91">
        <v>0</v>
      </c>
      <c r="Q62" s="101" t="s">
        <v>176</v>
      </c>
      <c r="R62" t="str">
        <f t="shared" si="3"/>
        <v>UPDATE `JavalinBallista` SET `TrainingTime`='176' WHERE `Level`='2';</v>
      </c>
      <c r="S62" t="str">
        <f t="shared" si="3"/>
        <v>UPDATE `JavalinBallista` SET `MightBonus`='510' WHERE `Level`='2';</v>
      </c>
      <c r="T62" t="str">
        <f t="shared" si="3"/>
        <v>UPDATE `JavalinBallista` SET `Attack`='3.15' WHERE `Level`='2';</v>
      </c>
      <c r="U62" t="str">
        <f t="shared" si="3"/>
        <v>UPDATE `JavalinBallista` SET `Defend`='3.05' WHERE `Level`='2';</v>
      </c>
      <c r="V62" t="str">
        <f t="shared" si="3"/>
        <v>UPDATE `JavalinBallista` SET `Health`='10.25' WHERE `Level`='2';</v>
      </c>
      <c r="W62" t="str">
        <f t="shared" si="3"/>
        <v>UPDATE `JavalinBallista` SET `FoodCost`='5881' WHERE `Level`='2';</v>
      </c>
      <c r="X62" t="str">
        <f t="shared" si="3"/>
        <v>UPDATE `JavalinBallista` SET `WoodCost`='6858' WHERE `Level`='2';</v>
      </c>
      <c r="Y62" t="str">
        <f t="shared" si="3"/>
        <v>UPDATE `JavalinBallista` SET `StoneCost`='8216' WHERE `Level`='2';</v>
      </c>
      <c r="Z62" t="str">
        <f t="shared" si="3"/>
        <v>UPDATE `JavalinBallista` SET `MetalCost`='5776' WHERE `Level`='2';</v>
      </c>
      <c r="AA62" t="str">
        <f t="shared" si="3"/>
        <v>UPDATE `JavalinBallista` SET `TimeMin`='18m:00' WHERE `Level`='2';</v>
      </c>
      <c r="AB62" t="str">
        <f t="shared" si="3"/>
        <v>UPDATE `JavalinBallista` SET `TimeInt`='1080' WHERE `Level`='2';</v>
      </c>
      <c r="AC62" t="str">
        <f t="shared" si="3"/>
        <v>UPDATE `JavalinBallista` SET `Required`='' WHERE `Level`='2';</v>
      </c>
      <c r="AD62" t="str">
        <f t="shared" si="3"/>
        <v>UPDATE `JavalinBallista` SET `Required_ID`='0' WHERE `Level`='2';</v>
      </c>
      <c r="AE62" t="str">
        <f t="shared" si="3"/>
        <v>UPDATE `JavalinBallista` SET `RequiredLevel`='0' WHERE `Level`='2';</v>
      </c>
      <c r="AK62" s="77"/>
      <c r="AL62" s="78"/>
      <c r="AM62" s="78"/>
      <c r="AN62" s="78"/>
      <c r="AO62" s="78"/>
      <c r="AP62" s="76"/>
      <c r="AQ62" s="79"/>
      <c r="AR62" s="80"/>
    </row>
    <row r="63" spans="1:44" x14ac:dyDescent="0.25">
      <c r="A63" s="18">
        <v>3</v>
      </c>
      <c r="B63" s="73">
        <v>172</v>
      </c>
      <c r="C63" s="20">
        <v>816</v>
      </c>
      <c r="D63" s="103">
        <v>3.3</v>
      </c>
      <c r="E63" s="103">
        <v>3.1</v>
      </c>
      <c r="F63" s="103">
        <v>10.45</v>
      </c>
      <c r="G63" s="95">
        <v>9361</v>
      </c>
      <c r="H63" s="95">
        <v>10930</v>
      </c>
      <c r="I63" s="95">
        <v>13102</v>
      </c>
      <c r="J63" s="95">
        <v>9326</v>
      </c>
      <c r="K63" s="96" t="s">
        <v>245</v>
      </c>
      <c r="L63" s="70">
        <v>1728</v>
      </c>
      <c r="M63" s="15"/>
      <c r="N63" s="54">
        <v>0</v>
      </c>
      <c r="O63" s="54">
        <v>0</v>
      </c>
      <c r="P63" s="91">
        <v>0</v>
      </c>
      <c r="Q63" s="101" t="s">
        <v>175</v>
      </c>
      <c r="R63" t="str">
        <f t="shared" si="3"/>
        <v>UPDATE `JavalinBallista` SET `TrainingTime`='172' WHERE `Level`='3';</v>
      </c>
      <c r="S63" t="str">
        <f t="shared" si="3"/>
        <v>UPDATE `JavalinBallista` SET `MightBonus`='816' WHERE `Level`='3';</v>
      </c>
      <c r="T63" t="str">
        <f t="shared" si="3"/>
        <v>UPDATE `JavalinBallista` SET `Attack`='3.3' WHERE `Level`='3';</v>
      </c>
      <c r="U63" t="str">
        <f t="shared" si="3"/>
        <v>UPDATE `JavalinBallista` SET `Defend`='3.1' WHERE `Level`='3';</v>
      </c>
      <c r="V63" t="str">
        <f t="shared" si="3"/>
        <v>UPDATE `JavalinBallista` SET `Health`='10.45' WHERE `Level`='3';</v>
      </c>
      <c r="W63" t="str">
        <f t="shared" si="3"/>
        <v>UPDATE `JavalinBallista` SET `FoodCost`='9361' WHERE `Level`='3';</v>
      </c>
      <c r="X63" t="str">
        <f t="shared" si="3"/>
        <v>UPDATE `JavalinBallista` SET `WoodCost`='10930' WHERE `Level`='3';</v>
      </c>
      <c r="Y63" t="str">
        <f t="shared" si="3"/>
        <v>UPDATE `JavalinBallista` SET `StoneCost`='13102' WHERE `Level`='3';</v>
      </c>
      <c r="Z63" t="str">
        <f t="shared" si="3"/>
        <v>UPDATE `JavalinBallista` SET `MetalCost`='9326' WHERE `Level`='3';</v>
      </c>
      <c r="AA63" t="str">
        <f t="shared" si="3"/>
        <v>UPDATE `JavalinBallista` SET `TimeMin`='28m:48' WHERE `Level`='3';</v>
      </c>
      <c r="AB63" t="str">
        <f t="shared" si="3"/>
        <v>UPDATE `JavalinBallista` SET `TimeInt`='1728' WHERE `Level`='3';</v>
      </c>
      <c r="AC63" t="str">
        <f t="shared" si="3"/>
        <v>UPDATE `JavalinBallista` SET `Required`='' WHERE `Level`='3';</v>
      </c>
      <c r="AD63" t="str">
        <f t="shared" si="3"/>
        <v>UPDATE `JavalinBallista` SET `Required_ID`='0' WHERE `Level`='3';</v>
      </c>
      <c r="AE63" t="str">
        <f t="shared" si="3"/>
        <v>UPDATE `JavalinBallista` SET `RequiredLevel`='0' WHERE `Level`='3';</v>
      </c>
      <c r="AK63" s="77"/>
      <c r="AL63" s="78"/>
      <c r="AM63" s="78"/>
      <c r="AN63" s="78"/>
      <c r="AO63" s="78"/>
      <c r="AP63" s="76"/>
      <c r="AQ63" s="79"/>
      <c r="AR63" s="80"/>
    </row>
    <row r="64" spans="1:44" x14ac:dyDescent="0.25">
      <c r="A64" s="18">
        <v>4</v>
      </c>
      <c r="B64" s="73">
        <v>168</v>
      </c>
      <c r="C64" s="20">
        <v>2040</v>
      </c>
      <c r="D64" s="103">
        <v>3.45</v>
      </c>
      <c r="E64" s="103">
        <v>3.15</v>
      </c>
      <c r="F64" s="103">
        <v>10.65</v>
      </c>
      <c r="G64" s="95">
        <v>23223</v>
      </c>
      <c r="H64" s="95">
        <v>28222</v>
      </c>
      <c r="I64" s="95">
        <v>33852</v>
      </c>
      <c r="J64" s="95">
        <v>22206</v>
      </c>
      <c r="K64" s="97" t="s">
        <v>246</v>
      </c>
      <c r="L64" s="94">
        <v>4320</v>
      </c>
      <c r="M64" s="15"/>
      <c r="N64" s="54">
        <v>0</v>
      </c>
      <c r="O64" s="54">
        <v>0</v>
      </c>
      <c r="P64" s="91">
        <v>0</v>
      </c>
      <c r="R64" t="str">
        <f t="shared" si="3"/>
        <v>UPDATE `JavalinBallista` SET `TrainingTime`='168' WHERE `Level`='4';</v>
      </c>
      <c r="S64" t="str">
        <f t="shared" si="3"/>
        <v>UPDATE `JavalinBallista` SET `MightBonus`='2040' WHERE `Level`='4';</v>
      </c>
      <c r="T64" t="str">
        <f t="shared" si="3"/>
        <v>UPDATE `JavalinBallista` SET `Attack`='3.45' WHERE `Level`='4';</v>
      </c>
      <c r="U64" t="str">
        <f t="shared" si="3"/>
        <v>UPDATE `JavalinBallista` SET `Defend`='3.15' WHERE `Level`='4';</v>
      </c>
      <c r="V64" t="str">
        <f t="shared" si="3"/>
        <v>UPDATE `JavalinBallista` SET `Health`='10.65' WHERE `Level`='4';</v>
      </c>
      <c r="W64" t="str">
        <f t="shared" si="3"/>
        <v>UPDATE `JavalinBallista` SET `FoodCost`='23223' WHERE `Level`='4';</v>
      </c>
      <c r="X64" t="str">
        <f t="shared" si="3"/>
        <v>UPDATE `JavalinBallista` SET `WoodCost`='28222' WHERE `Level`='4';</v>
      </c>
      <c r="Y64" t="str">
        <f t="shared" si="3"/>
        <v>UPDATE `JavalinBallista` SET `StoneCost`='33852' WHERE `Level`='4';</v>
      </c>
      <c r="Z64" t="str">
        <f t="shared" si="3"/>
        <v>UPDATE `JavalinBallista` SET `MetalCost`='22206' WHERE `Level`='4';</v>
      </c>
      <c r="AA64" t="str">
        <f t="shared" si="3"/>
        <v>UPDATE `JavalinBallista` SET `TimeMin`='1h:12m:00' WHERE `Level`='4';</v>
      </c>
      <c r="AB64" t="str">
        <f t="shared" si="3"/>
        <v>UPDATE `JavalinBallista` SET `TimeInt`='4320' WHERE `Level`='4';</v>
      </c>
      <c r="AC64" t="str">
        <f t="shared" si="3"/>
        <v>UPDATE `JavalinBallista` SET `Required`='' WHERE `Level`='4';</v>
      </c>
      <c r="AD64" t="str">
        <f t="shared" si="3"/>
        <v>UPDATE `JavalinBallista` SET `Required_ID`='0' WHERE `Level`='4';</v>
      </c>
      <c r="AE64" t="str">
        <f t="shared" si="3"/>
        <v>UPDATE `JavalinBallista` SET `RequiredLevel`='0' WHERE `Level`='4';</v>
      </c>
      <c r="AK64" s="77"/>
      <c r="AL64" s="78"/>
      <c r="AM64" s="78"/>
      <c r="AN64" s="78"/>
      <c r="AO64" s="78"/>
      <c r="AP64" s="76"/>
      <c r="AQ64" s="79"/>
      <c r="AR64" s="80"/>
    </row>
    <row r="65" spans="1:44" x14ac:dyDescent="0.25">
      <c r="A65" s="18">
        <v>5</v>
      </c>
      <c r="B65" s="73">
        <v>164</v>
      </c>
      <c r="C65" s="20">
        <v>3060</v>
      </c>
      <c r="D65" s="103">
        <v>3.5999999999999996</v>
      </c>
      <c r="E65" s="103">
        <v>3.2</v>
      </c>
      <c r="F65" s="103">
        <v>10.85</v>
      </c>
      <c r="G65" s="95">
        <v>34825</v>
      </c>
      <c r="H65" s="95">
        <v>41798</v>
      </c>
      <c r="I65" s="95">
        <v>50144</v>
      </c>
      <c r="J65" s="95">
        <v>33958</v>
      </c>
      <c r="K65" s="96" t="s">
        <v>247</v>
      </c>
      <c r="L65" s="70">
        <v>6480</v>
      </c>
      <c r="M65" s="15"/>
      <c r="N65" s="54">
        <v>0</v>
      </c>
      <c r="O65" s="54">
        <v>0</v>
      </c>
      <c r="P65" s="91">
        <v>0</v>
      </c>
      <c r="R65" t="str">
        <f t="shared" si="3"/>
        <v>UPDATE `JavalinBallista` SET `TrainingTime`='164' WHERE `Level`='5';</v>
      </c>
      <c r="S65" t="str">
        <f t="shared" si="3"/>
        <v>UPDATE `JavalinBallista` SET `MightBonus`='3060' WHERE `Level`='5';</v>
      </c>
      <c r="T65" t="str">
        <f t="shared" si="3"/>
        <v>UPDATE `JavalinBallista` SET `Attack`='3.6' WHERE `Level`='5';</v>
      </c>
      <c r="U65" t="str">
        <f t="shared" si="3"/>
        <v>UPDATE `JavalinBallista` SET `Defend`='3.2' WHERE `Level`='5';</v>
      </c>
      <c r="V65" t="str">
        <f t="shared" si="3"/>
        <v>UPDATE `JavalinBallista` SET `Health`='10.85' WHERE `Level`='5';</v>
      </c>
      <c r="W65" t="str">
        <f t="shared" si="3"/>
        <v>UPDATE `JavalinBallista` SET `FoodCost`='34825' WHERE `Level`='5';</v>
      </c>
      <c r="X65" t="str">
        <f t="shared" si="3"/>
        <v>UPDATE `JavalinBallista` SET `WoodCost`='41798' WHERE `Level`='5';</v>
      </c>
      <c r="Y65" t="str">
        <f t="shared" si="3"/>
        <v>UPDATE `JavalinBallista` SET `StoneCost`='50144' WHERE `Level`='5';</v>
      </c>
      <c r="Z65" t="str">
        <f t="shared" si="3"/>
        <v>UPDATE `JavalinBallista` SET `MetalCost`='33958' WHERE `Level`='5';</v>
      </c>
      <c r="AA65" t="str">
        <f t="shared" si="3"/>
        <v>UPDATE `JavalinBallista` SET `TimeMin`='1h:48m:00' WHERE `Level`='5';</v>
      </c>
      <c r="AB65" t="str">
        <f t="shared" si="3"/>
        <v>UPDATE `JavalinBallista` SET `TimeInt`='6480' WHERE `Level`='5';</v>
      </c>
      <c r="AC65" t="str">
        <f t="shared" si="3"/>
        <v>UPDATE `JavalinBallista` SET `Required`='' WHERE `Level`='5';</v>
      </c>
      <c r="AD65" t="str">
        <f t="shared" si="3"/>
        <v>UPDATE `JavalinBallista` SET `Required_ID`='0' WHERE `Level`='5';</v>
      </c>
      <c r="AE65" t="str">
        <f t="shared" si="3"/>
        <v>UPDATE `JavalinBallista` SET `RequiredLevel`='0' WHERE `Level`='5';</v>
      </c>
      <c r="AK65" s="77"/>
      <c r="AL65" s="78"/>
      <c r="AM65" s="78"/>
      <c r="AN65" s="78"/>
      <c r="AO65" s="78"/>
      <c r="AP65" s="76"/>
      <c r="AQ65" s="79"/>
      <c r="AR65" s="80"/>
    </row>
    <row r="66" spans="1:44" x14ac:dyDescent="0.25">
      <c r="A66" s="18">
        <v>6</v>
      </c>
      <c r="B66" s="73">
        <v>160</v>
      </c>
      <c r="C66" s="20">
        <v>6120</v>
      </c>
      <c r="D66" s="103">
        <v>3.75</v>
      </c>
      <c r="E66" s="103">
        <v>3.25</v>
      </c>
      <c r="F66" s="103">
        <v>11.05</v>
      </c>
      <c r="G66" s="95">
        <v>69690</v>
      </c>
      <c r="H66" s="95">
        <v>81826</v>
      </c>
      <c r="I66" s="95">
        <v>98177</v>
      </c>
      <c r="J66" s="95">
        <v>67417</v>
      </c>
      <c r="K66" s="97" t="s">
        <v>248</v>
      </c>
      <c r="L66" s="94">
        <v>12960</v>
      </c>
      <c r="M66" s="15"/>
      <c r="N66" s="54">
        <v>0</v>
      </c>
      <c r="O66" s="54">
        <v>0</v>
      </c>
      <c r="P66" s="91">
        <v>0</v>
      </c>
      <c r="R66" t="str">
        <f t="shared" si="3"/>
        <v>UPDATE `JavalinBallista` SET `TrainingTime`='160' WHERE `Level`='6';</v>
      </c>
      <c r="S66" t="str">
        <f t="shared" si="3"/>
        <v>UPDATE `JavalinBallista` SET `MightBonus`='6120' WHERE `Level`='6';</v>
      </c>
      <c r="T66" t="str">
        <f t="shared" si="3"/>
        <v>UPDATE `JavalinBallista` SET `Attack`='3.75' WHERE `Level`='6';</v>
      </c>
      <c r="U66" t="str">
        <f t="shared" si="3"/>
        <v>UPDATE `JavalinBallista` SET `Defend`='3.25' WHERE `Level`='6';</v>
      </c>
      <c r="V66" t="str">
        <f t="shared" si="3"/>
        <v>UPDATE `JavalinBallista` SET `Health`='11.05' WHERE `Level`='6';</v>
      </c>
      <c r="W66" t="str">
        <f t="shared" si="3"/>
        <v>UPDATE `JavalinBallista` SET `FoodCost`='69690' WHERE `Level`='6';</v>
      </c>
      <c r="X66" t="str">
        <f t="shared" si="3"/>
        <v>UPDATE `JavalinBallista` SET `WoodCost`='81826' WHERE `Level`='6';</v>
      </c>
      <c r="Y66" t="str">
        <f t="shared" si="3"/>
        <v>UPDATE `JavalinBallista` SET `StoneCost`='98177' WHERE `Level`='6';</v>
      </c>
      <c r="Z66" t="str">
        <f t="shared" si="3"/>
        <v>UPDATE `JavalinBallista` SET `MetalCost`='67417' WHERE `Level`='6';</v>
      </c>
      <c r="AA66" t="str">
        <f t="shared" si="3"/>
        <v>UPDATE `JavalinBallista` SET `TimeMin`='3h:36m:00' WHERE `Level`='6';</v>
      </c>
      <c r="AB66" t="str">
        <f t="shared" si="3"/>
        <v>UPDATE `JavalinBallista` SET `TimeInt`='12960' WHERE `Level`='6';</v>
      </c>
      <c r="AC66" t="str">
        <f t="shared" si="3"/>
        <v>UPDATE `JavalinBallista` SET `Required`='' WHERE `Level`='6';</v>
      </c>
      <c r="AD66" t="str">
        <f t="shared" si="3"/>
        <v>UPDATE `JavalinBallista` SET `Required_ID`='0' WHERE `Level`='6';</v>
      </c>
      <c r="AE66" t="str">
        <f t="shared" si="3"/>
        <v>UPDATE `JavalinBallista` SET `RequiredLevel`='0' WHERE `Level`='6';</v>
      </c>
      <c r="AK66" s="77"/>
      <c r="AL66" s="78"/>
      <c r="AM66" s="78"/>
      <c r="AN66" s="78"/>
      <c r="AO66" s="78"/>
      <c r="AP66" s="76"/>
      <c r="AQ66" s="79"/>
      <c r="AR66" s="80"/>
    </row>
    <row r="67" spans="1:44" x14ac:dyDescent="0.25">
      <c r="A67" s="18">
        <v>7</v>
      </c>
      <c r="B67" s="73">
        <v>156</v>
      </c>
      <c r="C67" s="20">
        <v>9180</v>
      </c>
      <c r="D67" s="103">
        <v>3.9000000000000004</v>
      </c>
      <c r="E67" s="103">
        <v>3.3</v>
      </c>
      <c r="F67" s="103">
        <v>11.25</v>
      </c>
      <c r="G67" s="95">
        <v>107434</v>
      </c>
      <c r="H67" s="95">
        <v>124254</v>
      </c>
      <c r="I67" s="95">
        <v>149091</v>
      </c>
      <c r="J67" s="95">
        <v>99975</v>
      </c>
      <c r="K67" s="96" t="s">
        <v>249</v>
      </c>
      <c r="L67" s="70">
        <v>19440</v>
      </c>
      <c r="M67" s="15"/>
      <c r="N67" s="54">
        <v>0</v>
      </c>
      <c r="O67" s="54">
        <v>0</v>
      </c>
      <c r="P67" s="91">
        <v>0</v>
      </c>
      <c r="R67" t="str">
        <f t="shared" si="3"/>
        <v>UPDATE `JavalinBallista` SET `TrainingTime`='156' WHERE `Level`='7';</v>
      </c>
      <c r="S67" t="str">
        <f t="shared" si="3"/>
        <v>UPDATE `JavalinBallista` SET `MightBonus`='9180' WHERE `Level`='7';</v>
      </c>
      <c r="T67" t="str">
        <f t="shared" si="3"/>
        <v>UPDATE `JavalinBallista` SET `Attack`='3.9' WHERE `Level`='7';</v>
      </c>
      <c r="U67" t="str">
        <f t="shared" si="3"/>
        <v>UPDATE `JavalinBallista` SET `Defend`='3.3' WHERE `Level`='7';</v>
      </c>
      <c r="V67" t="str">
        <f t="shared" si="3"/>
        <v>UPDATE `JavalinBallista` SET `Health`='11.25' WHERE `Level`='7';</v>
      </c>
      <c r="W67" t="str">
        <f t="shared" si="3"/>
        <v>UPDATE `JavalinBallista` SET `FoodCost`='107434' WHERE `Level`='7';</v>
      </c>
      <c r="X67" t="str">
        <f t="shared" si="3"/>
        <v>UPDATE `JavalinBallista` SET `WoodCost`='124254' WHERE `Level`='7';</v>
      </c>
      <c r="Y67" t="str">
        <f t="shared" si="3"/>
        <v>UPDATE `JavalinBallista` SET `StoneCost`='149091' WHERE `Level`='7';</v>
      </c>
      <c r="Z67" t="str">
        <f t="shared" si="3"/>
        <v>UPDATE `JavalinBallista` SET `MetalCost`='99975' WHERE `Level`='7';</v>
      </c>
      <c r="AA67" t="str">
        <f t="shared" si="3"/>
        <v>UPDATE `JavalinBallista` SET `TimeMin`='5h:24m:00' WHERE `Level`='7';</v>
      </c>
      <c r="AB67" t="str">
        <f t="shared" si="3"/>
        <v>UPDATE `JavalinBallista` SET `TimeInt`='19440' WHERE `Level`='7';</v>
      </c>
      <c r="AC67" t="str">
        <f t="shared" si="3"/>
        <v>UPDATE `JavalinBallista` SET `Required`='' WHERE `Level`='7';</v>
      </c>
      <c r="AD67" t="str">
        <f t="shared" si="3"/>
        <v>UPDATE `JavalinBallista` SET `Required_ID`='0' WHERE `Level`='7';</v>
      </c>
      <c r="AE67" t="str">
        <f t="shared" si="3"/>
        <v>UPDATE `JavalinBallista` SET `RequiredLevel`='0' WHERE `Level`='7';</v>
      </c>
      <c r="AK67" s="77"/>
      <c r="AL67" s="78"/>
      <c r="AM67" s="78"/>
      <c r="AN67" s="78"/>
      <c r="AO67" s="78"/>
      <c r="AP67" s="76"/>
      <c r="AQ67" s="79"/>
      <c r="AR67" s="80"/>
    </row>
    <row r="68" spans="1:44" x14ac:dyDescent="0.25">
      <c r="A68" s="18">
        <v>8</v>
      </c>
      <c r="B68" s="73">
        <v>152</v>
      </c>
      <c r="C68" s="20">
        <v>22950</v>
      </c>
      <c r="D68" s="103">
        <v>4.05</v>
      </c>
      <c r="E68" s="103">
        <v>3.35</v>
      </c>
      <c r="F68" s="103">
        <v>11.45</v>
      </c>
      <c r="G68" s="95">
        <v>273056</v>
      </c>
      <c r="H68" s="95">
        <v>307530</v>
      </c>
      <c r="I68" s="95">
        <v>369022</v>
      </c>
      <c r="J68" s="95">
        <v>248378</v>
      </c>
      <c r="K68" s="97" t="s">
        <v>250</v>
      </c>
      <c r="L68" s="94">
        <v>48600</v>
      </c>
      <c r="M68" s="15"/>
      <c r="N68" s="54">
        <v>0</v>
      </c>
      <c r="O68" s="54">
        <v>0</v>
      </c>
      <c r="P68" s="91">
        <v>0</v>
      </c>
      <c r="R68" t="str">
        <f t="shared" si="3"/>
        <v>UPDATE `JavalinBallista` SET `TrainingTime`='152' WHERE `Level`='8';</v>
      </c>
      <c r="S68" t="str">
        <f t="shared" si="3"/>
        <v>UPDATE `JavalinBallista` SET `MightBonus`='22950' WHERE `Level`='8';</v>
      </c>
      <c r="T68" t="str">
        <f t="shared" si="3"/>
        <v>UPDATE `JavalinBallista` SET `Attack`='4.05' WHERE `Level`='8';</v>
      </c>
      <c r="U68" t="str">
        <f t="shared" si="3"/>
        <v>UPDATE `JavalinBallista` SET `Defend`='3.35' WHERE `Level`='8';</v>
      </c>
      <c r="V68" t="str">
        <f t="shared" si="3"/>
        <v>UPDATE `JavalinBallista` SET `Health`='11.45' WHERE `Level`='8';</v>
      </c>
      <c r="W68" t="str">
        <f t="shared" si="3"/>
        <v>UPDATE `JavalinBallista` SET `FoodCost`='273056' WHERE `Level`='8';</v>
      </c>
      <c r="X68" t="str">
        <f t="shared" si="3"/>
        <v>UPDATE `JavalinBallista` SET `WoodCost`='307530' WHERE `Level`='8';</v>
      </c>
      <c r="Y68" t="str">
        <f t="shared" si="3"/>
        <v>UPDATE `JavalinBallista` SET `StoneCost`='369022' WHERE `Level`='8';</v>
      </c>
      <c r="Z68" t="str">
        <f t="shared" si="3"/>
        <v>UPDATE `JavalinBallista` SET `MetalCost`='248378' WHERE `Level`='8';</v>
      </c>
      <c r="AA68" t="str">
        <f t="shared" si="3"/>
        <v>UPDATE `JavalinBallista` SET `TimeMin`='13h:30m:00' WHERE `Level`='8';</v>
      </c>
      <c r="AB68" t="str">
        <f t="shared" si="3"/>
        <v>UPDATE `JavalinBallista` SET `TimeInt`='48600' WHERE `Level`='8';</v>
      </c>
      <c r="AC68" t="str">
        <f t="shared" si="3"/>
        <v>UPDATE `JavalinBallista` SET `Required`='' WHERE `Level`='8';</v>
      </c>
      <c r="AD68" t="str">
        <f t="shared" si="3"/>
        <v>UPDATE `JavalinBallista` SET `Required_ID`='0' WHERE `Level`='8';</v>
      </c>
      <c r="AE68" t="str">
        <f t="shared" si="3"/>
        <v>UPDATE `JavalinBallista` SET `RequiredLevel`='0' WHERE `Level`='8';</v>
      </c>
      <c r="AK68" s="77"/>
      <c r="AL68" s="78"/>
      <c r="AM68" s="78"/>
      <c r="AN68" s="78"/>
      <c r="AO68" s="78"/>
      <c r="AP68" s="76"/>
      <c r="AQ68" s="79"/>
      <c r="AR68" s="80"/>
    </row>
    <row r="69" spans="1:44" x14ac:dyDescent="0.25">
      <c r="A69" s="18">
        <v>9</v>
      </c>
      <c r="B69" s="73">
        <v>148</v>
      </c>
      <c r="C69" s="20">
        <v>34425</v>
      </c>
      <c r="D69" s="103">
        <v>4.2</v>
      </c>
      <c r="E69" s="103">
        <v>3.4</v>
      </c>
      <c r="F69" s="103">
        <v>11.65</v>
      </c>
      <c r="G69" s="95">
        <v>415574</v>
      </c>
      <c r="H69" s="95">
        <v>457260</v>
      </c>
      <c r="I69" s="95">
        <v>548698</v>
      </c>
      <c r="J69" s="95">
        <v>372498</v>
      </c>
      <c r="K69" s="96" t="s">
        <v>228</v>
      </c>
      <c r="L69" s="70">
        <v>72900</v>
      </c>
      <c r="M69" s="15"/>
      <c r="N69" s="54">
        <v>0</v>
      </c>
      <c r="O69" s="54">
        <v>0</v>
      </c>
      <c r="P69" s="91">
        <v>0</v>
      </c>
      <c r="R69" t="str">
        <f t="shared" si="3"/>
        <v>UPDATE `JavalinBallista` SET `TrainingTime`='148' WHERE `Level`='9';</v>
      </c>
      <c r="S69" t="str">
        <f t="shared" si="3"/>
        <v>UPDATE `JavalinBallista` SET `MightBonus`='34425' WHERE `Level`='9';</v>
      </c>
      <c r="T69" t="str">
        <f t="shared" si="3"/>
        <v>UPDATE `JavalinBallista` SET `Attack`='4.2' WHERE `Level`='9';</v>
      </c>
      <c r="U69" t="str">
        <f t="shared" si="3"/>
        <v>UPDATE `JavalinBallista` SET `Defend`='3.4' WHERE `Level`='9';</v>
      </c>
      <c r="V69" t="str">
        <f t="shared" si="3"/>
        <v>UPDATE `JavalinBallista` SET `Health`='11.65' WHERE `Level`='9';</v>
      </c>
      <c r="W69" t="str">
        <f t="shared" si="3"/>
        <v>UPDATE `JavalinBallista` SET `FoodCost`='415574' WHERE `Level`='9';</v>
      </c>
      <c r="X69" t="str">
        <f t="shared" si="3"/>
        <v>UPDATE `JavalinBallista` SET `WoodCost`='457260' WHERE `Level`='9';</v>
      </c>
      <c r="Y69" t="str">
        <f t="shared" si="3"/>
        <v>UPDATE `JavalinBallista` SET `StoneCost`='548698' WHERE `Level`='9';</v>
      </c>
      <c r="Z69" t="str">
        <f t="shared" si="3"/>
        <v>UPDATE `JavalinBallista` SET `MetalCost`='372498' WHERE `Level`='9';</v>
      </c>
      <c r="AA69" t="str">
        <f t="shared" si="3"/>
        <v>UPDATE `JavalinBallista` SET `TimeMin`='20h:15m:00' WHERE `Level`='9';</v>
      </c>
      <c r="AB69" t="str">
        <f t="shared" si="3"/>
        <v>UPDATE `JavalinBallista` SET `TimeInt`='72900' WHERE `Level`='9';</v>
      </c>
      <c r="AC69" t="str">
        <f t="shared" si="3"/>
        <v>UPDATE `JavalinBallista` SET `Required`='' WHERE `Level`='9';</v>
      </c>
      <c r="AD69" t="str">
        <f t="shared" si="3"/>
        <v>UPDATE `JavalinBallista` SET `Required_ID`='0' WHERE `Level`='9';</v>
      </c>
      <c r="AE69" t="str">
        <f t="shared" si="3"/>
        <v>UPDATE `JavalinBallista` SET `RequiredLevel`='0' WHERE `Level`='9';</v>
      </c>
      <c r="AK69" s="77"/>
      <c r="AL69" s="78"/>
      <c r="AM69" s="78"/>
      <c r="AN69" s="78"/>
      <c r="AO69" s="78"/>
      <c r="AP69" s="76"/>
      <c r="AQ69" s="79"/>
      <c r="AR69" s="80"/>
    </row>
    <row r="70" spans="1:44" x14ac:dyDescent="0.25">
      <c r="A70" s="18">
        <v>10</v>
      </c>
      <c r="B70" s="73">
        <v>144</v>
      </c>
      <c r="C70" s="20">
        <v>41310</v>
      </c>
      <c r="D70" s="103">
        <v>4.3499999999999996</v>
      </c>
      <c r="E70" s="103">
        <v>3.45</v>
      </c>
      <c r="F70" s="103">
        <v>11.85</v>
      </c>
      <c r="G70" s="95">
        <v>470245</v>
      </c>
      <c r="H70" s="95">
        <v>549898</v>
      </c>
      <c r="I70" s="95">
        <v>659864</v>
      </c>
      <c r="J70" s="95">
        <v>461968</v>
      </c>
      <c r="K70" s="97" t="s">
        <v>229</v>
      </c>
      <c r="L70" s="94">
        <v>87480</v>
      </c>
      <c r="M70" s="15" t="s">
        <v>31</v>
      </c>
      <c r="N70" s="54">
        <v>8</v>
      </c>
      <c r="O70" s="54">
        <v>10</v>
      </c>
      <c r="P70" s="91">
        <v>0</v>
      </c>
      <c r="R70" t="str">
        <f t="shared" si="3"/>
        <v>UPDATE `JavalinBallista` SET `TrainingTime`='144' WHERE `Level`='10';</v>
      </c>
      <c r="S70" t="str">
        <f t="shared" si="3"/>
        <v>UPDATE `JavalinBallista` SET `MightBonus`='41310' WHERE `Level`='10';</v>
      </c>
      <c r="T70" t="str">
        <f t="shared" si="3"/>
        <v>UPDATE `JavalinBallista` SET `Attack`='4.35' WHERE `Level`='10';</v>
      </c>
      <c r="U70" t="str">
        <f t="shared" si="3"/>
        <v>UPDATE `JavalinBallista` SET `Defend`='3.45' WHERE `Level`='10';</v>
      </c>
      <c r="V70" t="str">
        <f t="shared" si="3"/>
        <v>UPDATE `JavalinBallista` SET `Health`='11.85' WHERE `Level`='10';</v>
      </c>
      <c r="W70" t="str">
        <f t="shared" si="3"/>
        <v>UPDATE `JavalinBallista` SET `FoodCost`='470245' WHERE `Level`='10';</v>
      </c>
      <c r="X70" t="str">
        <f t="shared" si="3"/>
        <v>UPDATE `JavalinBallista` SET `WoodCost`='549898' WHERE `Level`='10';</v>
      </c>
      <c r="Y70" t="str">
        <f t="shared" si="3"/>
        <v>UPDATE `JavalinBallista` SET `StoneCost`='659864' WHERE `Level`='10';</v>
      </c>
      <c r="Z70" t="str">
        <f t="shared" si="3"/>
        <v>UPDATE `JavalinBallista` SET `MetalCost`='461968' WHERE `Level`='10';</v>
      </c>
      <c r="AA70" t="str">
        <f t="shared" si="3"/>
        <v>UPDATE `JavalinBallista` SET `TimeMin`='1d 0h:18m:00' WHERE `Level`='10';</v>
      </c>
      <c r="AB70" t="str">
        <f t="shared" si="3"/>
        <v>UPDATE `JavalinBallista` SET `TimeInt`='87480' WHERE `Level`='10';</v>
      </c>
      <c r="AC70" t="str">
        <f t="shared" si="3"/>
        <v>UPDATE `JavalinBallista` SET `Required`='Stone Lv10' WHERE `Level`='10';</v>
      </c>
      <c r="AD70" t="str">
        <f t="shared" si="3"/>
        <v>UPDATE `JavalinBallista` SET `Required_ID`='8' WHERE `Level`='10';</v>
      </c>
      <c r="AE70" t="str">
        <f t="shared" si="3"/>
        <v>UPDATE `JavalinBallista` SET `RequiredLevel`='10' WHERE `Level`='10';</v>
      </c>
      <c r="AK70" s="77"/>
      <c r="AL70" s="78"/>
      <c r="AM70" s="78"/>
      <c r="AN70" s="78"/>
      <c r="AO70" s="78"/>
      <c r="AP70" s="76"/>
      <c r="AQ70" s="79"/>
      <c r="AR70" s="80"/>
    </row>
    <row r="71" spans="1:44" x14ac:dyDescent="0.25">
      <c r="A71" s="18">
        <v>11</v>
      </c>
      <c r="B71" s="73">
        <v>140</v>
      </c>
      <c r="C71" s="20">
        <v>49572</v>
      </c>
      <c r="D71" s="103">
        <v>4.5</v>
      </c>
      <c r="E71" s="103">
        <v>3.5</v>
      </c>
      <c r="F71" s="103">
        <v>12.05</v>
      </c>
      <c r="G71" s="95">
        <v>589058</v>
      </c>
      <c r="H71" s="95">
        <v>669364</v>
      </c>
      <c r="I71" s="95">
        <v>803223</v>
      </c>
      <c r="J71" s="95">
        <v>532615</v>
      </c>
      <c r="K71" s="96" t="s">
        <v>230</v>
      </c>
      <c r="L71" s="70">
        <v>104976</v>
      </c>
      <c r="M71" s="15" t="s">
        <v>35</v>
      </c>
      <c r="N71" s="54">
        <v>8</v>
      </c>
      <c r="O71" s="54">
        <v>11</v>
      </c>
      <c r="P71" s="91">
        <v>0</v>
      </c>
      <c r="R71" t="str">
        <f t="shared" si="3"/>
        <v>UPDATE `JavalinBallista` SET `TrainingTime`='140' WHERE `Level`='11';</v>
      </c>
      <c r="S71" t="str">
        <f t="shared" si="3"/>
        <v>UPDATE `JavalinBallista` SET `MightBonus`='49572' WHERE `Level`='11';</v>
      </c>
      <c r="T71" t="str">
        <f t="shared" si="3"/>
        <v>UPDATE `JavalinBallista` SET `Attack`='4.5' WHERE `Level`='11';</v>
      </c>
      <c r="U71" t="str">
        <f t="shared" si="3"/>
        <v>UPDATE `JavalinBallista` SET `Defend`='3.5' WHERE `Level`='11';</v>
      </c>
      <c r="V71" t="str">
        <f t="shared" si="3"/>
        <v>UPDATE `JavalinBallista` SET `Health`='12.05' WHERE `Level`='11';</v>
      </c>
      <c r="W71" t="str">
        <f t="shared" si="3"/>
        <v>UPDATE `JavalinBallista` SET `FoodCost`='589058' WHERE `Level`='11';</v>
      </c>
      <c r="X71" t="str">
        <f t="shared" si="3"/>
        <v>UPDATE `JavalinBallista` SET `WoodCost`='669364' WHERE `Level`='11';</v>
      </c>
      <c r="Y71" t="str">
        <f t="shared" si="3"/>
        <v>UPDATE `JavalinBallista` SET `StoneCost`='803223' WHERE `Level`='11';</v>
      </c>
      <c r="Z71" t="str">
        <f t="shared" si="3"/>
        <v>UPDATE `JavalinBallista` SET `MetalCost`='532615' WHERE `Level`='11';</v>
      </c>
      <c r="AA71" t="str">
        <f t="shared" si="3"/>
        <v>UPDATE `JavalinBallista` SET `TimeMin`='1d 5h:09m:36' WHERE `Level`='11';</v>
      </c>
      <c r="AB71" t="str">
        <f t="shared" si="3"/>
        <v>UPDATE `JavalinBallista` SET `TimeInt`='104976' WHERE `Level`='11';</v>
      </c>
      <c r="AC71" t="str">
        <f t="shared" si="3"/>
        <v>UPDATE `JavalinBallista` SET `Required`='Stone Lv11' WHERE `Level`='11';</v>
      </c>
      <c r="AD71" t="str">
        <f t="shared" si="3"/>
        <v>UPDATE `JavalinBallista` SET `Required_ID`='8' WHERE `Level`='11';</v>
      </c>
      <c r="AE71" t="str">
        <f t="shared" si="3"/>
        <v>UPDATE `JavalinBallista` SET `RequiredLevel`='11' WHERE `Level`='11';</v>
      </c>
      <c r="AK71" s="77"/>
      <c r="AL71" s="78"/>
      <c r="AM71" s="78"/>
      <c r="AN71" s="78"/>
      <c r="AO71" s="78"/>
      <c r="AP71" s="76"/>
      <c r="AQ71" s="79"/>
      <c r="AR71" s="80"/>
    </row>
    <row r="72" spans="1:44" x14ac:dyDescent="0.25">
      <c r="A72" s="18">
        <v>12</v>
      </c>
      <c r="B72" s="73">
        <v>136</v>
      </c>
      <c r="C72" s="20">
        <v>59486</v>
      </c>
      <c r="D72" s="103">
        <v>4.6500000000000004</v>
      </c>
      <c r="E72" s="103">
        <v>3.55</v>
      </c>
      <c r="F72" s="103">
        <v>12.25</v>
      </c>
      <c r="G72" s="95">
        <v>676746</v>
      </c>
      <c r="H72" s="95">
        <v>792923</v>
      </c>
      <c r="I72" s="95">
        <v>951494</v>
      </c>
      <c r="J72" s="95">
        <v>645974</v>
      </c>
      <c r="K72" s="97" t="s">
        <v>251</v>
      </c>
      <c r="L72" s="94">
        <v>125971</v>
      </c>
      <c r="M72" s="15" t="s">
        <v>36</v>
      </c>
      <c r="N72" s="54">
        <v>8</v>
      </c>
      <c r="O72" s="54">
        <v>12</v>
      </c>
      <c r="P72" s="91">
        <v>0</v>
      </c>
      <c r="R72" t="str">
        <f t="shared" si="3"/>
        <v>UPDATE `JavalinBallista` SET `TrainingTime`='136' WHERE `Level`='12';</v>
      </c>
      <c r="S72" t="str">
        <f t="shared" si="3"/>
        <v>UPDATE `JavalinBallista` SET `MightBonus`='59486' WHERE `Level`='12';</v>
      </c>
      <c r="T72" t="str">
        <f t="shared" si="3"/>
        <v>UPDATE `JavalinBallista` SET `Attack`='4.65' WHERE `Level`='12';</v>
      </c>
      <c r="U72" t="str">
        <f t="shared" si="3"/>
        <v>UPDATE `JavalinBallista` SET `Defend`='3.55' WHERE `Level`='12';</v>
      </c>
      <c r="V72" t="str">
        <f t="shared" si="3"/>
        <v>UPDATE `JavalinBallista` SET `Health`='12.25' WHERE `Level`='12';</v>
      </c>
      <c r="W72" t="str">
        <f t="shared" si="3"/>
        <v>UPDATE `JavalinBallista` SET `FoodCost`='676746' WHERE `Level`='12';</v>
      </c>
      <c r="X72" t="str">
        <f t="shared" si="3"/>
        <v>UPDATE `JavalinBallista` SET `WoodCost`='792923' WHERE `Level`='12';</v>
      </c>
      <c r="Y72" t="str">
        <f t="shared" si="3"/>
        <v>UPDATE `JavalinBallista` SET `StoneCost`='951494' WHERE `Level`='12';</v>
      </c>
      <c r="Z72" t="str">
        <f t="shared" si="3"/>
        <v>UPDATE `JavalinBallista` SET `MetalCost`='645974' WHERE `Level`='12';</v>
      </c>
      <c r="AA72" t="str">
        <f t="shared" si="3"/>
        <v>UPDATE `JavalinBallista` SET `TimeMin`='1d 10h:59m:31' WHERE `Level`='12';</v>
      </c>
      <c r="AB72" t="str">
        <f t="shared" si="3"/>
        <v>UPDATE `JavalinBallista` SET `TimeInt`='125971' WHERE `Level`='12';</v>
      </c>
      <c r="AC72" t="str">
        <f t="shared" si="3"/>
        <v>UPDATE `JavalinBallista` SET `Required`='Stone Lv12' WHERE `Level`='12';</v>
      </c>
      <c r="AD72" t="str">
        <f t="shared" si="3"/>
        <v>UPDATE `JavalinBallista` SET `Required_ID`='8' WHERE `Level`='12';</v>
      </c>
      <c r="AE72" t="str">
        <f t="shared" si="3"/>
        <v>UPDATE `JavalinBallista` SET `RequiredLevel`='12' WHERE `Level`='12';</v>
      </c>
      <c r="AK72" s="77"/>
      <c r="AL72" s="78"/>
      <c r="AM72" s="78"/>
      <c r="AN72" s="78"/>
      <c r="AO72" s="78"/>
      <c r="AP72" s="76"/>
      <c r="AQ72" s="79"/>
      <c r="AR72" s="80"/>
    </row>
    <row r="73" spans="1:44" x14ac:dyDescent="0.25">
      <c r="A73" s="18">
        <v>13</v>
      </c>
      <c r="B73" s="73">
        <v>132</v>
      </c>
      <c r="C73" s="20">
        <v>71384</v>
      </c>
      <c r="D73" s="103">
        <v>4.8</v>
      </c>
      <c r="E73" s="103">
        <v>3.6</v>
      </c>
      <c r="F73" s="103">
        <v>12.45</v>
      </c>
      <c r="G73" s="95">
        <v>819152</v>
      </c>
      <c r="H73" s="95">
        <v>950779</v>
      </c>
      <c r="I73" s="95">
        <v>1140921</v>
      </c>
      <c r="J73" s="95">
        <v>808144</v>
      </c>
      <c r="K73" s="96" t="s">
        <v>232</v>
      </c>
      <c r="L73" s="70">
        <v>151166</v>
      </c>
      <c r="M73" s="15" t="s">
        <v>37</v>
      </c>
      <c r="N73" s="54">
        <v>8</v>
      </c>
      <c r="O73" s="54">
        <v>13</v>
      </c>
      <c r="P73" s="91">
        <v>0</v>
      </c>
      <c r="R73" t="str">
        <f t="shared" si="3"/>
        <v>UPDATE `JavalinBallista` SET `TrainingTime`='132' WHERE `Level`='13';</v>
      </c>
      <c r="S73" t="str">
        <f t="shared" si="3"/>
        <v>UPDATE `JavalinBallista` SET `MightBonus`='71384' WHERE `Level`='13';</v>
      </c>
      <c r="T73" t="str">
        <f t="shared" si="3"/>
        <v>UPDATE `JavalinBallista` SET `Attack`='4.8' WHERE `Level`='13';</v>
      </c>
      <c r="U73" t="str">
        <f t="shared" si="3"/>
        <v>UPDATE `JavalinBallista` SET `Defend`='3.6' WHERE `Level`='13';</v>
      </c>
      <c r="V73" t="str">
        <f t="shared" si="3"/>
        <v>UPDATE `JavalinBallista` SET `Health`='12.45' WHERE `Level`='13';</v>
      </c>
      <c r="W73" t="str">
        <f t="shared" si="3"/>
        <v>UPDATE `JavalinBallista` SET `FoodCost`='819152' WHERE `Level`='13';</v>
      </c>
      <c r="X73" t="str">
        <f t="shared" si="3"/>
        <v>UPDATE `JavalinBallista` SET `WoodCost`='950779' WHERE `Level`='13';</v>
      </c>
      <c r="Y73" t="str">
        <f t="shared" si="3"/>
        <v>UPDATE `JavalinBallista` SET `StoneCost`='1140921' WHERE `Level`='13';</v>
      </c>
      <c r="Z73" t="str">
        <f t="shared" si="3"/>
        <v>UPDATE `JavalinBallista` SET `MetalCost`='808144' WHERE `Level`='13';</v>
      </c>
      <c r="AA73" t="str">
        <f t="shared" si="3"/>
        <v>UPDATE `JavalinBallista` SET `TimeMin`='1d 17h:59m:26' WHERE `Level`='13';</v>
      </c>
      <c r="AB73" t="str">
        <f t="shared" si="3"/>
        <v>UPDATE `JavalinBallista` SET `TimeInt`='151166' WHERE `Level`='13';</v>
      </c>
      <c r="AC73" t="str">
        <f t="shared" si="3"/>
        <v>UPDATE `JavalinBallista` SET `Required`='Stone Lv13' WHERE `Level`='13';</v>
      </c>
      <c r="AD73" t="str">
        <f t="shared" si="3"/>
        <v>UPDATE `JavalinBallista` SET `Required_ID`='8' WHERE `Level`='13';</v>
      </c>
      <c r="AE73" t="str">
        <f t="shared" si="3"/>
        <v>UPDATE `JavalinBallista` SET `RequiredLevel`='13' WHERE `Level`='13';</v>
      </c>
      <c r="AK73" s="77"/>
      <c r="AL73" s="78"/>
      <c r="AM73" s="78"/>
      <c r="AN73" s="78"/>
      <c r="AO73" s="78"/>
      <c r="AP73" s="76"/>
      <c r="AQ73" s="79"/>
      <c r="AR73" s="80"/>
    </row>
    <row r="74" spans="1:44" x14ac:dyDescent="0.25">
      <c r="A74" s="18">
        <v>14</v>
      </c>
      <c r="B74" s="73">
        <v>128</v>
      </c>
      <c r="C74" s="20">
        <v>85661</v>
      </c>
      <c r="D74" s="103">
        <v>4.95</v>
      </c>
      <c r="E74" s="103">
        <v>3.65</v>
      </c>
      <c r="F74" s="103">
        <v>12.65</v>
      </c>
      <c r="G74" s="95">
        <v>974336</v>
      </c>
      <c r="H74" s="95">
        <v>1167198</v>
      </c>
      <c r="I74" s="95">
        <v>1400624</v>
      </c>
      <c r="J74" s="95">
        <v>951168</v>
      </c>
      <c r="K74" s="98" t="s">
        <v>252</v>
      </c>
      <c r="L74" s="94">
        <v>181399</v>
      </c>
      <c r="M74" s="15" t="s">
        <v>38</v>
      </c>
      <c r="N74" s="54">
        <v>8</v>
      </c>
      <c r="O74" s="54">
        <v>14</v>
      </c>
      <c r="P74" s="91">
        <v>0</v>
      </c>
      <c r="R74" t="str">
        <f t="shared" si="3"/>
        <v>UPDATE `JavalinBallista` SET `TrainingTime`='128' WHERE `Level`='14';</v>
      </c>
      <c r="S74" t="str">
        <f t="shared" si="3"/>
        <v>UPDATE `JavalinBallista` SET `MightBonus`='85661' WHERE `Level`='14';</v>
      </c>
      <c r="T74" t="str">
        <f t="shared" si="3"/>
        <v>UPDATE `JavalinBallista` SET `Attack`='4.95' WHERE `Level`='14';</v>
      </c>
      <c r="U74" t="str">
        <f t="shared" si="3"/>
        <v>UPDATE `JavalinBallista` SET `Defend`='3.65' WHERE `Level`='14';</v>
      </c>
      <c r="V74" t="str">
        <f t="shared" si="3"/>
        <v>UPDATE `JavalinBallista` SET `Health`='12.65' WHERE `Level`='14';</v>
      </c>
      <c r="W74" t="str">
        <f t="shared" si="3"/>
        <v>UPDATE `JavalinBallista` SET `FoodCost`='974336' WHERE `Level`='14';</v>
      </c>
      <c r="X74" t="str">
        <f t="shared" si="3"/>
        <v>UPDATE `JavalinBallista` SET `WoodCost`='1167198' WHERE `Level`='14';</v>
      </c>
      <c r="Y74" t="str">
        <f t="shared" si="3"/>
        <v>UPDATE `JavalinBallista` SET `StoneCost`='1400624' WHERE `Level`='14';</v>
      </c>
      <c r="Z74" t="str">
        <f t="shared" si="3"/>
        <v>UPDATE `JavalinBallista` SET `MetalCost`='951168' WHERE `Level`='14';</v>
      </c>
      <c r="AA74" t="str">
        <f t="shared" si="3"/>
        <v>UPDATE `JavalinBallista` SET `TimeMin`='2d 2h:23m:19' WHERE `Level`='14';</v>
      </c>
      <c r="AB74" t="str">
        <f t="shared" si="3"/>
        <v>UPDATE `JavalinBallista` SET `TimeInt`='181399' WHERE `Level`='14';</v>
      </c>
      <c r="AC74" t="str">
        <f t="shared" si="3"/>
        <v>UPDATE `JavalinBallista` SET `Required`='Stone Lv14' WHERE `Level`='14';</v>
      </c>
      <c r="AD74" t="str">
        <f t="shared" si="3"/>
        <v>UPDATE `JavalinBallista` SET `Required_ID`='8' WHERE `Level`='14';</v>
      </c>
      <c r="AE74" t="str">
        <f t="shared" si="3"/>
        <v>UPDATE `JavalinBallista` SET `RequiredLevel`='14' WHERE `Level`='14';</v>
      </c>
      <c r="AK74" s="77"/>
      <c r="AL74" s="78"/>
      <c r="AM74" s="78"/>
      <c r="AN74" s="78"/>
      <c r="AO74" s="78"/>
      <c r="AP74" s="76"/>
      <c r="AQ74" s="79"/>
      <c r="AR74" s="80"/>
    </row>
    <row r="75" spans="1:44" x14ac:dyDescent="0.25">
      <c r="A75" s="18">
        <v>15</v>
      </c>
      <c r="B75" s="73">
        <v>125</v>
      </c>
      <c r="C75" s="20">
        <v>128491</v>
      </c>
      <c r="D75" s="103">
        <v>5.0999999999999996</v>
      </c>
      <c r="E75" s="103">
        <v>3.7</v>
      </c>
      <c r="F75" s="103">
        <v>12.85</v>
      </c>
      <c r="G75" s="95">
        <v>1533494</v>
      </c>
      <c r="H75" s="95">
        <v>1721262</v>
      </c>
      <c r="I75" s="95">
        <v>2065500</v>
      </c>
      <c r="J75" s="95">
        <v>1389841</v>
      </c>
      <c r="K75" s="99" t="s">
        <v>253</v>
      </c>
      <c r="L75" s="70">
        <v>272099</v>
      </c>
      <c r="M75" s="15" t="s">
        <v>39</v>
      </c>
      <c r="N75" s="54">
        <v>8</v>
      </c>
      <c r="O75" s="54">
        <v>15</v>
      </c>
      <c r="P75" s="91">
        <v>0</v>
      </c>
      <c r="R75" t="str">
        <f t="shared" si="3"/>
        <v>UPDATE `JavalinBallista` SET `TrainingTime`='125' WHERE `Level`='15';</v>
      </c>
      <c r="S75" t="str">
        <f t="shared" si="3"/>
        <v>UPDATE `JavalinBallista` SET `MightBonus`='128491' WHERE `Level`='15';</v>
      </c>
      <c r="T75" t="str">
        <f t="shared" si="3"/>
        <v>UPDATE `JavalinBallista` SET `Attack`='5.1' WHERE `Level`='15';</v>
      </c>
      <c r="U75" t="str">
        <f t="shared" si="3"/>
        <v>UPDATE `JavalinBallista` SET `Defend`='3.7' WHERE `Level`='15';</v>
      </c>
      <c r="V75" t="str">
        <f t="shared" si="3"/>
        <v>UPDATE `JavalinBallista` SET `Health`='12.85' WHERE `Level`='15';</v>
      </c>
      <c r="W75" t="str">
        <f t="shared" si="3"/>
        <v>UPDATE `JavalinBallista` SET `FoodCost`='1533494' WHERE `Level`='15';</v>
      </c>
      <c r="X75" t="str">
        <f t="shared" si="3"/>
        <v>UPDATE `JavalinBallista` SET `WoodCost`='1721262' WHERE `Level`='15';</v>
      </c>
      <c r="Y75" t="str">
        <f t="shared" si="3"/>
        <v>UPDATE `JavalinBallista` SET `StoneCost`='2065500' WHERE `Level`='15';</v>
      </c>
      <c r="Z75" t="str">
        <f t="shared" si="3"/>
        <v>UPDATE `JavalinBallista` SET `MetalCost`='1389841' WHERE `Level`='15';</v>
      </c>
      <c r="AA75" t="str">
        <f t="shared" si="3"/>
        <v>UPDATE `JavalinBallista` SET `TimeMin`='3d 3h:34m:59' WHERE `Level`='15';</v>
      </c>
      <c r="AB75" t="str">
        <f t="shared" si="3"/>
        <v>UPDATE `JavalinBallista` SET `TimeInt`='272099' WHERE `Level`='15';</v>
      </c>
      <c r="AC75" t="str">
        <f t="shared" si="3"/>
        <v>UPDATE `JavalinBallista` SET `Required`='Stone Lv15' WHERE `Level`='15';</v>
      </c>
      <c r="AD75" t="str">
        <f t="shared" si="3"/>
        <v>UPDATE `JavalinBallista` SET `Required_ID`='8' WHERE `Level`='15';</v>
      </c>
      <c r="AE75" t="str">
        <f t="shared" si="3"/>
        <v>UPDATE `JavalinBallista` SET `RequiredLevel`='15' WHERE `Level`='15';</v>
      </c>
      <c r="AK75" s="77"/>
      <c r="AL75" s="78"/>
      <c r="AM75" s="78"/>
      <c r="AN75" s="78"/>
      <c r="AO75" s="78"/>
      <c r="AP75" s="76"/>
      <c r="AQ75" s="79"/>
      <c r="AR75" s="80"/>
    </row>
    <row r="76" spans="1:44" x14ac:dyDescent="0.25">
      <c r="A76" s="18">
        <v>16</v>
      </c>
      <c r="B76" s="73">
        <v>122</v>
      </c>
      <c r="C76" s="20">
        <v>321227</v>
      </c>
      <c r="D76" s="103">
        <v>5.25</v>
      </c>
      <c r="E76" s="103">
        <v>3.75</v>
      </c>
      <c r="F76" s="103">
        <v>13.05</v>
      </c>
      <c r="G76" s="95">
        <v>3713934</v>
      </c>
      <c r="H76" s="95">
        <v>4395538</v>
      </c>
      <c r="I76" s="95">
        <v>5274632</v>
      </c>
      <c r="J76" s="95">
        <v>3474562</v>
      </c>
      <c r="K76" s="98" t="s">
        <v>254</v>
      </c>
      <c r="L76" s="94">
        <v>680245</v>
      </c>
      <c r="M76" s="15" t="s">
        <v>59</v>
      </c>
      <c r="N76" s="54">
        <v>8</v>
      </c>
      <c r="O76" s="54">
        <v>16</v>
      </c>
      <c r="P76" s="91">
        <v>0</v>
      </c>
      <c r="R76" t="str">
        <f t="shared" si="3"/>
        <v>UPDATE `JavalinBallista` SET `TrainingTime`='122' WHERE `Level`='16';</v>
      </c>
      <c r="S76" t="str">
        <f t="shared" si="3"/>
        <v>UPDATE `JavalinBallista` SET `MightBonus`='321227' WHERE `Level`='16';</v>
      </c>
      <c r="T76" t="str">
        <f t="shared" si="3"/>
        <v>UPDATE `JavalinBallista` SET `Attack`='5.25' WHERE `Level`='16';</v>
      </c>
      <c r="U76" t="str">
        <f t="shared" si="3"/>
        <v>UPDATE `JavalinBallista` SET `Defend`='3.75' WHERE `Level`='16';</v>
      </c>
      <c r="V76" t="str">
        <f t="shared" si="3"/>
        <v>UPDATE `JavalinBallista` SET `Health`='13.05' WHERE `Level`='16';</v>
      </c>
      <c r="W76" t="str">
        <f t="shared" si="3"/>
        <v>UPDATE `JavalinBallista` SET `FoodCost`='3713934' WHERE `Level`='16';</v>
      </c>
      <c r="X76" t="str">
        <f t="shared" si="3"/>
        <v>UPDATE `JavalinBallista` SET `WoodCost`='4395538' WHERE `Level`='16';</v>
      </c>
      <c r="Y76" t="str">
        <f t="shared" si="3"/>
        <v>UPDATE `JavalinBallista` SET `StoneCost`='5274632' WHERE `Level`='16';</v>
      </c>
      <c r="Z76" t="str">
        <f t="shared" si="3"/>
        <v>UPDATE `JavalinBallista` SET `MetalCost`='3474562' WHERE `Level`='16';</v>
      </c>
      <c r="AA76" t="str">
        <f t="shared" si="3"/>
        <v>UPDATE `JavalinBallista` SET `TimeMin`='7d 20h:57m:25' WHERE `Level`='16';</v>
      </c>
      <c r="AB76" t="str">
        <f t="shared" si="3"/>
        <v>UPDATE `JavalinBallista` SET `TimeInt`='680245' WHERE `Level`='16';</v>
      </c>
      <c r="AC76" t="str">
        <f t="shared" si="3"/>
        <v>UPDATE `JavalinBallista` SET `Required`='Stone Lv16' WHERE `Level`='16';</v>
      </c>
      <c r="AD76" t="str">
        <f t="shared" si="3"/>
        <v>UPDATE `JavalinBallista` SET `Required_ID`='8' WHERE `Level`='16';</v>
      </c>
      <c r="AE76" t="str">
        <f t="shared" si="3"/>
        <v>UPDATE `JavalinBallista` SET `RequiredLevel`='16' WHERE `Level`='16';</v>
      </c>
      <c r="AK76" s="77"/>
      <c r="AL76" s="78"/>
      <c r="AM76" s="78"/>
      <c r="AN76" s="78"/>
      <c r="AO76" s="78"/>
      <c r="AP76" s="76"/>
      <c r="AQ76" s="79"/>
      <c r="AR76" s="80"/>
    </row>
    <row r="77" spans="1:44" x14ac:dyDescent="0.25">
      <c r="A77" s="18">
        <v>17</v>
      </c>
      <c r="B77" s="73">
        <v>119</v>
      </c>
      <c r="C77" s="20">
        <v>481840</v>
      </c>
      <c r="D77" s="103">
        <v>5.4</v>
      </c>
      <c r="E77" s="103">
        <v>3.8</v>
      </c>
      <c r="F77" s="103">
        <v>13.25</v>
      </c>
      <c r="G77" s="95">
        <v>5600887</v>
      </c>
      <c r="H77" s="95">
        <v>6573267</v>
      </c>
      <c r="I77" s="95">
        <v>7887906</v>
      </c>
      <c r="J77" s="95">
        <v>5217830</v>
      </c>
      <c r="K77" s="99" t="s">
        <v>255</v>
      </c>
      <c r="L77" s="70">
        <v>1020367</v>
      </c>
      <c r="M77" s="15" t="s">
        <v>60</v>
      </c>
      <c r="N77" s="54">
        <v>8</v>
      </c>
      <c r="O77" s="54">
        <v>17</v>
      </c>
      <c r="P77" s="91">
        <v>0</v>
      </c>
      <c r="R77" t="str">
        <f t="shared" ref="R77:AE80" si="4">CONCATENATE($Q$60,R$60,$Q$61,B77,$Q$62,$A77,$Q$63)</f>
        <v>UPDATE `JavalinBallista` SET `TrainingTime`='119' WHERE `Level`='17';</v>
      </c>
      <c r="S77" t="str">
        <f t="shared" si="4"/>
        <v>UPDATE `JavalinBallista` SET `MightBonus`='481840' WHERE `Level`='17';</v>
      </c>
      <c r="T77" t="str">
        <f t="shared" si="4"/>
        <v>UPDATE `JavalinBallista` SET `Attack`='5.4' WHERE `Level`='17';</v>
      </c>
      <c r="U77" t="str">
        <f t="shared" si="4"/>
        <v>UPDATE `JavalinBallista` SET `Defend`='3.8' WHERE `Level`='17';</v>
      </c>
      <c r="V77" t="str">
        <f t="shared" si="4"/>
        <v>UPDATE `JavalinBallista` SET `Health`='13.25' WHERE `Level`='17';</v>
      </c>
      <c r="W77" t="str">
        <f t="shared" si="4"/>
        <v>UPDATE `JavalinBallista` SET `FoodCost`='5600887' WHERE `Level`='17';</v>
      </c>
      <c r="X77" t="str">
        <f t="shared" si="4"/>
        <v>UPDATE `JavalinBallista` SET `WoodCost`='6573267' WHERE `Level`='17';</v>
      </c>
      <c r="Y77" t="str">
        <f t="shared" si="4"/>
        <v>UPDATE `JavalinBallista` SET `StoneCost`='7887906' WHERE `Level`='17';</v>
      </c>
      <c r="Z77" t="str">
        <f t="shared" si="4"/>
        <v>UPDATE `JavalinBallista` SET `MetalCost`='5217830' WHERE `Level`='17';</v>
      </c>
      <c r="AA77" t="str">
        <f t="shared" si="4"/>
        <v>UPDATE `JavalinBallista` SET `TimeMin`='11d 19h:26m:07' WHERE `Level`='17';</v>
      </c>
      <c r="AB77" t="str">
        <f t="shared" si="4"/>
        <v>UPDATE `JavalinBallista` SET `TimeInt`='1020367' WHERE `Level`='17';</v>
      </c>
      <c r="AC77" t="str">
        <f t="shared" si="4"/>
        <v>UPDATE `JavalinBallista` SET `Required`='Stone Lv17' WHERE `Level`='17';</v>
      </c>
      <c r="AD77" t="str">
        <f t="shared" si="4"/>
        <v>UPDATE `JavalinBallista` SET `Required_ID`='8' WHERE `Level`='17';</v>
      </c>
      <c r="AE77" t="str">
        <f t="shared" si="4"/>
        <v>UPDATE `JavalinBallista` SET `RequiredLevel`='17' WHERE `Level`='17';</v>
      </c>
      <c r="AK77" s="77"/>
      <c r="AL77" s="78"/>
      <c r="AM77" s="78"/>
      <c r="AN77" s="78"/>
      <c r="AO77" s="78"/>
      <c r="AP77" s="76"/>
      <c r="AQ77" s="79"/>
      <c r="AR77" s="80"/>
    </row>
    <row r="78" spans="1:44" x14ac:dyDescent="0.25">
      <c r="A78" s="18">
        <v>18</v>
      </c>
      <c r="B78" s="73">
        <v>116</v>
      </c>
      <c r="C78" s="20">
        <v>963680</v>
      </c>
      <c r="D78" s="103">
        <v>5.55</v>
      </c>
      <c r="E78" s="103">
        <v>3.85</v>
      </c>
      <c r="F78" s="103">
        <v>13.45</v>
      </c>
      <c r="G78" s="95">
        <v>11561164</v>
      </c>
      <c r="H78" s="95">
        <v>12847064</v>
      </c>
      <c r="I78" s="95">
        <v>15416463</v>
      </c>
      <c r="J78" s="95">
        <v>10435639</v>
      </c>
      <c r="K78" s="99" t="s">
        <v>256</v>
      </c>
      <c r="L78" s="94">
        <v>2040734</v>
      </c>
      <c r="M78" s="15" t="s">
        <v>61</v>
      </c>
      <c r="N78" s="54">
        <v>8</v>
      </c>
      <c r="O78" s="54">
        <v>18</v>
      </c>
      <c r="P78" s="91">
        <v>0</v>
      </c>
      <c r="R78" t="str">
        <f t="shared" si="4"/>
        <v>UPDATE `JavalinBallista` SET `TrainingTime`='116' WHERE `Level`='18';</v>
      </c>
      <c r="S78" t="str">
        <f t="shared" si="4"/>
        <v>UPDATE `JavalinBallista` SET `MightBonus`='963680' WHERE `Level`='18';</v>
      </c>
      <c r="T78" t="str">
        <f t="shared" si="4"/>
        <v>UPDATE `JavalinBallista` SET `Attack`='5.55' WHERE `Level`='18';</v>
      </c>
      <c r="U78" t="str">
        <f t="shared" si="4"/>
        <v>UPDATE `JavalinBallista` SET `Defend`='3.85' WHERE `Level`='18';</v>
      </c>
      <c r="V78" t="str">
        <f t="shared" si="4"/>
        <v>UPDATE `JavalinBallista` SET `Health`='13.45' WHERE `Level`='18';</v>
      </c>
      <c r="W78" t="str">
        <f t="shared" si="4"/>
        <v>UPDATE `JavalinBallista` SET `FoodCost`='11561164' WHERE `Level`='18';</v>
      </c>
      <c r="X78" t="str">
        <f t="shared" si="4"/>
        <v>UPDATE `JavalinBallista` SET `WoodCost`='12847064' WHERE `Level`='18';</v>
      </c>
      <c r="Y78" t="str">
        <f t="shared" si="4"/>
        <v>UPDATE `JavalinBallista` SET `StoneCost`='15416463' WHERE `Level`='18';</v>
      </c>
      <c r="Z78" t="str">
        <f t="shared" si="4"/>
        <v>UPDATE `JavalinBallista` SET `MetalCost`='10435639' WHERE `Level`='18';</v>
      </c>
      <c r="AA78" t="str">
        <f t="shared" si="4"/>
        <v>UPDATE `JavalinBallista` SET `TimeMin`='23d 14h:52m:14' WHERE `Level`='18';</v>
      </c>
      <c r="AB78" t="str">
        <f t="shared" si="4"/>
        <v>UPDATE `JavalinBallista` SET `TimeInt`='2040734' WHERE `Level`='18';</v>
      </c>
      <c r="AC78" t="str">
        <f t="shared" si="4"/>
        <v>UPDATE `JavalinBallista` SET `Required`='Stone Lv18' WHERE `Level`='18';</v>
      </c>
      <c r="AD78" t="str">
        <f t="shared" si="4"/>
        <v>UPDATE `JavalinBallista` SET `Required_ID`='8' WHERE `Level`='18';</v>
      </c>
      <c r="AE78" t="str">
        <f t="shared" si="4"/>
        <v>UPDATE `JavalinBallista` SET `RequiredLevel`='18' WHERE `Level`='18';</v>
      </c>
      <c r="AK78" s="77"/>
      <c r="AL78" s="78"/>
      <c r="AM78" s="78"/>
      <c r="AN78" s="78"/>
      <c r="AO78" s="78"/>
      <c r="AP78" s="76"/>
      <c r="AQ78" s="79"/>
      <c r="AR78" s="80"/>
    </row>
    <row r="79" spans="1:44" x14ac:dyDescent="0.25">
      <c r="A79" s="18">
        <v>19</v>
      </c>
      <c r="B79" s="73">
        <v>113</v>
      </c>
      <c r="C79" s="20">
        <v>1445519</v>
      </c>
      <c r="D79" s="103">
        <v>5.7</v>
      </c>
      <c r="E79" s="103">
        <v>3.9</v>
      </c>
      <c r="F79" s="103">
        <v>13.65</v>
      </c>
      <c r="G79" s="95">
        <v>16681531</v>
      </c>
      <c r="H79" s="95">
        <v>19639653</v>
      </c>
      <c r="I79" s="95">
        <v>23567570</v>
      </c>
      <c r="J79" s="95">
        <v>15875562</v>
      </c>
      <c r="K79" s="99" t="s">
        <v>242</v>
      </c>
      <c r="L79" s="70">
        <v>3061100</v>
      </c>
      <c r="M79" s="15" t="s">
        <v>62</v>
      </c>
      <c r="N79" s="54">
        <v>8</v>
      </c>
      <c r="O79" s="54">
        <v>19</v>
      </c>
      <c r="P79" s="91">
        <v>0</v>
      </c>
      <c r="R79" t="str">
        <f t="shared" si="4"/>
        <v>UPDATE `JavalinBallista` SET `TrainingTime`='113' WHERE `Level`='19';</v>
      </c>
      <c r="S79" t="str">
        <f t="shared" si="4"/>
        <v>UPDATE `JavalinBallista` SET `MightBonus`='1445519' WHERE `Level`='19';</v>
      </c>
      <c r="T79" t="str">
        <f t="shared" si="4"/>
        <v>UPDATE `JavalinBallista` SET `Attack`='5.7' WHERE `Level`='19';</v>
      </c>
      <c r="U79" t="str">
        <f t="shared" si="4"/>
        <v>UPDATE `JavalinBallista` SET `Defend`='3.9' WHERE `Level`='19';</v>
      </c>
      <c r="V79" t="str">
        <f t="shared" si="4"/>
        <v>UPDATE `JavalinBallista` SET `Health`='13.65' WHERE `Level`='19';</v>
      </c>
      <c r="W79" t="str">
        <f t="shared" si="4"/>
        <v>UPDATE `JavalinBallista` SET `FoodCost`='16681531' WHERE `Level`='19';</v>
      </c>
      <c r="X79" t="str">
        <f t="shared" si="4"/>
        <v>UPDATE `JavalinBallista` SET `WoodCost`='19639653' WHERE `Level`='19';</v>
      </c>
      <c r="Y79" t="str">
        <f t="shared" si="4"/>
        <v>UPDATE `JavalinBallista` SET `StoneCost`='23567570' WHERE `Level`='19';</v>
      </c>
      <c r="Z79" t="str">
        <f t="shared" si="4"/>
        <v>UPDATE `JavalinBallista` SET `MetalCost`='15875562' WHERE `Level`='19';</v>
      </c>
      <c r="AA79" t="str">
        <f t="shared" si="4"/>
        <v>UPDATE `JavalinBallista` SET `TimeMin`='35d 10h:18m:20' WHERE `Level`='19';</v>
      </c>
      <c r="AB79" t="str">
        <f t="shared" si="4"/>
        <v>UPDATE `JavalinBallista` SET `TimeInt`='3061100' WHERE `Level`='19';</v>
      </c>
      <c r="AC79" t="str">
        <f t="shared" si="4"/>
        <v>UPDATE `JavalinBallista` SET `Required`='Stone Lv19' WHERE `Level`='19';</v>
      </c>
      <c r="AD79" t="str">
        <f t="shared" si="4"/>
        <v>UPDATE `JavalinBallista` SET `Required_ID`='8' WHERE `Level`='19';</v>
      </c>
      <c r="AE79" t="str">
        <f t="shared" si="4"/>
        <v>UPDATE `JavalinBallista` SET `RequiredLevel`='19' WHERE `Level`='19';</v>
      </c>
      <c r="AK79" s="77"/>
      <c r="AL79" s="78"/>
      <c r="AM79" s="78"/>
      <c r="AN79" s="78"/>
      <c r="AO79" s="78"/>
      <c r="AP79" s="76"/>
      <c r="AQ79" s="79"/>
      <c r="AR79" s="80"/>
    </row>
    <row r="80" spans="1:44" x14ac:dyDescent="0.25">
      <c r="A80" s="18">
        <v>20</v>
      </c>
      <c r="B80" s="73">
        <v>110</v>
      </c>
      <c r="C80" s="20">
        <v>0</v>
      </c>
      <c r="D80" s="103">
        <v>5.85</v>
      </c>
      <c r="E80" s="103">
        <v>3.95</v>
      </c>
      <c r="F80" s="103">
        <v>13.85</v>
      </c>
      <c r="G80" s="104">
        <v>0</v>
      </c>
      <c r="H80" s="104">
        <v>0</v>
      </c>
      <c r="I80" s="104">
        <v>0</v>
      </c>
      <c r="J80" s="104">
        <v>0</v>
      </c>
      <c r="K80" s="104">
        <v>0</v>
      </c>
      <c r="L80" s="104">
        <v>0</v>
      </c>
      <c r="M80" s="15"/>
      <c r="N80" s="105">
        <v>0</v>
      </c>
      <c r="O80" s="105">
        <v>0</v>
      </c>
      <c r="P80" s="91">
        <v>0</v>
      </c>
      <c r="R80" t="str">
        <f t="shared" si="4"/>
        <v>UPDATE `JavalinBallista` SET `TrainingTime`='110' WHERE `Level`='20';</v>
      </c>
      <c r="S80" t="str">
        <f t="shared" si="4"/>
        <v>UPDATE `JavalinBallista` SET `MightBonus`='0' WHERE `Level`='20';</v>
      </c>
      <c r="T80" t="str">
        <f t="shared" si="4"/>
        <v>UPDATE `JavalinBallista` SET `Attack`='5.85' WHERE `Level`='20';</v>
      </c>
      <c r="U80" t="str">
        <f t="shared" si="4"/>
        <v>UPDATE `JavalinBallista` SET `Defend`='3.95' WHERE `Level`='20';</v>
      </c>
      <c r="V80" t="str">
        <f t="shared" si="4"/>
        <v>UPDATE `JavalinBallista` SET `Health`='13.85' WHERE `Level`='20';</v>
      </c>
      <c r="W80" t="str">
        <f t="shared" si="4"/>
        <v>UPDATE `JavalinBallista` SET `FoodCost`='0' WHERE `Level`='20';</v>
      </c>
      <c r="X80" t="str">
        <f t="shared" si="4"/>
        <v>UPDATE `JavalinBallista` SET `WoodCost`='0' WHERE `Level`='20';</v>
      </c>
      <c r="Y80" t="str">
        <f t="shared" si="4"/>
        <v>UPDATE `JavalinBallista` SET `StoneCost`='0' WHERE `Level`='20';</v>
      </c>
      <c r="Z80" t="str">
        <f t="shared" si="4"/>
        <v>UPDATE `JavalinBallista` SET `MetalCost`='0' WHERE `Level`='20';</v>
      </c>
      <c r="AA80" t="str">
        <f t="shared" si="4"/>
        <v>UPDATE `JavalinBallista` SET `TimeMin`='0' WHERE `Level`='20';</v>
      </c>
      <c r="AB80" t="str">
        <f t="shared" si="4"/>
        <v>UPDATE `JavalinBallista` SET `TimeInt`='0' WHERE `Level`='20';</v>
      </c>
      <c r="AC80" t="str">
        <f t="shared" si="4"/>
        <v>UPDATE `JavalinBallista` SET `Required`='' WHERE `Level`='20';</v>
      </c>
      <c r="AD80" t="str">
        <f t="shared" si="4"/>
        <v>UPDATE `JavalinBallista` SET `Required_ID`='0' WHERE `Level`='20';</v>
      </c>
      <c r="AE80" t="str">
        <f t="shared" si="4"/>
        <v>UPDATE `JavalinBallista` SET `RequiredLevel`='0' WHERE `Level`='20';</v>
      </c>
      <c r="AK80" s="77"/>
      <c r="AL80" s="78"/>
      <c r="AM80" s="78"/>
      <c r="AN80" s="78"/>
      <c r="AO80" s="78"/>
      <c r="AP80" s="76"/>
      <c r="AQ80" s="79"/>
      <c r="AR80" s="80"/>
    </row>
    <row r="81" spans="1:42" s="4" customFormat="1" x14ac:dyDescent="0.25">
      <c r="K81" s="122"/>
    </row>
    <row r="82" spans="1:42" s="4" customFormat="1" x14ac:dyDescent="0.25">
      <c r="K82" s="122"/>
    </row>
    <row r="84" spans="1:42" s="21" customFormat="1" x14ac:dyDescent="0.25">
      <c r="A84" s="21" t="s">
        <v>144</v>
      </c>
      <c r="B84" s="21" t="s">
        <v>366</v>
      </c>
      <c r="C84" s="21" t="s">
        <v>11</v>
      </c>
      <c r="K84" s="92"/>
      <c r="L84" s="27"/>
      <c r="M84" s="27"/>
      <c r="N84" s="29"/>
      <c r="O84" s="27"/>
      <c r="P84" s="27"/>
      <c r="Q84" s="27"/>
      <c r="R84" s="27"/>
      <c r="S84" s="27"/>
      <c r="T84" s="27"/>
      <c r="U84" s="27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H84" s="32"/>
      <c r="AI84" s="32"/>
      <c r="AJ84" s="32"/>
      <c r="AK84" s="32"/>
      <c r="AL84" s="32"/>
      <c r="AM84" s="32"/>
      <c r="AN84" s="32"/>
      <c r="AO84" s="32"/>
      <c r="AP84" s="32"/>
    </row>
    <row r="85" spans="1:42" s="3" customFormat="1" x14ac:dyDescent="0.25">
      <c r="D85" s="3">
        <v>5</v>
      </c>
      <c r="E85" s="3">
        <v>4</v>
      </c>
      <c r="F85" s="3">
        <v>15</v>
      </c>
      <c r="K85" s="93"/>
      <c r="L85" s="28"/>
      <c r="M85" s="28"/>
      <c r="N85" s="30"/>
      <c r="O85" s="28"/>
      <c r="P85" s="28"/>
      <c r="Q85" s="28"/>
      <c r="R85" s="28"/>
      <c r="S85" s="28"/>
      <c r="T85" s="28"/>
      <c r="U85" s="28"/>
      <c r="W85" s="4"/>
      <c r="X85" s="4"/>
      <c r="Y85" s="4"/>
      <c r="Z85" s="4"/>
      <c r="AA85" s="4"/>
      <c r="AB85" s="4"/>
      <c r="AC85" s="4"/>
      <c r="AD85" s="4"/>
      <c r="AE85" s="4"/>
      <c r="AF85" s="4"/>
      <c r="AH85" s="33"/>
      <c r="AI85" s="33"/>
      <c r="AJ85" s="33"/>
      <c r="AK85" s="33"/>
      <c r="AL85" s="33"/>
      <c r="AM85" s="33"/>
      <c r="AN85" s="33"/>
      <c r="AO85" s="33"/>
      <c r="AP85" s="33"/>
    </row>
    <row r="86" spans="1:42" ht="30" x14ac:dyDescent="0.25">
      <c r="A86" s="42" t="s">
        <v>0</v>
      </c>
      <c r="B86" s="106" t="s">
        <v>170</v>
      </c>
      <c r="C86" s="42" t="s">
        <v>169</v>
      </c>
      <c r="D86" s="42" t="s">
        <v>168</v>
      </c>
      <c r="E86" s="42" t="s">
        <v>32</v>
      </c>
      <c r="F86" s="42" t="s">
        <v>34</v>
      </c>
      <c r="G86" s="8" t="s">
        <v>180</v>
      </c>
      <c r="H86" s="8" t="s">
        <v>181</v>
      </c>
      <c r="I86" s="8" t="s">
        <v>182</v>
      </c>
      <c r="J86" s="8" t="s">
        <v>179</v>
      </c>
      <c r="K86" s="8" t="s">
        <v>178</v>
      </c>
      <c r="L86" s="42" t="s">
        <v>177</v>
      </c>
      <c r="M86" s="107" t="s">
        <v>5</v>
      </c>
      <c r="N86" s="42" t="s">
        <v>239</v>
      </c>
      <c r="O86" s="42" t="s">
        <v>240</v>
      </c>
      <c r="P86" s="11" t="s">
        <v>184</v>
      </c>
      <c r="Q86" s="102" t="s">
        <v>382</v>
      </c>
      <c r="R86" s="106" t="s">
        <v>170</v>
      </c>
      <c r="S86" s="42" t="s">
        <v>169</v>
      </c>
      <c r="T86" s="42" t="s">
        <v>168</v>
      </c>
      <c r="U86" s="42" t="s">
        <v>32</v>
      </c>
      <c r="V86" s="42" t="s">
        <v>34</v>
      </c>
      <c r="W86" s="8" t="s">
        <v>180</v>
      </c>
      <c r="X86" s="8" t="s">
        <v>181</v>
      </c>
      <c r="Y86" s="8" t="s">
        <v>182</v>
      </c>
      <c r="Z86" s="8" t="s">
        <v>179</v>
      </c>
      <c r="AA86" s="8" t="s">
        <v>178</v>
      </c>
      <c r="AB86" s="42" t="s">
        <v>177</v>
      </c>
      <c r="AC86" s="107" t="s">
        <v>5</v>
      </c>
      <c r="AD86" s="42" t="s">
        <v>239</v>
      </c>
      <c r="AE86" s="42" t="s">
        <v>240</v>
      </c>
    </row>
    <row r="87" spans="1:42" x14ac:dyDescent="0.25">
      <c r="A87" s="18">
        <v>1</v>
      </c>
      <c r="B87" s="73">
        <v>320</v>
      </c>
      <c r="C87" s="20">
        <v>306</v>
      </c>
      <c r="D87" s="103">
        <v>5</v>
      </c>
      <c r="E87" s="103">
        <v>4</v>
      </c>
      <c r="F87" s="103">
        <v>15</v>
      </c>
      <c r="G87" s="95">
        <v>3506</v>
      </c>
      <c r="H87" s="95">
        <v>3362</v>
      </c>
      <c r="I87" s="95">
        <v>2750</v>
      </c>
      <c r="J87" s="95">
        <v>5882</v>
      </c>
      <c r="K87" s="123" t="s">
        <v>260</v>
      </c>
      <c r="L87" s="70">
        <v>648</v>
      </c>
      <c r="M87" s="15"/>
      <c r="N87" s="54">
        <v>0</v>
      </c>
      <c r="O87" s="54">
        <v>0</v>
      </c>
      <c r="P87" s="91">
        <v>0</v>
      </c>
      <c r="Q87" t="s">
        <v>183</v>
      </c>
      <c r="R87" t="str">
        <f t="shared" ref="R87:AE102" si="5">CONCATENATE($Q$86,R$86,$Q$87,B87,$Q$88,$A87,$Q$89)</f>
        <v>UPDATE `Stone Thrower` SET `TrainingTime`='320' WHERE `Level`='1';</v>
      </c>
      <c r="S87" t="str">
        <f t="shared" si="5"/>
        <v>UPDATE `Stone Thrower` SET `MightBonus`='306' WHERE `Level`='1';</v>
      </c>
      <c r="T87" t="str">
        <f t="shared" si="5"/>
        <v>UPDATE `Stone Thrower` SET `Attack`='5' WHERE `Level`='1';</v>
      </c>
      <c r="U87" t="str">
        <f t="shared" si="5"/>
        <v>UPDATE `Stone Thrower` SET `Defend`='4' WHERE `Level`='1';</v>
      </c>
      <c r="V87" t="str">
        <f t="shared" si="5"/>
        <v>UPDATE `Stone Thrower` SET `Health`='15' WHERE `Level`='1';</v>
      </c>
      <c r="W87" t="str">
        <f t="shared" si="5"/>
        <v>UPDATE `Stone Thrower` SET `FoodCost`='3506' WHERE `Level`='1';</v>
      </c>
      <c r="X87" t="str">
        <f t="shared" si="5"/>
        <v>UPDATE `Stone Thrower` SET `WoodCost`='3362' WHERE `Level`='1';</v>
      </c>
      <c r="Y87" t="str">
        <f t="shared" si="5"/>
        <v>UPDATE `Stone Thrower` SET `StoneCost`='2750' WHERE `Level`='1';</v>
      </c>
      <c r="Z87" t="str">
        <f t="shared" si="5"/>
        <v>UPDATE `Stone Thrower` SET `MetalCost`='5882' WHERE `Level`='1';</v>
      </c>
      <c r="AA87" t="str">
        <f t="shared" si="5"/>
        <v>UPDATE `Stone Thrower` SET `TimeMin`='10m:48' WHERE `Level`='1';</v>
      </c>
      <c r="AB87" t="str">
        <f t="shared" si="5"/>
        <v>UPDATE `Stone Thrower` SET `TimeInt`='648' WHERE `Level`='1';</v>
      </c>
      <c r="AC87" t="str">
        <f t="shared" si="5"/>
        <v>UPDATE `Stone Thrower` SET `Required`='' WHERE `Level`='1';</v>
      </c>
      <c r="AD87" t="str">
        <f t="shared" si="5"/>
        <v>UPDATE `Stone Thrower` SET `Required_ID`='0' WHERE `Level`='1';</v>
      </c>
      <c r="AE87" t="str">
        <f t="shared" si="5"/>
        <v>UPDATE `Stone Thrower` SET `RequiredLevel`='0' WHERE `Level`='1';</v>
      </c>
    </row>
    <row r="88" spans="1:42" x14ac:dyDescent="0.25">
      <c r="A88" s="18">
        <v>2</v>
      </c>
      <c r="B88" s="73">
        <v>313</v>
      </c>
      <c r="C88" s="20">
        <v>765</v>
      </c>
      <c r="D88" s="103">
        <v>5.15</v>
      </c>
      <c r="E88" s="103">
        <v>4.05</v>
      </c>
      <c r="F88" s="103">
        <v>15.25</v>
      </c>
      <c r="G88" s="95">
        <v>8842</v>
      </c>
      <c r="H88" s="95">
        <v>8597</v>
      </c>
      <c r="I88" s="95">
        <v>8684</v>
      </c>
      <c r="J88" s="95">
        <v>12269</v>
      </c>
      <c r="K88" s="124" t="s">
        <v>261</v>
      </c>
      <c r="L88" s="94">
        <v>1620</v>
      </c>
      <c r="M88" s="15"/>
      <c r="N88" s="54">
        <v>0</v>
      </c>
      <c r="O88" s="54">
        <v>0</v>
      </c>
      <c r="P88" s="91">
        <v>0</v>
      </c>
      <c r="Q88" s="101" t="s">
        <v>176</v>
      </c>
      <c r="R88" t="str">
        <f t="shared" si="5"/>
        <v>UPDATE `Stone Thrower` SET `TrainingTime`='313' WHERE `Level`='2';</v>
      </c>
      <c r="S88" t="str">
        <f t="shared" si="5"/>
        <v>UPDATE `Stone Thrower` SET `MightBonus`='765' WHERE `Level`='2';</v>
      </c>
      <c r="T88" t="str">
        <f t="shared" si="5"/>
        <v>UPDATE `Stone Thrower` SET `Attack`='5.15' WHERE `Level`='2';</v>
      </c>
      <c r="U88" t="str">
        <f t="shared" si="5"/>
        <v>UPDATE `Stone Thrower` SET `Defend`='4.05' WHERE `Level`='2';</v>
      </c>
      <c r="V88" t="str">
        <f t="shared" si="5"/>
        <v>UPDATE `Stone Thrower` SET `Health`='15.25' WHERE `Level`='2';</v>
      </c>
      <c r="W88" t="str">
        <f t="shared" si="5"/>
        <v>UPDATE `Stone Thrower` SET `FoodCost`='8842' WHERE `Level`='2';</v>
      </c>
      <c r="X88" t="str">
        <f t="shared" si="5"/>
        <v>UPDATE `Stone Thrower` SET `WoodCost`='8597' WHERE `Level`='2';</v>
      </c>
      <c r="Y88" t="str">
        <f t="shared" si="5"/>
        <v>UPDATE `Stone Thrower` SET `StoneCost`='8684' WHERE `Level`='2';</v>
      </c>
      <c r="Z88" t="str">
        <f t="shared" si="5"/>
        <v>UPDATE `Stone Thrower` SET `MetalCost`='12269' WHERE `Level`='2';</v>
      </c>
      <c r="AA88" t="str">
        <f t="shared" si="5"/>
        <v>UPDATE `Stone Thrower` SET `TimeMin`='27m:00' WHERE `Level`='2';</v>
      </c>
      <c r="AB88" t="str">
        <f t="shared" si="5"/>
        <v>UPDATE `Stone Thrower` SET `TimeInt`='1620' WHERE `Level`='2';</v>
      </c>
      <c r="AC88" t="str">
        <f t="shared" si="5"/>
        <v>UPDATE `Stone Thrower` SET `Required`='' WHERE `Level`='2';</v>
      </c>
      <c r="AD88" t="str">
        <f t="shared" si="5"/>
        <v>UPDATE `Stone Thrower` SET `Required_ID`='0' WHERE `Level`='2';</v>
      </c>
      <c r="AE88" t="str">
        <f t="shared" si="5"/>
        <v>UPDATE `Stone Thrower` SET `RequiredLevel`='0' WHERE `Level`='2';</v>
      </c>
    </row>
    <row r="89" spans="1:42" x14ac:dyDescent="0.25">
      <c r="A89" s="18">
        <v>3</v>
      </c>
      <c r="B89" s="73">
        <v>306</v>
      </c>
      <c r="C89" s="20">
        <v>1224</v>
      </c>
      <c r="D89" s="103">
        <v>5.3</v>
      </c>
      <c r="E89" s="103">
        <v>4.0999999999999996</v>
      </c>
      <c r="F89" s="103">
        <v>15.45</v>
      </c>
      <c r="G89" s="95">
        <v>14062</v>
      </c>
      <c r="H89" s="95">
        <v>13723</v>
      </c>
      <c r="I89" s="95">
        <v>14009</v>
      </c>
      <c r="J89" s="95">
        <v>19598</v>
      </c>
      <c r="K89" s="123" t="s">
        <v>262</v>
      </c>
      <c r="L89" s="70">
        <v>2592</v>
      </c>
      <c r="M89" s="15"/>
      <c r="N89" s="54">
        <v>0</v>
      </c>
      <c r="O89" s="54">
        <v>0</v>
      </c>
      <c r="P89" s="91">
        <v>0</v>
      </c>
      <c r="Q89" s="101" t="s">
        <v>175</v>
      </c>
      <c r="R89" t="str">
        <f t="shared" si="5"/>
        <v>UPDATE `Stone Thrower` SET `TrainingTime`='306' WHERE `Level`='3';</v>
      </c>
      <c r="S89" t="str">
        <f t="shared" si="5"/>
        <v>UPDATE `Stone Thrower` SET `MightBonus`='1224' WHERE `Level`='3';</v>
      </c>
      <c r="T89" t="str">
        <f t="shared" si="5"/>
        <v>UPDATE `Stone Thrower` SET `Attack`='5.3' WHERE `Level`='3';</v>
      </c>
      <c r="U89" t="str">
        <f t="shared" si="5"/>
        <v>UPDATE `Stone Thrower` SET `Defend`='4.1' WHERE `Level`='3';</v>
      </c>
      <c r="V89" t="str">
        <f t="shared" si="5"/>
        <v>UPDATE `Stone Thrower` SET `Health`='15.45' WHERE `Level`='3';</v>
      </c>
      <c r="W89" t="str">
        <f t="shared" si="5"/>
        <v>UPDATE `Stone Thrower` SET `FoodCost`='14062' WHERE `Level`='3';</v>
      </c>
      <c r="X89" t="str">
        <f t="shared" si="5"/>
        <v>UPDATE `Stone Thrower` SET `WoodCost`='13723' WHERE `Level`='3';</v>
      </c>
      <c r="Y89" t="str">
        <f t="shared" si="5"/>
        <v>UPDATE `Stone Thrower` SET `StoneCost`='14009' WHERE `Level`='3';</v>
      </c>
      <c r="Z89" t="str">
        <f t="shared" si="5"/>
        <v>UPDATE `Stone Thrower` SET `MetalCost`='19598' WHERE `Level`='3';</v>
      </c>
      <c r="AA89" t="str">
        <f t="shared" si="5"/>
        <v>UPDATE `Stone Thrower` SET `TimeMin`='43m:12' WHERE `Level`='3';</v>
      </c>
      <c r="AB89" t="str">
        <f t="shared" si="5"/>
        <v>UPDATE `Stone Thrower` SET `TimeInt`='2592' WHERE `Level`='3';</v>
      </c>
      <c r="AC89" t="str">
        <f t="shared" si="5"/>
        <v>UPDATE `Stone Thrower` SET `Required`='' WHERE `Level`='3';</v>
      </c>
      <c r="AD89" t="str">
        <f t="shared" si="5"/>
        <v>UPDATE `Stone Thrower` SET `Required_ID`='0' WHERE `Level`='3';</v>
      </c>
      <c r="AE89" t="str">
        <f t="shared" si="5"/>
        <v>UPDATE `Stone Thrower` SET `RequiredLevel`='0' WHERE `Level`='3';</v>
      </c>
    </row>
    <row r="90" spans="1:42" x14ac:dyDescent="0.25">
      <c r="A90" s="18">
        <v>4</v>
      </c>
      <c r="B90" s="73">
        <v>299</v>
      </c>
      <c r="C90" s="20">
        <v>3060</v>
      </c>
      <c r="D90" s="103">
        <v>5.45</v>
      </c>
      <c r="E90" s="103">
        <v>4.1500000000000004</v>
      </c>
      <c r="F90" s="103">
        <v>15.65</v>
      </c>
      <c r="G90" s="95">
        <v>34855</v>
      </c>
      <c r="H90" s="95">
        <v>34235</v>
      </c>
      <c r="I90" s="95">
        <v>33329</v>
      </c>
      <c r="J90" s="95">
        <v>50723</v>
      </c>
      <c r="K90" s="124" t="s">
        <v>247</v>
      </c>
      <c r="L90" s="94">
        <v>6480</v>
      </c>
      <c r="M90" s="15"/>
      <c r="N90" s="54">
        <v>0</v>
      </c>
      <c r="O90" s="54">
        <v>0</v>
      </c>
      <c r="P90" s="91">
        <v>0</v>
      </c>
      <c r="R90" t="str">
        <f t="shared" si="5"/>
        <v>UPDATE `Stone Thrower` SET `TrainingTime`='299' WHERE `Level`='4';</v>
      </c>
      <c r="S90" t="str">
        <f t="shared" si="5"/>
        <v>UPDATE `Stone Thrower` SET `MightBonus`='3060' WHERE `Level`='4';</v>
      </c>
      <c r="T90" t="str">
        <f t="shared" si="5"/>
        <v>UPDATE `Stone Thrower` SET `Attack`='5.45' WHERE `Level`='4';</v>
      </c>
      <c r="U90" t="str">
        <f t="shared" si="5"/>
        <v>UPDATE `Stone Thrower` SET `Defend`='4.15' WHERE `Level`='4';</v>
      </c>
      <c r="V90" t="str">
        <f t="shared" si="5"/>
        <v>UPDATE `Stone Thrower` SET `Health`='15.65' WHERE `Level`='4';</v>
      </c>
      <c r="W90" t="str">
        <f t="shared" si="5"/>
        <v>UPDATE `Stone Thrower` SET `FoodCost`='34855' WHERE `Level`='4';</v>
      </c>
      <c r="X90" t="str">
        <f t="shared" si="5"/>
        <v>UPDATE `Stone Thrower` SET `WoodCost`='34235' WHERE `Level`='4';</v>
      </c>
      <c r="Y90" t="str">
        <f t="shared" si="5"/>
        <v>UPDATE `Stone Thrower` SET `StoneCost`='33329' WHERE `Level`='4';</v>
      </c>
      <c r="Z90" t="str">
        <f t="shared" si="5"/>
        <v>UPDATE `Stone Thrower` SET `MetalCost`='50723' WHERE `Level`='4';</v>
      </c>
      <c r="AA90" t="str">
        <f t="shared" si="5"/>
        <v>UPDATE `Stone Thrower` SET `TimeMin`='1h:48m:00' WHERE `Level`='4';</v>
      </c>
      <c r="AB90" t="str">
        <f t="shared" si="5"/>
        <v>UPDATE `Stone Thrower` SET `TimeInt`='6480' WHERE `Level`='4';</v>
      </c>
      <c r="AC90" t="str">
        <f t="shared" si="5"/>
        <v>UPDATE `Stone Thrower` SET `Required`='' WHERE `Level`='4';</v>
      </c>
      <c r="AD90" t="str">
        <f t="shared" si="5"/>
        <v>UPDATE `Stone Thrower` SET `Required_ID`='0' WHERE `Level`='4';</v>
      </c>
      <c r="AE90" t="str">
        <f t="shared" si="5"/>
        <v>UPDATE `Stone Thrower` SET `RequiredLevel`='0' WHERE `Level`='4';</v>
      </c>
    </row>
    <row r="91" spans="1:42" x14ac:dyDescent="0.25">
      <c r="A91" s="18">
        <v>5</v>
      </c>
      <c r="B91" s="73">
        <v>292</v>
      </c>
      <c r="C91" s="20">
        <v>4590</v>
      </c>
      <c r="D91" s="103">
        <v>5.6</v>
      </c>
      <c r="E91" s="103">
        <v>4.2</v>
      </c>
      <c r="F91" s="103">
        <v>15.85</v>
      </c>
      <c r="G91" s="95">
        <v>52258</v>
      </c>
      <c r="H91" s="95">
        <v>51239</v>
      </c>
      <c r="I91" s="95">
        <v>50957</v>
      </c>
      <c r="J91" s="95">
        <v>75161</v>
      </c>
      <c r="K91" s="123" t="s">
        <v>263</v>
      </c>
      <c r="L91" s="70">
        <v>9720</v>
      </c>
      <c r="M91" s="15"/>
      <c r="N91" s="54">
        <v>0</v>
      </c>
      <c r="O91" s="54">
        <v>0</v>
      </c>
      <c r="P91" s="91">
        <v>0</v>
      </c>
      <c r="R91" t="str">
        <f t="shared" si="5"/>
        <v>UPDATE `Stone Thrower` SET `TrainingTime`='292' WHERE `Level`='5';</v>
      </c>
      <c r="S91" t="str">
        <f t="shared" si="5"/>
        <v>UPDATE `Stone Thrower` SET `MightBonus`='4590' WHERE `Level`='5';</v>
      </c>
      <c r="T91" t="str">
        <f t="shared" si="5"/>
        <v>UPDATE `Stone Thrower` SET `Attack`='5.6' WHERE `Level`='5';</v>
      </c>
      <c r="U91" t="str">
        <f t="shared" si="5"/>
        <v>UPDATE `Stone Thrower` SET `Defend`='4.2' WHERE `Level`='5';</v>
      </c>
      <c r="V91" t="str">
        <f t="shared" si="5"/>
        <v>UPDATE `Stone Thrower` SET `Health`='15.85' WHERE `Level`='5';</v>
      </c>
      <c r="W91" t="str">
        <f t="shared" si="5"/>
        <v>UPDATE `Stone Thrower` SET `FoodCost`='52258' WHERE `Level`='5';</v>
      </c>
      <c r="X91" t="str">
        <f t="shared" si="5"/>
        <v>UPDATE `Stone Thrower` SET `WoodCost`='51239' WHERE `Level`='5';</v>
      </c>
      <c r="Y91" t="str">
        <f t="shared" si="5"/>
        <v>UPDATE `Stone Thrower` SET `StoneCost`='50957' WHERE `Level`='5';</v>
      </c>
      <c r="Z91" t="str">
        <f t="shared" si="5"/>
        <v>UPDATE `Stone Thrower` SET `MetalCost`='75161' WHERE `Level`='5';</v>
      </c>
      <c r="AA91" t="str">
        <f t="shared" si="5"/>
        <v>UPDATE `Stone Thrower` SET `TimeMin`='2h:42m:00' WHERE `Level`='5';</v>
      </c>
      <c r="AB91" t="str">
        <f t="shared" si="5"/>
        <v>UPDATE `Stone Thrower` SET `TimeInt`='9720' WHERE `Level`='5';</v>
      </c>
      <c r="AC91" t="str">
        <f t="shared" si="5"/>
        <v>UPDATE `Stone Thrower` SET `Required`='' WHERE `Level`='5';</v>
      </c>
      <c r="AD91" t="str">
        <f t="shared" si="5"/>
        <v>UPDATE `Stone Thrower` SET `Required_ID`='0' WHERE `Level`='5';</v>
      </c>
      <c r="AE91" t="str">
        <f t="shared" si="5"/>
        <v>UPDATE `Stone Thrower` SET `RequiredLevel`='0' WHERE `Level`='5';</v>
      </c>
    </row>
    <row r="92" spans="1:42" x14ac:dyDescent="0.25">
      <c r="A92" s="18">
        <v>6</v>
      </c>
      <c r="B92" s="73">
        <v>285</v>
      </c>
      <c r="C92" s="20">
        <v>9180</v>
      </c>
      <c r="D92" s="103">
        <v>5.75</v>
      </c>
      <c r="E92" s="103">
        <v>4.25</v>
      </c>
      <c r="F92" s="103">
        <v>16.05</v>
      </c>
      <c r="G92" s="95">
        <v>104555</v>
      </c>
      <c r="H92" s="95">
        <v>106207</v>
      </c>
      <c r="I92" s="95">
        <v>101146</v>
      </c>
      <c r="J92" s="95">
        <v>147211</v>
      </c>
      <c r="K92" s="124" t="s">
        <v>249</v>
      </c>
      <c r="L92" s="94">
        <v>19440</v>
      </c>
      <c r="M92" s="15"/>
      <c r="N92" s="54">
        <v>0</v>
      </c>
      <c r="O92" s="54">
        <v>0</v>
      </c>
      <c r="P92" s="91">
        <v>0</v>
      </c>
      <c r="R92" t="str">
        <f t="shared" si="5"/>
        <v>UPDATE `Stone Thrower` SET `TrainingTime`='285' WHERE `Level`='6';</v>
      </c>
      <c r="S92" t="str">
        <f t="shared" si="5"/>
        <v>UPDATE `Stone Thrower` SET `MightBonus`='9180' WHERE `Level`='6';</v>
      </c>
      <c r="T92" t="str">
        <f t="shared" si="5"/>
        <v>UPDATE `Stone Thrower` SET `Attack`='5.75' WHERE `Level`='6';</v>
      </c>
      <c r="U92" t="str">
        <f t="shared" si="5"/>
        <v>UPDATE `Stone Thrower` SET `Defend`='4.25' WHERE `Level`='6';</v>
      </c>
      <c r="V92" t="str">
        <f t="shared" si="5"/>
        <v>UPDATE `Stone Thrower` SET `Health`='16.05' WHERE `Level`='6';</v>
      </c>
      <c r="W92" t="str">
        <f t="shared" si="5"/>
        <v>UPDATE `Stone Thrower` SET `FoodCost`='104555' WHERE `Level`='6';</v>
      </c>
      <c r="X92" t="str">
        <f t="shared" si="5"/>
        <v>UPDATE `Stone Thrower` SET `WoodCost`='106207' WHERE `Level`='6';</v>
      </c>
      <c r="Y92" t="str">
        <f t="shared" si="5"/>
        <v>UPDATE `Stone Thrower` SET `StoneCost`='101146' WHERE `Level`='6';</v>
      </c>
      <c r="Z92" t="str">
        <f t="shared" si="5"/>
        <v>UPDATE `Stone Thrower` SET `MetalCost`='147211' WHERE `Level`='6';</v>
      </c>
      <c r="AA92" t="str">
        <f t="shared" si="5"/>
        <v>UPDATE `Stone Thrower` SET `TimeMin`='5h:24m:00' WHERE `Level`='6';</v>
      </c>
      <c r="AB92" t="str">
        <f t="shared" si="5"/>
        <v>UPDATE `Stone Thrower` SET `TimeInt`='19440' WHERE `Level`='6';</v>
      </c>
      <c r="AC92" t="str">
        <f t="shared" si="5"/>
        <v>UPDATE `Stone Thrower` SET `Required`='' WHERE `Level`='6';</v>
      </c>
      <c r="AD92" t="str">
        <f t="shared" si="5"/>
        <v>UPDATE `Stone Thrower` SET `Required_ID`='0' WHERE `Level`='6';</v>
      </c>
      <c r="AE92" t="str">
        <f t="shared" si="5"/>
        <v>UPDATE `Stone Thrower` SET `RequiredLevel`='0' WHERE `Level`='6';</v>
      </c>
    </row>
    <row r="93" spans="1:42" x14ac:dyDescent="0.25">
      <c r="A93" s="18">
        <v>7</v>
      </c>
      <c r="B93" s="73">
        <v>278</v>
      </c>
      <c r="C93" s="20">
        <v>13770</v>
      </c>
      <c r="D93" s="103">
        <v>5.9</v>
      </c>
      <c r="E93" s="103">
        <v>4.3</v>
      </c>
      <c r="F93" s="103">
        <v>16.25</v>
      </c>
      <c r="G93" s="95">
        <v>161171</v>
      </c>
      <c r="H93" s="95">
        <v>153886</v>
      </c>
      <c r="I93" s="95">
        <v>149983</v>
      </c>
      <c r="J93" s="95">
        <v>223582</v>
      </c>
      <c r="K93" s="123" t="s">
        <v>264</v>
      </c>
      <c r="L93" s="70">
        <v>29160</v>
      </c>
      <c r="M93" s="15"/>
      <c r="N93" s="54">
        <v>0</v>
      </c>
      <c r="O93" s="54">
        <v>0</v>
      </c>
      <c r="P93" s="91">
        <v>0</v>
      </c>
      <c r="R93" t="str">
        <f t="shared" si="5"/>
        <v>UPDATE `Stone Thrower` SET `TrainingTime`='278' WHERE `Level`='7';</v>
      </c>
      <c r="S93" t="str">
        <f t="shared" si="5"/>
        <v>UPDATE `Stone Thrower` SET `MightBonus`='13770' WHERE `Level`='7';</v>
      </c>
      <c r="T93" t="str">
        <f t="shared" si="5"/>
        <v>UPDATE `Stone Thrower` SET `Attack`='5.9' WHERE `Level`='7';</v>
      </c>
      <c r="U93" t="str">
        <f t="shared" si="5"/>
        <v>UPDATE `Stone Thrower` SET `Defend`='4.3' WHERE `Level`='7';</v>
      </c>
      <c r="V93" t="str">
        <f t="shared" si="5"/>
        <v>UPDATE `Stone Thrower` SET `Health`='16.25' WHERE `Level`='7';</v>
      </c>
      <c r="W93" t="str">
        <f t="shared" si="5"/>
        <v>UPDATE `Stone Thrower` SET `FoodCost`='161171' WHERE `Level`='7';</v>
      </c>
      <c r="X93" t="str">
        <f t="shared" si="5"/>
        <v>UPDATE `Stone Thrower` SET `WoodCost`='153886' WHERE `Level`='7';</v>
      </c>
      <c r="Y93" t="str">
        <f t="shared" si="5"/>
        <v>UPDATE `Stone Thrower` SET `StoneCost`='149983' WHERE `Level`='7';</v>
      </c>
      <c r="Z93" t="str">
        <f t="shared" si="5"/>
        <v>UPDATE `Stone Thrower` SET `MetalCost`='223582' WHERE `Level`='7';</v>
      </c>
      <c r="AA93" t="str">
        <f t="shared" si="5"/>
        <v>UPDATE `Stone Thrower` SET `TimeMin`='8h:06m:00' WHERE `Level`='7';</v>
      </c>
      <c r="AB93" t="str">
        <f t="shared" si="5"/>
        <v>UPDATE `Stone Thrower` SET `TimeInt`='29160' WHERE `Level`='7';</v>
      </c>
      <c r="AC93" t="str">
        <f t="shared" si="5"/>
        <v>UPDATE `Stone Thrower` SET `Required`='' WHERE `Level`='7';</v>
      </c>
      <c r="AD93" t="str">
        <f t="shared" si="5"/>
        <v>UPDATE `Stone Thrower` SET `Required_ID`='0' WHERE `Level`='7';</v>
      </c>
      <c r="AE93" t="str">
        <f t="shared" si="5"/>
        <v>UPDATE `Stone Thrower` SET `RequiredLevel`='0' WHERE `Level`='7';</v>
      </c>
    </row>
    <row r="94" spans="1:42" x14ac:dyDescent="0.25">
      <c r="A94" s="18">
        <v>8</v>
      </c>
      <c r="B94" s="73">
        <v>271</v>
      </c>
      <c r="C94" s="20">
        <v>34425</v>
      </c>
      <c r="D94" s="103">
        <v>6.05</v>
      </c>
      <c r="E94" s="103">
        <v>4.3499999999999996</v>
      </c>
      <c r="F94" s="103">
        <v>16.45</v>
      </c>
      <c r="G94" s="95">
        <v>409604</v>
      </c>
      <c r="H94" s="95">
        <v>385718</v>
      </c>
      <c r="I94" s="95">
        <v>372587</v>
      </c>
      <c r="J94" s="95">
        <v>553478</v>
      </c>
      <c r="K94" s="124" t="s">
        <v>228</v>
      </c>
      <c r="L94" s="94">
        <v>72900</v>
      </c>
      <c r="M94" s="15"/>
      <c r="N94" s="54">
        <v>0</v>
      </c>
      <c r="O94" s="54">
        <v>0</v>
      </c>
      <c r="P94" s="91">
        <v>0</v>
      </c>
      <c r="R94" t="str">
        <f t="shared" si="5"/>
        <v>UPDATE `Stone Thrower` SET `TrainingTime`='271' WHERE `Level`='8';</v>
      </c>
      <c r="S94" t="str">
        <f t="shared" si="5"/>
        <v>UPDATE `Stone Thrower` SET `MightBonus`='34425' WHERE `Level`='8';</v>
      </c>
      <c r="T94" t="str">
        <f t="shared" si="5"/>
        <v>UPDATE `Stone Thrower` SET `Attack`='6.05' WHERE `Level`='8';</v>
      </c>
      <c r="U94" t="str">
        <f t="shared" si="5"/>
        <v>UPDATE `Stone Thrower` SET `Defend`='4.35' WHERE `Level`='8';</v>
      </c>
      <c r="V94" t="str">
        <f t="shared" si="5"/>
        <v>UPDATE `Stone Thrower` SET `Health`='16.45' WHERE `Level`='8';</v>
      </c>
      <c r="W94" t="str">
        <f t="shared" si="5"/>
        <v>UPDATE `Stone Thrower` SET `FoodCost`='409604' WHERE `Level`='8';</v>
      </c>
      <c r="X94" t="str">
        <f t="shared" si="5"/>
        <v>UPDATE `Stone Thrower` SET `WoodCost`='385718' WHERE `Level`='8';</v>
      </c>
      <c r="Y94" t="str">
        <f t="shared" si="5"/>
        <v>UPDATE `Stone Thrower` SET `StoneCost`='372587' WHERE `Level`='8';</v>
      </c>
      <c r="Z94" t="str">
        <f t="shared" si="5"/>
        <v>UPDATE `Stone Thrower` SET `MetalCost`='553478' WHERE `Level`='8';</v>
      </c>
      <c r="AA94" t="str">
        <f t="shared" si="5"/>
        <v>UPDATE `Stone Thrower` SET `TimeMin`='20h:15m:00' WHERE `Level`='8';</v>
      </c>
      <c r="AB94" t="str">
        <f t="shared" si="5"/>
        <v>UPDATE `Stone Thrower` SET `TimeInt`='72900' WHERE `Level`='8';</v>
      </c>
      <c r="AC94" t="str">
        <f t="shared" si="5"/>
        <v>UPDATE `Stone Thrower` SET `Required`='' WHERE `Level`='8';</v>
      </c>
      <c r="AD94" t="str">
        <f t="shared" si="5"/>
        <v>UPDATE `Stone Thrower` SET `Required_ID`='0' WHERE `Level`='8';</v>
      </c>
      <c r="AE94" t="str">
        <f t="shared" si="5"/>
        <v>UPDATE `Stone Thrower` SET `RequiredLevel`='0' WHERE `Level`='8';</v>
      </c>
    </row>
    <row r="95" spans="1:42" x14ac:dyDescent="0.25">
      <c r="A95" s="18">
        <v>9</v>
      </c>
      <c r="B95" s="73">
        <v>264</v>
      </c>
      <c r="C95" s="20">
        <v>51638</v>
      </c>
      <c r="D95" s="103">
        <v>6.2</v>
      </c>
      <c r="E95" s="103">
        <v>4.4000000000000004</v>
      </c>
      <c r="F95" s="103">
        <v>16.649999999999999</v>
      </c>
      <c r="G95" s="95">
        <v>623381</v>
      </c>
      <c r="H95" s="95">
        <v>576932</v>
      </c>
      <c r="I95" s="95">
        <v>558767</v>
      </c>
      <c r="J95" s="95">
        <v>822992</v>
      </c>
      <c r="K95" s="123" t="s">
        <v>265</v>
      </c>
      <c r="L95" s="70">
        <v>109350</v>
      </c>
      <c r="M95" s="15"/>
      <c r="N95" s="54">
        <v>0</v>
      </c>
      <c r="O95" s="54">
        <v>0</v>
      </c>
      <c r="P95" s="91">
        <v>0</v>
      </c>
      <c r="R95" t="str">
        <f t="shared" si="5"/>
        <v>UPDATE `Stone Thrower` SET `TrainingTime`='264' WHERE `Level`='9';</v>
      </c>
      <c r="S95" t="str">
        <f t="shared" si="5"/>
        <v>UPDATE `Stone Thrower` SET `MightBonus`='51638' WHERE `Level`='9';</v>
      </c>
      <c r="T95" t="str">
        <f t="shared" si="5"/>
        <v>UPDATE `Stone Thrower` SET `Attack`='6.2' WHERE `Level`='9';</v>
      </c>
      <c r="U95" t="str">
        <f t="shared" si="5"/>
        <v>UPDATE `Stone Thrower` SET `Defend`='4.4' WHERE `Level`='9';</v>
      </c>
      <c r="V95" t="str">
        <f t="shared" si="5"/>
        <v>UPDATE `Stone Thrower` SET `Health`='16.65' WHERE `Level`='9';</v>
      </c>
      <c r="W95" t="str">
        <f t="shared" si="5"/>
        <v>UPDATE `Stone Thrower` SET `FoodCost`='623381' WHERE `Level`='9';</v>
      </c>
      <c r="X95" t="str">
        <f t="shared" si="5"/>
        <v>UPDATE `Stone Thrower` SET `WoodCost`='576932' WHERE `Level`='9';</v>
      </c>
      <c r="Y95" t="str">
        <f t="shared" si="5"/>
        <v>UPDATE `Stone Thrower` SET `StoneCost`='558767' WHERE `Level`='9';</v>
      </c>
      <c r="Z95" t="str">
        <f t="shared" si="5"/>
        <v>UPDATE `Stone Thrower` SET `MetalCost`='822992' WHERE `Level`='9';</v>
      </c>
      <c r="AA95" t="str">
        <f t="shared" si="5"/>
        <v>UPDATE `Stone Thrower` SET `TimeMin`='1d 6h:22m:30' WHERE `Level`='9';</v>
      </c>
      <c r="AB95" t="str">
        <f t="shared" si="5"/>
        <v>UPDATE `Stone Thrower` SET `TimeInt`='109350' WHERE `Level`='9';</v>
      </c>
      <c r="AC95" t="str">
        <f t="shared" si="5"/>
        <v>UPDATE `Stone Thrower` SET `Required`='' WHERE `Level`='9';</v>
      </c>
      <c r="AD95" t="str">
        <f t="shared" si="5"/>
        <v>UPDATE `Stone Thrower` SET `Required_ID`='0' WHERE `Level`='9';</v>
      </c>
      <c r="AE95" t="str">
        <f t="shared" si="5"/>
        <v>UPDATE `Stone Thrower` SET `RequiredLevel`='0' WHERE `Level`='9';</v>
      </c>
    </row>
    <row r="96" spans="1:42" x14ac:dyDescent="0.25">
      <c r="A96" s="18">
        <v>10</v>
      </c>
      <c r="B96" s="73">
        <v>257</v>
      </c>
      <c r="C96" s="20">
        <v>61965</v>
      </c>
      <c r="D96" s="103">
        <v>6.35</v>
      </c>
      <c r="E96" s="103">
        <v>4.45</v>
      </c>
      <c r="F96" s="103">
        <v>16.850000000000001</v>
      </c>
      <c r="G96" s="95">
        <v>705388</v>
      </c>
      <c r="H96" s="95">
        <v>710309</v>
      </c>
      <c r="I96" s="95">
        <v>692972</v>
      </c>
      <c r="J96" s="95">
        <v>989741</v>
      </c>
      <c r="K96" s="124" t="s">
        <v>266</v>
      </c>
      <c r="L96" s="94">
        <v>131220</v>
      </c>
      <c r="M96" s="15" t="s">
        <v>33</v>
      </c>
      <c r="N96" s="54">
        <v>11</v>
      </c>
      <c r="O96" s="54">
        <v>10</v>
      </c>
      <c r="P96" s="91">
        <v>0</v>
      </c>
      <c r="R96" t="str">
        <f t="shared" si="5"/>
        <v>UPDATE `Stone Thrower` SET `TrainingTime`='257' WHERE `Level`='10';</v>
      </c>
      <c r="S96" t="str">
        <f t="shared" si="5"/>
        <v>UPDATE `Stone Thrower` SET `MightBonus`='61965' WHERE `Level`='10';</v>
      </c>
      <c r="T96" t="str">
        <f t="shared" si="5"/>
        <v>UPDATE `Stone Thrower` SET `Attack`='6.35' WHERE `Level`='10';</v>
      </c>
      <c r="U96" t="str">
        <f t="shared" si="5"/>
        <v>UPDATE `Stone Thrower` SET `Defend`='4.45' WHERE `Level`='10';</v>
      </c>
      <c r="V96" t="str">
        <f t="shared" si="5"/>
        <v>UPDATE `Stone Thrower` SET `Health`='16.85' WHERE `Level`='10';</v>
      </c>
      <c r="W96" t="str">
        <f t="shared" si="5"/>
        <v>UPDATE `Stone Thrower` SET `FoodCost`='705388' WHERE `Level`='10';</v>
      </c>
      <c r="X96" t="str">
        <f t="shared" si="5"/>
        <v>UPDATE `Stone Thrower` SET `WoodCost`='710309' WHERE `Level`='10';</v>
      </c>
      <c r="Y96" t="str">
        <f t="shared" si="5"/>
        <v>UPDATE `Stone Thrower` SET `StoneCost`='692972' WHERE `Level`='10';</v>
      </c>
      <c r="Z96" t="str">
        <f t="shared" si="5"/>
        <v>UPDATE `Stone Thrower` SET `MetalCost`='989741' WHERE `Level`='10';</v>
      </c>
      <c r="AA96" t="str">
        <f t="shared" si="5"/>
        <v>UPDATE `Stone Thrower` SET `TimeMin`='1d 12h:27m:00' WHERE `Level`='10';</v>
      </c>
      <c r="AB96" t="str">
        <f t="shared" si="5"/>
        <v>UPDATE `Stone Thrower` SET `TimeInt`='131220' WHERE `Level`='10';</v>
      </c>
      <c r="AC96" t="str">
        <f t="shared" si="5"/>
        <v>UPDATE `Stone Thrower` SET `Required`='Metal Lv10' WHERE `Level`='10';</v>
      </c>
      <c r="AD96" t="str">
        <f t="shared" si="5"/>
        <v>UPDATE `Stone Thrower` SET `Required_ID`='11' WHERE `Level`='10';</v>
      </c>
      <c r="AE96" t="str">
        <f t="shared" si="5"/>
        <v>UPDATE `Stone Thrower` SET `RequiredLevel`='10' WHERE `Level`='10';</v>
      </c>
    </row>
    <row r="97" spans="1:42" x14ac:dyDescent="0.25">
      <c r="A97" s="18">
        <v>11</v>
      </c>
      <c r="B97" s="73">
        <v>250</v>
      </c>
      <c r="C97" s="20">
        <v>74358</v>
      </c>
      <c r="D97" s="103">
        <v>6.5</v>
      </c>
      <c r="E97" s="103">
        <v>4.5</v>
      </c>
      <c r="F97" s="103">
        <v>17.05</v>
      </c>
      <c r="G97" s="95">
        <v>883607</v>
      </c>
      <c r="H97" s="95">
        <v>830761</v>
      </c>
      <c r="I97" s="95">
        <v>798943</v>
      </c>
      <c r="J97" s="95">
        <v>1204780</v>
      </c>
      <c r="K97" s="123" t="s">
        <v>267</v>
      </c>
      <c r="L97" s="70">
        <v>157464</v>
      </c>
      <c r="M97" s="15" t="s">
        <v>40</v>
      </c>
      <c r="N97" s="54">
        <v>11</v>
      </c>
      <c r="O97" s="54">
        <v>11</v>
      </c>
      <c r="P97" s="91">
        <v>0</v>
      </c>
      <c r="R97" t="str">
        <f t="shared" si="5"/>
        <v>UPDATE `Stone Thrower` SET `TrainingTime`='250' WHERE `Level`='11';</v>
      </c>
      <c r="S97" t="str">
        <f t="shared" si="5"/>
        <v>UPDATE `Stone Thrower` SET `MightBonus`='74358' WHERE `Level`='11';</v>
      </c>
      <c r="T97" t="str">
        <f t="shared" si="5"/>
        <v>UPDATE `Stone Thrower` SET `Attack`='6.5' WHERE `Level`='11';</v>
      </c>
      <c r="U97" t="str">
        <f t="shared" si="5"/>
        <v>UPDATE `Stone Thrower` SET `Defend`='4.5' WHERE `Level`='11';</v>
      </c>
      <c r="V97" t="str">
        <f t="shared" si="5"/>
        <v>UPDATE `Stone Thrower` SET `Health`='17.05' WHERE `Level`='11';</v>
      </c>
      <c r="W97" t="str">
        <f t="shared" si="5"/>
        <v>UPDATE `Stone Thrower` SET `FoodCost`='883607' WHERE `Level`='11';</v>
      </c>
      <c r="X97" t="str">
        <f t="shared" si="5"/>
        <v>UPDATE `Stone Thrower` SET `WoodCost`='830761' WHERE `Level`='11';</v>
      </c>
      <c r="Y97" t="str">
        <f t="shared" si="5"/>
        <v>UPDATE `Stone Thrower` SET `StoneCost`='798943' WHERE `Level`='11';</v>
      </c>
      <c r="Z97" t="str">
        <f t="shared" si="5"/>
        <v>UPDATE `Stone Thrower` SET `MetalCost`='1204780' WHERE `Level`='11';</v>
      </c>
      <c r="AA97" t="str">
        <f t="shared" si="5"/>
        <v>UPDATE `Stone Thrower` SET `TimeMin`='1d 19h:44m:24' WHERE `Level`='11';</v>
      </c>
      <c r="AB97" t="str">
        <f t="shared" si="5"/>
        <v>UPDATE `Stone Thrower` SET `TimeInt`='157464' WHERE `Level`='11';</v>
      </c>
      <c r="AC97" t="str">
        <f t="shared" si="5"/>
        <v>UPDATE `Stone Thrower` SET `Required`='Metal Lv11' WHERE `Level`='11';</v>
      </c>
      <c r="AD97" t="str">
        <f t="shared" si="5"/>
        <v>UPDATE `Stone Thrower` SET `Required_ID`='11' WHERE `Level`='11';</v>
      </c>
      <c r="AE97" t="str">
        <f t="shared" si="5"/>
        <v>UPDATE `Stone Thrower` SET `RequiredLevel`='11' WHERE `Level`='11';</v>
      </c>
    </row>
    <row r="98" spans="1:42" x14ac:dyDescent="0.25">
      <c r="A98" s="18">
        <v>12</v>
      </c>
      <c r="B98" s="73">
        <v>243</v>
      </c>
      <c r="C98" s="20">
        <v>89230</v>
      </c>
      <c r="D98" s="103">
        <v>6.65</v>
      </c>
      <c r="E98" s="103">
        <v>4.55</v>
      </c>
      <c r="F98" s="103">
        <v>17.25</v>
      </c>
      <c r="G98" s="95">
        <v>1015139</v>
      </c>
      <c r="H98" s="95">
        <v>1050362</v>
      </c>
      <c r="I98" s="95">
        <v>968981</v>
      </c>
      <c r="J98" s="95">
        <v>1427186</v>
      </c>
      <c r="K98" s="124" t="s">
        <v>268</v>
      </c>
      <c r="L98" s="94">
        <v>188957</v>
      </c>
      <c r="M98" s="15" t="s">
        <v>41</v>
      </c>
      <c r="N98" s="54">
        <v>11</v>
      </c>
      <c r="O98" s="54">
        <v>12</v>
      </c>
      <c r="P98" s="91">
        <v>0</v>
      </c>
      <c r="R98" t="str">
        <f t="shared" si="5"/>
        <v>UPDATE `Stone Thrower` SET `TrainingTime`='243' WHERE `Level`='12';</v>
      </c>
      <c r="S98" t="str">
        <f t="shared" si="5"/>
        <v>UPDATE `Stone Thrower` SET `MightBonus`='89230' WHERE `Level`='12';</v>
      </c>
      <c r="T98" t="str">
        <f t="shared" si="5"/>
        <v>UPDATE `Stone Thrower` SET `Attack`='6.65' WHERE `Level`='12';</v>
      </c>
      <c r="U98" t="str">
        <f t="shared" si="5"/>
        <v>UPDATE `Stone Thrower` SET `Defend`='4.55' WHERE `Level`='12';</v>
      </c>
      <c r="V98" t="str">
        <f t="shared" si="5"/>
        <v>UPDATE `Stone Thrower` SET `Health`='17.25' WHERE `Level`='12';</v>
      </c>
      <c r="W98" t="str">
        <f t="shared" si="5"/>
        <v>UPDATE `Stone Thrower` SET `FoodCost`='1015139' WHERE `Level`='12';</v>
      </c>
      <c r="X98" t="str">
        <f t="shared" si="5"/>
        <v>UPDATE `Stone Thrower` SET `WoodCost`='1050362' WHERE `Level`='12';</v>
      </c>
      <c r="Y98" t="str">
        <f t="shared" si="5"/>
        <v>UPDATE `Stone Thrower` SET `StoneCost`='968981' WHERE `Level`='12';</v>
      </c>
      <c r="Z98" t="str">
        <f t="shared" si="5"/>
        <v>UPDATE `Stone Thrower` SET `MetalCost`='1427186' WHERE `Level`='12';</v>
      </c>
      <c r="AA98" t="str">
        <f t="shared" si="5"/>
        <v>UPDATE `Stone Thrower` SET `TimeMin`='2d 4h:29m:17' WHERE `Level`='12';</v>
      </c>
      <c r="AB98" t="str">
        <f t="shared" si="5"/>
        <v>UPDATE `Stone Thrower` SET `TimeInt`='188957' WHERE `Level`='12';</v>
      </c>
      <c r="AC98" t="str">
        <f t="shared" si="5"/>
        <v>UPDATE `Stone Thrower` SET `Required`='Metal Lv12' WHERE `Level`='12';</v>
      </c>
      <c r="AD98" t="str">
        <f t="shared" si="5"/>
        <v>UPDATE `Stone Thrower` SET `Required_ID`='11' WHERE `Level`='12';</v>
      </c>
      <c r="AE98" t="str">
        <f t="shared" si="5"/>
        <v>UPDATE `Stone Thrower` SET `RequiredLevel`='12' WHERE `Level`='12';</v>
      </c>
    </row>
    <row r="99" spans="1:42" x14ac:dyDescent="0.25">
      <c r="A99" s="18">
        <v>13</v>
      </c>
      <c r="B99" s="73">
        <v>236</v>
      </c>
      <c r="C99" s="20">
        <v>107076</v>
      </c>
      <c r="D99" s="103">
        <v>6.8</v>
      </c>
      <c r="E99" s="103">
        <v>4.5999999999999996</v>
      </c>
      <c r="F99" s="103">
        <v>17.45</v>
      </c>
      <c r="G99" s="95">
        <v>1228748</v>
      </c>
      <c r="H99" s="95">
        <v>1201682</v>
      </c>
      <c r="I99" s="95">
        <v>1212236</v>
      </c>
      <c r="J99" s="95">
        <v>1711327</v>
      </c>
      <c r="K99" s="123" t="s">
        <v>233</v>
      </c>
      <c r="L99" s="70">
        <v>226749</v>
      </c>
      <c r="M99" s="15" t="s">
        <v>42</v>
      </c>
      <c r="N99" s="54">
        <v>11</v>
      </c>
      <c r="O99" s="54">
        <v>13</v>
      </c>
      <c r="P99" s="91">
        <v>0</v>
      </c>
      <c r="R99" t="str">
        <f t="shared" si="5"/>
        <v>UPDATE `Stone Thrower` SET `TrainingTime`='236' WHERE `Level`='13';</v>
      </c>
      <c r="S99" t="str">
        <f t="shared" si="5"/>
        <v>UPDATE `Stone Thrower` SET `MightBonus`='107076' WHERE `Level`='13';</v>
      </c>
      <c r="T99" t="str">
        <f t="shared" si="5"/>
        <v>UPDATE `Stone Thrower` SET `Attack`='6.8' WHERE `Level`='13';</v>
      </c>
      <c r="U99" t="str">
        <f t="shared" si="5"/>
        <v>UPDATE `Stone Thrower` SET `Defend`='4.6' WHERE `Level`='13';</v>
      </c>
      <c r="V99" t="str">
        <f t="shared" si="5"/>
        <v>UPDATE `Stone Thrower` SET `Health`='17.45' WHERE `Level`='13';</v>
      </c>
      <c r="W99" t="str">
        <f t="shared" si="5"/>
        <v>UPDATE `Stone Thrower` SET `FoodCost`='1228748' WHERE `Level`='13';</v>
      </c>
      <c r="X99" t="str">
        <f t="shared" si="5"/>
        <v>UPDATE `Stone Thrower` SET `WoodCost`='1201682' WHERE `Level`='13';</v>
      </c>
      <c r="Y99" t="str">
        <f t="shared" si="5"/>
        <v>UPDATE `Stone Thrower` SET `StoneCost`='1212236' WHERE `Level`='13';</v>
      </c>
      <c r="Z99" t="str">
        <f t="shared" si="5"/>
        <v>UPDATE `Stone Thrower` SET `MetalCost`='1711327' WHERE `Level`='13';</v>
      </c>
      <c r="AA99" t="str">
        <f t="shared" si="5"/>
        <v>UPDATE `Stone Thrower` SET `TimeMin`='2d 14h:59m:09' WHERE `Level`='13';</v>
      </c>
      <c r="AB99" t="str">
        <f t="shared" si="5"/>
        <v>UPDATE `Stone Thrower` SET `TimeInt`='226749' WHERE `Level`='13';</v>
      </c>
      <c r="AC99" t="str">
        <f t="shared" si="5"/>
        <v>UPDATE `Stone Thrower` SET `Required`='Metal Lv13' WHERE `Level`='13';</v>
      </c>
      <c r="AD99" t="str">
        <f t="shared" si="5"/>
        <v>UPDATE `Stone Thrower` SET `Required_ID`='11' WHERE `Level`='13';</v>
      </c>
      <c r="AE99" t="str">
        <f t="shared" si="5"/>
        <v>UPDATE `Stone Thrower` SET `RequiredLevel`='13' WHERE `Level`='13';</v>
      </c>
    </row>
    <row r="100" spans="1:42" x14ac:dyDescent="0.25">
      <c r="A100" s="18">
        <v>14</v>
      </c>
      <c r="B100" s="73">
        <v>229</v>
      </c>
      <c r="C100" s="20">
        <v>128491</v>
      </c>
      <c r="D100" s="103">
        <v>6.95</v>
      </c>
      <c r="E100" s="103">
        <v>4.6500000000000004</v>
      </c>
      <c r="F100" s="103">
        <v>17.649999999999999</v>
      </c>
      <c r="G100" s="95">
        <v>1461524</v>
      </c>
      <c r="H100" s="95">
        <v>1435523</v>
      </c>
      <c r="I100" s="95">
        <v>1426772</v>
      </c>
      <c r="J100" s="95">
        <v>2100881</v>
      </c>
      <c r="K100" s="125" t="s">
        <v>253</v>
      </c>
      <c r="L100" s="94">
        <v>272099</v>
      </c>
      <c r="M100" s="15" t="s">
        <v>43</v>
      </c>
      <c r="N100" s="54">
        <v>11</v>
      </c>
      <c r="O100" s="54">
        <v>14</v>
      </c>
      <c r="P100" s="91">
        <v>0</v>
      </c>
      <c r="R100" t="str">
        <f t="shared" si="5"/>
        <v>UPDATE `Stone Thrower` SET `TrainingTime`='229' WHERE `Level`='14';</v>
      </c>
      <c r="S100" t="str">
        <f t="shared" si="5"/>
        <v>UPDATE `Stone Thrower` SET `MightBonus`='128491' WHERE `Level`='14';</v>
      </c>
      <c r="T100" t="str">
        <f t="shared" si="5"/>
        <v>UPDATE `Stone Thrower` SET `Attack`='6.95' WHERE `Level`='14';</v>
      </c>
      <c r="U100" t="str">
        <f t="shared" si="5"/>
        <v>UPDATE `Stone Thrower` SET `Defend`='4.65' WHERE `Level`='14';</v>
      </c>
      <c r="V100" t="str">
        <f t="shared" si="5"/>
        <v>UPDATE `Stone Thrower` SET `Health`='17.65' WHERE `Level`='14';</v>
      </c>
      <c r="W100" t="str">
        <f t="shared" si="5"/>
        <v>UPDATE `Stone Thrower` SET `FoodCost`='1461524' WHERE `Level`='14';</v>
      </c>
      <c r="X100" t="str">
        <f t="shared" si="5"/>
        <v>UPDATE `Stone Thrower` SET `WoodCost`='1435523' WHERE `Level`='14';</v>
      </c>
      <c r="Y100" t="str">
        <f t="shared" si="5"/>
        <v>UPDATE `Stone Thrower` SET `StoneCost`='1426772' WHERE `Level`='14';</v>
      </c>
      <c r="Z100" t="str">
        <f t="shared" si="5"/>
        <v>UPDATE `Stone Thrower` SET `MetalCost`='2100881' WHERE `Level`='14';</v>
      </c>
      <c r="AA100" t="str">
        <f t="shared" si="5"/>
        <v>UPDATE `Stone Thrower` SET `TimeMin`='3d 3h:34m:59' WHERE `Level`='14';</v>
      </c>
      <c r="AB100" t="str">
        <f t="shared" si="5"/>
        <v>UPDATE `Stone Thrower` SET `TimeInt`='272099' WHERE `Level`='14';</v>
      </c>
      <c r="AC100" t="str">
        <f t="shared" si="5"/>
        <v>UPDATE `Stone Thrower` SET `Required`='Metal Lv14' WHERE `Level`='14';</v>
      </c>
      <c r="AD100" t="str">
        <f t="shared" si="5"/>
        <v>UPDATE `Stone Thrower` SET `Required_ID`='11' WHERE `Level`='14';</v>
      </c>
      <c r="AE100" t="str">
        <f t="shared" si="5"/>
        <v>UPDATE `Stone Thrower` SET `RequiredLevel`='14' WHERE `Level`='14';</v>
      </c>
    </row>
    <row r="101" spans="1:42" x14ac:dyDescent="0.25">
      <c r="A101" s="18">
        <v>15</v>
      </c>
      <c r="B101" s="73">
        <v>226</v>
      </c>
      <c r="C101" s="20">
        <v>192737</v>
      </c>
      <c r="D101" s="103">
        <v>7.1</v>
      </c>
      <c r="E101" s="103">
        <v>4.7</v>
      </c>
      <c r="F101" s="103">
        <v>17.850000000000001</v>
      </c>
      <c r="G101" s="95">
        <v>2300261</v>
      </c>
      <c r="H101" s="95">
        <v>2153798</v>
      </c>
      <c r="I101" s="95">
        <v>2084782</v>
      </c>
      <c r="J101" s="95">
        <v>3098195</v>
      </c>
      <c r="K101" s="126" t="s">
        <v>269</v>
      </c>
      <c r="L101" s="70">
        <v>408149</v>
      </c>
      <c r="M101" s="15" t="s">
        <v>44</v>
      </c>
      <c r="N101" s="54">
        <v>11</v>
      </c>
      <c r="O101" s="54">
        <v>15</v>
      </c>
      <c r="P101" s="91">
        <v>0</v>
      </c>
      <c r="R101" t="str">
        <f t="shared" si="5"/>
        <v>UPDATE `Stone Thrower` SET `TrainingTime`='226' WHERE `Level`='15';</v>
      </c>
      <c r="S101" t="str">
        <f t="shared" si="5"/>
        <v>UPDATE `Stone Thrower` SET `MightBonus`='192737' WHERE `Level`='15';</v>
      </c>
      <c r="T101" t="str">
        <f t="shared" si="5"/>
        <v>UPDATE `Stone Thrower` SET `Attack`='7.1' WHERE `Level`='15';</v>
      </c>
      <c r="U101" t="str">
        <f t="shared" si="5"/>
        <v>UPDATE `Stone Thrower` SET `Defend`='4.7' WHERE `Level`='15';</v>
      </c>
      <c r="V101" t="str">
        <f t="shared" si="5"/>
        <v>UPDATE `Stone Thrower` SET `Health`='17.85' WHERE `Level`='15';</v>
      </c>
      <c r="W101" t="str">
        <f t="shared" si="5"/>
        <v>UPDATE `Stone Thrower` SET `FoodCost`='2300261' WHERE `Level`='15';</v>
      </c>
      <c r="X101" t="str">
        <f t="shared" si="5"/>
        <v>UPDATE `Stone Thrower` SET `WoodCost`='2153798' WHERE `Level`='15';</v>
      </c>
      <c r="Y101" t="str">
        <f t="shared" si="5"/>
        <v>UPDATE `Stone Thrower` SET `StoneCost`='2084782' WHERE `Level`='15';</v>
      </c>
      <c r="Z101" t="str">
        <f t="shared" si="5"/>
        <v>UPDATE `Stone Thrower` SET `MetalCost`='3098195' WHERE `Level`='15';</v>
      </c>
      <c r="AA101" t="str">
        <f t="shared" si="5"/>
        <v>UPDATE `Stone Thrower` SET `TimeMin`='4d 17h:22m:29' WHERE `Level`='15';</v>
      </c>
      <c r="AB101" t="str">
        <f t="shared" si="5"/>
        <v>UPDATE `Stone Thrower` SET `TimeInt`='408149' WHERE `Level`='15';</v>
      </c>
      <c r="AC101" t="str">
        <f t="shared" si="5"/>
        <v>UPDATE `Stone Thrower` SET `Required`='Metal Lv15' WHERE `Level`='15';</v>
      </c>
      <c r="AD101" t="str">
        <f t="shared" si="5"/>
        <v>UPDATE `Stone Thrower` SET `Required_ID`='11' WHERE `Level`='15';</v>
      </c>
      <c r="AE101" t="str">
        <f t="shared" si="5"/>
        <v>UPDATE `Stone Thrower` SET `RequiredLevel`='15' WHERE `Level`='15';</v>
      </c>
    </row>
    <row r="102" spans="1:42" x14ac:dyDescent="0.25">
      <c r="A102" s="18">
        <v>16</v>
      </c>
      <c r="B102" s="73">
        <v>223</v>
      </c>
      <c r="C102" s="20">
        <v>481840</v>
      </c>
      <c r="D102" s="103">
        <v>7.25</v>
      </c>
      <c r="E102" s="103">
        <v>4.75</v>
      </c>
      <c r="F102" s="103">
        <v>18.05</v>
      </c>
      <c r="G102" s="95">
        <v>5570921</v>
      </c>
      <c r="H102" s="95">
        <v>5397458</v>
      </c>
      <c r="I102" s="95">
        <v>5211863</v>
      </c>
      <c r="J102" s="95">
        <v>7911893</v>
      </c>
      <c r="K102" s="125" t="s">
        <v>270</v>
      </c>
      <c r="L102" s="94">
        <v>1020368</v>
      </c>
      <c r="M102" s="15" t="s">
        <v>51</v>
      </c>
      <c r="N102" s="54">
        <v>11</v>
      </c>
      <c r="O102" s="54">
        <v>16</v>
      </c>
      <c r="P102" s="91">
        <v>0</v>
      </c>
      <c r="R102" t="str">
        <f t="shared" si="5"/>
        <v>UPDATE `Stone Thrower` SET `TrainingTime`='223' WHERE `Level`='16';</v>
      </c>
      <c r="S102" t="str">
        <f t="shared" si="5"/>
        <v>UPDATE `Stone Thrower` SET `MightBonus`='481840' WHERE `Level`='16';</v>
      </c>
      <c r="T102" t="str">
        <f t="shared" si="5"/>
        <v>UPDATE `Stone Thrower` SET `Attack`='7.25' WHERE `Level`='16';</v>
      </c>
      <c r="U102" t="str">
        <f t="shared" si="5"/>
        <v>UPDATE `Stone Thrower` SET `Defend`='4.75' WHERE `Level`='16';</v>
      </c>
      <c r="V102" t="str">
        <f t="shared" si="5"/>
        <v>UPDATE `Stone Thrower` SET `Health`='18.05' WHERE `Level`='16';</v>
      </c>
      <c r="W102" t="str">
        <f t="shared" si="5"/>
        <v>UPDATE `Stone Thrower` SET `FoodCost`='5570921' WHERE `Level`='16';</v>
      </c>
      <c r="X102" t="str">
        <f t="shared" si="5"/>
        <v>UPDATE `Stone Thrower` SET `WoodCost`='5397458' WHERE `Level`='16';</v>
      </c>
      <c r="Y102" t="str">
        <f t="shared" si="5"/>
        <v>UPDATE `Stone Thrower` SET `StoneCost`='5211863' WHERE `Level`='16';</v>
      </c>
      <c r="Z102" t="str">
        <f t="shared" si="5"/>
        <v>UPDATE `Stone Thrower` SET `MetalCost`='7911893' WHERE `Level`='16';</v>
      </c>
      <c r="AA102" t="str">
        <f t="shared" si="5"/>
        <v>UPDATE `Stone Thrower` SET `TimeMin`='11d 19h:26m:08' WHERE `Level`='16';</v>
      </c>
      <c r="AB102" t="str">
        <f t="shared" si="5"/>
        <v>UPDATE `Stone Thrower` SET `TimeInt`='1020368' WHERE `Level`='16';</v>
      </c>
      <c r="AC102" t="str">
        <f t="shared" si="5"/>
        <v>UPDATE `Stone Thrower` SET `Required`='Metal Lv16' WHERE `Level`='16';</v>
      </c>
      <c r="AD102" t="str">
        <f t="shared" si="5"/>
        <v>UPDATE `Stone Thrower` SET `Required_ID`='11' WHERE `Level`='16';</v>
      </c>
      <c r="AE102" t="str">
        <f t="shared" si="5"/>
        <v>UPDATE `Stone Thrower` SET `RequiredLevel`='16' WHERE `Level`='16';</v>
      </c>
    </row>
    <row r="103" spans="1:42" x14ac:dyDescent="0.25">
      <c r="A103" s="18">
        <v>17</v>
      </c>
      <c r="B103" s="73">
        <v>220</v>
      </c>
      <c r="C103" s="20">
        <v>722760</v>
      </c>
      <c r="D103" s="103">
        <v>7.4</v>
      </c>
      <c r="E103" s="103">
        <v>4.8</v>
      </c>
      <c r="F103" s="103">
        <v>18.25</v>
      </c>
      <c r="G103" s="95">
        <v>8401351</v>
      </c>
      <c r="H103" s="95">
        <v>8078246</v>
      </c>
      <c r="I103" s="95">
        <v>7826765</v>
      </c>
      <c r="J103" s="95">
        <v>11831804</v>
      </c>
      <c r="K103" s="126" t="s">
        <v>271</v>
      </c>
      <c r="L103" s="70">
        <v>1530551</v>
      </c>
      <c r="M103" s="15" t="s">
        <v>52</v>
      </c>
      <c r="N103" s="54">
        <v>11</v>
      </c>
      <c r="O103" s="54">
        <v>17</v>
      </c>
      <c r="P103" s="91">
        <v>0</v>
      </c>
      <c r="R103" t="str">
        <f t="shared" ref="R103:AE106" si="6">CONCATENATE($Q$86,R$86,$Q$87,B103,$Q$88,$A103,$Q$89)</f>
        <v>UPDATE `Stone Thrower` SET `TrainingTime`='220' WHERE `Level`='17';</v>
      </c>
      <c r="S103" t="str">
        <f t="shared" si="6"/>
        <v>UPDATE `Stone Thrower` SET `MightBonus`='722760' WHERE `Level`='17';</v>
      </c>
      <c r="T103" t="str">
        <f t="shared" si="6"/>
        <v>UPDATE `Stone Thrower` SET `Attack`='7.4' WHERE `Level`='17';</v>
      </c>
      <c r="U103" t="str">
        <f t="shared" si="6"/>
        <v>UPDATE `Stone Thrower` SET `Defend`='4.8' WHERE `Level`='17';</v>
      </c>
      <c r="V103" t="str">
        <f t="shared" si="6"/>
        <v>UPDATE `Stone Thrower` SET `Health`='18.25' WHERE `Level`='17';</v>
      </c>
      <c r="W103" t="str">
        <f t="shared" si="6"/>
        <v>UPDATE `Stone Thrower` SET `FoodCost`='8401351' WHERE `Level`='17';</v>
      </c>
      <c r="X103" t="str">
        <f t="shared" si="6"/>
        <v>UPDATE `Stone Thrower` SET `WoodCost`='8078246' WHERE `Level`='17';</v>
      </c>
      <c r="Y103" t="str">
        <f t="shared" si="6"/>
        <v>UPDATE `Stone Thrower` SET `StoneCost`='7826765' WHERE `Level`='17';</v>
      </c>
      <c r="Z103" t="str">
        <f t="shared" si="6"/>
        <v>UPDATE `Stone Thrower` SET `MetalCost`='11831804' WHERE `Level`='17';</v>
      </c>
      <c r="AA103" t="str">
        <f t="shared" si="6"/>
        <v>UPDATE `Stone Thrower` SET `TimeMin`='17d 17h:09m:11' WHERE `Level`='17';</v>
      </c>
      <c r="AB103" t="str">
        <f t="shared" si="6"/>
        <v>UPDATE `Stone Thrower` SET `TimeInt`='1530551' WHERE `Level`='17';</v>
      </c>
      <c r="AC103" t="str">
        <f t="shared" si="6"/>
        <v>UPDATE `Stone Thrower` SET `Required`='Metal Lv17' WHERE `Level`='17';</v>
      </c>
      <c r="AD103" t="str">
        <f t="shared" si="6"/>
        <v>UPDATE `Stone Thrower` SET `Required_ID`='11' WHERE `Level`='17';</v>
      </c>
      <c r="AE103" t="str">
        <f t="shared" si="6"/>
        <v>UPDATE `Stone Thrower` SET `RequiredLevel`='17' WHERE `Level`='17';</v>
      </c>
    </row>
    <row r="104" spans="1:42" x14ac:dyDescent="0.25">
      <c r="A104" s="18">
        <v>18</v>
      </c>
      <c r="B104" s="73">
        <v>217</v>
      </c>
      <c r="C104" s="20">
        <v>1445520</v>
      </c>
      <c r="D104" s="103">
        <v>7.5500000000000007</v>
      </c>
      <c r="E104" s="103">
        <v>4.8499999999999996</v>
      </c>
      <c r="F104" s="103">
        <v>18.45</v>
      </c>
      <c r="G104" s="95">
        <v>17341766</v>
      </c>
      <c r="H104" s="95">
        <v>16156264</v>
      </c>
      <c r="I104" s="95">
        <v>15653479</v>
      </c>
      <c r="J104" s="95">
        <v>23124640</v>
      </c>
      <c r="K104" s="126" t="s">
        <v>258</v>
      </c>
      <c r="L104" s="94">
        <v>3061101</v>
      </c>
      <c r="M104" s="15" t="s">
        <v>53</v>
      </c>
      <c r="N104" s="54">
        <v>11</v>
      </c>
      <c r="O104" s="54">
        <v>18</v>
      </c>
      <c r="P104" s="91">
        <v>0</v>
      </c>
      <c r="R104" t="str">
        <f t="shared" si="6"/>
        <v>UPDATE `Stone Thrower` SET `TrainingTime`='217' WHERE `Level`='18';</v>
      </c>
      <c r="S104" t="str">
        <f t="shared" si="6"/>
        <v>UPDATE `Stone Thrower` SET `MightBonus`='1445520' WHERE `Level`='18';</v>
      </c>
      <c r="T104" t="str">
        <f t="shared" si="6"/>
        <v>UPDATE `Stone Thrower` SET `Attack`='7.55' WHERE `Level`='18';</v>
      </c>
      <c r="U104" t="str">
        <f t="shared" si="6"/>
        <v>UPDATE `Stone Thrower` SET `Defend`='4.85' WHERE `Level`='18';</v>
      </c>
      <c r="V104" t="str">
        <f t="shared" si="6"/>
        <v>UPDATE `Stone Thrower` SET `Health`='18.45' WHERE `Level`='18';</v>
      </c>
      <c r="W104" t="str">
        <f t="shared" si="6"/>
        <v>UPDATE `Stone Thrower` SET `FoodCost`='17341766' WHERE `Level`='18';</v>
      </c>
      <c r="X104" t="str">
        <f t="shared" si="6"/>
        <v>UPDATE `Stone Thrower` SET `WoodCost`='16156264' WHERE `Level`='18';</v>
      </c>
      <c r="Y104" t="str">
        <f t="shared" si="6"/>
        <v>UPDATE `Stone Thrower` SET `StoneCost`='15653479' WHERE `Level`='18';</v>
      </c>
      <c r="Z104" t="str">
        <f t="shared" si="6"/>
        <v>UPDATE `Stone Thrower` SET `MetalCost`='23124640' WHERE `Level`='18';</v>
      </c>
      <c r="AA104" t="str">
        <f t="shared" si="6"/>
        <v>UPDATE `Stone Thrower` SET `TimeMin`='35d 10h:18m:21' WHERE `Level`='18';</v>
      </c>
      <c r="AB104" t="str">
        <f t="shared" si="6"/>
        <v>UPDATE `Stone Thrower` SET `TimeInt`='3061101' WHERE `Level`='18';</v>
      </c>
      <c r="AC104" t="str">
        <f t="shared" si="6"/>
        <v>UPDATE `Stone Thrower` SET `Required`='Metal Lv18' WHERE `Level`='18';</v>
      </c>
      <c r="AD104" t="str">
        <f t="shared" si="6"/>
        <v>UPDATE `Stone Thrower` SET `Required_ID`='11' WHERE `Level`='18';</v>
      </c>
      <c r="AE104" t="str">
        <f t="shared" si="6"/>
        <v>UPDATE `Stone Thrower` SET `RequiredLevel`='18' WHERE `Level`='18';</v>
      </c>
    </row>
    <row r="105" spans="1:42" x14ac:dyDescent="0.25">
      <c r="A105" s="18">
        <v>19</v>
      </c>
      <c r="B105" s="73">
        <v>214</v>
      </c>
      <c r="C105" s="20">
        <v>2168279</v>
      </c>
      <c r="D105" s="103">
        <v>7.6999999999999993</v>
      </c>
      <c r="E105" s="103">
        <v>4.9000000000000004</v>
      </c>
      <c r="F105" s="103">
        <v>18.649999999999999</v>
      </c>
      <c r="G105" s="95">
        <v>25022317</v>
      </c>
      <c r="H105" s="95">
        <v>24227159</v>
      </c>
      <c r="I105" s="95">
        <v>23813363</v>
      </c>
      <c r="J105" s="95">
        <v>35351300</v>
      </c>
      <c r="K105" s="126" t="s">
        <v>259</v>
      </c>
      <c r="L105" s="70">
        <v>4591650</v>
      </c>
      <c r="M105" s="15" t="s">
        <v>54</v>
      </c>
      <c r="N105" s="54">
        <v>11</v>
      </c>
      <c r="O105" s="54">
        <v>19</v>
      </c>
      <c r="P105" s="91">
        <v>0</v>
      </c>
      <c r="R105" t="str">
        <f t="shared" si="6"/>
        <v>UPDATE `Stone Thrower` SET `TrainingTime`='214' WHERE `Level`='19';</v>
      </c>
      <c r="S105" t="str">
        <f t="shared" si="6"/>
        <v>UPDATE `Stone Thrower` SET `MightBonus`='2168279' WHERE `Level`='19';</v>
      </c>
      <c r="T105" t="str">
        <f t="shared" si="6"/>
        <v>UPDATE `Stone Thrower` SET `Attack`='7.7' WHERE `Level`='19';</v>
      </c>
      <c r="U105" t="str">
        <f t="shared" si="6"/>
        <v>UPDATE `Stone Thrower` SET `Defend`='4.9' WHERE `Level`='19';</v>
      </c>
      <c r="V105" t="str">
        <f t="shared" si="6"/>
        <v>UPDATE `Stone Thrower` SET `Health`='18.65' WHERE `Level`='19';</v>
      </c>
      <c r="W105" t="str">
        <f t="shared" si="6"/>
        <v>UPDATE `Stone Thrower` SET `FoodCost`='25022317' WHERE `Level`='19';</v>
      </c>
      <c r="X105" t="str">
        <f t="shared" si="6"/>
        <v>UPDATE `Stone Thrower` SET `WoodCost`='24227159' WHERE `Level`='19';</v>
      </c>
      <c r="Y105" t="str">
        <f t="shared" si="6"/>
        <v>UPDATE `Stone Thrower` SET `StoneCost`='23813363' WHERE `Level`='19';</v>
      </c>
      <c r="Z105" t="str">
        <f t="shared" si="6"/>
        <v>UPDATE `Stone Thrower` SET `MetalCost`='35351300' WHERE `Level`='19';</v>
      </c>
      <c r="AA105" t="str">
        <f t="shared" si="6"/>
        <v>UPDATE `Stone Thrower` SET `TimeMin`='53d 10h:18m:20' WHERE `Level`='19';</v>
      </c>
      <c r="AB105" t="str">
        <f t="shared" si="6"/>
        <v>UPDATE `Stone Thrower` SET `TimeInt`='4591650' WHERE `Level`='19';</v>
      </c>
      <c r="AC105" t="str">
        <f t="shared" si="6"/>
        <v>UPDATE `Stone Thrower` SET `Required`='Metal Lv19' WHERE `Level`='19';</v>
      </c>
      <c r="AD105" t="str">
        <f t="shared" si="6"/>
        <v>UPDATE `Stone Thrower` SET `Required_ID`='11' WHERE `Level`='19';</v>
      </c>
      <c r="AE105" t="str">
        <f t="shared" si="6"/>
        <v>UPDATE `Stone Thrower` SET `RequiredLevel`='19' WHERE `Level`='19';</v>
      </c>
    </row>
    <row r="106" spans="1:42" x14ac:dyDescent="0.25">
      <c r="A106" s="18">
        <v>20</v>
      </c>
      <c r="B106" s="73">
        <v>211</v>
      </c>
      <c r="C106" s="20">
        <v>0</v>
      </c>
      <c r="D106" s="103">
        <v>7.85</v>
      </c>
      <c r="E106" s="103">
        <v>4.95</v>
      </c>
      <c r="F106" s="103">
        <v>18.850000000000001</v>
      </c>
      <c r="G106" s="104">
        <v>0</v>
      </c>
      <c r="H106" s="104">
        <v>0</v>
      </c>
      <c r="I106" s="104">
        <v>0</v>
      </c>
      <c r="J106" s="104">
        <v>0</v>
      </c>
      <c r="K106" s="104">
        <v>0</v>
      </c>
      <c r="L106" s="104">
        <v>0</v>
      </c>
      <c r="M106" s="15"/>
      <c r="N106" s="105">
        <v>0</v>
      </c>
      <c r="O106" s="105">
        <v>0</v>
      </c>
      <c r="P106" s="91">
        <v>0</v>
      </c>
      <c r="R106" t="str">
        <f t="shared" si="6"/>
        <v>UPDATE `Stone Thrower` SET `TrainingTime`='211' WHERE `Level`='20';</v>
      </c>
      <c r="S106" t="str">
        <f t="shared" si="6"/>
        <v>UPDATE `Stone Thrower` SET `MightBonus`='0' WHERE `Level`='20';</v>
      </c>
      <c r="T106" t="str">
        <f t="shared" si="6"/>
        <v>UPDATE `Stone Thrower` SET `Attack`='7.85' WHERE `Level`='20';</v>
      </c>
      <c r="U106" t="str">
        <f t="shared" si="6"/>
        <v>UPDATE `Stone Thrower` SET `Defend`='4.95' WHERE `Level`='20';</v>
      </c>
      <c r="V106" t="str">
        <f t="shared" si="6"/>
        <v>UPDATE `Stone Thrower` SET `Health`='18.85' WHERE `Level`='20';</v>
      </c>
      <c r="W106" t="str">
        <f t="shared" si="6"/>
        <v>UPDATE `Stone Thrower` SET `FoodCost`='0' WHERE `Level`='20';</v>
      </c>
      <c r="X106" t="str">
        <f t="shared" si="6"/>
        <v>UPDATE `Stone Thrower` SET `WoodCost`='0' WHERE `Level`='20';</v>
      </c>
      <c r="Y106" t="str">
        <f t="shared" si="6"/>
        <v>UPDATE `Stone Thrower` SET `StoneCost`='0' WHERE `Level`='20';</v>
      </c>
      <c r="Z106" t="str">
        <f t="shared" si="6"/>
        <v>UPDATE `Stone Thrower` SET `MetalCost`='0' WHERE `Level`='20';</v>
      </c>
      <c r="AA106" t="str">
        <f t="shared" si="6"/>
        <v>UPDATE `Stone Thrower` SET `TimeMin`='0' WHERE `Level`='20';</v>
      </c>
      <c r="AB106" t="str">
        <f t="shared" si="6"/>
        <v>UPDATE `Stone Thrower` SET `TimeInt`='0' WHERE `Level`='20';</v>
      </c>
      <c r="AC106" t="str">
        <f t="shared" si="6"/>
        <v>UPDATE `Stone Thrower` SET `Required`='' WHERE `Level`='20';</v>
      </c>
      <c r="AD106" t="str">
        <f t="shared" si="6"/>
        <v>UPDATE `Stone Thrower` SET `Required_ID`='0' WHERE `Level`='20';</v>
      </c>
      <c r="AE106" t="str">
        <f t="shared" si="6"/>
        <v>UPDATE `Stone Thrower` SET `RequiredLevel`='0' WHERE `Level`='20';</v>
      </c>
    </row>
    <row r="107" spans="1:42" s="4" customFormat="1" x14ac:dyDescent="0.25">
      <c r="K107" s="122"/>
    </row>
    <row r="108" spans="1:42" s="4" customFormat="1" x14ac:dyDescent="0.25">
      <c r="K108" s="122"/>
    </row>
    <row r="110" spans="1:42" s="21" customFormat="1" x14ac:dyDescent="0.25">
      <c r="A110" s="21" t="s">
        <v>145</v>
      </c>
      <c r="B110" s="21" t="s">
        <v>367</v>
      </c>
      <c r="C110" s="21" t="s">
        <v>11</v>
      </c>
      <c r="K110" s="92"/>
      <c r="L110" s="27"/>
      <c r="M110" s="27"/>
      <c r="N110" s="29"/>
      <c r="O110" s="27"/>
      <c r="P110" s="27"/>
      <c r="Q110" s="27"/>
      <c r="R110" s="27"/>
      <c r="S110" s="27"/>
      <c r="T110" s="27"/>
      <c r="U110" s="27"/>
      <c r="V110" s="27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H110" s="32"/>
      <c r="AI110" s="32"/>
      <c r="AJ110" s="32"/>
      <c r="AK110" s="32"/>
      <c r="AL110" s="32"/>
      <c r="AM110" s="32"/>
      <c r="AN110" s="32"/>
      <c r="AO110" s="32"/>
      <c r="AP110" s="32"/>
    </row>
    <row r="111" spans="1:42" s="3" customFormat="1" x14ac:dyDescent="0.25">
      <c r="D111" s="3">
        <v>7</v>
      </c>
      <c r="E111" s="3">
        <v>5</v>
      </c>
      <c r="F111" s="3">
        <v>20</v>
      </c>
      <c r="K111" s="93"/>
      <c r="L111" s="28"/>
      <c r="M111" s="28"/>
      <c r="N111" s="30"/>
      <c r="O111" s="28"/>
      <c r="P111" s="28"/>
      <c r="Q111" s="28"/>
      <c r="R111" s="28"/>
      <c r="S111" s="28"/>
      <c r="T111" s="28"/>
      <c r="U111" s="28"/>
      <c r="V111" s="28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H111" s="33"/>
      <c r="AI111" s="33"/>
      <c r="AJ111" s="33"/>
      <c r="AK111" s="33"/>
      <c r="AL111" s="33"/>
      <c r="AM111" s="33"/>
      <c r="AN111" s="33"/>
      <c r="AO111" s="33"/>
      <c r="AP111" s="33"/>
    </row>
    <row r="112" spans="1:42" ht="30" x14ac:dyDescent="0.25">
      <c r="A112" s="42" t="s">
        <v>0</v>
      </c>
      <c r="B112" s="106" t="s">
        <v>170</v>
      </c>
      <c r="C112" s="42" t="s">
        <v>169</v>
      </c>
      <c r="D112" s="42" t="s">
        <v>168</v>
      </c>
      <c r="E112" s="42" t="s">
        <v>32</v>
      </c>
      <c r="F112" s="42" t="s">
        <v>34</v>
      </c>
      <c r="G112" s="8" t="s">
        <v>180</v>
      </c>
      <c r="H112" s="8" t="s">
        <v>181</v>
      </c>
      <c r="I112" s="8" t="s">
        <v>182</v>
      </c>
      <c r="J112" s="8" t="s">
        <v>179</v>
      </c>
      <c r="K112" s="8" t="s">
        <v>178</v>
      </c>
      <c r="L112" s="42" t="s">
        <v>177</v>
      </c>
      <c r="M112" s="107" t="s">
        <v>5</v>
      </c>
      <c r="N112" s="42" t="s">
        <v>239</v>
      </c>
      <c r="O112" s="42" t="s">
        <v>240</v>
      </c>
      <c r="P112" s="11" t="s">
        <v>184</v>
      </c>
      <c r="Q112" s="102" t="s">
        <v>381</v>
      </c>
      <c r="R112" s="106" t="s">
        <v>170</v>
      </c>
      <c r="S112" s="42" t="s">
        <v>169</v>
      </c>
      <c r="T112" s="42" t="s">
        <v>168</v>
      </c>
      <c r="U112" s="42" t="s">
        <v>32</v>
      </c>
      <c r="V112" s="42" t="s">
        <v>34</v>
      </c>
      <c r="W112" s="8" t="s">
        <v>180</v>
      </c>
      <c r="X112" s="8" t="s">
        <v>181</v>
      </c>
      <c r="Y112" s="8" t="s">
        <v>182</v>
      </c>
      <c r="Z112" s="8" t="s">
        <v>179</v>
      </c>
      <c r="AA112" s="8" t="s">
        <v>178</v>
      </c>
      <c r="AB112" s="42" t="s">
        <v>177</v>
      </c>
      <c r="AC112" s="107" t="s">
        <v>5</v>
      </c>
      <c r="AD112" s="42" t="s">
        <v>239</v>
      </c>
      <c r="AE112" s="42" t="s">
        <v>240</v>
      </c>
    </row>
    <row r="113" spans="1:31" x14ac:dyDescent="0.25">
      <c r="A113" s="18">
        <v>1</v>
      </c>
      <c r="B113" s="73">
        <v>650</v>
      </c>
      <c r="C113" s="20">
        <v>632</v>
      </c>
      <c r="D113" s="103">
        <v>7</v>
      </c>
      <c r="E113" s="103">
        <v>5</v>
      </c>
      <c r="F113" s="103">
        <v>20</v>
      </c>
      <c r="G113" s="95">
        <v>3706</v>
      </c>
      <c r="H113" s="95">
        <v>2800</v>
      </c>
      <c r="I113" s="95">
        <v>3412</v>
      </c>
      <c r="J113" s="95">
        <v>5932</v>
      </c>
      <c r="K113" s="123" t="s">
        <v>274</v>
      </c>
      <c r="L113" s="70">
        <v>1296</v>
      </c>
      <c r="M113" s="15"/>
      <c r="N113" s="54">
        <v>0</v>
      </c>
      <c r="O113" s="54">
        <v>0</v>
      </c>
      <c r="P113" s="91">
        <v>0</v>
      </c>
      <c r="Q113" t="s">
        <v>183</v>
      </c>
      <c r="R113" t="str">
        <f t="shared" ref="R113:AE131" si="7">CONCATENATE($Q$112,R$112,$Q$113,B113,$Q$114,$A113,$Q$115)</f>
        <v>UPDATE `WarDestroyer` SET `TrainingTime`='650' WHERE `Level`='1';</v>
      </c>
      <c r="S113" t="str">
        <f t="shared" si="7"/>
        <v>UPDATE `WarDestroyer` SET `MightBonus`='632' WHERE `Level`='1';</v>
      </c>
      <c r="T113" t="str">
        <f t="shared" si="7"/>
        <v>UPDATE `WarDestroyer` SET `Attack`='7' WHERE `Level`='1';</v>
      </c>
      <c r="U113" t="str">
        <f t="shared" si="7"/>
        <v>UPDATE `WarDestroyer` SET `Defend`='5' WHERE `Level`='1';</v>
      </c>
      <c r="V113" t="str">
        <f t="shared" si="7"/>
        <v>UPDATE `WarDestroyer` SET `Health`='20' WHERE `Level`='1';</v>
      </c>
      <c r="W113" t="str">
        <f t="shared" si="7"/>
        <v>UPDATE `WarDestroyer` SET `FoodCost`='3706' WHERE `Level`='1';</v>
      </c>
      <c r="X113" t="str">
        <f t="shared" si="7"/>
        <v>UPDATE `WarDestroyer` SET `WoodCost`='2800' WHERE `Level`='1';</v>
      </c>
      <c r="Y113" t="str">
        <f t="shared" si="7"/>
        <v>UPDATE `WarDestroyer` SET `StoneCost`='3412' WHERE `Level`='1';</v>
      </c>
      <c r="Z113" t="str">
        <f t="shared" si="7"/>
        <v>UPDATE `WarDestroyer` SET `MetalCost`='5932' WHERE `Level`='1';</v>
      </c>
      <c r="AA113" t="str">
        <f t="shared" si="7"/>
        <v>UPDATE `WarDestroyer` SET `TimeMin`='21m:36' WHERE `Level`='1';</v>
      </c>
      <c r="AB113" t="str">
        <f t="shared" si="7"/>
        <v>UPDATE `WarDestroyer` SET `TimeInt`='1296' WHERE `Level`='1';</v>
      </c>
      <c r="AC113" t="str">
        <f t="shared" si="7"/>
        <v>UPDATE `WarDestroyer` SET `Required`='' WHERE `Level`='1';</v>
      </c>
      <c r="AD113" t="str">
        <f t="shared" si="7"/>
        <v>UPDATE `WarDestroyer` SET `Required_ID`='0' WHERE `Level`='1';</v>
      </c>
      <c r="AE113" t="str">
        <f t="shared" si="7"/>
        <v>UPDATE `WarDestroyer` SET `RequiredLevel`='0' WHERE `Level`='1';</v>
      </c>
    </row>
    <row r="114" spans="1:31" x14ac:dyDescent="0.25">
      <c r="A114" s="18">
        <v>2</v>
      </c>
      <c r="B114" s="73">
        <v>643</v>
      </c>
      <c r="C114" s="20">
        <v>1550</v>
      </c>
      <c r="D114" s="103">
        <v>7.15</v>
      </c>
      <c r="E114" s="103">
        <v>5.05</v>
      </c>
      <c r="F114" s="103">
        <v>20.25</v>
      </c>
      <c r="G114" s="95">
        <v>9042</v>
      </c>
      <c r="H114" s="95">
        <v>8734</v>
      </c>
      <c r="I114" s="95">
        <v>8647</v>
      </c>
      <c r="J114" s="95">
        <v>12319</v>
      </c>
      <c r="K114" s="124" t="s">
        <v>275</v>
      </c>
      <c r="L114" s="94">
        <v>3240</v>
      </c>
      <c r="M114" s="15"/>
      <c r="N114" s="54">
        <v>0</v>
      </c>
      <c r="O114" s="54">
        <v>0</v>
      </c>
      <c r="P114" s="91">
        <v>0</v>
      </c>
      <c r="Q114" s="101" t="s">
        <v>176</v>
      </c>
      <c r="R114" t="str">
        <f t="shared" si="7"/>
        <v>UPDATE `WarDestroyer` SET `TrainingTime`='643' WHERE `Level`='2';</v>
      </c>
      <c r="S114" t="str">
        <f t="shared" si="7"/>
        <v>UPDATE `WarDestroyer` SET `MightBonus`='1550' WHERE `Level`='2';</v>
      </c>
      <c r="T114" t="str">
        <f t="shared" si="7"/>
        <v>UPDATE `WarDestroyer` SET `Attack`='7.15' WHERE `Level`='2';</v>
      </c>
      <c r="U114" t="str">
        <f t="shared" si="7"/>
        <v>UPDATE `WarDestroyer` SET `Defend`='5.05' WHERE `Level`='2';</v>
      </c>
      <c r="V114" t="str">
        <f t="shared" si="7"/>
        <v>UPDATE `WarDestroyer` SET `Health`='20.25' WHERE `Level`='2';</v>
      </c>
      <c r="W114" t="str">
        <f t="shared" si="7"/>
        <v>UPDATE `WarDestroyer` SET `FoodCost`='9042' WHERE `Level`='2';</v>
      </c>
      <c r="X114" t="str">
        <f t="shared" si="7"/>
        <v>UPDATE `WarDestroyer` SET `WoodCost`='8734' WHERE `Level`='2';</v>
      </c>
      <c r="Y114" t="str">
        <f t="shared" si="7"/>
        <v>UPDATE `WarDestroyer` SET `StoneCost`='8647' WHERE `Level`='2';</v>
      </c>
      <c r="Z114" t="str">
        <f t="shared" si="7"/>
        <v>UPDATE `WarDestroyer` SET `MetalCost`='12319' WHERE `Level`='2';</v>
      </c>
      <c r="AA114" t="str">
        <f t="shared" si="7"/>
        <v>UPDATE `WarDestroyer` SET `TimeMin`='54m:00' WHERE `Level`='2';</v>
      </c>
      <c r="AB114" t="str">
        <f t="shared" si="7"/>
        <v>UPDATE `WarDestroyer` SET `TimeInt`='3240' WHERE `Level`='2';</v>
      </c>
      <c r="AC114" t="str">
        <f t="shared" si="7"/>
        <v>UPDATE `WarDestroyer` SET `Required`='' WHERE `Level`='2';</v>
      </c>
      <c r="AD114" t="str">
        <f t="shared" si="7"/>
        <v>UPDATE `WarDestroyer` SET `Required_ID`='0' WHERE `Level`='2';</v>
      </c>
      <c r="AE114" t="str">
        <f t="shared" si="7"/>
        <v>UPDATE `WarDestroyer` SET `RequiredLevel`='0' WHERE `Level`='2';</v>
      </c>
    </row>
    <row r="115" spans="1:31" x14ac:dyDescent="0.25">
      <c r="A115" s="18">
        <v>3</v>
      </c>
      <c r="B115" s="73">
        <v>636</v>
      </c>
      <c r="C115" s="20">
        <v>2468</v>
      </c>
      <c r="D115" s="103">
        <v>7.3000000000000007</v>
      </c>
      <c r="E115" s="103">
        <v>5.0999999999999996</v>
      </c>
      <c r="F115" s="103">
        <v>20.45</v>
      </c>
      <c r="G115" s="95">
        <v>14262</v>
      </c>
      <c r="H115" s="95">
        <v>14059</v>
      </c>
      <c r="I115" s="95">
        <v>13773</v>
      </c>
      <c r="J115" s="95">
        <v>19648</v>
      </c>
      <c r="K115" s="123" t="s">
        <v>276</v>
      </c>
      <c r="L115" s="70">
        <v>5184</v>
      </c>
      <c r="M115" s="15"/>
      <c r="N115" s="54">
        <v>0</v>
      </c>
      <c r="O115" s="54">
        <v>0</v>
      </c>
      <c r="P115" s="91">
        <v>0</v>
      </c>
      <c r="Q115" s="101" t="s">
        <v>175</v>
      </c>
      <c r="R115" t="str">
        <f t="shared" si="7"/>
        <v>UPDATE `WarDestroyer` SET `TrainingTime`='636' WHERE `Level`='3';</v>
      </c>
      <c r="S115" t="str">
        <f t="shared" si="7"/>
        <v>UPDATE `WarDestroyer` SET `MightBonus`='2468' WHERE `Level`='3';</v>
      </c>
      <c r="T115" t="str">
        <f t="shared" si="7"/>
        <v>UPDATE `WarDestroyer` SET `Attack`='7.3' WHERE `Level`='3';</v>
      </c>
      <c r="U115" t="str">
        <f t="shared" si="7"/>
        <v>UPDATE `WarDestroyer` SET `Defend`='5.1' WHERE `Level`='3';</v>
      </c>
      <c r="V115" t="str">
        <f t="shared" si="7"/>
        <v>UPDATE `WarDestroyer` SET `Health`='20.45' WHERE `Level`='3';</v>
      </c>
      <c r="W115" t="str">
        <f t="shared" si="7"/>
        <v>UPDATE `WarDestroyer` SET `FoodCost`='14262' WHERE `Level`='3';</v>
      </c>
      <c r="X115" t="str">
        <f t="shared" si="7"/>
        <v>UPDATE `WarDestroyer` SET `WoodCost`='14059' WHERE `Level`='3';</v>
      </c>
      <c r="Y115" t="str">
        <f t="shared" si="7"/>
        <v>UPDATE `WarDestroyer` SET `StoneCost`='13773' WHERE `Level`='3';</v>
      </c>
      <c r="Z115" t="str">
        <f t="shared" si="7"/>
        <v>UPDATE `WarDestroyer` SET `MetalCost`='19648' WHERE `Level`='3';</v>
      </c>
      <c r="AA115" t="str">
        <f t="shared" si="7"/>
        <v>UPDATE `WarDestroyer` SET `TimeMin`='1h:26m:24' WHERE `Level`='3';</v>
      </c>
      <c r="AB115" t="str">
        <f t="shared" si="7"/>
        <v>UPDATE `WarDestroyer` SET `TimeInt`='5184' WHERE `Level`='3';</v>
      </c>
      <c r="AC115" t="str">
        <f t="shared" si="7"/>
        <v>UPDATE `WarDestroyer` SET `Required`='' WHERE `Level`='3';</v>
      </c>
      <c r="AD115" t="str">
        <f t="shared" si="7"/>
        <v>UPDATE `WarDestroyer` SET `Required_ID`='0' WHERE `Level`='3';</v>
      </c>
      <c r="AE115" t="str">
        <f t="shared" si="7"/>
        <v>UPDATE `WarDestroyer` SET `RequiredLevel`='0' WHERE `Level`='3';</v>
      </c>
    </row>
    <row r="116" spans="1:31" x14ac:dyDescent="0.25">
      <c r="A116" s="18">
        <v>4</v>
      </c>
      <c r="B116" s="73">
        <v>629</v>
      </c>
      <c r="C116" s="20">
        <v>6140</v>
      </c>
      <c r="D116" s="103">
        <v>7.4499999999999993</v>
      </c>
      <c r="E116" s="103">
        <v>5.15</v>
      </c>
      <c r="F116" s="103">
        <v>20.65</v>
      </c>
      <c r="G116" s="95">
        <v>35055</v>
      </c>
      <c r="H116" s="95">
        <v>33379</v>
      </c>
      <c r="I116" s="95">
        <v>34285</v>
      </c>
      <c r="J116" s="95">
        <v>50773</v>
      </c>
      <c r="K116" s="124" t="s">
        <v>248</v>
      </c>
      <c r="L116" s="94">
        <v>12960</v>
      </c>
      <c r="M116" s="15"/>
      <c r="N116" s="54">
        <v>0</v>
      </c>
      <c r="O116" s="54">
        <v>0</v>
      </c>
      <c r="P116" s="91">
        <v>0</v>
      </c>
      <c r="R116" t="str">
        <f t="shared" si="7"/>
        <v>UPDATE `WarDestroyer` SET `TrainingTime`='629' WHERE `Level`='4';</v>
      </c>
      <c r="S116" t="str">
        <f t="shared" si="7"/>
        <v>UPDATE `WarDestroyer` SET `MightBonus`='6140' WHERE `Level`='4';</v>
      </c>
      <c r="T116" t="str">
        <f t="shared" si="7"/>
        <v>UPDATE `WarDestroyer` SET `Attack`='7.45' WHERE `Level`='4';</v>
      </c>
      <c r="U116" t="str">
        <f t="shared" si="7"/>
        <v>UPDATE `WarDestroyer` SET `Defend`='5.15' WHERE `Level`='4';</v>
      </c>
      <c r="V116" t="str">
        <f t="shared" si="7"/>
        <v>UPDATE `WarDestroyer` SET `Health`='20.65' WHERE `Level`='4';</v>
      </c>
      <c r="W116" t="str">
        <f t="shared" si="7"/>
        <v>UPDATE `WarDestroyer` SET `FoodCost`='35055' WHERE `Level`='4';</v>
      </c>
      <c r="X116" t="str">
        <f t="shared" si="7"/>
        <v>UPDATE `WarDestroyer` SET `WoodCost`='33379' WHERE `Level`='4';</v>
      </c>
      <c r="Y116" t="str">
        <f t="shared" si="7"/>
        <v>UPDATE `WarDestroyer` SET `StoneCost`='34285' WHERE `Level`='4';</v>
      </c>
      <c r="Z116" t="str">
        <f t="shared" si="7"/>
        <v>UPDATE `WarDestroyer` SET `MetalCost`='50773' WHERE `Level`='4';</v>
      </c>
      <c r="AA116" t="str">
        <f t="shared" si="7"/>
        <v>UPDATE `WarDestroyer` SET `TimeMin`='3h:36m:00' WHERE `Level`='4';</v>
      </c>
      <c r="AB116" t="str">
        <f t="shared" si="7"/>
        <v>UPDATE `WarDestroyer` SET `TimeInt`='12960' WHERE `Level`='4';</v>
      </c>
      <c r="AC116" t="str">
        <f t="shared" si="7"/>
        <v>UPDATE `WarDestroyer` SET `Required`='' WHERE `Level`='4';</v>
      </c>
      <c r="AD116" t="str">
        <f t="shared" si="7"/>
        <v>UPDATE `WarDestroyer` SET `Required_ID`='0' WHERE `Level`='4';</v>
      </c>
      <c r="AE116" t="str">
        <f t="shared" si="7"/>
        <v>UPDATE `WarDestroyer` SET `RequiredLevel`='0' WHERE `Level`='4';</v>
      </c>
    </row>
    <row r="117" spans="1:31" x14ac:dyDescent="0.25">
      <c r="A117" s="18">
        <v>5</v>
      </c>
      <c r="B117" s="73">
        <v>622</v>
      </c>
      <c r="C117" s="20">
        <v>9200</v>
      </c>
      <c r="D117" s="103">
        <v>7.6</v>
      </c>
      <c r="E117" s="103">
        <v>5.2</v>
      </c>
      <c r="F117" s="103">
        <v>20.85</v>
      </c>
      <c r="G117" s="95">
        <v>52458</v>
      </c>
      <c r="H117" s="95">
        <v>51007</v>
      </c>
      <c r="I117" s="95">
        <v>51289</v>
      </c>
      <c r="J117" s="95">
        <v>75211</v>
      </c>
      <c r="K117" s="123" t="s">
        <v>249</v>
      </c>
      <c r="L117" s="70">
        <v>19440</v>
      </c>
      <c r="M117" s="15"/>
      <c r="N117" s="54">
        <v>0</v>
      </c>
      <c r="O117" s="54">
        <v>0</v>
      </c>
      <c r="P117" s="91">
        <v>0</v>
      </c>
      <c r="R117" t="str">
        <f t="shared" si="7"/>
        <v>UPDATE `WarDestroyer` SET `TrainingTime`='622' WHERE `Level`='5';</v>
      </c>
      <c r="S117" t="str">
        <f t="shared" si="7"/>
        <v>UPDATE `WarDestroyer` SET `MightBonus`='9200' WHERE `Level`='5';</v>
      </c>
      <c r="T117" t="str">
        <f t="shared" si="7"/>
        <v>UPDATE `WarDestroyer` SET `Attack`='7.6' WHERE `Level`='5';</v>
      </c>
      <c r="U117" t="str">
        <f t="shared" si="7"/>
        <v>UPDATE `WarDestroyer` SET `Defend`='5.2' WHERE `Level`='5';</v>
      </c>
      <c r="V117" t="str">
        <f t="shared" si="7"/>
        <v>UPDATE `WarDestroyer` SET `Health`='20.85' WHERE `Level`='5';</v>
      </c>
      <c r="W117" t="str">
        <f t="shared" si="7"/>
        <v>UPDATE `WarDestroyer` SET `FoodCost`='52458' WHERE `Level`='5';</v>
      </c>
      <c r="X117" t="str">
        <f t="shared" si="7"/>
        <v>UPDATE `WarDestroyer` SET `WoodCost`='51007' WHERE `Level`='5';</v>
      </c>
      <c r="Y117" t="str">
        <f t="shared" si="7"/>
        <v>UPDATE `WarDestroyer` SET `StoneCost`='51289' WHERE `Level`='5';</v>
      </c>
      <c r="Z117" t="str">
        <f t="shared" si="7"/>
        <v>UPDATE `WarDestroyer` SET `MetalCost`='75211' WHERE `Level`='5';</v>
      </c>
      <c r="AA117" t="str">
        <f t="shared" si="7"/>
        <v>UPDATE `WarDestroyer` SET `TimeMin`='5h:24m:00' WHERE `Level`='5';</v>
      </c>
      <c r="AB117" t="str">
        <f t="shared" si="7"/>
        <v>UPDATE `WarDestroyer` SET `TimeInt`='19440' WHERE `Level`='5';</v>
      </c>
      <c r="AC117" t="str">
        <f t="shared" si="7"/>
        <v>UPDATE `WarDestroyer` SET `Required`='' WHERE `Level`='5';</v>
      </c>
      <c r="AD117" t="str">
        <f t="shared" si="7"/>
        <v>UPDATE `WarDestroyer` SET `Required_ID`='0' WHERE `Level`='5';</v>
      </c>
      <c r="AE117" t="str">
        <f t="shared" si="7"/>
        <v>UPDATE `WarDestroyer` SET `RequiredLevel`='0' WHERE `Level`='5';</v>
      </c>
    </row>
    <row r="118" spans="1:31" x14ac:dyDescent="0.25">
      <c r="A118" s="18">
        <v>6</v>
      </c>
      <c r="B118" s="73">
        <v>615</v>
      </c>
      <c r="C118" s="20">
        <v>18380</v>
      </c>
      <c r="D118" s="103">
        <v>7.75</v>
      </c>
      <c r="E118" s="103">
        <v>5.25</v>
      </c>
      <c r="F118" s="103">
        <v>21.05</v>
      </c>
      <c r="G118" s="95">
        <v>104755</v>
      </c>
      <c r="H118" s="95">
        <v>101196</v>
      </c>
      <c r="I118" s="95">
        <v>106257</v>
      </c>
      <c r="J118" s="95">
        <v>147261</v>
      </c>
      <c r="K118" s="124" t="s">
        <v>277</v>
      </c>
      <c r="L118" s="94">
        <v>38880</v>
      </c>
      <c r="M118" s="15"/>
      <c r="N118" s="54">
        <v>0</v>
      </c>
      <c r="O118" s="54">
        <v>0</v>
      </c>
      <c r="P118" s="91">
        <v>0</v>
      </c>
      <c r="R118" t="str">
        <f t="shared" si="7"/>
        <v>UPDATE `WarDestroyer` SET `TrainingTime`='615' WHERE `Level`='6';</v>
      </c>
      <c r="S118" t="str">
        <f t="shared" si="7"/>
        <v>UPDATE `WarDestroyer` SET `MightBonus`='18380' WHERE `Level`='6';</v>
      </c>
      <c r="T118" t="str">
        <f t="shared" si="7"/>
        <v>UPDATE `WarDestroyer` SET `Attack`='7.75' WHERE `Level`='6';</v>
      </c>
      <c r="U118" t="str">
        <f t="shared" si="7"/>
        <v>UPDATE `WarDestroyer` SET `Defend`='5.25' WHERE `Level`='6';</v>
      </c>
      <c r="V118" t="str">
        <f t="shared" si="7"/>
        <v>UPDATE `WarDestroyer` SET `Health`='21.05' WHERE `Level`='6';</v>
      </c>
      <c r="W118" t="str">
        <f t="shared" si="7"/>
        <v>UPDATE `WarDestroyer` SET `FoodCost`='104755' WHERE `Level`='6';</v>
      </c>
      <c r="X118" t="str">
        <f t="shared" si="7"/>
        <v>UPDATE `WarDestroyer` SET `WoodCost`='101196' WHERE `Level`='6';</v>
      </c>
      <c r="Y118" t="str">
        <f t="shared" si="7"/>
        <v>UPDATE `WarDestroyer` SET `StoneCost`='106257' WHERE `Level`='6';</v>
      </c>
      <c r="Z118" t="str">
        <f t="shared" si="7"/>
        <v>UPDATE `WarDestroyer` SET `MetalCost`='147261' WHERE `Level`='6';</v>
      </c>
      <c r="AA118" t="str">
        <f t="shared" si="7"/>
        <v>UPDATE `WarDestroyer` SET `TimeMin`='10h:48m:00' WHERE `Level`='6';</v>
      </c>
      <c r="AB118" t="str">
        <f t="shared" si="7"/>
        <v>UPDATE `WarDestroyer` SET `TimeInt`='38880' WHERE `Level`='6';</v>
      </c>
      <c r="AC118" t="str">
        <f t="shared" si="7"/>
        <v>UPDATE `WarDestroyer` SET `Required`='' WHERE `Level`='6';</v>
      </c>
      <c r="AD118" t="str">
        <f t="shared" si="7"/>
        <v>UPDATE `WarDestroyer` SET `Required_ID`='0' WHERE `Level`='6';</v>
      </c>
      <c r="AE118" t="str">
        <f t="shared" si="7"/>
        <v>UPDATE `WarDestroyer` SET `RequiredLevel`='0' WHERE `Level`='6';</v>
      </c>
    </row>
    <row r="119" spans="1:31" x14ac:dyDescent="0.25">
      <c r="A119" s="18">
        <v>7</v>
      </c>
      <c r="B119" s="73">
        <v>608</v>
      </c>
      <c r="C119" s="20">
        <v>27560</v>
      </c>
      <c r="D119" s="103">
        <v>7.9</v>
      </c>
      <c r="E119" s="103">
        <v>5.3</v>
      </c>
      <c r="F119" s="103">
        <v>21.25</v>
      </c>
      <c r="G119" s="95">
        <v>161371</v>
      </c>
      <c r="H119" s="95">
        <v>150033</v>
      </c>
      <c r="I119" s="95">
        <v>153936</v>
      </c>
      <c r="J119" s="95">
        <v>223632</v>
      </c>
      <c r="K119" s="123" t="s">
        <v>278</v>
      </c>
      <c r="L119" s="70">
        <v>58320</v>
      </c>
      <c r="M119" s="15"/>
      <c r="N119" s="54">
        <v>0</v>
      </c>
      <c r="O119" s="54">
        <v>0</v>
      </c>
      <c r="P119" s="91">
        <v>0</v>
      </c>
      <c r="R119" t="str">
        <f t="shared" si="7"/>
        <v>UPDATE `WarDestroyer` SET `TrainingTime`='608' WHERE `Level`='7';</v>
      </c>
      <c r="S119" t="str">
        <f t="shared" si="7"/>
        <v>UPDATE `WarDestroyer` SET `MightBonus`='27560' WHERE `Level`='7';</v>
      </c>
      <c r="T119" t="str">
        <f t="shared" si="7"/>
        <v>UPDATE `WarDestroyer` SET `Attack`='7.9' WHERE `Level`='7';</v>
      </c>
      <c r="U119" t="str">
        <f t="shared" si="7"/>
        <v>UPDATE `WarDestroyer` SET `Defend`='5.3' WHERE `Level`='7';</v>
      </c>
      <c r="V119" t="str">
        <f t="shared" si="7"/>
        <v>UPDATE `WarDestroyer` SET `Health`='21.25' WHERE `Level`='7';</v>
      </c>
      <c r="W119" t="str">
        <f t="shared" si="7"/>
        <v>UPDATE `WarDestroyer` SET `FoodCost`='161371' WHERE `Level`='7';</v>
      </c>
      <c r="X119" t="str">
        <f t="shared" si="7"/>
        <v>UPDATE `WarDestroyer` SET `WoodCost`='150033' WHERE `Level`='7';</v>
      </c>
      <c r="Y119" t="str">
        <f t="shared" si="7"/>
        <v>UPDATE `WarDestroyer` SET `StoneCost`='153936' WHERE `Level`='7';</v>
      </c>
      <c r="Z119" t="str">
        <f t="shared" si="7"/>
        <v>UPDATE `WarDestroyer` SET `MetalCost`='223632' WHERE `Level`='7';</v>
      </c>
      <c r="AA119" t="str">
        <f t="shared" si="7"/>
        <v>UPDATE `WarDestroyer` SET `TimeMin`='16h:12m:00' WHERE `Level`='7';</v>
      </c>
      <c r="AB119" t="str">
        <f t="shared" si="7"/>
        <v>UPDATE `WarDestroyer` SET `TimeInt`='58320' WHERE `Level`='7';</v>
      </c>
      <c r="AC119" t="str">
        <f t="shared" si="7"/>
        <v>UPDATE `WarDestroyer` SET `Required`='' WHERE `Level`='7';</v>
      </c>
      <c r="AD119" t="str">
        <f t="shared" si="7"/>
        <v>UPDATE `WarDestroyer` SET `Required_ID`='0' WHERE `Level`='7';</v>
      </c>
      <c r="AE119" t="str">
        <f t="shared" si="7"/>
        <v>UPDATE `WarDestroyer` SET `RequiredLevel`='0' WHERE `Level`='7';</v>
      </c>
    </row>
    <row r="120" spans="1:31" x14ac:dyDescent="0.25">
      <c r="A120" s="18">
        <v>8</v>
      </c>
      <c r="B120" s="73">
        <v>601</v>
      </c>
      <c r="C120" s="20">
        <v>68870</v>
      </c>
      <c r="D120" s="103">
        <v>8.0500000000000007</v>
      </c>
      <c r="E120" s="103">
        <v>5.35</v>
      </c>
      <c r="F120" s="103">
        <v>21.45</v>
      </c>
      <c r="G120" s="95">
        <v>409804</v>
      </c>
      <c r="H120" s="95">
        <v>372637</v>
      </c>
      <c r="I120" s="95">
        <v>385768</v>
      </c>
      <c r="J120" s="95">
        <v>553528</v>
      </c>
      <c r="K120" s="124" t="s">
        <v>279</v>
      </c>
      <c r="L120" s="94">
        <v>145800</v>
      </c>
      <c r="M120" s="15"/>
      <c r="N120" s="54">
        <v>0</v>
      </c>
      <c r="O120" s="54">
        <v>0</v>
      </c>
      <c r="P120" s="91">
        <v>0</v>
      </c>
      <c r="R120" t="str">
        <f t="shared" si="7"/>
        <v>UPDATE `WarDestroyer` SET `TrainingTime`='601' WHERE `Level`='8';</v>
      </c>
      <c r="S120" t="str">
        <f t="shared" si="7"/>
        <v>UPDATE `WarDestroyer` SET `MightBonus`='68870' WHERE `Level`='8';</v>
      </c>
      <c r="T120" t="str">
        <f t="shared" si="7"/>
        <v>UPDATE `WarDestroyer` SET `Attack`='8.05' WHERE `Level`='8';</v>
      </c>
      <c r="U120" t="str">
        <f t="shared" si="7"/>
        <v>UPDATE `WarDestroyer` SET `Defend`='5.35' WHERE `Level`='8';</v>
      </c>
      <c r="V120" t="str">
        <f t="shared" si="7"/>
        <v>UPDATE `WarDestroyer` SET `Health`='21.45' WHERE `Level`='8';</v>
      </c>
      <c r="W120" t="str">
        <f t="shared" si="7"/>
        <v>UPDATE `WarDestroyer` SET `FoodCost`='409804' WHERE `Level`='8';</v>
      </c>
      <c r="X120" t="str">
        <f t="shared" si="7"/>
        <v>UPDATE `WarDestroyer` SET `WoodCost`='372637' WHERE `Level`='8';</v>
      </c>
      <c r="Y120" t="str">
        <f t="shared" si="7"/>
        <v>UPDATE `WarDestroyer` SET `StoneCost`='385768' WHERE `Level`='8';</v>
      </c>
      <c r="Z120" t="str">
        <f t="shared" si="7"/>
        <v>UPDATE `WarDestroyer` SET `MetalCost`='553528' WHERE `Level`='8';</v>
      </c>
      <c r="AA120" t="str">
        <f t="shared" si="7"/>
        <v>UPDATE `WarDestroyer` SET `TimeMin`='1d 16h:30m:00' WHERE `Level`='8';</v>
      </c>
      <c r="AB120" t="str">
        <f t="shared" si="7"/>
        <v>UPDATE `WarDestroyer` SET `TimeInt`='145800' WHERE `Level`='8';</v>
      </c>
      <c r="AC120" t="str">
        <f t="shared" si="7"/>
        <v>UPDATE `WarDestroyer` SET `Required`='' WHERE `Level`='8';</v>
      </c>
      <c r="AD120" t="str">
        <f t="shared" si="7"/>
        <v>UPDATE `WarDestroyer` SET `Required_ID`='0' WHERE `Level`='8';</v>
      </c>
      <c r="AE120" t="str">
        <f t="shared" si="7"/>
        <v>UPDATE `WarDestroyer` SET `RequiredLevel`='0' WHERE `Level`='8';</v>
      </c>
    </row>
    <row r="121" spans="1:31" x14ac:dyDescent="0.25">
      <c r="A121" s="18">
        <v>9</v>
      </c>
      <c r="B121" s="73">
        <v>594</v>
      </c>
      <c r="C121" s="20">
        <v>103295</v>
      </c>
      <c r="D121" s="103">
        <v>8.1999999999999993</v>
      </c>
      <c r="E121" s="103">
        <v>5.4</v>
      </c>
      <c r="F121" s="103">
        <v>21.65</v>
      </c>
      <c r="G121" s="95">
        <v>623581</v>
      </c>
      <c r="H121" s="95">
        <v>558817</v>
      </c>
      <c r="I121" s="95">
        <v>576982</v>
      </c>
      <c r="J121" s="95">
        <v>823042</v>
      </c>
      <c r="K121" s="123" t="s">
        <v>280</v>
      </c>
      <c r="L121" s="70">
        <v>218700</v>
      </c>
      <c r="M121" s="15"/>
      <c r="N121" s="54">
        <v>0</v>
      </c>
      <c r="O121" s="54">
        <v>0</v>
      </c>
      <c r="P121" s="91">
        <v>0</v>
      </c>
      <c r="R121" t="str">
        <f t="shared" si="7"/>
        <v>UPDATE `WarDestroyer` SET `TrainingTime`='594' WHERE `Level`='9';</v>
      </c>
      <c r="S121" t="str">
        <f t="shared" si="7"/>
        <v>UPDATE `WarDestroyer` SET `MightBonus`='103295' WHERE `Level`='9';</v>
      </c>
      <c r="T121" t="str">
        <f t="shared" si="7"/>
        <v>UPDATE `WarDestroyer` SET `Attack`='8.2' WHERE `Level`='9';</v>
      </c>
      <c r="U121" t="str">
        <f t="shared" si="7"/>
        <v>UPDATE `WarDestroyer` SET `Defend`='5.4' WHERE `Level`='9';</v>
      </c>
      <c r="V121" t="str">
        <f t="shared" si="7"/>
        <v>UPDATE `WarDestroyer` SET `Health`='21.65' WHERE `Level`='9';</v>
      </c>
      <c r="W121" t="str">
        <f t="shared" si="7"/>
        <v>UPDATE `WarDestroyer` SET `FoodCost`='623581' WHERE `Level`='9';</v>
      </c>
      <c r="X121" t="str">
        <f t="shared" si="7"/>
        <v>UPDATE `WarDestroyer` SET `WoodCost`='558817' WHERE `Level`='9';</v>
      </c>
      <c r="Y121" t="str">
        <f t="shared" si="7"/>
        <v>UPDATE `WarDestroyer` SET `StoneCost`='576982' WHERE `Level`='9';</v>
      </c>
      <c r="Z121" t="str">
        <f t="shared" si="7"/>
        <v>UPDATE `WarDestroyer` SET `MetalCost`='823042' WHERE `Level`='9';</v>
      </c>
      <c r="AA121" t="str">
        <f t="shared" si="7"/>
        <v>UPDATE `WarDestroyer` SET `TimeMin`='2d 12h:45m:00' WHERE `Level`='9';</v>
      </c>
      <c r="AB121" t="str">
        <f t="shared" si="7"/>
        <v>UPDATE `WarDestroyer` SET `TimeInt`='218700' WHERE `Level`='9';</v>
      </c>
      <c r="AC121" t="str">
        <f t="shared" si="7"/>
        <v>UPDATE `WarDestroyer` SET `Required`='' WHERE `Level`='9';</v>
      </c>
      <c r="AD121" t="str">
        <f t="shared" si="7"/>
        <v>UPDATE `WarDestroyer` SET `Required_ID`='0' WHERE `Level`='9';</v>
      </c>
      <c r="AE121" t="str">
        <f t="shared" si="7"/>
        <v>UPDATE `WarDestroyer` SET `RequiredLevel`='0' WHERE `Level`='9';</v>
      </c>
    </row>
    <row r="122" spans="1:31" x14ac:dyDescent="0.25">
      <c r="A122" s="18">
        <v>10</v>
      </c>
      <c r="B122" s="73">
        <v>587</v>
      </c>
      <c r="C122" s="20">
        <v>123950</v>
      </c>
      <c r="D122" s="103">
        <v>8.35</v>
      </c>
      <c r="E122" s="103">
        <v>5.45</v>
      </c>
      <c r="F122" s="103">
        <v>21.85</v>
      </c>
      <c r="G122" s="95">
        <v>705588</v>
      </c>
      <c r="H122" s="95">
        <v>693022</v>
      </c>
      <c r="I122" s="95">
        <v>710359</v>
      </c>
      <c r="J122" s="95">
        <v>989791</v>
      </c>
      <c r="K122" s="124" t="s">
        <v>281</v>
      </c>
      <c r="L122" s="94">
        <v>262440</v>
      </c>
      <c r="M122" s="15"/>
      <c r="N122" s="54">
        <v>0</v>
      </c>
      <c r="O122" s="54">
        <v>0</v>
      </c>
      <c r="P122" s="91">
        <v>0</v>
      </c>
      <c r="R122" t="str">
        <f t="shared" si="7"/>
        <v>UPDATE `WarDestroyer` SET `TrainingTime`='587' WHERE `Level`='10';</v>
      </c>
      <c r="S122" t="str">
        <f t="shared" si="7"/>
        <v>UPDATE `WarDestroyer` SET `MightBonus`='123950' WHERE `Level`='10';</v>
      </c>
      <c r="T122" t="str">
        <f t="shared" si="7"/>
        <v>UPDATE `WarDestroyer` SET `Attack`='8.35' WHERE `Level`='10';</v>
      </c>
      <c r="U122" t="str">
        <f t="shared" si="7"/>
        <v>UPDATE `WarDestroyer` SET `Defend`='5.45' WHERE `Level`='10';</v>
      </c>
      <c r="V122" t="str">
        <f t="shared" si="7"/>
        <v>UPDATE `WarDestroyer` SET `Health`='21.85' WHERE `Level`='10';</v>
      </c>
      <c r="W122" t="str">
        <f t="shared" si="7"/>
        <v>UPDATE `WarDestroyer` SET `FoodCost`='705588' WHERE `Level`='10';</v>
      </c>
      <c r="X122" t="str">
        <f t="shared" si="7"/>
        <v>UPDATE `WarDestroyer` SET `WoodCost`='693022' WHERE `Level`='10';</v>
      </c>
      <c r="Y122" t="str">
        <f t="shared" si="7"/>
        <v>UPDATE `WarDestroyer` SET `StoneCost`='710359' WHERE `Level`='10';</v>
      </c>
      <c r="Z122" t="str">
        <f t="shared" si="7"/>
        <v>UPDATE `WarDestroyer` SET `MetalCost`='989791' WHERE `Level`='10';</v>
      </c>
      <c r="AA122" t="str">
        <f t="shared" si="7"/>
        <v>UPDATE `WarDestroyer` SET `TimeMin`='3d 0h:54m:00' WHERE `Level`='10';</v>
      </c>
      <c r="AB122" t="str">
        <f t="shared" si="7"/>
        <v>UPDATE `WarDestroyer` SET `TimeInt`='262440' WHERE `Level`='10';</v>
      </c>
      <c r="AC122" t="str">
        <f t="shared" si="7"/>
        <v>UPDATE `WarDestroyer` SET `Required`='' WHERE `Level`='10';</v>
      </c>
      <c r="AD122" t="str">
        <f t="shared" si="7"/>
        <v>UPDATE `WarDestroyer` SET `Required_ID`='0' WHERE `Level`='10';</v>
      </c>
      <c r="AE122" t="str">
        <f t="shared" si="7"/>
        <v>UPDATE `WarDestroyer` SET `RequiredLevel`='0' WHERE `Level`='10';</v>
      </c>
    </row>
    <row r="123" spans="1:31" x14ac:dyDescent="0.25">
      <c r="A123" s="18">
        <v>11</v>
      </c>
      <c r="B123" s="73">
        <v>580</v>
      </c>
      <c r="C123" s="20">
        <v>148736</v>
      </c>
      <c r="D123" s="103">
        <v>8.5</v>
      </c>
      <c r="E123" s="103">
        <v>5.5</v>
      </c>
      <c r="F123" s="103">
        <v>22.05</v>
      </c>
      <c r="G123" s="95">
        <v>883807</v>
      </c>
      <c r="H123" s="95">
        <v>798993</v>
      </c>
      <c r="I123" s="95">
        <v>830811</v>
      </c>
      <c r="J123" s="95">
        <v>1204830</v>
      </c>
      <c r="K123" s="123" t="s">
        <v>282</v>
      </c>
      <c r="L123" s="70">
        <v>314928</v>
      </c>
      <c r="M123" s="15"/>
      <c r="N123" s="54">
        <v>0</v>
      </c>
      <c r="O123" s="54">
        <v>0</v>
      </c>
      <c r="P123" s="91">
        <v>0</v>
      </c>
      <c r="R123" t="str">
        <f t="shared" si="7"/>
        <v>UPDATE `WarDestroyer` SET `TrainingTime`='580' WHERE `Level`='11';</v>
      </c>
      <c r="S123" t="str">
        <f t="shared" si="7"/>
        <v>UPDATE `WarDestroyer` SET `MightBonus`='148736' WHERE `Level`='11';</v>
      </c>
      <c r="T123" t="str">
        <f t="shared" si="7"/>
        <v>UPDATE `WarDestroyer` SET `Attack`='8.5' WHERE `Level`='11';</v>
      </c>
      <c r="U123" t="str">
        <f t="shared" si="7"/>
        <v>UPDATE `WarDestroyer` SET `Defend`='5.5' WHERE `Level`='11';</v>
      </c>
      <c r="V123" t="str">
        <f t="shared" si="7"/>
        <v>UPDATE `WarDestroyer` SET `Health`='22.05' WHERE `Level`='11';</v>
      </c>
      <c r="W123" t="str">
        <f t="shared" si="7"/>
        <v>UPDATE `WarDestroyer` SET `FoodCost`='883807' WHERE `Level`='11';</v>
      </c>
      <c r="X123" t="str">
        <f t="shared" si="7"/>
        <v>UPDATE `WarDestroyer` SET `WoodCost`='798993' WHERE `Level`='11';</v>
      </c>
      <c r="Y123" t="str">
        <f t="shared" si="7"/>
        <v>UPDATE `WarDestroyer` SET `StoneCost`='830811' WHERE `Level`='11';</v>
      </c>
      <c r="Z123" t="str">
        <f t="shared" si="7"/>
        <v>UPDATE `WarDestroyer` SET `MetalCost`='1204830' WHERE `Level`='11';</v>
      </c>
      <c r="AA123" t="str">
        <f t="shared" si="7"/>
        <v>UPDATE `WarDestroyer` SET `TimeMin`='3d 15h:28m:48' WHERE `Level`='11';</v>
      </c>
      <c r="AB123" t="str">
        <f t="shared" si="7"/>
        <v>UPDATE `WarDestroyer` SET `TimeInt`='314928' WHERE `Level`='11';</v>
      </c>
      <c r="AC123" t="str">
        <f t="shared" si="7"/>
        <v>UPDATE `WarDestroyer` SET `Required`='' WHERE `Level`='11';</v>
      </c>
      <c r="AD123" t="str">
        <f t="shared" si="7"/>
        <v>UPDATE `WarDestroyer` SET `Required_ID`='0' WHERE `Level`='11';</v>
      </c>
      <c r="AE123" t="str">
        <f t="shared" si="7"/>
        <v>UPDATE `WarDestroyer` SET `RequiredLevel`='0' WHERE `Level`='11';</v>
      </c>
    </row>
    <row r="124" spans="1:31" x14ac:dyDescent="0.25">
      <c r="A124" s="18">
        <v>12</v>
      </c>
      <c r="B124" s="73">
        <v>573</v>
      </c>
      <c r="C124" s="20">
        <v>178479</v>
      </c>
      <c r="D124" s="103">
        <v>8.65</v>
      </c>
      <c r="E124" s="103">
        <v>5.55</v>
      </c>
      <c r="F124" s="103">
        <v>22.25</v>
      </c>
      <c r="G124" s="95">
        <v>1015339</v>
      </c>
      <c r="H124" s="95">
        <v>969031</v>
      </c>
      <c r="I124" s="95">
        <v>1050412</v>
      </c>
      <c r="J124" s="95">
        <v>1427236</v>
      </c>
      <c r="K124" s="124" t="s">
        <v>283</v>
      </c>
      <c r="L124" s="94">
        <v>377914</v>
      </c>
      <c r="M124" s="15"/>
      <c r="N124" s="54">
        <v>0</v>
      </c>
      <c r="O124" s="54">
        <v>0</v>
      </c>
      <c r="P124" s="91">
        <v>0</v>
      </c>
      <c r="R124" t="str">
        <f t="shared" si="7"/>
        <v>UPDATE `WarDestroyer` SET `TrainingTime`='573' WHERE `Level`='12';</v>
      </c>
      <c r="S124" t="str">
        <f t="shared" si="7"/>
        <v>UPDATE `WarDestroyer` SET `MightBonus`='178479' WHERE `Level`='12';</v>
      </c>
      <c r="T124" t="str">
        <f t="shared" si="7"/>
        <v>UPDATE `WarDestroyer` SET `Attack`='8.65' WHERE `Level`='12';</v>
      </c>
      <c r="U124" t="str">
        <f t="shared" si="7"/>
        <v>UPDATE `WarDestroyer` SET `Defend`='5.55' WHERE `Level`='12';</v>
      </c>
      <c r="V124" t="str">
        <f t="shared" si="7"/>
        <v>UPDATE `WarDestroyer` SET `Health`='22.25' WHERE `Level`='12';</v>
      </c>
      <c r="W124" t="str">
        <f t="shared" si="7"/>
        <v>UPDATE `WarDestroyer` SET `FoodCost`='1015339' WHERE `Level`='12';</v>
      </c>
      <c r="X124" t="str">
        <f t="shared" si="7"/>
        <v>UPDATE `WarDestroyer` SET `WoodCost`='969031' WHERE `Level`='12';</v>
      </c>
      <c r="Y124" t="str">
        <f t="shared" si="7"/>
        <v>UPDATE `WarDestroyer` SET `StoneCost`='1050412' WHERE `Level`='12';</v>
      </c>
      <c r="Z124" t="str">
        <f t="shared" si="7"/>
        <v>UPDATE `WarDestroyer` SET `MetalCost`='1427236' WHERE `Level`='12';</v>
      </c>
      <c r="AA124" t="str">
        <f t="shared" si="7"/>
        <v>UPDATE `WarDestroyer` SET `TimeMin`='4d 8h:58m:34' WHERE `Level`='12';</v>
      </c>
      <c r="AB124" t="str">
        <f t="shared" si="7"/>
        <v>UPDATE `WarDestroyer` SET `TimeInt`='377914' WHERE `Level`='12';</v>
      </c>
      <c r="AC124" t="str">
        <f t="shared" si="7"/>
        <v>UPDATE `WarDestroyer` SET `Required`='' WHERE `Level`='12';</v>
      </c>
      <c r="AD124" t="str">
        <f t="shared" si="7"/>
        <v>UPDATE `WarDestroyer` SET `Required_ID`='0' WHERE `Level`='12';</v>
      </c>
      <c r="AE124" t="str">
        <f t="shared" si="7"/>
        <v>UPDATE `WarDestroyer` SET `RequiredLevel`='0' WHERE `Level`='12';</v>
      </c>
    </row>
    <row r="125" spans="1:31" x14ac:dyDescent="0.25">
      <c r="A125" s="18">
        <v>13</v>
      </c>
      <c r="B125" s="73">
        <v>566</v>
      </c>
      <c r="C125" s="20">
        <v>214172</v>
      </c>
      <c r="D125" s="103">
        <v>8.8000000000000007</v>
      </c>
      <c r="E125" s="103">
        <v>5.6</v>
      </c>
      <c r="F125" s="103">
        <v>22.45</v>
      </c>
      <c r="G125" s="95">
        <v>1228948</v>
      </c>
      <c r="H125" s="95">
        <v>1212286</v>
      </c>
      <c r="I125" s="95">
        <v>1201732</v>
      </c>
      <c r="J125" s="95">
        <v>1711377</v>
      </c>
      <c r="K125" s="123" t="s">
        <v>284</v>
      </c>
      <c r="L125" s="70">
        <v>453498</v>
      </c>
      <c r="M125" s="15"/>
      <c r="N125" s="54">
        <v>0</v>
      </c>
      <c r="O125" s="54">
        <v>0</v>
      </c>
      <c r="P125" s="91">
        <v>0</v>
      </c>
      <c r="R125" t="str">
        <f t="shared" si="7"/>
        <v>UPDATE `WarDestroyer` SET `TrainingTime`='566' WHERE `Level`='13';</v>
      </c>
      <c r="S125" t="str">
        <f t="shared" si="7"/>
        <v>UPDATE `WarDestroyer` SET `MightBonus`='214172' WHERE `Level`='13';</v>
      </c>
      <c r="T125" t="str">
        <f t="shared" si="7"/>
        <v>UPDATE `WarDestroyer` SET `Attack`='8.8' WHERE `Level`='13';</v>
      </c>
      <c r="U125" t="str">
        <f t="shared" si="7"/>
        <v>UPDATE `WarDestroyer` SET `Defend`='5.6' WHERE `Level`='13';</v>
      </c>
      <c r="V125" t="str">
        <f t="shared" si="7"/>
        <v>UPDATE `WarDestroyer` SET `Health`='22.45' WHERE `Level`='13';</v>
      </c>
      <c r="W125" t="str">
        <f t="shared" si="7"/>
        <v>UPDATE `WarDestroyer` SET `FoodCost`='1228948' WHERE `Level`='13';</v>
      </c>
      <c r="X125" t="str">
        <f t="shared" si="7"/>
        <v>UPDATE `WarDestroyer` SET `WoodCost`='1212286' WHERE `Level`='13';</v>
      </c>
      <c r="Y125" t="str">
        <f t="shared" si="7"/>
        <v>UPDATE `WarDestroyer` SET `StoneCost`='1201732' WHERE `Level`='13';</v>
      </c>
      <c r="Z125" t="str">
        <f t="shared" si="7"/>
        <v>UPDATE `WarDestroyer` SET `MetalCost`='1711377' WHERE `Level`='13';</v>
      </c>
      <c r="AA125" t="str">
        <f t="shared" si="7"/>
        <v>UPDATE `WarDestroyer` SET `TimeMin`='5d 5h:58m:18' WHERE `Level`='13';</v>
      </c>
      <c r="AB125" t="str">
        <f t="shared" si="7"/>
        <v>UPDATE `WarDestroyer` SET `TimeInt`='453498' WHERE `Level`='13';</v>
      </c>
      <c r="AC125" t="str">
        <f t="shared" si="7"/>
        <v>UPDATE `WarDestroyer` SET `Required`='' WHERE `Level`='13';</v>
      </c>
      <c r="AD125" t="str">
        <f t="shared" si="7"/>
        <v>UPDATE `WarDestroyer` SET `Required_ID`='0' WHERE `Level`='13';</v>
      </c>
      <c r="AE125" t="str">
        <f t="shared" si="7"/>
        <v>UPDATE `WarDestroyer` SET `RequiredLevel`='0' WHERE `Level`='13';</v>
      </c>
    </row>
    <row r="126" spans="1:31" x14ac:dyDescent="0.25">
      <c r="A126" s="18">
        <v>14</v>
      </c>
      <c r="B126" s="73">
        <v>559</v>
      </c>
      <c r="C126" s="20">
        <v>257002</v>
      </c>
      <c r="D126" s="103">
        <v>8.9499999999999993</v>
      </c>
      <c r="E126" s="103">
        <v>5.65</v>
      </c>
      <c r="F126" s="103">
        <v>22.65</v>
      </c>
      <c r="G126" s="95">
        <v>1461724</v>
      </c>
      <c r="H126" s="95">
        <v>1426822</v>
      </c>
      <c r="I126" s="95">
        <v>1435573</v>
      </c>
      <c r="J126" s="95">
        <v>2100931</v>
      </c>
      <c r="K126" s="125" t="s">
        <v>285</v>
      </c>
      <c r="L126" s="94">
        <v>544198</v>
      </c>
      <c r="M126" s="15"/>
      <c r="N126" s="54">
        <v>0</v>
      </c>
      <c r="O126" s="54">
        <v>0</v>
      </c>
      <c r="P126" s="91">
        <v>0</v>
      </c>
      <c r="R126" t="str">
        <f t="shared" si="7"/>
        <v>UPDATE `WarDestroyer` SET `TrainingTime`='559' WHERE `Level`='14';</v>
      </c>
      <c r="S126" t="str">
        <f t="shared" si="7"/>
        <v>UPDATE `WarDestroyer` SET `MightBonus`='257002' WHERE `Level`='14';</v>
      </c>
      <c r="T126" t="str">
        <f t="shared" si="7"/>
        <v>UPDATE `WarDestroyer` SET `Attack`='8.95' WHERE `Level`='14';</v>
      </c>
      <c r="U126" t="str">
        <f t="shared" si="7"/>
        <v>UPDATE `WarDestroyer` SET `Defend`='5.65' WHERE `Level`='14';</v>
      </c>
      <c r="V126" t="str">
        <f t="shared" si="7"/>
        <v>UPDATE `WarDestroyer` SET `Health`='22.65' WHERE `Level`='14';</v>
      </c>
      <c r="W126" t="str">
        <f t="shared" si="7"/>
        <v>UPDATE `WarDestroyer` SET `FoodCost`='1461724' WHERE `Level`='14';</v>
      </c>
      <c r="X126" t="str">
        <f t="shared" si="7"/>
        <v>UPDATE `WarDestroyer` SET `WoodCost`='1426822' WHERE `Level`='14';</v>
      </c>
      <c r="Y126" t="str">
        <f t="shared" si="7"/>
        <v>UPDATE `WarDestroyer` SET `StoneCost`='1435573' WHERE `Level`='14';</v>
      </c>
      <c r="Z126" t="str">
        <f t="shared" si="7"/>
        <v>UPDATE `WarDestroyer` SET `MetalCost`='2100931' WHERE `Level`='14';</v>
      </c>
      <c r="AA126" t="str">
        <f t="shared" si="7"/>
        <v>UPDATE `WarDestroyer` SET `TimeMin`='6d 7h:09m:58' WHERE `Level`='14';</v>
      </c>
      <c r="AB126" t="str">
        <f t="shared" si="7"/>
        <v>UPDATE `WarDestroyer` SET `TimeInt`='544198' WHERE `Level`='14';</v>
      </c>
      <c r="AC126" t="str">
        <f t="shared" si="7"/>
        <v>UPDATE `WarDestroyer` SET `Required`='' WHERE `Level`='14';</v>
      </c>
      <c r="AD126" t="str">
        <f t="shared" si="7"/>
        <v>UPDATE `WarDestroyer` SET `Required_ID`='0' WHERE `Level`='14';</v>
      </c>
      <c r="AE126" t="str">
        <f t="shared" si="7"/>
        <v>UPDATE `WarDestroyer` SET `RequiredLevel`='0' WHERE `Level`='14';</v>
      </c>
    </row>
    <row r="127" spans="1:31" x14ac:dyDescent="0.25">
      <c r="A127" s="18">
        <v>15</v>
      </c>
      <c r="B127" s="73">
        <v>556</v>
      </c>
      <c r="C127" s="20">
        <v>385494</v>
      </c>
      <c r="D127" s="103">
        <v>9.1</v>
      </c>
      <c r="E127" s="103">
        <v>5.7</v>
      </c>
      <c r="F127" s="103">
        <v>22.85</v>
      </c>
      <c r="G127" s="95">
        <v>2300461</v>
      </c>
      <c r="H127" s="95">
        <v>2084832</v>
      </c>
      <c r="I127" s="95">
        <v>2153848</v>
      </c>
      <c r="J127" s="95">
        <v>3098245</v>
      </c>
      <c r="K127" s="126" t="s">
        <v>286</v>
      </c>
      <c r="L127" s="70">
        <v>816298</v>
      </c>
      <c r="M127" s="15"/>
      <c r="N127" s="54">
        <v>0</v>
      </c>
      <c r="O127" s="54">
        <v>0</v>
      </c>
      <c r="P127" s="91">
        <v>0</v>
      </c>
      <c r="R127" t="str">
        <f t="shared" si="7"/>
        <v>UPDATE `WarDestroyer` SET `TrainingTime`='556' WHERE `Level`='15';</v>
      </c>
      <c r="S127" t="str">
        <f t="shared" si="7"/>
        <v>UPDATE `WarDestroyer` SET `MightBonus`='385494' WHERE `Level`='15';</v>
      </c>
      <c r="T127" t="str">
        <f t="shared" si="7"/>
        <v>UPDATE `WarDestroyer` SET `Attack`='9.1' WHERE `Level`='15';</v>
      </c>
      <c r="U127" t="str">
        <f t="shared" si="7"/>
        <v>UPDATE `WarDestroyer` SET `Defend`='5.7' WHERE `Level`='15';</v>
      </c>
      <c r="V127" t="str">
        <f t="shared" si="7"/>
        <v>UPDATE `WarDestroyer` SET `Health`='22.85' WHERE `Level`='15';</v>
      </c>
      <c r="W127" t="str">
        <f t="shared" si="7"/>
        <v>UPDATE `WarDestroyer` SET `FoodCost`='2300461' WHERE `Level`='15';</v>
      </c>
      <c r="X127" t="str">
        <f t="shared" si="7"/>
        <v>UPDATE `WarDestroyer` SET `WoodCost`='2084832' WHERE `Level`='15';</v>
      </c>
      <c r="Y127" t="str">
        <f t="shared" si="7"/>
        <v>UPDATE `WarDestroyer` SET `StoneCost`='2153848' WHERE `Level`='15';</v>
      </c>
      <c r="Z127" t="str">
        <f t="shared" si="7"/>
        <v>UPDATE `WarDestroyer` SET `MetalCost`='3098245' WHERE `Level`='15';</v>
      </c>
      <c r="AA127" t="str">
        <f t="shared" si="7"/>
        <v>UPDATE `WarDestroyer` SET `TimeMin`='9d 10h:44m:58' WHERE `Level`='15';</v>
      </c>
      <c r="AB127" t="str">
        <f t="shared" si="7"/>
        <v>UPDATE `WarDestroyer` SET `TimeInt`='816298' WHERE `Level`='15';</v>
      </c>
      <c r="AC127" t="str">
        <f t="shared" si="7"/>
        <v>UPDATE `WarDestroyer` SET `Required`='' WHERE `Level`='15';</v>
      </c>
      <c r="AD127" t="str">
        <f t="shared" si="7"/>
        <v>UPDATE `WarDestroyer` SET `Required_ID`='0' WHERE `Level`='15';</v>
      </c>
      <c r="AE127" t="str">
        <f t="shared" si="7"/>
        <v>UPDATE `WarDestroyer` SET `RequiredLevel`='0' WHERE `Level`='15';</v>
      </c>
    </row>
    <row r="128" spans="1:31" x14ac:dyDescent="0.25">
      <c r="A128" s="18">
        <v>16</v>
      </c>
      <c r="B128" s="73">
        <v>553</v>
      </c>
      <c r="C128" s="20">
        <v>963701</v>
      </c>
      <c r="D128" s="103">
        <v>9.25</v>
      </c>
      <c r="E128" s="103">
        <v>5.75</v>
      </c>
      <c r="F128" s="103">
        <v>23.05</v>
      </c>
      <c r="G128" s="95">
        <v>5571121</v>
      </c>
      <c r="H128" s="95">
        <v>5211913</v>
      </c>
      <c r="I128" s="95">
        <v>5397508</v>
      </c>
      <c r="J128" s="95">
        <v>7911943</v>
      </c>
      <c r="K128" s="125" t="s">
        <v>287</v>
      </c>
      <c r="L128" s="94">
        <v>2040736</v>
      </c>
      <c r="M128" s="15"/>
      <c r="N128" s="54">
        <v>0</v>
      </c>
      <c r="O128" s="54">
        <v>0</v>
      </c>
      <c r="P128" s="91">
        <v>0</v>
      </c>
      <c r="R128" t="str">
        <f t="shared" si="7"/>
        <v>UPDATE `WarDestroyer` SET `TrainingTime`='553' WHERE `Level`='16';</v>
      </c>
      <c r="S128" t="str">
        <f t="shared" si="7"/>
        <v>UPDATE `WarDestroyer` SET `MightBonus`='963701' WHERE `Level`='16';</v>
      </c>
      <c r="T128" t="str">
        <f t="shared" si="7"/>
        <v>UPDATE `WarDestroyer` SET `Attack`='9.25' WHERE `Level`='16';</v>
      </c>
      <c r="U128" t="str">
        <f t="shared" si="7"/>
        <v>UPDATE `WarDestroyer` SET `Defend`='5.75' WHERE `Level`='16';</v>
      </c>
      <c r="V128" t="str">
        <f t="shared" si="7"/>
        <v>UPDATE `WarDestroyer` SET `Health`='23.05' WHERE `Level`='16';</v>
      </c>
      <c r="W128" t="str">
        <f t="shared" si="7"/>
        <v>UPDATE `WarDestroyer` SET `FoodCost`='5571121' WHERE `Level`='16';</v>
      </c>
      <c r="X128" t="str">
        <f t="shared" si="7"/>
        <v>UPDATE `WarDestroyer` SET `WoodCost`='5211913' WHERE `Level`='16';</v>
      </c>
      <c r="Y128" t="str">
        <f t="shared" si="7"/>
        <v>UPDATE `WarDestroyer` SET `StoneCost`='5397508' WHERE `Level`='16';</v>
      </c>
      <c r="Z128" t="str">
        <f t="shared" si="7"/>
        <v>UPDATE `WarDestroyer` SET `MetalCost`='7911943' WHERE `Level`='16';</v>
      </c>
      <c r="AA128" t="str">
        <f t="shared" si="7"/>
        <v>UPDATE `WarDestroyer` SET `TimeMin`='23d 14h:52m:16' WHERE `Level`='16';</v>
      </c>
      <c r="AB128" t="str">
        <f t="shared" si="7"/>
        <v>UPDATE `WarDestroyer` SET `TimeInt`='2040736' WHERE `Level`='16';</v>
      </c>
      <c r="AC128" t="str">
        <f t="shared" si="7"/>
        <v>UPDATE `WarDestroyer` SET `Required`='' WHERE `Level`='16';</v>
      </c>
      <c r="AD128" t="str">
        <f t="shared" si="7"/>
        <v>UPDATE `WarDestroyer` SET `Required_ID`='0' WHERE `Level`='16';</v>
      </c>
      <c r="AE128" t="str">
        <f t="shared" si="7"/>
        <v>UPDATE `WarDestroyer` SET `RequiredLevel`='0' WHERE `Level`='16';</v>
      </c>
    </row>
    <row r="129" spans="1:31" x14ac:dyDescent="0.25">
      <c r="A129" s="18">
        <v>17</v>
      </c>
      <c r="B129" s="73">
        <v>550</v>
      </c>
      <c r="C129" s="20">
        <v>1445540</v>
      </c>
      <c r="D129" s="103">
        <v>9.4</v>
      </c>
      <c r="E129" s="103">
        <v>5.8</v>
      </c>
      <c r="F129" s="103">
        <v>23.25</v>
      </c>
      <c r="G129" s="95">
        <v>8401551</v>
      </c>
      <c r="H129" s="95">
        <v>7826815</v>
      </c>
      <c r="I129" s="95">
        <v>8078296</v>
      </c>
      <c r="J129" s="95">
        <v>11831854</v>
      </c>
      <c r="K129" s="126" t="s">
        <v>272</v>
      </c>
      <c r="L129" s="70">
        <v>3061102</v>
      </c>
      <c r="M129" s="15"/>
      <c r="N129" s="54">
        <v>0</v>
      </c>
      <c r="O129" s="54">
        <v>0</v>
      </c>
      <c r="P129" s="91">
        <v>0</v>
      </c>
      <c r="R129" t="str">
        <f t="shared" si="7"/>
        <v>UPDATE `WarDestroyer` SET `TrainingTime`='550' WHERE `Level`='17';</v>
      </c>
      <c r="S129" t="str">
        <f t="shared" si="7"/>
        <v>UPDATE `WarDestroyer` SET `MightBonus`='1445540' WHERE `Level`='17';</v>
      </c>
      <c r="T129" t="str">
        <f t="shared" si="7"/>
        <v>UPDATE `WarDestroyer` SET `Attack`='9.4' WHERE `Level`='17';</v>
      </c>
      <c r="U129" t="str">
        <f t="shared" si="7"/>
        <v>UPDATE `WarDestroyer` SET `Defend`='5.8' WHERE `Level`='17';</v>
      </c>
      <c r="V129" t="str">
        <f t="shared" si="7"/>
        <v>UPDATE `WarDestroyer` SET `Health`='23.25' WHERE `Level`='17';</v>
      </c>
      <c r="W129" t="str">
        <f t="shared" si="7"/>
        <v>UPDATE `WarDestroyer` SET `FoodCost`='8401551' WHERE `Level`='17';</v>
      </c>
      <c r="X129" t="str">
        <f t="shared" si="7"/>
        <v>UPDATE `WarDestroyer` SET `WoodCost`='7826815' WHERE `Level`='17';</v>
      </c>
      <c r="Y129" t="str">
        <f t="shared" si="7"/>
        <v>UPDATE `WarDestroyer` SET `StoneCost`='8078296' WHERE `Level`='17';</v>
      </c>
      <c r="Z129" t="str">
        <f t="shared" si="7"/>
        <v>UPDATE `WarDestroyer` SET `MetalCost`='11831854' WHERE `Level`='17';</v>
      </c>
      <c r="AA129" t="str">
        <f t="shared" si="7"/>
        <v>UPDATE `WarDestroyer` SET `TimeMin`='35d 10h:18m:22' WHERE `Level`='17';</v>
      </c>
      <c r="AB129" t="str">
        <f t="shared" si="7"/>
        <v>UPDATE `WarDestroyer` SET `TimeInt`='3061102' WHERE `Level`='17';</v>
      </c>
      <c r="AC129" t="str">
        <f t="shared" si="7"/>
        <v>UPDATE `WarDestroyer` SET `Required`='' WHERE `Level`='17';</v>
      </c>
      <c r="AD129" t="str">
        <f t="shared" si="7"/>
        <v>UPDATE `WarDestroyer` SET `Required_ID`='0' WHERE `Level`='17';</v>
      </c>
      <c r="AE129" t="str">
        <f t="shared" si="7"/>
        <v>UPDATE `WarDestroyer` SET `RequiredLevel`='0' WHERE `Level`='17';</v>
      </c>
    </row>
    <row r="130" spans="1:31" x14ac:dyDescent="0.25">
      <c r="A130" s="18">
        <v>18</v>
      </c>
      <c r="B130" s="73">
        <v>547</v>
      </c>
      <c r="C130" s="20">
        <v>2891060</v>
      </c>
      <c r="D130" s="103">
        <v>9.5500000000000007</v>
      </c>
      <c r="E130" s="103">
        <v>5.85</v>
      </c>
      <c r="F130" s="103">
        <v>23.45</v>
      </c>
      <c r="G130" s="95">
        <v>17341966</v>
      </c>
      <c r="H130" s="95">
        <v>15653529</v>
      </c>
      <c r="I130" s="95">
        <v>16156314</v>
      </c>
      <c r="J130" s="95">
        <v>23124690</v>
      </c>
      <c r="K130" s="126" t="s">
        <v>273</v>
      </c>
      <c r="L130" s="94">
        <v>6122202</v>
      </c>
      <c r="M130" s="15"/>
      <c r="N130" s="54">
        <v>0</v>
      </c>
      <c r="O130" s="54">
        <v>0</v>
      </c>
      <c r="P130" s="91">
        <v>0</v>
      </c>
      <c r="R130" t="str">
        <f t="shared" si="7"/>
        <v>UPDATE `WarDestroyer` SET `TrainingTime`='547' WHERE `Level`='18';</v>
      </c>
      <c r="S130" t="str">
        <f t="shared" si="7"/>
        <v>UPDATE `WarDestroyer` SET `MightBonus`='2891060' WHERE `Level`='18';</v>
      </c>
      <c r="T130" t="str">
        <f t="shared" si="7"/>
        <v>UPDATE `WarDestroyer` SET `Attack`='9.55' WHERE `Level`='18';</v>
      </c>
      <c r="U130" t="str">
        <f t="shared" si="7"/>
        <v>UPDATE `WarDestroyer` SET `Defend`='5.85' WHERE `Level`='18';</v>
      </c>
      <c r="V130" t="str">
        <f t="shared" si="7"/>
        <v>UPDATE `WarDestroyer` SET `Health`='23.45' WHERE `Level`='18';</v>
      </c>
      <c r="W130" t="str">
        <f t="shared" si="7"/>
        <v>UPDATE `WarDestroyer` SET `FoodCost`='17341966' WHERE `Level`='18';</v>
      </c>
      <c r="X130" t="str">
        <f t="shared" si="7"/>
        <v>UPDATE `WarDestroyer` SET `WoodCost`='15653529' WHERE `Level`='18';</v>
      </c>
      <c r="Y130" t="str">
        <f t="shared" si="7"/>
        <v>UPDATE `WarDestroyer` SET `StoneCost`='16156314' WHERE `Level`='18';</v>
      </c>
      <c r="Z130" t="str">
        <f t="shared" si="7"/>
        <v>UPDATE `WarDestroyer` SET `MetalCost`='23124690' WHERE `Level`='18';</v>
      </c>
      <c r="AA130" t="str">
        <f t="shared" si="7"/>
        <v>UPDATE `WarDestroyer` SET `TimeMin`='70d 20h:36m:42' WHERE `Level`='18';</v>
      </c>
      <c r="AB130" t="str">
        <f t="shared" si="7"/>
        <v>UPDATE `WarDestroyer` SET `TimeInt`='6122202' WHERE `Level`='18';</v>
      </c>
      <c r="AC130" t="str">
        <f t="shared" si="7"/>
        <v>UPDATE `WarDestroyer` SET `Required`='' WHERE `Level`='18';</v>
      </c>
      <c r="AD130" t="str">
        <f t="shared" si="7"/>
        <v>UPDATE `WarDestroyer` SET `Required_ID`='0' WHERE `Level`='18';</v>
      </c>
      <c r="AE130" t="str">
        <f t="shared" si="7"/>
        <v>UPDATE `WarDestroyer` SET `RequiredLevel`='0' WHERE `Level`='18';</v>
      </c>
    </row>
    <row r="131" spans="1:31" x14ac:dyDescent="0.25">
      <c r="A131" s="18">
        <v>19</v>
      </c>
      <c r="B131" s="73">
        <v>544</v>
      </c>
      <c r="C131" s="20">
        <v>4336578</v>
      </c>
      <c r="D131" s="103">
        <v>9.6999999999999993</v>
      </c>
      <c r="E131" s="103">
        <v>5.9</v>
      </c>
      <c r="F131" s="103">
        <v>23.65</v>
      </c>
      <c r="G131" s="95">
        <v>25022517</v>
      </c>
      <c r="H131" s="95">
        <v>23813413</v>
      </c>
      <c r="I131" s="95">
        <v>24227209</v>
      </c>
      <c r="J131" s="95">
        <v>35351350</v>
      </c>
      <c r="K131" s="126" t="s">
        <v>289</v>
      </c>
      <c r="L131" s="70">
        <v>9183300</v>
      </c>
      <c r="M131" s="15"/>
      <c r="N131" s="54">
        <v>0</v>
      </c>
      <c r="O131" s="54">
        <v>0</v>
      </c>
      <c r="P131" s="91">
        <v>0</v>
      </c>
      <c r="R131" t="str">
        <f t="shared" si="7"/>
        <v>UPDATE `WarDestroyer` SET `TrainingTime`='544' WHERE `Level`='19';</v>
      </c>
      <c r="S131" t="str">
        <f t="shared" si="7"/>
        <v>UPDATE `WarDestroyer` SET `MightBonus`='4336578' WHERE `Level`='19';</v>
      </c>
      <c r="T131" t="str">
        <f t="shared" si="7"/>
        <v>UPDATE `WarDestroyer` SET `Attack`='9.7' WHERE `Level`='19';</v>
      </c>
      <c r="U131" t="str">
        <f t="shared" ref="S131:AE132" si="8">CONCATENATE($Q$112,U$112,$Q$113,E131,$Q$114,$A131,$Q$115)</f>
        <v>UPDATE `WarDestroyer` SET `Defend`='5.9' WHERE `Level`='19';</v>
      </c>
      <c r="V131" t="str">
        <f t="shared" si="8"/>
        <v>UPDATE `WarDestroyer` SET `Health`='23.65' WHERE `Level`='19';</v>
      </c>
      <c r="W131" t="str">
        <f t="shared" si="8"/>
        <v>UPDATE `WarDestroyer` SET `FoodCost`='25022517' WHERE `Level`='19';</v>
      </c>
      <c r="X131" t="str">
        <f t="shared" si="8"/>
        <v>UPDATE `WarDestroyer` SET `WoodCost`='23813413' WHERE `Level`='19';</v>
      </c>
      <c r="Y131" t="str">
        <f t="shared" si="8"/>
        <v>UPDATE `WarDestroyer` SET `StoneCost`='24227209' WHERE `Level`='19';</v>
      </c>
      <c r="Z131" t="str">
        <f t="shared" si="8"/>
        <v>UPDATE `WarDestroyer` SET `MetalCost`='35351350' WHERE `Level`='19';</v>
      </c>
      <c r="AA131" t="str">
        <f t="shared" si="8"/>
        <v>UPDATE `WarDestroyer` SET `TimeMin`='106d 6h:55m:0' WHERE `Level`='19';</v>
      </c>
      <c r="AB131" t="str">
        <f t="shared" si="8"/>
        <v>UPDATE `WarDestroyer` SET `TimeInt`='9183300' WHERE `Level`='19';</v>
      </c>
      <c r="AC131" t="str">
        <f t="shared" si="8"/>
        <v>UPDATE `WarDestroyer` SET `Required`='' WHERE `Level`='19';</v>
      </c>
      <c r="AD131" t="str">
        <f t="shared" si="8"/>
        <v>UPDATE `WarDestroyer` SET `Required_ID`='0' WHERE `Level`='19';</v>
      </c>
      <c r="AE131" t="str">
        <f t="shared" si="8"/>
        <v>UPDATE `WarDestroyer` SET `RequiredLevel`='0' WHERE `Level`='19';</v>
      </c>
    </row>
    <row r="132" spans="1:31" x14ac:dyDescent="0.25">
      <c r="A132" s="18">
        <v>20</v>
      </c>
      <c r="B132" s="73">
        <v>541</v>
      </c>
      <c r="C132" s="20">
        <v>0</v>
      </c>
      <c r="D132" s="103">
        <v>9.85</v>
      </c>
      <c r="E132" s="103">
        <v>5.95</v>
      </c>
      <c r="F132" s="103">
        <v>23.85</v>
      </c>
      <c r="G132" s="104">
        <v>0</v>
      </c>
      <c r="H132" s="104">
        <v>0</v>
      </c>
      <c r="I132" s="104">
        <v>0</v>
      </c>
      <c r="J132" s="104">
        <v>0</v>
      </c>
      <c r="K132" s="104">
        <v>0</v>
      </c>
      <c r="L132" s="104">
        <v>0</v>
      </c>
      <c r="M132" s="15"/>
      <c r="N132" s="54">
        <v>0</v>
      </c>
      <c r="O132" s="54">
        <v>0</v>
      </c>
      <c r="P132" s="91">
        <v>0</v>
      </c>
      <c r="R132" t="str">
        <f t="shared" ref="R132" si="9">CONCATENATE($Q$112,R$112,$Q$113,B132,$Q$114,$A132,$Q$115)</f>
        <v>UPDATE `WarDestroyer` SET `TrainingTime`='541' WHERE `Level`='20';</v>
      </c>
      <c r="S132" t="str">
        <f t="shared" si="8"/>
        <v>UPDATE `WarDestroyer` SET `MightBonus`='0' WHERE `Level`='20';</v>
      </c>
      <c r="T132" t="str">
        <f t="shared" si="8"/>
        <v>UPDATE `WarDestroyer` SET `Attack`='9.85' WHERE `Level`='20';</v>
      </c>
      <c r="U132" t="str">
        <f t="shared" si="8"/>
        <v>UPDATE `WarDestroyer` SET `Defend`='5.95' WHERE `Level`='20';</v>
      </c>
      <c r="V132" t="str">
        <f t="shared" si="8"/>
        <v>UPDATE `WarDestroyer` SET `Health`='23.85' WHERE `Level`='20';</v>
      </c>
      <c r="W132" t="str">
        <f t="shared" si="8"/>
        <v>UPDATE `WarDestroyer` SET `FoodCost`='0' WHERE `Level`='20';</v>
      </c>
      <c r="X132" t="str">
        <f t="shared" si="8"/>
        <v>UPDATE `WarDestroyer` SET `WoodCost`='0' WHERE `Level`='20';</v>
      </c>
      <c r="Y132" t="str">
        <f t="shared" si="8"/>
        <v>UPDATE `WarDestroyer` SET `StoneCost`='0' WHERE `Level`='20';</v>
      </c>
      <c r="Z132" t="str">
        <f t="shared" si="8"/>
        <v>UPDATE `WarDestroyer` SET `MetalCost`='0' WHERE `Level`='20';</v>
      </c>
      <c r="AA132" t="str">
        <f t="shared" si="8"/>
        <v>UPDATE `WarDestroyer` SET `TimeMin`='0' WHERE `Level`='20';</v>
      </c>
      <c r="AB132" t="str">
        <f t="shared" si="8"/>
        <v>UPDATE `WarDestroyer` SET `TimeInt`='0' WHERE `Level`='20';</v>
      </c>
      <c r="AC132" t="str">
        <f t="shared" si="8"/>
        <v>UPDATE `WarDestroyer` SET `Required`='' WHERE `Level`='20';</v>
      </c>
      <c r="AD132" t="str">
        <f t="shared" si="8"/>
        <v>UPDATE `WarDestroyer` SET `Required_ID`='0' WHERE `Level`='20';</v>
      </c>
      <c r="AE132" t="str">
        <f t="shared" si="8"/>
        <v>UPDATE `WarDestroyer` SET `RequiredLevel`='0' WHERE `Level`='20';</v>
      </c>
    </row>
  </sheetData>
  <mergeCells count="2">
    <mergeCell ref="A1:I1"/>
    <mergeCell ref="M1:P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"/>
  <sheetViews>
    <sheetView workbookViewId="0">
      <selection activeCell="F2" sqref="F2"/>
    </sheetView>
    <sheetView workbookViewId="1"/>
  </sheetViews>
  <sheetFormatPr defaultRowHeight="15" x14ac:dyDescent="0.25"/>
  <sheetData>
    <row r="2" spans="1:6" x14ac:dyDescent="0.25">
      <c r="A2" t="s">
        <v>346</v>
      </c>
      <c r="B2">
        <v>2</v>
      </c>
      <c r="F2">
        <v>0.2</v>
      </c>
    </row>
    <row r="3" spans="1:6" x14ac:dyDescent="0.25">
      <c r="A3" t="s">
        <v>347</v>
      </c>
      <c r="B3">
        <v>1262</v>
      </c>
      <c r="C3" t="s">
        <v>349</v>
      </c>
      <c r="E3">
        <f>B3*B2</f>
        <v>2524</v>
      </c>
      <c r="F3">
        <f>E3/$F$2</f>
        <v>12620</v>
      </c>
    </row>
    <row r="4" spans="1:6" x14ac:dyDescent="0.25">
      <c r="A4" t="s">
        <v>348</v>
      </c>
      <c r="B4">
        <v>1400</v>
      </c>
      <c r="C4" t="s">
        <v>350</v>
      </c>
      <c r="D4" t="s">
        <v>351</v>
      </c>
      <c r="E4">
        <f>B2*B4</f>
        <v>2800</v>
      </c>
      <c r="F4">
        <f>E4/$F$2</f>
        <v>14000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C3" sqref="C3"/>
    </sheetView>
    <sheetView workbookViewId="1"/>
  </sheetViews>
  <sheetFormatPr defaultRowHeight="15" x14ac:dyDescent="0.25"/>
  <sheetData>
    <row r="1" spans="1:11" x14ac:dyDescent="0.25">
      <c r="A1" t="s">
        <v>352</v>
      </c>
      <c r="B1" t="s">
        <v>171</v>
      </c>
    </row>
    <row r="2" spans="1:11" x14ac:dyDescent="0.25">
      <c r="A2">
        <v>1</v>
      </c>
      <c r="B2">
        <v>4</v>
      </c>
      <c r="D2">
        <v>16</v>
      </c>
      <c r="E2">
        <v>1</v>
      </c>
      <c r="G2">
        <v>2380</v>
      </c>
      <c r="I2">
        <v>259763</v>
      </c>
    </row>
    <row r="3" spans="1:11" x14ac:dyDescent="0.25">
      <c r="A3" s="130">
        <v>2</v>
      </c>
      <c r="B3" s="130">
        <v>1</v>
      </c>
      <c r="D3">
        <f>E3*D2</f>
        <v>320</v>
      </c>
      <c r="E3">
        <v>20</v>
      </c>
      <c r="F3">
        <v>240</v>
      </c>
      <c r="G3">
        <v>189</v>
      </c>
      <c r="I3">
        <f>I2/D3</f>
        <v>811.75937499999998</v>
      </c>
      <c r="J3">
        <v>60</v>
      </c>
      <c r="K3">
        <f>I3/J3</f>
        <v>13.529322916666667</v>
      </c>
    </row>
    <row r="4" spans="1:11" x14ac:dyDescent="0.25">
      <c r="A4" s="130">
        <v>3</v>
      </c>
      <c r="B4" s="130">
        <v>1</v>
      </c>
    </row>
    <row r="5" spans="1:11" x14ac:dyDescent="0.25">
      <c r="A5" s="130">
        <v>4</v>
      </c>
      <c r="B5" s="130">
        <v>1</v>
      </c>
    </row>
    <row r="6" spans="1:11" x14ac:dyDescent="0.25">
      <c r="A6">
        <v>5</v>
      </c>
    </row>
    <row r="7" spans="1:11" x14ac:dyDescent="0.25">
      <c r="A7">
        <v>6</v>
      </c>
      <c r="B7">
        <v>1</v>
      </c>
    </row>
    <row r="8" spans="1:11" x14ac:dyDescent="0.25">
      <c r="A8">
        <v>7</v>
      </c>
    </row>
    <row r="9" spans="1:11" x14ac:dyDescent="0.25">
      <c r="A9">
        <v>8</v>
      </c>
      <c r="B9">
        <v>1</v>
      </c>
    </row>
    <row r="10" spans="1:11" x14ac:dyDescent="0.25">
      <c r="A10">
        <v>9</v>
      </c>
    </row>
    <row r="11" spans="1:11" x14ac:dyDescent="0.25">
      <c r="A11">
        <v>10</v>
      </c>
      <c r="B11">
        <v>1</v>
      </c>
    </row>
    <row r="12" spans="1:11" x14ac:dyDescent="0.25">
      <c r="A12">
        <v>11</v>
      </c>
    </row>
    <row r="13" spans="1:11" x14ac:dyDescent="0.25">
      <c r="A13">
        <v>12</v>
      </c>
    </row>
    <row r="14" spans="1:11" x14ac:dyDescent="0.25">
      <c r="A14">
        <v>13</v>
      </c>
      <c r="B14">
        <v>1</v>
      </c>
    </row>
    <row r="15" spans="1:11" x14ac:dyDescent="0.25">
      <c r="A15">
        <v>14</v>
      </c>
    </row>
    <row r="16" spans="1:11" x14ac:dyDescent="0.25">
      <c r="A16">
        <v>15</v>
      </c>
    </row>
    <row r="17" spans="1:2" x14ac:dyDescent="0.25">
      <c r="A17">
        <v>16</v>
      </c>
      <c r="B17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7"/>
  <sheetViews>
    <sheetView topLeftCell="E22" workbookViewId="0">
      <selection activeCell="T24" sqref="T24"/>
    </sheetView>
    <sheetView workbookViewId="1"/>
  </sheetViews>
  <sheetFormatPr defaultRowHeight="15" x14ac:dyDescent="0.25"/>
  <cols>
    <col min="2" max="2" width="12" bestFit="1" customWidth="1"/>
    <col min="3" max="3" width="19.140625" bestFit="1" customWidth="1"/>
    <col min="4" max="4" width="12" style="68" bestFit="1" customWidth="1"/>
    <col min="12" max="12" width="12" bestFit="1" customWidth="1"/>
    <col min="13" max="13" width="15.7109375" style="51" bestFit="1" customWidth="1"/>
    <col min="18" max="18" width="11.5703125" bestFit="1" customWidth="1"/>
  </cols>
  <sheetData>
    <row r="1" spans="1:21" x14ac:dyDescent="0.25">
      <c r="A1" t="s">
        <v>71</v>
      </c>
      <c r="B1" t="s">
        <v>75</v>
      </c>
      <c r="C1" t="s">
        <v>76</v>
      </c>
      <c r="D1" s="68" t="s">
        <v>114</v>
      </c>
      <c r="G1" t="s">
        <v>70</v>
      </c>
      <c r="H1" t="s">
        <v>69</v>
      </c>
      <c r="I1" t="s">
        <v>71</v>
      </c>
      <c r="J1" t="s">
        <v>95</v>
      </c>
      <c r="R1" s="51"/>
    </row>
    <row r="2" spans="1:21" x14ac:dyDescent="0.25">
      <c r="A2" s="70">
        <v>360</v>
      </c>
      <c r="B2">
        <f>A2/1440</f>
        <v>0.25</v>
      </c>
      <c r="C2" s="48">
        <f>A2/1440</f>
        <v>0.25</v>
      </c>
      <c r="D2" s="71"/>
      <c r="L2">
        <f>K2*H2*60</f>
        <v>0</v>
      </c>
      <c r="M2" s="51" t="s">
        <v>125</v>
      </c>
      <c r="N2" t="s">
        <v>124</v>
      </c>
      <c r="O2" t="s">
        <v>123</v>
      </c>
      <c r="R2" s="51"/>
    </row>
    <row r="3" spans="1:21" x14ac:dyDescent="0.25">
      <c r="A3" s="81">
        <f>(A4-A2)/2</f>
        <v>540</v>
      </c>
      <c r="B3">
        <f t="shared" ref="B3:B21" si="0">A3/1440</f>
        <v>0.375</v>
      </c>
      <c r="C3" s="48">
        <f t="shared" ref="C3:C21" si="1">A3/1440</f>
        <v>0.375</v>
      </c>
      <c r="I3">
        <v>3</v>
      </c>
      <c r="L3">
        <f>K3*I3</f>
        <v>0</v>
      </c>
      <c r="M3" s="22">
        <f>SUM(L3:L12)</f>
        <v>5340</v>
      </c>
      <c r="N3">
        <f>M3/60</f>
        <v>89</v>
      </c>
      <c r="O3">
        <f>N3/24</f>
        <v>3.7083333333333335</v>
      </c>
      <c r="R3" s="51"/>
    </row>
    <row r="4" spans="1:21" x14ac:dyDescent="0.25">
      <c r="A4" s="70">
        <v>1440</v>
      </c>
      <c r="B4">
        <f t="shared" si="0"/>
        <v>1</v>
      </c>
      <c r="C4" s="48">
        <f t="shared" si="1"/>
        <v>1</v>
      </c>
      <c r="I4">
        <v>5</v>
      </c>
      <c r="L4">
        <f>K4*I4</f>
        <v>0</v>
      </c>
      <c r="R4" s="51"/>
    </row>
    <row r="5" spans="1:21" x14ac:dyDescent="0.25">
      <c r="B5">
        <f t="shared" si="0"/>
        <v>0</v>
      </c>
      <c r="C5" s="48">
        <f t="shared" si="1"/>
        <v>0</v>
      </c>
      <c r="I5">
        <v>10</v>
      </c>
      <c r="K5">
        <v>36</v>
      </c>
      <c r="L5">
        <f>K5*I5</f>
        <v>360</v>
      </c>
      <c r="R5" s="51"/>
    </row>
    <row r="6" spans="1:21" x14ac:dyDescent="0.25">
      <c r="A6" s="70">
        <v>5760</v>
      </c>
      <c r="B6">
        <f t="shared" si="0"/>
        <v>4</v>
      </c>
      <c r="C6" s="48">
        <f t="shared" si="1"/>
        <v>4</v>
      </c>
      <c r="I6">
        <v>15</v>
      </c>
      <c r="K6">
        <v>38</v>
      </c>
      <c r="L6">
        <f t="shared" ref="L6:L12" si="2">K6*I6</f>
        <v>570</v>
      </c>
    </row>
    <row r="7" spans="1:21" x14ac:dyDescent="0.25">
      <c r="B7">
        <f t="shared" si="0"/>
        <v>0</v>
      </c>
      <c r="C7" s="48">
        <f t="shared" si="1"/>
        <v>0</v>
      </c>
      <c r="I7">
        <v>30</v>
      </c>
      <c r="K7">
        <v>19</v>
      </c>
      <c r="L7">
        <f t="shared" si="2"/>
        <v>570</v>
      </c>
    </row>
    <row r="8" spans="1:21" x14ac:dyDescent="0.25">
      <c r="A8" s="70">
        <v>20736</v>
      </c>
      <c r="B8">
        <f t="shared" si="0"/>
        <v>14.4</v>
      </c>
      <c r="C8" s="48">
        <f t="shared" si="1"/>
        <v>14.4</v>
      </c>
      <c r="G8">
        <f>24*60*60</f>
        <v>86400</v>
      </c>
      <c r="H8">
        <f>60*60</f>
        <v>3600</v>
      </c>
      <c r="I8">
        <f>60</f>
        <v>60</v>
      </c>
      <c r="K8">
        <v>31</v>
      </c>
      <c r="L8">
        <f t="shared" si="2"/>
        <v>1860</v>
      </c>
      <c r="Q8">
        <f>42700/2400</f>
        <v>17.791666666666668</v>
      </c>
    </row>
    <row r="9" spans="1:21" x14ac:dyDescent="0.25">
      <c r="B9">
        <f t="shared" si="0"/>
        <v>0</v>
      </c>
      <c r="C9" s="48">
        <f t="shared" si="1"/>
        <v>0</v>
      </c>
      <c r="H9">
        <v>3</v>
      </c>
      <c r="I9">
        <f>3*60</f>
        <v>180</v>
      </c>
      <c r="K9">
        <v>11</v>
      </c>
      <c r="L9">
        <f t="shared" si="2"/>
        <v>1980</v>
      </c>
      <c r="N9" s="51"/>
    </row>
    <row r="10" spans="1:21" x14ac:dyDescent="0.25">
      <c r="A10" s="70">
        <v>26455</v>
      </c>
      <c r="B10">
        <f t="shared" si="0"/>
        <v>18.371527777777779</v>
      </c>
      <c r="C10" s="48">
        <f t="shared" si="1"/>
        <v>18.371527777777779</v>
      </c>
      <c r="H10">
        <v>15</v>
      </c>
      <c r="I10">
        <f>H10*60</f>
        <v>900</v>
      </c>
      <c r="L10">
        <f t="shared" si="2"/>
        <v>0</v>
      </c>
      <c r="N10" s="51"/>
    </row>
    <row r="11" spans="1:21" x14ac:dyDescent="0.25">
      <c r="B11">
        <f t="shared" si="0"/>
        <v>0</v>
      </c>
      <c r="C11" s="48">
        <f t="shared" si="1"/>
        <v>0</v>
      </c>
      <c r="L11">
        <f t="shared" si="2"/>
        <v>0</v>
      </c>
      <c r="N11" s="51"/>
    </row>
    <row r="12" spans="1:21" x14ac:dyDescent="0.25">
      <c r="A12" s="70">
        <v>34985</v>
      </c>
      <c r="B12">
        <f t="shared" si="0"/>
        <v>24.295138888888889</v>
      </c>
      <c r="C12" s="48">
        <f t="shared" si="1"/>
        <v>24.295138888888889</v>
      </c>
      <c r="L12">
        <f t="shared" si="2"/>
        <v>0</v>
      </c>
      <c r="N12" s="51"/>
    </row>
    <row r="13" spans="1:21" x14ac:dyDescent="0.25">
      <c r="B13">
        <f t="shared" si="0"/>
        <v>0</v>
      </c>
      <c r="C13" s="48">
        <f t="shared" si="1"/>
        <v>0</v>
      </c>
      <c r="N13" t="s">
        <v>124</v>
      </c>
      <c r="O13" t="s">
        <v>123</v>
      </c>
    </row>
    <row r="14" spans="1:21" x14ac:dyDescent="0.25">
      <c r="A14" s="70">
        <v>46268</v>
      </c>
      <c r="B14">
        <f t="shared" si="0"/>
        <v>32.130555555555553</v>
      </c>
      <c r="C14" s="48">
        <f t="shared" si="1"/>
        <v>32.130555555555553</v>
      </c>
      <c r="M14" s="22">
        <f>SUM(L15:L24)</f>
        <v>43892</v>
      </c>
      <c r="N14">
        <f>M14/60</f>
        <v>731.5333333333333</v>
      </c>
      <c r="O14">
        <f>N14/24</f>
        <v>30.480555555555554</v>
      </c>
    </row>
    <row r="15" spans="1:21" x14ac:dyDescent="0.25">
      <c r="B15">
        <f t="shared" si="0"/>
        <v>0</v>
      </c>
      <c r="C15" s="48">
        <f t="shared" si="1"/>
        <v>0</v>
      </c>
      <c r="I15">
        <v>3</v>
      </c>
      <c r="K15">
        <v>4</v>
      </c>
      <c r="L15">
        <f>K15*I15</f>
        <v>12</v>
      </c>
      <c r="N15" s="51"/>
      <c r="T15" t="s">
        <v>310</v>
      </c>
      <c r="U15" t="str">
        <f>LOWER(T15)</f>
        <v>s_reject_apply</v>
      </c>
    </row>
    <row r="16" spans="1:21" x14ac:dyDescent="0.25">
      <c r="A16" s="70">
        <v>168319</v>
      </c>
      <c r="B16">
        <f t="shared" si="0"/>
        <v>116.88819444444445</v>
      </c>
      <c r="C16" s="48">
        <f t="shared" si="1"/>
        <v>116.88819444444445</v>
      </c>
      <c r="I16">
        <v>5</v>
      </c>
      <c r="K16">
        <v>899</v>
      </c>
      <c r="L16">
        <f>K16*I16</f>
        <v>4495</v>
      </c>
    </row>
    <row r="17" spans="1:23" x14ac:dyDescent="0.25">
      <c r="B17">
        <f t="shared" si="0"/>
        <v>0</v>
      </c>
      <c r="C17" s="48">
        <f t="shared" si="1"/>
        <v>0</v>
      </c>
      <c r="I17">
        <v>10</v>
      </c>
      <c r="K17">
        <v>1609</v>
      </c>
      <c r="L17">
        <f>K17*I17</f>
        <v>16090</v>
      </c>
    </row>
    <row r="18" spans="1:23" x14ac:dyDescent="0.25">
      <c r="A18" s="70">
        <v>545351</v>
      </c>
      <c r="B18">
        <f t="shared" si="0"/>
        <v>378.71597222222221</v>
      </c>
      <c r="C18" s="48">
        <f t="shared" si="1"/>
        <v>378.71597222222221</v>
      </c>
      <c r="I18">
        <v>15</v>
      </c>
      <c r="K18">
        <v>167</v>
      </c>
      <c r="L18">
        <f t="shared" ref="L18:L24" si="3">K18*I18</f>
        <v>2505</v>
      </c>
    </row>
    <row r="19" spans="1:23" x14ac:dyDescent="0.25">
      <c r="A19" s="70"/>
      <c r="B19">
        <f t="shared" si="0"/>
        <v>0</v>
      </c>
      <c r="C19" s="48">
        <f t="shared" si="1"/>
        <v>0</v>
      </c>
      <c r="I19">
        <v>30</v>
      </c>
      <c r="K19">
        <v>85</v>
      </c>
      <c r="L19">
        <f t="shared" si="3"/>
        <v>2550</v>
      </c>
    </row>
    <row r="20" spans="1:23" x14ac:dyDescent="0.25">
      <c r="A20" s="79"/>
      <c r="B20">
        <f t="shared" si="0"/>
        <v>0</v>
      </c>
      <c r="C20" s="48">
        <f t="shared" si="1"/>
        <v>0</v>
      </c>
      <c r="G20">
        <f>24*60*60</f>
        <v>86400</v>
      </c>
      <c r="H20">
        <f>60*60</f>
        <v>3600</v>
      </c>
      <c r="I20">
        <f>60</f>
        <v>60</v>
      </c>
      <c r="K20">
        <v>109</v>
      </c>
      <c r="L20">
        <f t="shared" si="3"/>
        <v>6540</v>
      </c>
    </row>
    <row r="21" spans="1:23" x14ac:dyDescent="0.25">
      <c r="A21" s="70">
        <v>1908728</v>
      </c>
      <c r="B21">
        <f t="shared" si="0"/>
        <v>1325.5055555555555</v>
      </c>
      <c r="C21" s="48">
        <f t="shared" si="1"/>
        <v>1325.5055555555555</v>
      </c>
      <c r="H21">
        <v>3</v>
      </c>
      <c r="I21">
        <f>3*60</f>
        <v>180</v>
      </c>
      <c r="K21">
        <v>36</v>
      </c>
      <c r="L21">
        <f t="shared" si="3"/>
        <v>6480</v>
      </c>
    </row>
    <row r="22" spans="1:23" x14ac:dyDescent="0.25">
      <c r="A22">
        <v>118020</v>
      </c>
      <c r="B22">
        <f t="shared" ref="B22:B27" si="4">A22/1440/60</f>
        <v>1.3659722222222221</v>
      </c>
      <c r="C22" s="48">
        <f t="shared" ref="C22:C27" si="5">A22/1440/60</f>
        <v>1.3659722222222221</v>
      </c>
      <c r="H22">
        <v>8</v>
      </c>
      <c r="I22">
        <f>H22*60</f>
        <v>480</v>
      </c>
      <c r="K22">
        <v>6</v>
      </c>
      <c r="L22">
        <f t="shared" si="3"/>
        <v>2880</v>
      </c>
      <c r="R22">
        <f>24*60</f>
        <v>1440</v>
      </c>
      <c r="T22">
        <v>1000</v>
      </c>
      <c r="U22">
        <f>T22*1.5</f>
        <v>1500</v>
      </c>
      <c r="V22">
        <v>0.7</v>
      </c>
      <c r="W22">
        <f>V22*U22</f>
        <v>1050</v>
      </c>
    </row>
    <row r="23" spans="1:23" x14ac:dyDescent="0.25">
      <c r="A23">
        <v>353940</v>
      </c>
      <c r="B23">
        <f t="shared" si="4"/>
        <v>4.0965277777777773</v>
      </c>
      <c r="C23" s="48">
        <f t="shared" si="5"/>
        <v>4.0965277777777773</v>
      </c>
      <c r="H23">
        <v>15</v>
      </c>
      <c r="I23">
        <f>H23*60</f>
        <v>900</v>
      </c>
      <c r="K23">
        <v>1</v>
      </c>
      <c r="L23">
        <f t="shared" si="3"/>
        <v>900</v>
      </c>
      <c r="T23">
        <v>4000</v>
      </c>
      <c r="U23">
        <f>T23*1.5</f>
        <v>6000</v>
      </c>
      <c r="V23">
        <v>0.7</v>
      </c>
      <c r="W23">
        <f>V23*U23</f>
        <v>4200</v>
      </c>
    </row>
    <row r="24" spans="1:23" x14ac:dyDescent="0.25">
      <c r="A24">
        <v>1061700</v>
      </c>
      <c r="B24">
        <f t="shared" si="4"/>
        <v>12.288194444444445</v>
      </c>
      <c r="C24" s="48">
        <f t="shared" si="5"/>
        <v>12.288194444444445</v>
      </c>
      <c r="I24">
        <v>1440</v>
      </c>
      <c r="K24">
        <v>1</v>
      </c>
      <c r="L24">
        <f t="shared" si="3"/>
        <v>1440</v>
      </c>
    </row>
    <row r="25" spans="1:23" x14ac:dyDescent="0.25">
      <c r="A25">
        <v>3185100</v>
      </c>
      <c r="B25">
        <f t="shared" si="4"/>
        <v>36.864583333333336</v>
      </c>
      <c r="C25" s="48">
        <f t="shared" si="5"/>
        <v>36.864583333333336</v>
      </c>
    </row>
    <row r="26" spans="1:23" x14ac:dyDescent="0.25">
      <c r="A26">
        <v>7962720</v>
      </c>
      <c r="B26">
        <f t="shared" si="4"/>
        <v>92.161111111111111</v>
      </c>
      <c r="C26" s="48">
        <f t="shared" si="5"/>
        <v>92.161111111111111</v>
      </c>
      <c r="N26" t="s">
        <v>124</v>
      </c>
      <c r="O26" t="s">
        <v>123</v>
      </c>
    </row>
    <row r="27" spans="1:23" x14ac:dyDescent="0.25">
      <c r="A27">
        <v>12757440</v>
      </c>
      <c r="B27">
        <f t="shared" si="4"/>
        <v>147.65555555555557</v>
      </c>
      <c r="C27" s="53">
        <f t="shared" si="5"/>
        <v>147.65555555555557</v>
      </c>
      <c r="M27" s="22">
        <f>SUM(L28:L37)</f>
        <v>25505</v>
      </c>
      <c r="N27">
        <f>M27/60</f>
        <v>425.08333333333331</v>
      </c>
      <c r="O27">
        <f>N27/24</f>
        <v>17.711805555555554</v>
      </c>
    </row>
    <row r="28" spans="1:23" x14ac:dyDescent="0.25">
      <c r="I28">
        <v>3</v>
      </c>
      <c r="L28">
        <f>K28*I28</f>
        <v>0</v>
      </c>
      <c r="N28" s="51"/>
    </row>
    <row r="29" spans="1:23" x14ac:dyDescent="0.25">
      <c r="I29">
        <v>5</v>
      </c>
      <c r="L29">
        <f>K29*I29</f>
        <v>0</v>
      </c>
    </row>
    <row r="30" spans="1:23" x14ac:dyDescent="0.25">
      <c r="I30">
        <v>10</v>
      </c>
      <c r="K30">
        <v>614</v>
      </c>
      <c r="L30">
        <f>K30*I30</f>
        <v>6140</v>
      </c>
    </row>
    <row r="31" spans="1:23" x14ac:dyDescent="0.25">
      <c r="I31">
        <v>15</v>
      </c>
      <c r="K31">
        <v>469</v>
      </c>
      <c r="L31">
        <f t="shared" ref="L31:L37" si="6">K31*I31</f>
        <v>7035</v>
      </c>
    </row>
    <row r="32" spans="1:23" x14ac:dyDescent="0.25">
      <c r="I32">
        <v>30</v>
      </c>
      <c r="K32">
        <v>221</v>
      </c>
      <c r="L32">
        <f t="shared" si="6"/>
        <v>6630</v>
      </c>
    </row>
    <row r="33" spans="7:13" x14ac:dyDescent="0.25">
      <c r="G33">
        <f>24*60*60</f>
        <v>86400</v>
      </c>
      <c r="H33">
        <f>60*60</f>
        <v>3600</v>
      </c>
      <c r="I33">
        <f>60</f>
        <v>60</v>
      </c>
      <c r="K33">
        <v>95</v>
      </c>
      <c r="L33">
        <f t="shared" si="6"/>
        <v>5700</v>
      </c>
    </row>
    <row r="34" spans="7:13" x14ac:dyDescent="0.25">
      <c r="H34">
        <v>3</v>
      </c>
      <c r="I34">
        <f>3*60</f>
        <v>180</v>
      </c>
      <c r="L34">
        <f t="shared" si="6"/>
        <v>0</v>
      </c>
    </row>
    <row r="35" spans="7:13" x14ac:dyDescent="0.25">
      <c r="H35">
        <v>8</v>
      </c>
      <c r="I35">
        <f>H35*60</f>
        <v>480</v>
      </c>
      <c r="L35">
        <f t="shared" si="6"/>
        <v>0</v>
      </c>
    </row>
    <row r="36" spans="7:13" x14ac:dyDescent="0.25">
      <c r="H36">
        <v>15</v>
      </c>
      <c r="I36">
        <f>H36*60</f>
        <v>900</v>
      </c>
      <c r="L36">
        <f t="shared" si="6"/>
        <v>0</v>
      </c>
    </row>
    <row r="37" spans="7:13" x14ac:dyDescent="0.25">
      <c r="I37">
        <f>30*42</f>
        <v>1260</v>
      </c>
      <c r="L37">
        <f t="shared" si="6"/>
        <v>0</v>
      </c>
    </row>
    <row r="38" spans="7:13" x14ac:dyDescent="0.25">
      <c r="G38" s="69" t="s">
        <v>107</v>
      </c>
      <c r="H38">
        <v>7</v>
      </c>
      <c r="I38">
        <v>29</v>
      </c>
      <c r="J38">
        <v>11</v>
      </c>
      <c r="K38">
        <f>G38*$G$8+H38*$H$8+I38*$I$8+J38</f>
        <v>545351</v>
      </c>
      <c r="L38">
        <f t="shared" ref="L38:L60" si="7">K38/1440/60</f>
        <v>6.3119328703703701</v>
      </c>
      <c r="M38" s="51">
        <v>6.3119328703703701</v>
      </c>
    </row>
    <row r="39" spans="7:13" x14ac:dyDescent="0.25">
      <c r="G39" s="69" t="s">
        <v>108</v>
      </c>
      <c r="H39">
        <v>2</v>
      </c>
      <c r="I39">
        <v>12</v>
      </c>
      <c r="J39">
        <v>8</v>
      </c>
      <c r="K39">
        <f>G39*$G$8+H39*$H$8+I39*$I$8+J39</f>
        <v>1908728</v>
      </c>
      <c r="L39">
        <f t="shared" si="7"/>
        <v>22.091759259259259</v>
      </c>
      <c r="M39" s="51">
        <v>22.091759259259259</v>
      </c>
    </row>
    <row r="40" spans="7:13" x14ac:dyDescent="0.25">
      <c r="K40">
        <f t="shared" ref="K40:K50" si="8">G40*$G$8+H40*$H$8+I40*$I$8+J40</f>
        <v>0</v>
      </c>
      <c r="L40">
        <f t="shared" si="7"/>
        <v>0</v>
      </c>
    </row>
    <row r="41" spans="7:13" x14ac:dyDescent="0.25">
      <c r="H41" s="72" t="s">
        <v>109</v>
      </c>
      <c r="I41">
        <v>3</v>
      </c>
      <c r="J41">
        <v>0</v>
      </c>
      <c r="K41">
        <f t="shared" si="8"/>
        <v>180</v>
      </c>
      <c r="L41">
        <f t="shared" si="7"/>
        <v>2.0833333333333333E-3</v>
      </c>
      <c r="M41" s="51">
        <f>L41</f>
        <v>2.0833333333333333E-3</v>
      </c>
    </row>
    <row r="42" spans="7:13" x14ac:dyDescent="0.25">
      <c r="H42" s="72" t="s">
        <v>109</v>
      </c>
      <c r="I42">
        <v>12</v>
      </c>
      <c r="J42">
        <v>0</v>
      </c>
      <c r="K42">
        <f t="shared" si="8"/>
        <v>720</v>
      </c>
      <c r="L42">
        <f t="shared" si="7"/>
        <v>8.3333333333333332E-3</v>
      </c>
      <c r="M42" s="51">
        <f t="shared" ref="M42:M105" si="9">L42</f>
        <v>8.3333333333333332E-3</v>
      </c>
    </row>
    <row r="43" spans="7:13" x14ac:dyDescent="0.25">
      <c r="H43" s="72" t="s">
        <v>109</v>
      </c>
      <c r="I43">
        <v>48</v>
      </c>
      <c r="J43">
        <v>0</v>
      </c>
      <c r="K43">
        <f t="shared" si="8"/>
        <v>2880</v>
      </c>
      <c r="L43">
        <f t="shared" si="7"/>
        <v>3.3333333333333333E-2</v>
      </c>
      <c r="M43" s="51">
        <f t="shared" si="9"/>
        <v>3.3333333333333333E-2</v>
      </c>
    </row>
    <row r="44" spans="7:13" x14ac:dyDescent="0.25">
      <c r="H44" s="72" t="s">
        <v>110</v>
      </c>
      <c r="I44">
        <v>52</v>
      </c>
      <c r="J44">
        <v>48</v>
      </c>
      <c r="K44">
        <f t="shared" si="8"/>
        <v>10368</v>
      </c>
      <c r="L44">
        <f t="shared" si="7"/>
        <v>0.12000000000000001</v>
      </c>
      <c r="M44" s="51">
        <f t="shared" si="9"/>
        <v>0.12000000000000001</v>
      </c>
    </row>
    <row r="45" spans="7:13" x14ac:dyDescent="0.25">
      <c r="H45" s="72" t="s">
        <v>111</v>
      </c>
      <c r="I45">
        <v>40</v>
      </c>
      <c r="J45">
        <v>28</v>
      </c>
      <c r="K45">
        <f t="shared" si="8"/>
        <v>13228</v>
      </c>
      <c r="L45">
        <f t="shared" si="7"/>
        <v>0.15310185185185185</v>
      </c>
      <c r="M45" s="51">
        <f t="shared" si="9"/>
        <v>0.15310185185185185</v>
      </c>
    </row>
    <row r="46" spans="7:13" x14ac:dyDescent="0.25">
      <c r="H46" s="72" t="s">
        <v>112</v>
      </c>
      <c r="I46">
        <v>51</v>
      </c>
      <c r="J46">
        <v>33</v>
      </c>
      <c r="K46">
        <f t="shared" si="8"/>
        <v>17493</v>
      </c>
      <c r="L46">
        <f t="shared" si="7"/>
        <v>0.20246527777777779</v>
      </c>
      <c r="M46" s="51">
        <f t="shared" si="9"/>
        <v>0.20246527777777779</v>
      </c>
    </row>
    <row r="47" spans="7:13" x14ac:dyDescent="0.25">
      <c r="H47" s="72" t="s">
        <v>107</v>
      </c>
      <c r="I47">
        <v>25</v>
      </c>
      <c r="J47">
        <v>34</v>
      </c>
      <c r="K47">
        <f t="shared" si="8"/>
        <v>23134</v>
      </c>
      <c r="L47">
        <f t="shared" si="7"/>
        <v>0.26775462962962959</v>
      </c>
      <c r="M47" s="51">
        <f t="shared" si="9"/>
        <v>0.26775462962962959</v>
      </c>
    </row>
    <row r="48" spans="7:13" x14ac:dyDescent="0.25">
      <c r="G48" s="72">
        <v>1</v>
      </c>
      <c r="H48">
        <v>11</v>
      </c>
      <c r="I48">
        <v>23</v>
      </c>
      <c r="J48">
        <v>10</v>
      </c>
      <c r="K48">
        <f t="shared" si="8"/>
        <v>127390</v>
      </c>
      <c r="L48">
        <f t="shared" si="7"/>
        <v>1.4744212962962961</v>
      </c>
      <c r="M48" s="51">
        <f t="shared" si="9"/>
        <v>1.4744212962962961</v>
      </c>
    </row>
    <row r="49" spans="7:13" x14ac:dyDescent="0.25">
      <c r="G49" s="72">
        <v>3</v>
      </c>
      <c r="H49">
        <v>3</v>
      </c>
      <c r="I49">
        <v>30</v>
      </c>
      <c r="J49">
        <v>0</v>
      </c>
      <c r="K49">
        <f t="shared" si="8"/>
        <v>271800</v>
      </c>
      <c r="L49">
        <f t="shared" si="7"/>
        <v>3.1458333333333335</v>
      </c>
      <c r="M49" s="51">
        <f t="shared" si="9"/>
        <v>3.1458333333333335</v>
      </c>
    </row>
    <row r="50" spans="7:13" x14ac:dyDescent="0.25">
      <c r="G50" s="72">
        <v>11</v>
      </c>
      <c r="H50">
        <v>1</v>
      </c>
      <c r="I50">
        <v>6</v>
      </c>
      <c r="J50">
        <v>8</v>
      </c>
      <c r="K50">
        <f t="shared" si="8"/>
        <v>954368</v>
      </c>
      <c r="L50">
        <f t="shared" si="7"/>
        <v>11.045925925925927</v>
      </c>
      <c r="M50" s="51">
        <f t="shared" si="9"/>
        <v>11.045925925925927</v>
      </c>
    </row>
    <row r="51" spans="7:13" x14ac:dyDescent="0.25">
      <c r="K51">
        <f t="shared" ref="K51:K61" si="10">G51*$G$8+H51*$H$8+I51*$I$8+J51</f>
        <v>0</v>
      </c>
      <c r="L51">
        <f t="shared" si="7"/>
        <v>0</v>
      </c>
      <c r="M51" s="51">
        <f t="shared" si="9"/>
        <v>0</v>
      </c>
    </row>
    <row r="52" spans="7:13" x14ac:dyDescent="0.25">
      <c r="H52" s="68">
        <v>0</v>
      </c>
      <c r="I52">
        <v>4</v>
      </c>
      <c r="J52">
        <v>30</v>
      </c>
      <c r="K52">
        <f t="shared" si="10"/>
        <v>270</v>
      </c>
      <c r="L52">
        <f t="shared" si="7"/>
        <v>3.1250000000000002E-3</v>
      </c>
      <c r="M52" s="51">
        <f t="shared" si="9"/>
        <v>3.1250000000000002E-3</v>
      </c>
    </row>
    <row r="53" spans="7:13" x14ac:dyDescent="0.25">
      <c r="H53" s="68">
        <v>0</v>
      </c>
      <c r="I53">
        <v>18</v>
      </c>
      <c r="J53">
        <v>0</v>
      </c>
      <c r="K53">
        <f t="shared" si="10"/>
        <v>1080</v>
      </c>
      <c r="L53">
        <f t="shared" si="7"/>
        <v>1.2500000000000001E-2</v>
      </c>
      <c r="M53" s="51">
        <f t="shared" si="9"/>
        <v>1.2500000000000001E-2</v>
      </c>
    </row>
    <row r="54" spans="7:13" x14ac:dyDescent="0.25">
      <c r="H54" s="68">
        <v>1</v>
      </c>
      <c r="I54">
        <v>12</v>
      </c>
      <c r="J54">
        <v>0</v>
      </c>
      <c r="K54">
        <f t="shared" si="10"/>
        <v>4320</v>
      </c>
      <c r="L54">
        <f t="shared" si="7"/>
        <v>0.05</v>
      </c>
      <c r="M54" s="51">
        <f t="shared" si="9"/>
        <v>0.05</v>
      </c>
    </row>
    <row r="55" spans="7:13" x14ac:dyDescent="0.25">
      <c r="H55" s="68">
        <v>4</v>
      </c>
      <c r="I55">
        <v>19</v>
      </c>
      <c r="J55">
        <v>12</v>
      </c>
      <c r="K55">
        <f t="shared" si="10"/>
        <v>15552</v>
      </c>
      <c r="L55">
        <f t="shared" si="7"/>
        <v>0.18000000000000002</v>
      </c>
      <c r="M55" s="51">
        <f t="shared" si="9"/>
        <v>0.18000000000000002</v>
      </c>
    </row>
    <row r="56" spans="7:13" x14ac:dyDescent="0.25">
      <c r="H56" s="68">
        <v>5</v>
      </c>
      <c r="I56">
        <v>30</v>
      </c>
      <c r="J56">
        <v>41</v>
      </c>
      <c r="K56">
        <f t="shared" si="10"/>
        <v>19841</v>
      </c>
      <c r="L56">
        <f t="shared" si="7"/>
        <v>0.22964120370370369</v>
      </c>
      <c r="M56" s="51">
        <f t="shared" si="9"/>
        <v>0.22964120370370369</v>
      </c>
    </row>
    <row r="57" spans="7:13" x14ac:dyDescent="0.25">
      <c r="H57" s="68">
        <v>7</v>
      </c>
      <c r="I57">
        <v>17</v>
      </c>
      <c r="J57">
        <v>19</v>
      </c>
      <c r="K57">
        <f t="shared" si="10"/>
        <v>26239</v>
      </c>
      <c r="L57">
        <f t="shared" si="7"/>
        <v>0.3036921296296296</v>
      </c>
      <c r="M57" s="51">
        <f t="shared" si="9"/>
        <v>0.3036921296296296</v>
      </c>
    </row>
    <row r="58" spans="7:13" x14ac:dyDescent="0.25">
      <c r="H58" s="68">
        <v>9</v>
      </c>
      <c r="I58">
        <v>38</v>
      </c>
      <c r="J58">
        <v>21</v>
      </c>
      <c r="K58">
        <f t="shared" si="10"/>
        <v>34701</v>
      </c>
      <c r="L58">
        <f t="shared" si="7"/>
        <v>0.40163194444444444</v>
      </c>
      <c r="M58" s="51">
        <f t="shared" si="9"/>
        <v>0.40163194444444444</v>
      </c>
    </row>
    <row r="59" spans="7:13" x14ac:dyDescent="0.25">
      <c r="G59" s="68" t="s">
        <v>106</v>
      </c>
      <c r="H59">
        <v>22</v>
      </c>
      <c r="I59">
        <v>45</v>
      </c>
      <c r="J59">
        <v>19</v>
      </c>
      <c r="K59">
        <f t="shared" si="10"/>
        <v>168319</v>
      </c>
      <c r="L59">
        <f t="shared" si="7"/>
        <v>1.9481365740740741</v>
      </c>
      <c r="M59" s="51">
        <f t="shared" si="9"/>
        <v>1.9481365740740741</v>
      </c>
    </row>
    <row r="60" spans="7:13" x14ac:dyDescent="0.25">
      <c r="G60" s="68" t="s">
        <v>107</v>
      </c>
      <c r="H60">
        <v>7</v>
      </c>
      <c r="I60">
        <v>29</v>
      </c>
      <c r="J60">
        <v>11</v>
      </c>
      <c r="K60">
        <f t="shared" si="10"/>
        <v>545351</v>
      </c>
      <c r="L60">
        <f t="shared" si="7"/>
        <v>6.3119328703703701</v>
      </c>
      <c r="M60" s="51">
        <f t="shared" si="9"/>
        <v>6.3119328703703701</v>
      </c>
    </row>
    <row r="61" spans="7:13" x14ac:dyDescent="0.25">
      <c r="G61" s="68" t="s">
        <v>113</v>
      </c>
      <c r="H61">
        <v>2</v>
      </c>
      <c r="I61">
        <v>12</v>
      </c>
      <c r="J61">
        <v>8</v>
      </c>
      <c r="K61">
        <f t="shared" si="10"/>
        <v>1649528</v>
      </c>
      <c r="L61">
        <f t="shared" ref="L61:L105" si="11">K61/1440/60</f>
        <v>19.091759259259259</v>
      </c>
      <c r="M61" s="51">
        <f t="shared" si="9"/>
        <v>19.091759259259259</v>
      </c>
    </row>
    <row r="62" spans="7:13" x14ac:dyDescent="0.25">
      <c r="K62">
        <f t="shared" ref="K62:K72" si="12">G62*$G$8+H62*$H$8+I62*$I$8+J62</f>
        <v>0</v>
      </c>
      <c r="L62">
        <f t="shared" si="11"/>
        <v>0</v>
      </c>
      <c r="M62" s="51">
        <f t="shared" si="9"/>
        <v>0</v>
      </c>
    </row>
    <row r="63" spans="7:13" x14ac:dyDescent="0.25">
      <c r="H63" s="68" t="s">
        <v>109</v>
      </c>
      <c r="I63">
        <v>13</v>
      </c>
      <c r="J63">
        <v>30</v>
      </c>
      <c r="K63">
        <f t="shared" si="12"/>
        <v>810</v>
      </c>
      <c r="L63">
        <f t="shared" si="11"/>
        <v>9.3749999999999997E-3</v>
      </c>
      <c r="M63" s="51">
        <f t="shared" si="9"/>
        <v>9.3749999999999997E-3</v>
      </c>
    </row>
    <row r="64" spans="7:13" x14ac:dyDescent="0.25">
      <c r="H64" s="68" t="s">
        <v>109</v>
      </c>
      <c r="I64">
        <v>54</v>
      </c>
      <c r="J64">
        <v>0</v>
      </c>
      <c r="K64">
        <f t="shared" si="12"/>
        <v>3240</v>
      </c>
      <c r="L64">
        <f t="shared" si="11"/>
        <v>3.7499999999999999E-2</v>
      </c>
      <c r="M64" s="51">
        <f t="shared" si="9"/>
        <v>3.7499999999999999E-2</v>
      </c>
    </row>
    <row r="65" spans="7:13" x14ac:dyDescent="0.25">
      <c r="H65" s="68" t="s">
        <v>111</v>
      </c>
      <c r="I65">
        <v>36</v>
      </c>
      <c r="J65">
        <v>0</v>
      </c>
      <c r="K65">
        <f t="shared" si="12"/>
        <v>12960</v>
      </c>
      <c r="L65">
        <f t="shared" si="11"/>
        <v>0.15</v>
      </c>
      <c r="M65" s="51">
        <f t="shared" si="9"/>
        <v>0.15</v>
      </c>
    </row>
    <row r="66" spans="7:13" x14ac:dyDescent="0.25">
      <c r="H66" s="68" t="s">
        <v>115</v>
      </c>
      <c r="I66">
        <v>57</v>
      </c>
      <c r="J66">
        <v>36</v>
      </c>
      <c r="K66">
        <f t="shared" si="12"/>
        <v>46656</v>
      </c>
      <c r="L66">
        <f t="shared" si="11"/>
        <v>0.53999999999999992</v>
      </c>
      <c r="M66" s="51">
        <f t="shared" si="9"/>
        <v>0.53999999999999992</v>
      </c>
    </row>
    <row r="67" spans="7:13" x14ac:dyDescent="0.25">
      <c r="H67" s="68" t="s">
        <v>116</v>
      </c>
      <c r="I67">
        <v>32</v>
      </c>
      <c r="J67">
        <v>4</v>
      </c>
      <c r="K67">
        <f t="shared" si="12"/>
        <v>59524</v>
      </c>
      <c r="L67">
        <f t="shared" si="11"/>
        <v>0.68893518518518515</v>
      </c>
      <c r="M67" s="51">
        <f t="shared" si="9"/>
        <v>0.68893518518518515</v>
      </c>
    </row>
    <row r="68" spans="7:13" x14ac:dyDescent="0.25">
      <c r="H68" s="68" t="s">
        <v>117</v>
      </c>
      <c r="I68">
        <v>51</v>
      </c>
      <c r="J68">
        <v>56</v>
      </c>
      <c r="K68">
        <f t="shared" si="12"/>
        <v>78716</v>
      </c>
      <c r="L68">
        <f t="shared" si="11"/>
        <v>0.91106481481481483</v>
      </c>
      <c r="M68" s="51">
        <f t="shared" si="9"/>
        <v>0.91106481481481483</v>
      </c>
    </row>
    <row r="69" spans="7:13" x14ac:dyDescent="0.25">
      <c r="G69" s="68">
        <v>1</v>
      </c>
      <c r="H69">
        <v>4</v>
      </c>
      <c r="I69">
        <v>55</v>
      </c>
      <c r="J69">
        <v>3</v>
      </c>
      <c r="K69">
        <f t="shared" si="12"/>
        <v>104103</v>
      </c>
      <c r="L69">
        <f t="shared" si="11"/>
        <v>1.2048958333333333</v>
      </c>
      <c r="M69" s="51">
        <f t="shared" si="9"/>
        <v>1.2048958333333333</v>
      </c>
    </row>
    <row r="70" spans="7:13" x14ac:dyDescent="0.25">
      <c r="G70" s="68">
        <v>3</v>
      </c>
      <c r="H70">
        <v>12</v>
      </c>
      <c r="I70">
        <v>45</v>
      </c>
      <c r="J70">
        <v>19</v>
      </c>
      <c r="K70">
        <f t="shared" si="12"/>
        <v>305119</v>
      </c>
      <c r="L70">
        <f t="shared" si="11"/>
        <v>3.5314699074074074</v>
      </c>
      <c r="M70" s="51">
        <f t="shared" si="9"/>
        <v>3.5314699074074074</v>
      </c>
    </row>
    <row r="71" spans="7:13" x14ac:dyDescent="0.25">
      <c r="G71" s="68">
        <v>16</v>
      </c>
      <c r="H71">
        <v>17</v>
      </c>
      <c r="I71">
        <v>29</v>
      </c>
      <c r="J71">
        <v>20</v>
      </c>
      <c r="K71">
        <f t="shared" si="12"/>
        <v>1445360</v>
      </c>
      <c r="L71">
        <f t="shared" si="11"/>
        <v>16.728703703703705</v>
      </c>
      <c r="M71" s="51">
        <f t="shared" si="9"/>
        <v>16.728703703703705</v>
      </c>
    </row>
    <row r="72" spans="7:13" x14ac:dyDescent="0.25">
      <c r="G72" s="68">
        <v>40</v>
      </c>
      <c r="H72">
        <v>2</v>
      </c>
      <c r="I72">
        <v>12</v>
      </c>
      <c r="J72">
        <v>8</v>
      </c>
      <c r="K72">
        <f t="shared" si="12"/>
        <v>3463928</v>
      </c>
      <c r="L72">
        <f t="shared" si="11"/>
        <v>40.091759259259256</v>
      </c>
      <c r="M72" s="51">
        <f t="shared" si="9"/>
        <v>40.091759259259256</v>
      </c>
    </row>
    <row r="73" spans="7:13" x14ac:dyDescent="0.25">
      <c r="K73">
        <f t="shared" ref="K73:K83" si="13">G73*$G$8+H73*$H$8+I73*$I$8+J73</f>
        <v>0</v>
      </c>
      <c r="L73">
        <f t="shared" si="11"/>
        <v>0</v>
      </c>
      <c r="M73" s="51">
        <f t="shared" si="9"/>
        <v>0</v>
      </c>
    </row>
    <row r="74" spans="7:13" x14ac:dyDescent="0.25">
      <c r="H74" s="68">
        <v>0</v>
      </c>
      <c r="I74">
        <v>6</v>
      </c>
      <c r="J74">
        <v>45</v>
      </c>
      <c r="K74">
        <f t="shared" si="13"/>
        <v>405</v>
      </c>
      <c r="L74">
        <f t="shared" si="11"/>
        <v>4.6874999999999998E-3</v>
      </c>
      <c r="M74" s="51">
        <f t="shared" si="9"/>
        <v>4.6874999999999998E-3</v>
      </c>
    </row>
    <row r="75" spans="7:13" x14ac:dyDescent="0.25">
      <c r="H75" s="68">
        <v>0</v>
      </c>
      <c r="I75">
        <v>27</v>
      </c>
      <c r="J75">
        <v>0</v>
      </c>
      <c r="K75">
        <f t="shared" si="13"/>
        <v>1620</v>
      </c>
      <c r="L75">
        <f t="shared" si="11"/>
        <v>1.8749999999999999E-2</v>
      </c>
      <c r="M75" s="51">
        <f t="shared" si="9"/>
        <v>1.8749999999999999E-2</v>
      </c>
    </row>
    <row r="76" spans="7:13" x14ac:dyDescent="0.25">
      <c r="H76" s="68">
        <v>1</v>
      </c>
      <c r="I76">
        <v>48</v>
      </c>
      <c r="J76">
        <v>0</v>
      </c>
      <c r="K76">
        <f t="shared" si="13"/>
        <v>6480</v>
      </c>
      <c r="L76">
        <f t="shared" si="11"/>
        <v>7.4999999999999997E-2</v>
      </c>
      <c r="M76" s="51">
        <f t="shared" si="9"/>
        <v>7.4999999999999997E-2</v>
      </c>
    </row>
    <row r="77" spans="7:13" x14ac:dyDescent="0.25">
      <c r="H77" s="68">
        <v>6</v>
      </c>
      <c r="I77">
        <v>28</v>
      </c>
      <c r="J77">
        <v>48</v>
      </c>
      <c r="K77">
        <f t="shared" si="13"/>
        <v>23328</v>
      </c>
      <c r="L77">
        <f t="shared" si="11"/>
        <v>0.26999999999999996</v>
      </c>
      <c r="M77" s="51">
        <f t="shared" si="9"/>
        <v>0.26999999999999996</v>
      </c>
    </row>
    <row r="78" spans="7:13" x14ac:dyDescent="0.25">
      <c r="H78" s="68">
        <v>8</v>
      </c>
      <c r="I78">
        <v>16</v>
      </c>
      <c r="J78">
        <v>2</v>
      </c>
      <c r="K78">
        <f t="shared" si="13"/>
        <v>29762</v>
      </c>
      <c r="L78">
        <f t="shared" si="11"/>
        <v>0.34446759259259258</v>
      </c>
      <c r="M78" s="51">
        <f t="shared" si="9"/>
        <v>0.34446759259259258</v>
      </c>
    </row>
    <row r="79" spans="7:13" x14ac:dyDescent="0.25">
      <c r="H79" s="68">
        <v>10</v>
      </c>
      <c r="I79">
        <v>55</v>
      </c>
      <c r="J79">
        <v>58</v>
      </c>
      <c r="K79">
        <f t="shared" si="13"/>
        <v>39358</v>
      </c>
      <c r="L79">
        <f t="shared" si="11"/>
        <v>0.45553240740740741</v>
      </c>
      <c r="M79" s="51">
        <f t="shared" si="9"/>
        <v>0.45553240740740741</v>
      </c>
    </row>
    <row r="80" spans="7:13" x14ac:dyDescent="0.25">
      <c r="H80" s="68">
        <v>17</v>
      </c>
      <c r="I80">
        <v>30</v>
      </c>
      <c r="J80">
        <v>3</v>
      </c>
      <c r="K80">
        <f t="shared" si="13"/>
        <v>63003</v>
      </c>
      <c r="L80">
        <f t="shared" si="11"/>
        <v>0.72920138888888886</v>
      </c>
      <c r="M80" s="51">
        <f t="shared" si="9"/>
        <v>0.72920138888888886</v>
      </c>
    </row>
    <row r="81" spans="7:13" x14ac:dyDescent="0.25">
      <c r="G81" s="68" t="s">
        <v>106</v>
      </c>
      <c r="H81">
        <v>6</v>
      </c>
      <c r="I81">
        <v>45</v>
      </c>
      <c r="J81">
        <v>19</v>
      </c>
      <c r="K81">
        <f t="shared" si="13"/>
        <v>110719</v>
      </c>
      <c r="L81">
        <f t="shared" si="11"/>
        <v>1.2814699074074076</v>
      </c>
      <c r="M81" s="51">
        <f t="shared" si="9"/>
        <v>1.2814699074074076</v>
      </c>
    </row>
    <row r="82" spans="7:13" x14ac:dyDescent="0.25">
      <c r="G82" s="68" t="s">
        <v>118</v>
      </c>
      <c r="H82">
        <v>9</v>
      </c>
      <c r="I82">
        <v>15</v>
      </c>
      <c r="J82">
        <v>20</v>
      </c>
      <c r="K82">
        <f t="shared" si="13"/>
        <v>724520</v>
      </c>
      <c r="L82">
        <f t="shared" si="11"/>
        <v>8.3856481481481477</v>
      </c>
      <c r="M82" s="51">
        <f t="shared" si="9"/>
        <v>8.3856481481481477</v>
      </c>
    </row>
    <row r="83" spans="7:13" x14ac:dyDescent="0.25">
      <c r="G83" s="68" t="s">
        <v>119</v>
      </c>
      <c r="H83">
        <v>2</v>
      </c>
      <c r="I83">
        <v>12</v>
      </c>
      <c r="J83">
        <v>4</v>
      </c>
      <c r="K83">
        <f t="shared" si="13"/>
        <v>1735924</v>
      </c>
      <c r="L83">
        <f t="shared" si="11"/>
        <v>20.091712962962962</v>
      </c>
      <c r="M83" s="51">
        <f t="shared" si="9"/>
        <v>20.091712962962962</v>
      </c>
    </row>
    <row r="84" spans="7:13" x14ac:dyDescent="0.25">
      <c r="K84">
        <f t="shared" ref="K84:K94" si="14">G84*$G$8+H84*$H$8+I84*$I$8+J84</f>
        <v>0</v>
      </c>
      <c r="L84">
        <f t="shared" si="11"/>
        <v>0</v>
      </c>
      <c r="M84" s="51">
        <f t="shared" si="9"/>
        <v>0</v>
      </c>
    </row>
    <row r="85" spans="7:13" x14ac:dyDescent="0.25">
      <c r="H85" s="68" t="s">
        <v>106</v>
      </c>
      <c r="I85">
        <v>21</v>
      </c>
      <c r="J85">
        <v>0</v>
      </c>
      <c r="K85">
        <f t="shared" si="14"/>
        <v>4860</v>
      </c>
      <c r="L85">
        <f t="shared" si="11"/>
        <v>5.6250000000000001E-2</v>
      </c>
      <c r="M85" s="51">
        <f t="shared" si="9"/>
        <v>5.6250000000000001E-2</v>
      </c>
    </row>
    <row r="86" spans="7:13" x14ac:dyDescent="0.25">
      <c r="H86" s="68" t="s">
        <v>120</v>
      </c>
      <c r="I86">
        <v>24</v>
      </c>
      <c r="J86">
        <v>0</v>
      </c>
      <c r="K86">
        <f t="shared" si="14"/>
        <v>19440</v>
      </c>
      <c r="L86">
        <f t="shared" si="11"/>
        <v>0.22500000000000001</v>
      </c>
      <c r="M86" s="51">
        <f t="shared" si="9"/>
        <v>0.22500000000000001</v>
      </c>
    </row>
    <row r="87" spans="7:13" x14ac:dyDescent="0.25">
      <c r="H87" s="68" t="s">
        <v>117</v>
      </c>
      <c r="I87">
        <v>36</v>
      </c>
      <c r="J87">
        <v>0</v>
      </c>
      <c r="K87">
        <f t="shared" si="14"/>
        <v>77760</v>
      </c>
      <c r="L87">
        <f t="shared" si="11"/>
        <v>0.9</v>
      </c>
      <c r="M87" s="51">
        <f t="shared" si="9"/>
        <v>0.9</v>
      </c>
    </row>
    <row r="88" spans="7:13" x14ac:dyDescent="0.25">
      <c r="G88" s="68">
        <v>1</v>
      </c>
      <c r="H88">
        <v>5</v>
      </c>
      <c r="I88">
        <v>45</v>
      </c>
      <c r="J88">
        <v>36</v>
      </c>
      <c r="K88">
        <f t="shared" si="14"/>
        <v>107136</v>
      </c>
      <c r="L88">
        <f t="shared" si="11"/>
        <v>1.24</v>
      </c>
      <c r="M88" s="51">
        <f t="shared" si="9"/>
        <v>1.24</v>
      </c>
    </row>
    <row r="89" spans="7:13" x14ac:dyDescent="0.25">
      <c r="G89" s="68">
        <v>2</v>
      </c>
      <c r="H89">
        <v>10</v>
      </c>
      <c r="I89">
        <v>36</v>
      </c>
      <c r="J89">
        <v>11</v>
      </c>
      <c r="K89">
        <f t="shared" si="14"/>
        <v>210971</v>
      </c>
      <c r="L89">
        <f t="shared" si="11"/>
        <v>2.4417939814814815</v>
      </c>
      <c r="M89" s="51">
        <f t="shared" si="9"/>
        <v>2.4417939814814815</v>
      </c>
    </row>
    <row r="90" spans="7:13" x14ac:dyDescent="0.25">
      <c r="G90" s="68">
        <v>2</v>
      </c>
      <c r="H90">
        <v>17</v>
      </c>
      <c r="I90">
        <v>35</v>
      </c>
      <c r="J90">
        <v>49</v>
      </c>
      <c r="K90">
        <f t="shared" si="14"/>
        <v>236149</v>
      </c>
      <c r="L90">
        <f t="shared" si="11"/>
        <v>2.7332060185185183</v>
      </c>
      <c r="M90" s="51">
        <f t="shared" si="9"/>
        <v>2.7332060185185183</v>
      </c>
    </row>
    <row r="91" spans="7:13" x14ac:dyDescent="0.25">
      <c r="G91" s="68">
        <v>4</v>
      </c>
      <c r="H91">
        <v>14</v>
      </c>
      <c r="I91">
        <v>55</v>
      </c>
      <c r="J91">
        <v>3</v>
      </c>
      <c r="K91">
        <f t="shared" si="14"/>
        <v>399303</v>
      </c>
      <c r="L91">
        <f t="shared" si="11"/>
        <v>4.6215624999999996</v>
      </c>
      <c r="M91" s="51">
        <f t="shared" si="9"/>
        <v>4.6215624999999996</v>
      </c>
    </row>
    <row r="92" spans="7:13" x14ac:dyDescent="0.25">
      <c r="G92" s="68">
        <v>8</v>
      </c>
      <c r="H92">
        <v>12</v>
      </c>
      <c r="I92">
        <v>45</v>
      </c>
      <c r="J92">
        <v>19</v>
      </c>
      <c r="K92">
        <f t="shared" si="14"/>
        <v>737119</v>
      </c>
      <c r="L92">
        <f t="shared" si="11"/>
        <v>8.5314699074074074</v>
      </c>
      <c r="M92" s="51">
        <f t="shared" si="9"/>
        <v>8.5314699074074074</v>
      </c>
    </row>
    <row r="93" spans="7:13" x14ac:dyDescent="0.25">
      <c r="G93" s="68">
        <v>20</v>
      </c>
      <c r="H93">
        <v>17</v>
      </c>
      <c r="I93">
        <v>29</v>
      </c>
      <c r="J93">
        <v>20</v>
      </c>
      <c r="K93">
        <f t="shared" si="14"/>
        <v>1790960</v>
      </c>
      <c r="L93">
        <f t="shared" si="11"/>
        <v>20.728703703703705</v>
      </c>
      <c r="M93" s="51">
        <f t="shared" si="9"/>
        <v>20.728703703703705</v>
      </c>
    </row>
    <row r="94" spans="7:13" x14ac:dyDescent="0.25">
      <c r="G94" s="68">
        <v>62</v>
      </c>
      <c r="H94">
        <v>2</v>
      </c>
      <c r="I94">
        <v>12</v>
      </c>
      <c r="J94">
        <v>8</v>
      </c>
      <c r="K94">
        <f t="shared" si="14"/>
        <v>5364728</v>
      </c>
      <c r="L94">
        <f t="shared" si="11"/>
        <v>62.091759259259256</v>
      </c>
      <c r="M94" s="51">
        <f t="shared" si="9"/>
        <v>62.091759259259256</v>
      </c>
    </row>
    <row r="95" spans="7:13" x14ac:dyDescent="0.25">
      <c r="K95">
        <f t="shared" ref="K95:K105" si="15">G95*$G$8+H95*$H$8+I95*$I$8+J95</f>
        <v>0</v>
      </c>
      <c r="L95">
        <f t="shared" si="11"/>
        <v>0</v>
      </c>
      <c r="M95" s="51">
        <f t="shared" si="9"/>
        <v>0</v>
      </c>
    </row>
    <row r="96" spans="7:13" x14ac:dyDescent="0.25">
      <c r="G96" s="68"/>
      <c r="H96" s="68">
        <v>0</v>
      </c>
      <c r="I96">
        <v>40</v>
      </c>
      <c r="J96">
        <v>30</v>
      </c>
      <c r="K96">
        <f t="shared" si="15"/>
        <v>2430</v>
      </c>
      <c r="L96">
        <f t="shared" si="11"/>
        <v>2.8125000000000001E-2</v>
      </c>
      <c r="M96" s="51">
        <f t="shared" si="9"/>
        <v>2.8125000000000001E-2</v>
      </c>
    </row>
    <row r="97" spans="7:13" x14ac:dyDescent="0.25">
      <c r="G97" s="68"/>
      <c r="H97" s="68">
        <v>2</v>
      </c>
      <c r="I97">
        <v>42</v>
      </c>
      <c r="J97">
        <v>0</v>
      </c>
      <c r="K97">
        <f t="shared" si="15"/>
        <v>9720</v>
      </c>
      <c r="L97">
        <f t="shared" si="11"/>
        <v>0.1125</v>
      </c>
      <c r="M97" s="51">
        <f t="shared" si="9"/>
        <v>0.1125</v>
      </c>
    </row>
    <row r="98" spans="7:13" x14ac:dyDescent="0.25">
      <c r="G98" s="68"/>
      <c r="H98" s="68">
        <v>10</v>
      </c>
      <c r="I98">
        <v>48</v>
      </c>
      <c r="J98">
        <v>0</v>
      </c>
      <c r="K98">
        <f t="shared" si="15"/>
        <v>38880</v>
      </c>
      <c r="L98">
        <f t="shared" si="11"/>
        <v>0.45</v>
      </c>
      <c r="M98" s="51">
        <f t="shared" si="9"/>
        <v>0.45</v>
      </c>
    </row>
    <row r="99" spans="7:13" x14ac:dyDescent="0.25">
      <c r="G99" s="68"/>
      <c r="H99" s="68">
        <v>14</v>
      </c>
      <c r="I99">
        <v>52</v>
      </c>
      <c r="J99">
        <v>48</v>
      </c>
      <c r="K99">
        <f t="shared" si="15"/>
        <v>53568</v>
      </c>
      <c r="L99">
        <f t="shared" si="11"/>
        <v>0.62</v>
      </c>
      <c r="M99" s="51">
        <f t="shared" si="9"/>
        <v>0.62</v>
      </c>
    </row>
    <row r="100" spans="7:13" x14ac:dyDescent="0.25">
      <c r="G100" s="68" t="s">
        <v>106</v>
      </c>
      <c r="H100">
        <v>1</v>
      </c>
      <c r="I100">
        <v>36</v>
      </c>
      <c r="J100">
        <v>11</v>
      </c>
      <c r="K100">
        <f t="shared" si="15"/>
        <v>92171</v>
      </c>
      <c r="L100">
        <f t="shared" si="11"/>
        <v>1.0667939814814815</v>
      </c>
      <c r="M100" s="51">
        <f t="shared" si="9"/>
        <v>1.0667939814814815</v>
      </c>
    </row>
    <row r="101" spans="7:13" x14ac:dyDescent="0.25">
      <c r="G101" s="68" t="s">
        <v>106</v>
      </c>
      <c r="H101">
        <v>17</v>
      </c>
      <c r="I101">
        <v>35</v>
      </c>
      <c r="J101">
        <v>49</v>
      </c>
      <c r="K101">
        <f t="shared" si="15"/>
        <v>149749</v>
      </c>
      <c r="L101">
        <f t="shared" si="11"/>
        <v>1.7332060185185185</v>
      </c>
      <c r="M101" s="51">
        <f t="shared" si="9"/>
        <v>1.7332060185185185</v>
      </c>
    </row>
    <row r="102" spans="7:13" x14ac:dyDescent="0.25">
      <c r="G102" s="68" t="s">
        <v>110</v>
      </c>
      <c r="H102">
        <v>14</v>
      </c>
      <c r="I102">
        <v>55</v>
      </c>
      <c r="J102">
        <v>3</v>
      </c>
      <c r="K102">
        <f t="shared" si="15"/>
        <v>226503</v>
      </c>
      <c r="L102">
        <f t="shared" si="11"/>
        <v>2.6215625</v>
      </c>
      <c r="M102" s="51">
        <f t="shared" si="9"/>
        <v>2.6215625</v>
      </c>
    </row>
    <row r="103" spans="7:13" x14ac:dyDescent="0.25">
      <c r="G103" s="68" t="s">
        <v>107</v>
      </c>
      <c r="H103">
        <v>12</v>
      </c>
      <c r="I103">
        <v>45</v>
      </c>
      <c r="J103">
        <v>19</v>
      </c>
      <c r="K103">
        <f t="shared" si="15"/>
        <v>564319</v>
      </c>
      <c r="L103">
        <f t="shared" si="11"/>
        <v>6.5314699074074074</v>
      </c>
      <c r="M103" s="51">
        <f t="shared" si="9"/>
        <v>6.5314699074074074</v>
      </c>
    </row>
    <row r="104" spans="7:13" x14ac:dyDescent="0.25">
      <c r="G104" s="68" t="s">
        <v>121</v>
      </c>
      <c r="H104">
        <v>17</v>
      </c>
      <c r="I104">
        <v>29</v>
      </c>
      <c r="J104">
        <v>20</v>
      </c>
      <c r="K104">
        <f t="shared" si="15"/>
        <v>1618160</v>
      </c>
      <c r="L104">
        <f t="shared" si="11"/>
        <v>18.728703703703705</v>
      </c>
      <c r="M104" s="51">
        <f t="shared" si="9"/>
        <v>18.728703703703705</v>
      </c>
    </row>
    <row r="105" spans="7:13" x14ac:dyDescent="0.25">
      <c r="G105" s="68" t="s">
        <v>122</v>
      </c>
      <c r="H105">
        <v>2</v>
      </c>
      <c r="I105">
        <v>12</v>
      </c>
      <c r="J105">
        <v>8</v>
      </c>
      <c r="K105">
        <f t="shared" si="15"/>
        <v>5191928</v>
      </c>
      <c r="L105">
        <f t="shared" si="11"/>
        <v>60.091759259259256</v>
      </c>
      <c r="M105" s="51">
        <f t="shared" si="9"/>
        <v>60.091759259259256</v>
      </c>
    </row>
    <row r="106" spans="7:13" x14ac:dyDescent="0.25">
      <c r="G106" s="68"/>
    </row>
    <row r="107" spans="7:13" x14ac:dyDescent="0.25">
      <c r="J107">
        <v>180</v>
      </c>
      <c r="K107">
        <f t="shared" ref="K107:K115" si="16">G107*$G$8+H107*$H$8+I107*$I$8+J107</f>
        <v>180</v>
      </c>
      <c r="L107">
        <f t="shared" ref="L107:L115" si="17">K107/1440/60</f>
        <v>2.0833333333333333E-3</v>
      </c>
      <c r="M107" s="51">
        <f t="shared" ref="M107:M115" si="18">L107</f>
        <v>2.0833333333333333E-3</v>
      </c>
    </row>
    <row r="108" spans="7:13" x14ac:dyDescent="0.25">
      <c r="J108" s="70">
        <v>270</v>
      </c>
      <c r="K108">
        <f t="shared" si="16"/>
        <v>270</v>
      </c>
      <c r="L108">
        <f t="shared" si="17"/>
        <v>3.1250000000000002E-3</v>
      </c>
      <c r="M108" s="51">
        <f t="shared" si="18"/>
        <v>3.1250000000000002E-3</v>
      </c>
    </row>
    <row r="109" spans="7:13" x14ac:dyDescent="0.25">
      <c r="J109" s="81">
        <v>410</v>
      </c>
      <c r="K109">
        <f t="shared" si="16"/>
        <v>410</v>
      </c>
      <c r="L109">
        <f t="shared" si="17"/>
        <v>4.7453703703703703E-3</v>
      </c>
      <c r="M109" s="51">
        <f t="shared" si="18"/>
        <v>4.7453703703703703E-3</v>
      </c>
    </row>
    <row r="110" spans="7:13" x14ac:dyDescent="0.25">
      <c r="J110" s="70">
        <v>17220</v>
      </c>
      <c r="K110">
        <f t="shared" si="16"/>
        <v>17220</v>
      </c>
      <c r="L110">
        <f t="shared" si="17"/>
        <v>0.19930555555555557</v>
      </c>
      <c r="M110" s="51">
        <f t="shared" si="18"/>
        <v>0.19930555555555557</v>
      </c>
    </row>
    <row r="111" spans="7:13" x14ac:dyDescent="0.25">
      <c r="J111" s="81">
        <v>31100</v>
      </c>
      <c r="K111">
        <f t="shared" si="16"/>
        <v>31100</v>
      </c>
      <c r="L111">
        <f t="shared" si="17"/>
        <v>0.35995370370370366</v>
      </c>
      <c r="M111" s="51">
        <f t="shared" si="18"/>
        <v>0.35995370370370366</v>
      </c>
    </row>
    <row r="112" spans="7:13" x14ac:dyDescent="0.25">
      <c r="J112" s="70">
        <v>64600</v>
      </c>
      <c r="K112">
        <f t="shared" si="16"/>
        <v>64600</v>
      </c>
      <c r="L112">
        <f t="shared" si="17"/>
        <v>0.74768518518518523</v>
      </c>
      <c r="M112" s="51">
        <f t="shared" si="18"/>
        <v>0.74768518518518523</v>
      </c>
    </row>
    <row r="113" spans="4:13" x14ac:dyDescent="0.25">
      <c r="J113" s="81">
        <v>74320</v>
      </c>
      <c r="K113">
        <f t="shared" si="16"/>
        <v>74320</v>
      </c>
      <c r="L113">
        <f t="shared" si="17"/>
        <v>0.86018518518518527</v>
      </c>
      <c r="M113" s="51">
        <f t="shared" si="18"/>
        <v>0.86018518518518527</v>
      </c>
    </row>
    <row r="114" spans="4:13" x14ac:dyDescent="0.25">
      <c r="J114" s="70">
        <v>85680</v>
      </c>
      <c r="K114">
        <f t="shared" si="16"/>
        <v>85680</v>
      </c>
      <c r="L114">
        <f t="shared" si="17"/>
        <v>0.9916666666666667</v>
      </c>
      <c r="M114" s="51">
        <f t="shared" si="18"/>
        <v>0.9916666666666667</v>
      </c>
    </row>
    <row r="115" spans="4:13" x14ac:dyDescent="0.25">
      <c r="J115" s="81">
        <v>98300</v>
      </c>
      <c r="K115">
        <f t="shared" si="16"/>
        <v>98300</v>
      </c>
      <c r="L115">
        <f t="shared" si="17"/>
        <v>1.1377314814814814</v>
      </c>
      <c r="M115" s="51">
        <f t="shared" si="18"/>
        <v>1.1377314814814814</v>
      </c>
    </row>
    <row r="116" spans="4:13" x14ac:dyDescent="0.25">
      <c r="J116" s="70">
        <v>113230</v>
      </c>
      <c r="K116">
        <f t="shared" ref="K116:K127" si="19">G116*$G$8+H116*$H$8+I116*$I$8+J116</f>
        <v>113230</v>
      </c>
      <c r="L116">
        <f t="shared" ref="L116:L127" si="20">K116/1440/60</f>
        <v>1.3105324074074074</v>
      </c>
      <c r="M116" s="51">
        <f t="shared" ref="M116:M127" si="21">L116</f>
        <v>1.3105324074074074</v>
      </c>
    </row>
    <row r="117" spans="4:13" x14ac:dyDescent="0.25">
      <c r="J117" s="81">
        <v>130100</v>
      </c>
      <c r="K117">
        <f t="shared" si="19"/>
        <v>130100</v>
      </c>
      <c r="L117">
        <f t="shared" si="20"/>
        <v>1.5057870370370372</v>
      </c>
      <c r="M117" s="51">
        <f t="shared" si="21"/>
        <v>1.5057870370370372</v>
      </c>
    </row>
    <row r="118" spans="4:13" x14ac:dyDescent="0.25">
      <c r="J118" s="70">
        <v>149650</v>
      </c>
      <c r="K118">
        <f t="shared" si="19"/>
        <v>149650</v>
      </c>
      <c r="L118">
        <f t="shared" si="20"/>
        <v>1.7320601851851853</v>
      </c>
      <c r="M118" s="51">
        <f t="shared" si="21"/>
        <v>1.7320601851851853</v>
      </c>
    </row>
    <row r="119" spans="4:13" x14ac:dyDescent="0.25">
      <c r="J119" s="81">
        <v>165580</v>
      </c>
      <c r="K119">
        <f t="shared" si="19"/>
        <v>165580</v>
      </c>
      <c r="L119">
        <f t="shared" si="20"/>
        <v>1.9164351851851853</v>
      </c>
      <c r="M119" s="51">
        <f t="shared" si="21"/>
        <v>1.9164351851851853</v>
      </c>
    </row>
    <row r="120" spans="4:13" s="83" customFormat="1" x14ac:dyDescent="0.25">
      <c r="D120" s="82"/>
      <c r="J120" s="84">
        <v>197920</v>
      </c>
      <c r="K120" s="83">
        <f t="shared" si="19"/>
        <v>197920</v>
      </c>
      <c r="L120" s="83">
        <f t="shared" si="20"/>
        <v>2.2907407407407407</v>
      </c>
      <c r="M120" s="85">
        <f t="shared" si="21"/>
        <v>2.2907407407407407</v>
      </c>
    </row>
    <row r="121" spans="4:13" x14ac:dyDescent="0.25">
      <c r="J121" s="81">
        <v>273420</v>
      </c>
      <c r="K121">
        <f t="shared" si="19"/>
        <v>273420</v>
      </c>
      <c r="L121">
        <f t="shared" si="20"/>
        <v>3.1645833333333333</v>
      </c>
      <c r="M121" s="86">
        <f>L121</f>
        <v>3.1645833333333333</v>
      </c>
    </row>
    <row r="122" spans="4:13" x14ac:dyDescent="0.25">
      <c r="J122" s="70">
        <v>543660</v>
      </c>
      <c r="K122">
        <f t="shared" si="19"/>
        <v>543660</v>
      </c>
      <c r="L122">
        <f t="shared" si="20"/>
        <v>6.2923611111111111</v>
      </c>
      <c r="M122" s="86">
        <f t="shared" si="21"/>
        <v>6.2923611111111111</v>
      </c>
    </row>
    <row r="123" spans="4:13" x14ac:dyDescent="0.25">
      <c r="J123" s="81">
        <v>662420</v>
      </c>
      <c r="K123">
        <f t="shared" si="19"/>
        <v>662420</v>
      </c>
      <c r="L123">
        <f t="shared" si="20"/>
        <v>7.6668981481481486</v>
      </c>
      <c r="M123" s="86">
        <f t="shared" si="21"/>
        <v>7.6668981481481486</v>
      </c>
    </row>
    <row r="124" spans="4:13" x14ac:dyDescent="0.25">
      <c r="J124" s="70">
        <v>852120</v>
      </c>
      <c r="K124">
        <f t="shared" si="19"/>
        <v>852120</v>
      </c>
      <c r="L124">
        <f t="shared" si="20"/>
        <v>9.8625000000000007</v>
      </c>
      <c r="M124" s="86">
        <f t="shared" si="21"/>
        <v>9.8625000000000007</v>
      </c>
    </row>
    <row r="125" spans="4:13" x14ac:dyDescent="0.25">
      <c r="J125" s="81">
        <v>1533770</v>
      </c>
      <c r="K125">
        <f t="shared" si="19"/>
        <v>1533770</v>
      </c>
      <c r="L125">
        <f t="shared" si="20"/>
        <v>17.751967592592596</v>
      </c>
      <c r="M125" s="86">
        <f t="shared" si="21"/>
        <v>17.751967592592596</v>
      </c>
    </row>
    <row r="126" spans="4:13" x14ac:dyDescent="0.25">
      <c r="J126" s="70"/>
      <c r="K126">
        <f t="shared" si="19"/>
        <v>0</v>
      </c>
      <c r="L126">
        <f t="shared" si="20"/>
        <v>0</v>
      </c>
      <c r="M126" s="86">
        <f t="shared" si="21"/>
        <v>0</v>
      </c>
    </row>
    <row r="127" spans="4:13" x14ac:dyDescent="0.25">
      <c r="J127">
        <v>1595400</v>
      </c>
      <c r="K127">
        <f t="shared" si="19"/>
        <v>1595400</v>
      </c>
      <c r="L127">
        <f t="shared" si="20"/>
        <v>18.465277777777779</v>
      </c>
      <c r="M127" s="86">
        <f t="shared" si="21"/>
        <v>18.465277777777779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9"/>
  <sheetViews>
    <sheetView workbookViewId="0">
      <selection activeCell="M76" sqref="M76"/>
    </sheetView>
    <sheetView workbookViewId="1"/>
  </sheetViews>
  <sheetFormatPr defaultRowHeight="15" x14ac:dyDescent="0.25"/>
  <cols>
    <col min="1" max="1" width="10.5703125" bestFit="1" customWidth="1"/>
    <col min="2" max="4" width="13.28515625" bestFit="1" customWidth="1"/>
    <col min="5" max="5" width="14.28515625" bestFit="1" customWidth="1"/>
    <col min="6" max="6" width="17.42578125" bestFit="1" customWidth="1"/>
    <col min="7" max="7" width="13.28515625" bestFit="1" customWidth="1"/>
    <col min="8" max="8" width="15.140625" bestFit="1" customWidth="1"/>
    <col min="9" max="9" width="18.140625" bestFit="1" customWidth="1"/>
    <col min="10" max="10" width="9.5703125" bestFit="1" customWidth="1"/>
    <col min="11" max="11" width="11" bestFit="1" customWidth="1"/>
    <col min="12" max="12" width="11.5703125" bestFit="1" customWidth="1"/>
    <col min="13" max="13" width="12" bestFit="1" customWidth="1"/>
    <col min="14" max="14" width="9.28515625" bestFit="1" customWidth="1"/>
    <col min="15" max="15" width="9.28515625" customWidth="1"/>
    <col min="17" max="17" width="10.5703125" bestFit="1" customWidth="1"/>
    <col min="18" max="18" width="12" bestFit="1" customWidth="1"/>
    <col min="19" max="19" width="10.5703125" bestFit="1" customWidth="1"/>
  </cols>
  <sheetData>
    <row r="1" spans="1:24" x14ac:dyDescent="0.25">
      <c r="A1" s="58" t="s">
        <v>0</v>
      </c>
      <c r="B1" s="58" t="s">
        <v>1</v>
      </c>
      <c r="C1" s="58" t="s">
        <v>3</v>
      </c>
      <c r="D1" s="58" t="s">
        <v>2</v>
      </c>
      <c r="E1" s="58" t="s">
        <v>4</v>
      </c>
      <c r="F1" s="58" t="s">
        <v>72</v>
      </c>
      <c r="G1" s="58" t="s">
        <v>73</v>
      </c>
      <c r="H1" s="58" t="s">
        <v>74</v>
      </c>
      <c r="I1" s="58" t="s">
        <v>94</v>
      </c>
      <c r="J1" s="45"/>
    </row>
    <row r="2" spans="1:24" x14ac:dyDescent="0.25">
      <c r="A2" s="54">
        <v>0</v>
      </c>
      <c r="B2" s="55">
        <v>0</v>
      </c>
      <c r="C2" s="55">
        <v>0</v>
      </c>
      <c r="D2" s="55">
        <v>0</v>
      </c>
      <c r="E2" s="55">
        <v>0</v>
      </c>
      <c r="F2" s="54">
        <v>0</v>
      </c>
      <c r="G2" s="54">
        <v>0</v>
      </c>
      <c r="H2" s="54">
        <v>125</v>
      </c>
      <c r="I2" s="54"/>
      <c r="J2" s="45"/>
      <c r="K2" s="46"/>
      <c r="L2" s="51"/>
      <c r="M2" s="51"/>
      <c r="O2" t="s">
        <v>70</v>
      </c>
      <c r="P2" t="s">
        <v>69</v>
      </c>
      <c r="Q2" t="s">
        <v>71</v>
      </c>
      <c r="R2" t="s">
        <v>95</v>
      </c>
    </row>
    <row r="3" spans="1:24" x14ac:dyDescent="0.25">
      <c r="A3" s="54">
        <v>1</v>
      </c>
      <c r="B3" s="56">
        <v>520</v>
      </c>
      <c r="C3" s="56">
        <v>860</v>
      </c>
      <c r="D3" s="56">
        <v>860</v>
      </c>
      <c r="E3" s="56">
        <v>630</v>
      </c>
      <c r="F3" s="19">
        <v>1.7361111111111112E-2</v>
      </c>
      <c r="G3" s="56">
        <f>F3*1440*60</f>
        <v>1500</v>
      </c>
      <c r="H3" s="57">
        <f>H2+J3</f>
        <v>130</v>
      </c>
      <c r="I3" s="57">
        <f>(H3-H2)/H2*100</f>
        <v>4</v>
      </c>
      <c r="J3" s="45">
        <v>5</v>
      </c>
      <c r="K3" s="45">
        <f>H3/$H$2*100-100</f>
        <v>4</v>
      </c>
      <c r="L3" s="46">
        <f>TIMEVALUE(M3)</f>
        <v>1.7361111111111112E-2</v>
      </c>
      <c r="M3" s="22" t="s">
        <v>84</v>
      </c>
      <c r="N3" s="51">
        <v>1.7361111111111112E-2</v>
      </c>
      <c r="Q3">
        <f>HOUR(N3)</f>
        <v>0</v>
      </c>
      <c r="R3" s="22">
        <f>MINUTE(N3)</f>
        <v>25</v>
      </c>
      <c r="S3" s="22">
        <f>SECOND(N3)</f>
        <v>0</v>
      </c>
    </row>
    <row r="4" spans="1:24" x14ac:dyDescent="0.25">
      <c r="A4" s="54">
        <v>2</v>
      </c>
      <c r="B4" s="56">
        <v>1710</v>
      </c>
      <c r="C4" s="56">
        <v>2860</v>
      </c>
      <c r="D4" s="56">
        <v>2860</v>
      </c>
      <c r="E4" s="56">
        <v>2090</v>
      </c>
      <c r="F4" s="19">
        <v>6.805555555555555E-2</v>
      </c>
      <c r="G4" s="56">
        <f>F4*1440*60</f>
        <v>5879.9999999999991</v>
      </c>
      <c r="H4" s="57">
        <f t="shared" ref="H4:H12" si="0">H3+J4</f>
        <v>140</v>
      </c>
      <c r="I4" s="57">
        <f t="shared" ref="I4:I12" si="1">(H4-H3)/H3*100</f>
        <v>7.6923076923076925</v>
      </c>
      <c r="J4" s="45">
        <v>10</v>
      </c>
      <c r="K4" s="45">
        <f t="shared" ref="K4:K12" si="2">H4/$H$2*100-100</f>
        <v>12.000000000000014</v>
      </c>
      <c r="L4" s="46">
        <f>TIMEVALUE(M4)</f>
        <v>6.805555555555555E-2</v>
      </c>
      <c r="M4" s="22" t="s">
        <v>85</v>
      </c>
      <c r="N4" s="51">
        <v>6.805555555555555E-2</v>
      </c>
      <c r="Q4">
        <f>HOUR(N4)</f>
        <v>1</v>
      </c>
      <c r="R4" s="22">
        <f>MINUTE(N4)</f>
        <v>38</v>
      </c>
      <c r="S4" s="22">
        <f>SECOND(N4)</f>
        <v>0</v>
      </c>
    </row>
    <row r="5" spans="1:24" x14ac:dyDescent="0.25">
      <c r="A5" s="54">
        <v>3</v>
      </c>
      <c r="B5" s="56">
        <v>5140</v>
      </c>
      <c r="C5" s="56">
        <v>8560</v>
      </c>
      <c r="D5" s="56">
        <v>8560</v>
      </c>
      <c r="E5" s="56">
        <v>6280</v>
      </c>
      <c r="F5" s="19">
        <v>0.14097222222222222</v>
      </c>
      <c r="G5" s="56">
        <f>F5*1440*60</f>
        <v>12180</v>
      </c>
      <c r="H5" s="57">
        <f t="shared" si="0"/>
        <v>155</v>
      </c>
      <c r="I5" s="57">
        <f t="shared" si="1"/>
        <v>10.714285714285714</v>
      </c>
      <c r="J5" s="45">
        <v>15</v>
      </c>
      <c r="K5" s="45">
        <f t="shared" si="2"/>
        <v>24</v>
      </c>
      <c r="L5" s="46">
        <f>TIMEVALUE(M5)</f>
        <v>0.14097222222222222</v>
      </c>
      <c r="M5" s="22" t="s">
        <v>86</v>
      </c>
      <c r="N5" s="51">
        <v>0.14097222222222222</v>
      </c>
      <c r="Q5">
        <f>HOUR(N5)</f>
        <v>3</v>
      </c>
      <c r="R5" s="22">
        <f>MINUTE(N5)</f>
        <v>23</v>
      </c>
      <c r="S5" s="22">
        <f>SECOND(N5)</f>
        <v>0</v>
      </c>
    </row>
    <row r="6" spans="1:24" x14ac:dyDescent="0.25">
      <c r="A6" s="54">
        <v>4</v>
      </c>
      <c r="B6" s="56">
        <v>17130</v>
      </c>
      <c r="C6" s="56">
        <v>28540</v>
      </c>
      <c r="D6" s="56">
        <v>28540</v>
      </c>
      <c r="E6" s="56">
        <v>20940</v>
      </c>
      <c r="F6" s="19">
        <v>0.40277777777777773</v>
      </c>
      <c r="G6" s="56">
        <f>F6*1440*60</f>
        <v>34799.999999999993</v>
      </c>
      <c r="H6" s="57">
        <f t="shared" si="0"/>
        <v>175</v>
      </c>
      <c r="I6" s="57">
        <f t="shared" si="1"/>
        <v>12.903225806451612</v>
      </c>
      <c r="J6" s="45">
        <v>20</v>
      </c>
      <c r="K6" s="45">
        <f t="shared" si="2"/>
        <v>40</v>
      </c>
      <c r="L6" s="46">
        <f>TIMEVALUE(M6)</f>
        <v>0.19722222222222222</v>
      </c>
      <c r="M6" s="22" t="s">
        <v>87</v>
      </c>
      <c r="N6" s="51">
        <v>0.19722222222222222</v>
      </c>
      <c r="Q6">
        <f>HOUR(N6)</f>
        <v>4</v>
      </c>
      <c r="R6" s="22">
        <f>MINUTE(N6)</f>
        <v>44</v>
      </c>
      <c r="S6" s="22">
        <f>SECOND(N6)</f>
        <v>0</v>
      </c>
    </row>
    <row r="7" spans="1:24" x14ac:dyDescent="0.25">
      <c r="A7" s="54">
        <v>5</v>
      </c>
      <c r="B7" s="56">
        <v>42820</v>
      </c>
      <c r="C7" s="56">
        <v>71360</v>
      </c>
      <c r="D7" s="56">
        <v>71360</v>
      </c>
      <c r="E7" s="56">
        <v>52330</v>
      </c>
      <c r="F7" s="19">
        <v>0.91388888888888886</v>
      </c>
      <c r="G7" s="56">
        <f>F7*1440*60</f>
        <v>78960</v>
      </c>
      <c r="H7" s="57">
        <f t="shared" si="0"/>
        <v>205</v>
      </c>
      <c r="I7" s="57">
        <f t="shared" si="1"/>
        <v>17.142857142857142</v>
      </c>
      <c r="J7" s="45">
        <v>30</v>
      </c>
      <c r="K7" s="45">
        <f t="shared" si="2"/>
        <v>64</v>
      </c>
      <c r="L7" s="46">
        <f>TIMEVALUE(M7)</f>
        <v>0.45555555555555555</v>
      </c>
      <c r="M7" s="22" t="s">
        <v>88</v>
      </c>
      <c r="N7" s="51">
        <v>0.45555555555555555</v>
      </c>
      <c r="Q7">
        <f>HOUR(N7)</f>
        <v>10</v>
      </c>
      <c r="R7" s="22">
        <f>MINUTE(N7)</f>
        <v>56</v>
      </c>
      <c r="S7" s="22">
        <f>SECOND(N7)</f>
        <v>0</v>
      </c>
    </row>
    <row r="8" spans="1:24" x14ac:dyDescent="0.25">
      <c r="A8" s="54">
        <v>6</v>
      </c>
      <c r="B8" s="56">
        <v>85630</v>
      </c>
      <c r="C8" s="56">
        <v>142720</v>
      </c>
      <c r="D8" s="56">
        <v>194660</v>
      </c>
      <c r="E8" s="56">
        <v>104660</v>
      </c>
      <c r="F8" s="54" t="s">
        <v>79</v>
      </c>
      <c r="G8" s="56">
        <f>S8+R8*60+Q8*60*60+P8*24*60*60</f>
        <v>118020</v>
      </c>
      <c r="H8" s="57">
        <f t="shared" si="0"/>
        <v>245</v>
      </c>
      <c r="I8" s="57">
        <f t="shared" si="1"/>
        <v>19.512195121951219</v>
      </c>
      <c r="J8" s="45">
        <v>40</v>
      </c>
      <c r="K8" s="45">
        <f t="shared" si="2"/>
        <v>96</v>
      </c>
      <c r="L8" s="51" t="s">
        <v>89</v>
      </c>
      <c r="M8" t="s">
        <v>79</v>
      </c>
      <c r="N8">
        <v>1</v>
      </c>
      <c r="O8" s="51">
        <v>0.3659722222222222</v>
      </c>
      <c r="P8">
        <v>1</v>
      </c>
      <c r="Q8">
        <f>HOUR(O8)</f>
        <v>8</v>
      </c>
      <c r="R8" s="22">
        <f>MINUTE(O8)</f>
        <v>47</v>
      </c>
      <c r="S8" s="22">
        <f>SECOND(O8)</f>
        <v>0</v>
      </c>
      <c r="U8">
        <f>P8*24*(60*60)</f>
        <v>86400</v>
      </c>
      <c r="V8">
        <f>Q8*60*60</f>
        <v>28800</v>
      </c>
      <c r="W8">
        <f>R8*60</f>
        <v>2820</v>
      </c>
      <c r="X8">
        <f>S8</f>
        <v>0</v>
      </c>
    </row>
    <row r="9" spans="1:24" x14ac:dyDescent="0.25">
      <c r="A9" s="54">
        <v>7</v>
      </c>
      <c r="B9" s="56">
        <v>428140</v>
      </c>
      <c r="C9" s="56">
        <v>713570</v>
      </c>
      <c r="D9" s="56">
        <v>713570</v>
      </c>
      <c r="E9" s="56">
        <v>523290</v>
      </c>
      <c r="F9" s="54" t="s">
        <v>80</v>
      </c>
      <c r="G9" s="56">
        <f>S9+R9*60+Q9*60*60+P9*24*60*60</f>
        <v>353940</v>
      </c>
      <c r="H9" s="57">
        <f t="shared" si="0"/>
        <v>295</v>
      </c>
      <c r="I9" s="57">
        <f t="shared" si="1"/>
        <v>20.408163265306122</v>
      </c>
      <c r="J9" s="45">
        <v>50</v>
      </c>
      <c r="K9" s="45">
        <f t="shared" si="2"/>
        <v>136</v>
      </c>
      <c r="L9" s="51" t="s">
        <v>90</v>
      </c>
      <c r="M9" t="s">
        <v>80</v>
      </c>
      <c r="N9">
        <v>4</v>
      </c>
      <c r="O9" s="51">
        <v>9.6527777777777768E-2</v>
      </c>
      <c r="P9">
        <v>4</v>
      </c>
      <c r="Q9">
        <f>HOUR(O9)</f>
        <v>2</v>
      </c>
      <c r="R9" s="22">
        <f>MINUTE(O9)</f>
        <v>19</v>
      </c>
      <c r="S9" s="22">
        <f>SECOND(O9)</f>
        <v>0</v>
      </c>
      <c r="U9">
        <f>P9*24*(60*60)</f>
        <v>345600</v>
      </c>
      <c r="V9">
        <f>Q9*60*60</f>
        <v>7200</v>
      </c>
      <c r="W9">
        <f>R9*60</f>
        <v>1140</v>
      </c>
      <c r="X9">
        <f>S9</f>
        <v>0</v>
      </c>
    </row>
    <row r="10" spans="1:24" x14ac:dyDescent="0.25">
      <c r="A10" s="54">
        <v>8</v>
      </c>
      <c r="B10" s="56">
        <v>856030</v>
      </c>
      <c r="C10" s="56">
        <v>1427140</v>
      </c>
      <c r="D10" s="56">
        <v>1427140</v>
      </c>
      <c r="E10" s="56">
        <v>1046570</v>
      </c>
      <c r="F10" s="54" t="s">
        <v>81</v>
      </c>
      <c r="G10" s="56">
        <f>S10+R10*60+Q10*60*60+P10*24*60*60</f>
        <v>1061700</v>
      </c>
      <c r="H10" s="57">
        <f t="shared" si="0"/>
        <v>355</v>
      </c>
      <c r="I10" s="57">
        <f t="shared" si="1"/>
        <v>20.33898305084746</v>
      </c>
      <c r="J10" s="45">
        <v>60</v>
      </c>
      <c r="K10" s="45">
        <f t="shared" si="2"/>
        <v>184</v>
      </c>
      <c r="L10" s="51" t="s">
        <v>91</v>
      </c>
      <c r="M10" t="s">
        <v>81</v>
      </c>
      <c r="N10">
        <v>12</v>
      </c>
      <c r="O10" s="51">
        <v>0.28819444444444448</v>
      </c>
      <c r="P10">
        <v>12</v>
      </c>
      <c r="Q10">
        <f>HOUR(O10)</f>
        <v>6</v>
      </c>
      <c r="R10" s="22">
        <f>MINUTE(O10)</f>
        <v>55</v>
      </c>
      <c r="S10" s="22">
        <f>SECOND(O10)</f>
        <v>0</v>
      </c>
      <c r="U10">
        <f>P10*24*(60*60)</f>
        <v>1036800</v>
      </c>
      <c r="V10">
        <f>Q10*60*60</f>
        <v>21600</v>
      </c>
      <c r="W10">
        <f>R10*60</f>
        <v>3300</v>
      </c>
      <c r="X10">
        <f>S10</f>
        <v>0</v>
      </c>
    </row>
    <row r="11" spans="1:24" x14ac:dyDescent="0.25">
      <c r="A11" s="54">
        <v>9</v>
      </c>
      <c r="B11" s="56">
        <v>1712570</v>
      </c>
      <c r="C11" s="56">
        <v>2854280</v>
      </c>
      <c r="D11" s="56">
        <v>2854280</v>
      </c>
      <c r="E11" s="56">
        <v>3093140</v>
      </c>
      <c r="F11" s="54" t="s">
        <v>82</v>
      </c>
      <c r="G11" s="56">
        <f>S11+R11*60+Q11*60*60+P11*24*60*60</f>
        <v>3185100</v>
      </c>
      <c r="H11" s="57">
        <f t="shared" si="0"/>
        <v>425</v>
      </c>
      <c r="I11" s="57">
        <f t="shared" si="1"/>
        <v>19.718309859154928</v>
      </c>
      <c r="J11" s="45">
        <v>70</v>
      </c>
      <c r="K11" s="45">
        <f t="shared" si="2"/>
        <v>240</v>
      </c>
      <c r="L11" s="51" t="s">
        <v>92</v>
      </c>
      <c r="M11" t="s">
        <v>82</v>
      </c>
      <c r="N11">
        <v>36</v>
      </c>
      <c r="O11" s="51">
        <v>0.86458333333333337</v>
      </c>
      <c r="P11">
        <v>36</v>
      </c>
      <c r="Q11">
        <f>HOUR(O11)</f>
        <v>20</v>
      </c>
      <c r="R11" s="22">
        <f>MINUTE(O11)</f>
        <v>45</v>
      </c>
      <c r="S11" s="22">
        <f>SECOND(O11)</f>
        <v>0</v>
      </c>
      <c r="U11">
        <f>P11*24*(60*60)</f>
        <v>3110400</v>
      </c>
      <c r="V11">
        <f>Q11*60*60</f>
        <v>72000</v>
      </c>
      <c r="W11">
        <f>R11*60</f>
        <v>2700</v>
      </c>
      <c r="X11">
        <f>S11</f>
        <v>0</v>
      </c>
    </row>
    <row r="12" spans="1:24" x14ac:dyDescent="0.25">
      <c r="A12" s="54">
        <v>10</v>
      </c>
      <c r="B12" s="56">
        <v>3425140</v>
      </c>
      <c r="C12" s="56">
        <v>5708570</v>
      </c>
      <c r="D12" s="56">
        <v>5708570</v>
      </c>
      <c r="E12" s="56">
        <v>15464810</v>
      </c>
      <c r="F12" s="54" t="s">
        <v>83</v>
      </c>
      <c r="G12" s="56">
        <f>S12+R12*60+Q12*60*60+P12*24*60*60</f>
        <v>7962720</v>
      </c>
      <c r="H12" s="57">
        <f t="shared" si="0"/>
        <v>505</v>
      </c>
      <c r="I12" s="57">
        <f t="shared" si="1"/>
        <v>18.823529411764707</v>
      </c>
      <c r="J12" s="45">
        <v>80</v>
      </c>
      <c r="K12" s="45">
        <f t="shared" si="2"/>
        <v>304</v>
      </c>
      <c r="L12" s="51" t="s">
        <v>93</v>
      </c>
      <c r="M12" t="s">
        <v>83</v>
      </c>
      <c r="N12">
        <v>92</v>
      </c>
      <c r="O12" s="51">
        <v>0.16111111111111112</v>
      </c>
      <c r="P12">
        <v>92</v>
      </c>
      <c r="Q12">
        <f>HOUR(O12)</f>
        <v>3</v>
      </c>
      <c r="R12" s="22">
        <f>MINUTE(O12)</f>
        <v>52</v>
      </c>
      <c r="S12" s="22">
        <f>SECOND(O12)</f>
        <v>0</v>
      </c>
      <c r="U12">
        <f>P12*24*(60*60)</f>
        <v>7948800</v>
      </c>
      <c r="V12">
        <f>Q12*60*60</f>
        <v>10800</v>
      </c>
      <c r="W12">
        <f>R12*60</f>
        <v>3120</v>
      </c>
      <c r="X12">
        <f>S12</f>
        <v>0</v>
      </c>
    </row>
    <row r="13" spans="1:24" x14ac:dyDescent="0.25">
      <c r="J13" s="45"/>
    </row>
    <row r="14" spans="1:24" x14ac:dyDescent="0.25">
      <c r="A14" s="7" t="s">
        <v>96</v>
      </c>
      <c r="G14" s="52"/>
      <c r="J14" s="45"/>
      <c r="K14" s="51"/>
      <c r="L14" s="22"/>
      <c r="M14" s="51"/>
    </row>
    <row r="15" spans="1:24" x14ac:dyDescent="0.25">
      <c r="A15" t="s">
        <v>100</v>
      </c>
      <c r="B15" s="44"/>
      <c r="C15" s="45"/>
      <c r="D15" s="45"/>
      <c r="E15" s="45"/>
      <c r="J15" s="45"/>
      <c r="K15" s="51"/>
      <c r="L15" s="22"/>
      <c r="M15" s="51"/>
    </row>
    <row r="16" spans="1:24" x14ac:dyDescent="0.25">
      <c r="A16" s="44" t="s">
        <v>98</v>
      </c>
      <c r="B16" s="45"/>
      <c r="C16" s="45"/>
      <c r="D16" s="45"/>
      <c r="E16" s="45"/>
      <c r="J16" s="45"/>
      <c r="K16" s="51"/>
      <c r="L16" s="22"/>
      <c r="M16" s="51"/>
    </row>
    <row r="17" spans="1:21" x14ac:dyDescent="0.25">
      <c r="A17" s="44" t="s">
        <v>97</v>
      </c>
      <c r="B17" s="45"/>
      <c r="C17" s="45"/>
      <c r="D17" s="45"/>
      <c r="E17" s="45"/>
      <c r="J17" s="45"/>
      <c r="K17" s="51"/>
      <c r="L17" s="22"/>
      <c r="M17" s="51"/>
    </row>
    <row r="18" spans="1:21" x14ac:dyDescent="0.25">
      <c r="A18" s="44" t="s">
        <v>99</v>
      </c>
      <c r="B18" s="45"/>
      <c r="C18" s="45"/>
      <c r="D18" s="45"/>
      <c r="E18" s="45"/>
      <c r="J18" s="45"/>
      <c r="K18" s="51"/>
      <c r="L18" s="22"/>
      <c r="M18" s="51"/>
    </row>
    <row r="19" spans="1:21" x14ac:dyDescent="0.25">
      <c r="A19" s="44" t="s">
        <v>101</v>
      </c>
      <c r="B19" s="45"/>
      <c r="C19" s="45"/>
      <c r="D19" s="45"/>
      <c r="E19" s="45"/>
      <c r="J19" s="45"/>
    </row>
    <row r="20" spans="1:21" x14ac:dyDescent="0.25">
      <c r="A20" s="49" t="s">
        <v>103</v>
      </c>
      <c r="C20" s="50"/>
      <c r="D20" s="50"/>
      <c r="E20" s="50"/>
      <c r="F20" s="50"/>
      <c r="G20" s="50"/>
      <c r="H20" s="50"/>
      <c r="I20" s="50"/>
      <c r="J20" s="50"/>
      <c r="K20" s="50"/>
      <c r="L20" s="50"/>
    </row>
    <row r="21" spans="1:21" s="7" customFormat="1" x14ac:dyDescent="0.25">
      <c r="A21" s="58" t="s">
        <v>102</v>
      </c>
      <c r="B21" s="58">
        <f>H2</f>
        <v>125</v>
      </c>
      <c r="C21" s="59">
        <f>H3</f>
        <v>130</v>
      </c>
      <c r="D21" s="59">
        <f>H4</f>
        <v>140</v>
      </c>
      <c r="E21" s="59">
        <f>H5</f>
        <v>155</v>
      </c>
      <c r="F21" s="59">
        <f>H6</f>
        <v>175</v>
      </c>
      <c r="G21" s="59">
        <f>H7</f>
        <v>205</v>
      </c>
      <c r="H21" s="59">
        <f>H8</f>
        <v>245</v>
      </c>
      <c r="I21" s="59">
        <f>H9</f>
        <v>295</v>
      </c>
      <c r="J21" s="59">
        <f>H10</f>
        <v>355</v>
      </c>
      <c r="K21" s="59">
        <f>H11</f>
        <v>425</v>
      </c>
      <c r="L21" s="59">
        <f>H12</f>
        <v>505</v>
      </c>
    </row>
    <row r="22" spans="1:21" ht="15.75" x14ac:dyDescent="0.3">
      <c r="A22" s="61">
        <v>125000</v>
      </c>
      <c r="B22" s="60">
        <f t="shared" ref="B22:B40" si="3">$A22/B$21/(60)</f>
        <v>16.666666666666668</v>
      </c>
      <c r="C22" s="60">
        <f t="shared" ref="C22:L37" si="4">$A22/C$21/(60)</f>
        <v>16.025641025641026</v>
      </c>
      <c r="D22" s="60">
        <f t="shared" si="4"/>
        <v>14.880952380952381</v>
      </c>
      <c r="E22" s="60">
        <f t="shared" si="4"/>
        <v>13.440860215053764</v>
      </c>
      <c r="F22" s="60">
        <f t="shared" si="4"/>
        <v>11.904761904761905</v>
      </c>
      <c r="G22" s="60">
        <f t="shared" si="4"/>
        <v>10.16260162601626</v>
      </c>
      <c r="H22" s="60">
        <f t="shared" si="4"/>
        <v>8.5034013605442187</v>
      </c>
      <c r="I22" s="60">
        <f t="shared" si="4"/>
        <v>7.0621468926553668</v>
      </c>
      <c r="J22" s="60">
        <f t="shared" si="4"/>
        <v>5.868544600938967</v>
      </c>
      <c r="K22" s="60">
        <f t="shared" si="4"/>
        <v>4.9019607843137258</v>
      </c>
      <c r="L22" s="60">
        <f t="shared" si="4"/>
        <v>4.1254125412541258</v>
      </c>
      <c r="N22" s="47"/>
      <c r="O22" s="47"/>
      <c r="P22" s="47"/>
      <c r="Q22" s="47"/>
      <c r="R22" s="47"/>
      <c r="S22" s="47"/>
      <c r="T22" s="47"/>
      <c r="U22" s="47"/>
    </row>
    <row r="23" spans="1:21" ht="15.75" x14ac:dyDescent="0.3">
      <c r="A23" s="61">
        <v>180000</v>
      </c>
      <c r="B23" s="60">
        <f t="shared" si="3"/>
        <v>24</v>
      </c>
      <c r="C23" s="60">
        <f t="shared" si="4"/>
        <v>23.076923076923077</v>
      </c>
      <c r="D23" s="60">
        <f t="shared" si="4"/>
        <v>21.428571428571431</v>
      </c>
      <c r="E23" s="60">
        <f t="shared" si="4"/>
        <v>19.35483870967742</v>
      </c>
      <c r="F23" s="60">
        <f t="shared" si="4"/>
        <v>17.142857142857146</v>
      </c>
      <c r="G23" s="60">
        <f t="shared" si="4"/>
        <v>14.634146341463413</v>
      </c>
      <c r="H23" s="60">
        <f t="shared" si="4"/>
        <v>12.244897959183673</v>
      </c>
      <c r="I23" s="60">
        <f t="shared" si="4"/>
        <v>10.169491525423728</v>
      </c>
      <c r="J23" s="60">
        <f t="shared" si="4"/>
        <v>8.4507042253521139</v>
      </c>
      <c r="K23" s="60">
        <f t="shared" si="4"/>
        <v>7.0588235294117645</v>
      </c>
      <c r="L23" s="60">
        <f t="shared" si="4"/>
        <v>5.9405940594059405</v>
      </c>
      <c r="N23" s="47"/>
      <c r="O23" s="47"/>
      <c r="P23" s="47"/>
      <c r="Q23" s="47"/>
      <c r="R23" s="47"/>
      <c r="S23" s="47"/>
      <c r="U23" s="47"/>
    </row>
    <row r="24" spans="1:21" ht="15.75" x14ac:dyDescent="0.3">
      <c r="A24" s="61">
        <v>200000</v>
      </c>
      <c r="B24" s="60">
        <f t="shared" si="3"/>
        <v>26.666666666666668</v>
      </c>
      <c r="C24" s="60">
        <f t="shared" si="4"/>
        <v>25.641025641025642</v>
      </c>
      <c r="D24" s="60">
        <f t="shared" si="4"/>
        <v>23.80952380952381</v>
      </c>
      <c r="E24" s="60">
        <f t="shared" si="4"/>
        <v>21.50537634408602</v>
      </c>
      <c r="F24" s="60">
        <f t="shared" si="4"/>
        <v>19.047619047619047</v>
      </c>
      <c r="G24" s="60">
        <f t="shared" si="4"/>
        <v>16.260162601626018</v>
      </c>
      <c r="H24" s="60">
        <f t="shared" si="4"/>
        <v>13.605442176870749</v>
      </c>
      <c r="I24" s="60">
        <f t="shared" si="4"/>
        <v>11.299435028248586</v>
      </c>
      <c r="J24" s="60">
        <f t="shared" si="4"/>
        <v>9.3896713615023462</v>
      </c>
      <c r="K24" s="60">
        <f t="shared" si="4"/>
        <v>7.8431372549019605</v>
      </c>
      <c r="L24" s="60">
        <f t="shared" si="4"/>
        <v>6.6006600660066006</v>
      </c>
      <c r="N24" s="47"/>
      <c r="O24" s="47"/>
      <c r="P24" s="47"/>
      <c r="Q24" s="47"/>
      <c r="R24" s="47"/>
      <c r="S24" s="47"/>
      <c r="U24" s="47"/>
    </row>
    <row r="25" spans="1:21" ht="15.75" x14ac:dyDescent="0.3">
      <c r="A25" s="61">
        <v>250000</v>
      </c>
      <c r="B25" s="60">
        <f t="shared" si="3"/>
        <v>33.333333333333336</v>
      </c>
      <c r="C25" s="60">
        <f t="shared" si="4"/>
        <v>32.051282051282051</v>
      </c>
      <c r="D25" s="60">
        <f t="shared" si="4"/>
        <v>29.761904761904763</v>
      </c>
      <c r="E25" s="60">
        <f t="shared" si="4"/>
        <v>26.881720430107528</v>
      </c>
      <c r="F25" s="60">
        <f t="shared" si="4"/>
        <v>23.80952380952381</v>
      </c>
      <c r="G25" s="60">
        <f t="shared" si="4"/>
        <v>20.325203252032519</v>
      </c>
      <c r="H25" s="60">
        <f t="shared" si="4"/>
        <v>17.006802721088437</v>
      </c>
      <c r="I25" s="60">
        <f t="shared" si="4"/>
        <v>14.124293785310734</v>
      </c>
      <c r="J25" s="60">
        <f t="shared" si="4"/>
        <v>11.737089201877934</v>
      </c>
      <c r="K25" s="60">
        <f t="shared" si="4"/>
        <v>9.8039215686274517</v>
      </c>
      <c r="L25" s="60">
        <f t="shared" si="4"/>
        <v>8.2508250825082516</v>
      </c>
      <c r="N25" s="47"/>
      <c r="O25" s="47"/>
      <c r="P25" s="47"/>
      <c r="Q25" s="47"/>
      <c r="R25" s="47"/>
      <c r="S25" s="47"/>
      <c r="U25" s="47"/>
    </row>
    <row r="26" spans="1:21" ht="15.75" x14ac:dyDescent="0.3">
      <c r="A26" s="61">
        <v>300000</v>
      </c>
      <c r="B26" s="60">
        <f t="shared" si="3"/>
        <v>40</v>
      </c>
      <c r="C26" s="60">
        <f t="shared" si="4"/>
        <v>38.46153846153846</v>
      </c>
      <c r="D26" s="60">
        <f t="shared" si="4"/>
        <v>35.714285714285708</v>
      </c>
      <c r="E26" s="60">
        <f t="shared" si="4"/>
        <v>32.258064516129032</v>
      </c>
      <c r="F26" s="60">
        <f t="shared" si="4"/>
        <v>28.571428571428569</v>
      </c>
      <c r="G26" s="60">
        <f t="shared" si="4"/>
        <v>24.390243902439025</v>
      </c>
      <c r="H26" s="60">
        <f t="shared" si="4"/>
        <v>20.408163265306122</v>
      </c>
      <c r="I26" s="60">
        <f t="shared" si="4"/>
        <v>16.949152542372882</v>
      </c>
      <c r="J26" s="60">
        <f t="shared" si="4"/>
        <v>14.084507042253522</v>
      </c>
      <c r="K26" s="60">
        <f t="shared" si="4"/>
        <v>11.76470588235294</v>
      </c>
      <c r="L26" s="60">
        <f t="shared" si="4"/>
        <v>9.9009900990099009</v>
      </c>
      <c r="N26" s="47"/>
      <c r="O26" s="47"/>
      <c r="P26" s="47"/>
      <c r="Q26" s="47"/>
      <c r="R26" s="47"/>
      <c r="S26" s="47"/>
      <c r="U26" s="47"/>
    </row>
    <row r="27" spans="1:21" ht="15.75" x14ac:dyDescent="0.3">
      <c r="A27" s="61">
        <v>350000</v>
      </c>
      <c r="B27" s="60">
        <f t="shared" si="3"/>
        <v>46.666666666666664</v>
      </c>
      <c r="C27" s="60">
        <f t="shared" si="4"/>
        <v>44.871794871794876</v>
      </c>
      <c r="D27" s="60">
        <f t="shared" si="4"/>
        <v>41.666666666666664</v>
      </c>
      <c r="E27" s="60">
        <f t="shared" si="4"/>
        <v>37.634408602150536</v>
      </c>
      <c r="F27" s="60">
        <f t="shared" si="4"/>
        <v>33.333333333333336</v>
      </c>
      <c r="G27" s="60">
        <f t="shared" si="4"/>
        <v>28.455284552845526</v>
      </c>
      <c r="H27" s="60">
        <f t="shared" si="4"/>
        <v>23.80952380952381</v>
      </c>
      <c r="I27" s="60">
        <f t="shared" si="4"/>
        <v>19.774011299435028</v>
      </c>
      <c r="J27" s="60">
        <f t="shared" si="4"/>
        <v>16.431924882629108</v>
      </c>
      <c r="K27" s="60">
        <f t="shared" si="4"/>
        <v>13.725490196078431</v>
      </c>
      <c r="L27" s="60">
        <f t="shared" si="4"/>
        <v>11.551155115511552</v>
      </c>
      <c r="N27" s="47"/>
      <c r="O27" s="47"/>
      <c r="P27" s="47"/>
      <c r="Q27" s="47"/>
      <c r="R27" s="47"/>
      <c r="S27" s="47"/>
      <c r="U27" s="47"/>
    </row>
    <row r="28" spans="1:21" ht="15.75" x14ac:dyDescent="0.3">
      <c r="A28" s="61">
        <v>425000</v>
      </c>
      <c r="B28" s="60">
        <f t="shared" si="3"/>
        <v>56.666666666666664</v>
      </c>
      <c r="C28" s="60">
        <f t="shared" si="4"/>
        <v>54.487179487179482</v>
      </c>
      <c r="D28" s="60">
        <f t="shared" si="4"/>
        <v>50.595238095238095</v>
      </c>
      <c r="E28" s="60">
        <f t="shared" si="4"/>
        <v>45.6989247311828</v>
      </c>
      <c r="F28" s="60">
        <f t="shared" si="4"/>
        <v>40.476190476190474</v>
      </c>
      <c r="G28" s="60">
        <f t="shared" si="4"/>
        <v>34.552845528455279</v>
      </c>
      <c r="H28" s="60">
        <f t="shared" si="4"/>
        <v>28.911564625850342</v>
      </c>
      <c r="I28" s="60">
        <f t="shared" si="4"/>
        <v>24.011299435028249</v>
      </c>
      <c r="J28" s="60">
        <f t="shared" si="4"/>
        <v>19.953051643192488</v>
      </c>
      <c r="K28" s="60">
        <f t="shared" si="4"/>
        <v>16.666666666666668</v>
      </c>
      <c r="L28" s="60">
        <f t="shared" si="4"/>
        <v>14.026402640264026</v>
      </c>
      <c r="N28" s="47"/>
      <c r="O28" s="47"/>
      <c r="P28" s="47"/>
      <c r="Q28" s="47"/>
      <c r="R28" s="47"/>
      <c r="S28" s="47"/>
      <c r="U28" s="47"/>
    </row>
    <row r="29" spans="1:21" ht="15.75" x14ac:dyDescent="0.3">
      <c r="A29" s="61">
        <v>500000</v>
      </c>
      <c r="B29" s="60">
        <f t="shared" si="3"/>
        <v>66.666666666666671</v>
      </c>
      <c r="C29" s="60">
        <f t="shared" si="4"/>
        <v>64.102564102564102</v>
      </c>
      <c r="D29" s="60">
        <f t="shared" si="4"/>
        <v>59.523809523809526</v>
      </c>
      <c r="E29" s="60">
        <f t="shared" si="4"/>
        <v>53.763440860215056</v>
      </c>
      <c r="F29" s="60">
        <f t="shared" si="4"/>
        <v>47.61904761904762</v>
      </c>
      <c r="G29" s="60">
        <f t="shared" si="4"/>
        <v>40.650406504065039</v>
      </c>
      <c r="H29" s="60">
        <f t="shared" si="4"/>
        <v>34.013605442176875</v>
      </c>
      <c r="I29" s="60">
        <f t="shared" si="4"/>
        <v>28.248587570621467</v>
      </c>
      <c r="J29" s="60">
        <f t="shared" si="4"/>
        <v>23.474178403755868</v>
      </c>
      <c r="K29" s="60">
        <f t="shared" si="4"/>
        <v>19.607843137254903</v>
      </c>
      <c r="L29" s="60">
        <f t="shared" si="4"/>
        <v>16.501650165016503</v>
      </c>
      <c r="N29" s="47"/>
      <c r="O29" s="47"/>
      <c r="P29" s="47"/>
      <c r="Q29" s="47"/>
      <c r="R29" s="47"/>
      <c r="S29" s="47"/>
      <c r="U29" s="47"/>
    </row>
    <row r="30" spans="1:21" ht="15.75" x14ac:dyDescent="0.3">
      <c r="A30" s="61">
        <v>700000</v>
      </c>
      <c r="B30" s="60">
        <f t="shared" si="3"/>
        <v>93.333333333333329</v>
      </c>
      <c r="C30" s="60">
        <f t="shared" si="4"/>
        <v>89.743589743589752</v>
      </c>
      <c r="D30" s="60">
        <f t="shared" si="4"/>
        <v>83.333333333333329</v>
      </c>
      <c r="E30" s="60">
        <f t="shared" si="4"/>
        <v>75.268817204301072</v>
      </c>
      <c r="F30" s="60">
        <f t="shared" si="4"/>
        <v>66.666666666666671</v>
      </c>
      <c r="G30" s="60">
        <f t="shared" si="4"/>
        <v>56.910569105691053</v>
      </c>
      <c r="H30" s="60">
        <f t="shared" si="4"/>
        <v>47.61904761904762</v>
      </c>
      <c r="I30" s="60">
        <f t="shared" si="4"/>
        <v>39.548022598870055</v>
      </c>
      <c r="J30" s="60">
        <f t="shared" si="4"/>
        <v>32.863849765258216</v>
      </c>
      <c r="K30" s="60">
        <f t="shared" si="4"/>
        <v>27.450980392156861</v>
      </c>
      <c r="L30" s="60">
        <f t="shared" si="4"/>
        <v>23.102310231023104</v>
      </c>
      <c r="N30" s="47"/>
      <c r="O30" s="47"/>
      <c r="P30" s="47"/>
      <c r="Q30" s="47"/>
      <c r="R30" s="47"/>
      <c r="S30" s="47"/>
      <c r="U30" s="47"/>
    </row>
    <row r="31" spans="1:21" ht="15.75" x14ac:dyDescent="0.3">
      <c r="A31" s="61">
        <v>750000</v>
      </c>
      <c r="B31" s="60">
        <f t="shared" si="3"/>
        <v>100</v>
      </c>
      <c r="C31" s="60">
        <f t="shared" si="4"/>
        <v>96.15384615384616</v>
      </c>
      <c r="D31" s="60">
        <f t="shared" si="4"/>
        <v>89.285714285714278</v>
      </c>
      <c r="E31" s="60">
        <f t="shared" si="4"/>
        <v>80.645161290322591</v>
      </c>
      <c r="F31" s="60">
        <f t="shared" si="4"/>
        <v>71.428571428571416</v>
      </c>
      <c r="G31" s="60">
        <f t="shared" si="4"/>
        <v>60.975609756097562</v>
      </c>
      <c r="H31" s="60">
        <f t="shared" si="4"/>
        <v>51.020408163265309</v>
      </c>
      <c r="I31" s="60">
        <f t="shared" si="4"/>
        <v>42.372881355932208</v>
      </c>
      <c r="J31" s="60">
        <f t="shared" si="4"/>
        <v>35.2112676056338</v>
      </c>
      <c r="K31" s="60">
        <f t="shared" si="4"/>
        <v>29.411764705882355</v>
      </c>
      <c r="L31" s="60">
        <f t="shared" si="4"/>
        <v>24.75247524752475</v>
      </c>
      <c r="N31" s="47"/>
      <c r="O31" s="47"/>
      <c r="P31" s="47"/>
      <c r="Q31" s="47"/>
      <c r="R31" s="47"/>
      <c r="S31" s="47"/>
      <c r="U31" s="47"/>
    </row>
    <row r="32" spans="1:21" ht="15.75" x14ac:dyDescent="0.3">
      <c r="A32" s="61">
        <v>900000</v>
      </c>
      <c r="B32" s="60">
        <f t="shared" si="3"/>
        <v>120</v>
      </c>
      <c r="C32" s="60">
        <f t="shared" si="4"/>
        <v>115.38461538461539</v>
      </c>
      <c r="D32" s="60">
        <f t="shared" si="4"/>
        <v>107.14285714285714</v>
      </c>
      <c r="E32" s="60">
        <f t="shared" si="4"/>
        <v>96.774193548387089</v>
      </c>
      <c r="F32" s="60">
        <f t="shared" si="4"/>
        <v>85.714285714285722</v>
      </c>
      <c r="G32" s="60">
        <f t="shared" si="4"/>
        <v>73.170731707317074</v>
      </c>
      <c r="H32" s="60">
        <f t="shared" si="4"/>
        <v>61.224489795918366</v>
      </c>
      <c r="I32" s="60">
        <f t="shared" si="4"/>
        <v>50.847457627118644</v>
      </c>
      <c r="J32" s="60">
        <f t="shared" si="4"/>
        <v>42.253521126760567</v>
      </c>
      <c r="K32" s="60">
        <f t="shared" si="4"/>
        <v>35.294117647058819</v>
      </c>
      <c r="L32" s="60">
        <f t="shared" si="4"/>
        <v>29.702970297029704</v>
      </c>
      <c r="N32" s="47"/>
      <c r="O32" s="47"/>
      <c r="P32" s="47"/>
      <c r="Q32" s="47"/>
      <c r="R32" s="47"/>
      <c r="S32" s="47"/>
      <c r="U32" s="47"/>
    </row>
    <row r="33" spans="1:21" ht="15.75" x14ac:dyDescent="0.3">
      <c r="A33" s="61">
        <v>950000</v>
      </c>
      <c r="B33" s="60">
        <f t="shared" si="3"/>
        <v>126.66666666666667</v>
      </c>
      <c r="C33" s="60">
        <f t="shared" si="4"/>
        <v>121.7948717948718</v>
      </c>
      <c r="D33" s="60">
        <f t="shared" si="4"/>
        <v>113.09523809523809</v>
      </c>
      <c r="E33" s="60">
        <f t="shared" si="4"/>
        <v>102.15053763440861</v>
      </c>
      <c r="F33" s="60">
        <f t="shared" si="4"/>
        <v>90.476190476190467</v>
      </c>
      <c r="G33" s="60">
        <f t="shared" si="4"/>
        <v>77.235772357723576</v>
      </c>
      <c r="H33" s="60">
        <f t="shared" si="4"/>
        <v>64.625850340136054</v>
      </c>
      <c r="I33" s="60">
        <f t="shared" si="4"/>
        <v>53.672316384180796</v>
      </c>
      <c r="J33" s="60">
        <f t="shared" si="4"/>
        <v>44.600938967136152</v>
      </c>
      <c r="K33" s="60">
        <f t="shared" si="4"/>
        <v>37.254901960784316</v>
      </c>
      <c r="L33" s="60">
        <f t="shared" si="4"/>
        <v>31.353135313531354</v>
      </c>
      <c r="N33" s="47"/>
      <c r="O33" s="47"/>
      <c r="P33" s="47"/>
      <c r="Q33" s="47"/>
      <c r="R33" s="47"/>
      <c r="S33" s="47"/>
      <c r="U33" s="47"/>
    </row>
    <row r="34" spans="1:21" ht="15.75" x14ac:dyDescent="0.3">
      <c r="A34" s="61">
        <v>1200000</v>
      </c>
      <c r="B34" s="60">
        <f t="shared" si="3"/>
        <v>160</v>
      </c>
      <c r="C34" s="60">
        <f t="shared" si="4"/>
        <v>153.84615384615384</v>
      </c>
      <c r="D34" s="60">
        <f t="shared" si="4"/>
        <v>142.85714285714283</v>
      </c>
      <c r="E34" s="60">
        <f t="shared" si="4"/>
        <v>129.03225806451613</v>
      </c>
      <c r="F34" s="60">
        <f t="shared" si="4"/>
        <v>114.28571428571428</v>
      </c>
      <c r="G34" s="60">
        <f t="shared" si="4"/>
        <v>97.560975609756099</v>
      </c>
      <c r="H34" s="60">
        <f t="shared" si="4"/>
        <v>81.632653061224488</v>
      </c>
      <c r="I34" s="60">
        <f t="shared" si="4"/>
        <v>67.79661016949153</v>
      </c>
      <c r="J34" s="60">
        <f t="shared" si="4"/>
        <v>56.338028169014088</v>
      </c>
      <c r="K34" s="60">
        <f t="shared" si="4"/>
        <v>47.058823529411761</v>
      </c>
      <c r="L34" s="60">
        <f t="shared" si="4"/>
        <v>39.603960396039604</v>
      </c>
      <c r="N34" s="47"/>
      <c r="O34" s="47"/>
      <c r="P34" s="47"/>
      <c r="Q34" s="47"/>
      <c r="R34" s="47"/>
      <c r="S34" s="47"/>
      <c r="U34" s="47"/>
    </row>
    <row r="35" spans="1:21" ht="15.75" x14ac:dyDescent="0.3">
      <c r="A35" s="61">
        <v>1250000</v>
      </c>
      <c r="B35" s="60">
        <f t="shared" si="3"/>
        <v>166.66666666666666</v>
      </c>
      <c r="C35" s="60">
        <f t="shared" si="4"/>
        <v>160.25641025641025</v>
      </c>
      <c r="D35" s="60">
        <f t="shared" si="4"/>
        <v>148.80952380952382</v>
      </c>
      <c r="E35" s="60">
        <f t="shared" si="4"/>
        <v>134.40860215053763</v>
      </c>
      <c r="F35" s="60">
        <f t="shared" si="4"/>
        <v>119.04761904761905</v>
      </c>
      <c r="G35" s="60">
        <f t="shared" si="4"/>
        <v>101.62601626016261</v>
      </c>
      <c r="H35" s="60">
        <f t="shared" si="4"/>
        <v>85.034013605442183</v>
      </c>
      <c r="I35" s="60">
        <f t="shared" si="4"/>
        <v>70.621468926553675</v>
      </c>
      <c r="J35" s="60">
        <f t="shared" si="4"/>
        <v>58.685446009389672</v>
      </c>
      <c r="K35" s="60">
        <f t="shared" si="4"/>
        <v>49.019607843137251</v>
      </c>
      <c r="L35" s="60">
        <f t="shared" si="4"/>
        <v>41.254125412541256</v>
      </c>
      <c r="N35" s="47"/>
      <c r="O35" s="47"/>
      <c r="P35" s="47"/>
      <c r="Q35" s="47"/>
      <c r="R35" s="47"/>
      <c r="S35" s="47"/>
      <c r="U35" s="47"/>
    </row>
    <row r="36" spans="1:21" ht="15.75" x14ac:dyDescent="0.3">
      <c r="A36" s="61">
        <v>1600000</v>
      </c>
      <c r="B36" s="60">
        <f t="shared" si="3"/>
        <v>213.33333333333334</v>
      </c>
      <c r="C36" s="60">
        <f t="shared" si="4"/>
        <v>205.12820512820514</v>
      </c>
      <c r="D36" s="60">
        <f t="shared" si="4"/>
        <v>190.47619047619048</v>
      </c>
      <c r="E36" s="60">
        <f t="shared" si="4"/>
        <v>172.04301075268816</v>
      </c>
      <c r="F36" s="60">
        <f t="shared" si="4"/>
        <v>152.38095238095238</v>
      </c>
      <c r="G36" s="60">
        <f t="shared" si="4"/>
        <v>130.08130081300814</v>
      </c>
      <c r="H36" s="60">
        <f t="shared" si="4"/>
        <v>108.84353741496599</v>
      </c>
      <c r="I36" s="60">
        <f t="shared" si="4"/>
        <v>90.395480225988692</v>
      </c>
      <c r="J36" s="60">
        <f t="shared" si="4"/>
        <v>75.117370892018769</v>
      </c>
      <c r="K36" s="60">
        <f t="shared" si="4"/>
        <v>62.745098039215684</v>
      </c>
      <c r="L36" s="60">
        <f t="shared" si="4"/>
        <v>52.805280528052805</v>
      </c>
      <c r="N36" s="47"/>
      <c r="O36" s="47"/>
      <c r="P36" s="47"/>
      <c r="Q36" s="47"/>
      <c r="R36" s="47"/>
      <c r="S36" s="47"/>
      <c r="U36" s="47"/>
    </row>
    <row r="37" spans="1:21" ht="15.75" x14ac:dyDescent="0.3">
      <c r="A37" s="61">
        <v>2475000</v>
      </c>
      <c r="B37" s="60">
        <f t="shared" si="3"/>
        <v>330</v>
      </c>
      <c r="C37" s="60">
        <f t="shared" si="4"/>
        <v>317.30769230769232</v>
      </c>
      <c r="D37" s="60">
        <f t="shared" si="4"/>
        <v>294.64285714285711</v>
      </c>
      <c r="E37" s="60">
        <f t="shared" si="4"/>
        <v>266.12903225806451</v>
      </c>
      <c r="F37" s="60">
        <f t="shared" si="4"/>
        <v>235.71428571428572</v>
      </c>
      <c r="G37" s="60">
        <f t="shared" si="4"/>
        <v>201.21951219512195</v>
      </c>
      <c r="H37" s="60">
        <f t="shared" si="4"/>
        <v>168.36734693877551</v>
      </c>
      <c r="I37" s="60">
        <f t="shared" si="4"/>
        <v>139.83050847457628</v>
      </c>
      <c r="J37" s="60">
        <f t="shared" si="4"/>
        <v>116.19718309859155</v>
      </c>
      <c r="K37" s="60">
        <f t="shared" si="4"/>
        <v>97.058823529411768</v>
      </c>
      <c r="L37" s="60">
        <f t="shared" si="4"/>
        <v>81.683168316831683</v>
      </c>
      <c r="N37" s="47"/>
      <c r="O37" s="47"/>
      <c r="P37" s="47"/>
      <c r="Q37" s="47"/>
      <c r="R37" s="47"/>
      <c r="S37" s="47"/>
      <c r="U37" s="47"/>
    </row>
    <row r="38" spans="1:21" ht="15.75" x14ac:dyDescent="0.3">
      <c r="A38" s="61">
        <v>3000000</v>
      </c>
      <c r="B38" s="60">
        <f t="shared" si="3"/>
        <v>400</v>
      </c>
      <c r="C38" s="60">
        <f t="shared" ref="C38:L40" si="5">$A38/C$21/(60)</f>
        <v>384.61538461538464</v>
      </c>
      <c r="D38" s="60">
        <f t="shared" si="5"/>
        <v>357.14285714285711</v>
      </c>
      <c r="E38" s="60">
        <f t="shared" si="5"/>
        <v>322.58064516129036</v>
      </c>
      <c r="F38" s="60">
        <f t="shared" si="5"/>
        <v>285.71428571428567</v>
      </c>
      <c r="G38" s="60">
        <f t="shared" si="5"/>
        <v>243.90243902439025</v>
      </c>
      <c r="H38" s="60">
        <f t="shared" si="5"/>
        <v>204.08163265306123</v>
      </c>
      <c r="I38" s="60">
        <f t="shared" si="5"/>
        <v>169.49152542372883</v>
      </c>
      <c r="J38" s="60">
        <f t="shared" si="5"/>
        <v>140.8450704225352</v>
      </c>
      <c r="K38" s="60">
        <f t="shared" si="5"/>
        <v>117.64705882352942</v>
      </c>
      <c r="L38" s="60">
        <f t="shared" si="5"/>
        <v>99.009900990098998</v>
      </c>
      <c r="N38" s="47"/>
      <c r="O38" s="47"/>
      <c r="P38" s="47"/>
      <c r="Q38" s="47"/>
      <c r="R38" s="47"/>
      <c r="S38" s="47"/>
      <c r="U38" s="47"/>
    </row>
    <row r="39" spans="1:21" ht="15.75" x14ac:dyDescent="0.3">
      <c r="A39" s="61">
        <v>3500000</v>
      </c>
      <c r="B39" s="60">
        <f t="shared" si="3"/>
        <v>466.66666666666669</v>
      </c>
      <c r="C39" s="60">
        <f t="shared" si="5"/>
        <v>448.71794871794867</v>
      </c>
      <c r="D39" s="60">
        <f t="shared" si="5"/>
        <v>416.66666666666669</v>
      </c>
      <c r="E39" s="60">
        <f t="shared" si="5"/>
        <v>376.34408602150535</v>
      </c>
      <c r="F39" s="60">
        <f t="shared" si="5"/>
        <v>333.33333333333331</v>
      </c>
      <c r="G39" s="60">
        <f t="shared" si="5"/>
        <v>284.55284552845529</v>
      </c>
      <c r="H39" s="60">
        <f t="shared" si="5"/>
        <v>238.0952380952381</v>
      </c>
      <c r="I39" s="60">
        <f t="shared" si="5"/>
        <v>197.74011299435026</v>
      </c>
      <c r="J39" s="60">
        <f t="shared" si="5"/>
        <v>164.31924882629107</v>
      </c>
      <c r="K39" s="60">
        <f t="shared" si="5"/>
        <v>137.25490196078434</v>
      </c>
      <c r="L39" s="60">
        <f t="shared" si="5"/>
        <v>115.51155115511551</v>
      </c>
      <c r="N39" s="47"/>
      <c r="O39" s="47"/>
      <c r="P39" s="47"/>
      <c r="Q39" s="47"/>
      <c r="R39" s="47"/>
      <c r="S39" s="47"/>
      <c r="U39" s="47"/>
    </row>
    <row r="40" spans="1:21" ht="15.75" x14ac:dyDescent="0.3">
      <c r="A40" s="61">
        <v>4150000</v>
      </c>
      <c r="B40" s="60">
        <f t="shared" si="3"/>
        <v>553.33333333333337</v>
      </c>
      <c r="C40" s="60">
        <f t="shared" si="5"/>
        <v>532.05128205128199</v>
      </c>
      <c r="D40" s="60">
        <f t="shared" si="5"/>
        <v>494.04761904761904</v>
      </c>
      <c r="E40" s="60">
        <f t="shared" si="5"/>
        <v>446.23655913978496</v>
      </c>
      <c r="F40" s="60">
        <f t="shared" si="5"/>
        <v>395.23809523809524</v>
      </c>
      <c r="G40" s="60">
        <f t="shared" si="5"/>
        <v>337.39837398373982</v>
      </c>
      <c r="H40" s="60">
        <f t="shared" si="5"/>
        <v>282.31292517006807</v>
      </c>
      <c r="I40" s="60">
        <f t="shared" si="5"/>
        <v>234.46327683615817</v>
      </c>
      <c r="J40" s="60">
        <f t="shared" si="5"/>
        <v>194.8356807511737</v>
      </c>
      <c r="K40" s="60">
        <f t="shared" si="5"/>
        <v>162.74509803921566</v>
      </c>
      <c r="L40" s="60">
        <f t="shared" si="5"/>
        <v>136.96369636963698</v>
      </c>
      <c r="N40" s="47"/>
      <c r="O40" s="47"/>
      <c r="P40" s="47"/>
      <c r="Q40" s="47"/>
      <c r="R40" s="47"/>
      <c r="S40" s="47"/>
      <c r="U40" s="47"/>
    </row>
    <row r="41" spans="1:21" ht="15.75" x14ac:dyDescent="0.3">
      <c r="U41" s="47"/>
    </row>
    <row r="42" spans="1:21" x14ac:dyDescent="0.25">
      <c r="A42" t="s">
        <v>77</v>
      </c>
      <c r="B42" s="46">
        <f>B22/1440</f>
        <v>1.1574074074074075E-2</v>
      </c>
      <c r="C42" s="46">
        <f t="shared" ref="C42:K42" si="6">C22/1440</f>
        <v>1.1128917378917379E-2</v>
      </c>
      <c r="D42" s="46">
        <f t="shared" si="6"/>
        <v>1.0333994708994709E-2</v>
      </c>
      <c r="E42" s="46">
        <f t="shared" si="6"/>
        <v>9.3339307048984476E-3</v>
      </c>
      <c r="F42" s="46">
        <f t="shared" si="6"/>
        <v>8.2671957671957667E-3</v>
      </c>
      <c r="G42" s="46">
        <f t="shared" si="6"/>
        <v>7.0573622402890692E-3</v>
      </c>
      <c r="H42" s="46">
        <f t="shared" si="6"/>
        <v>5.9051398337112626E-3</v>
      </c>
      <c r="I42" s="46">
        <f t="shared" si="6"/>
        <v>4.9042686754551161E-3</v>
      </c>
      <c r="J42" s="46">
        <f t="shared" si="6"/>
        <v>4.0753781950965051E-3</v>
      </c>
      <c r="K42" s="46">
        <f t="shared" si="6"/>
        <v>3.4041394335511985E-3</v>
      </c>
      <c r="L42" s="46">
        <f>L22/1440</f>
        <v>2.864869820315365E-3</v>
      </c>
    </row>
    <row r="43" spans="1:21" x14ac:dyDescent="0.25">
      <c r="B43" s="46">
        <f t="shared" ref="B43:L43" si="7">B23/1440</f>
        <v>1.6666666666666666E-2</v>
      </c>
      <c r="C43" s="46">
        <f t="shared" si="7"/>
        <v>1.6025641025641024E-2</v>
      </c>
      <c r="D43" s="46">
        <f t="shared" si="7"/>
        <v>1.4880952380952382E-2</v>
      </c>
      <c r="E43" s="46">
        <f t="shared" si="7"/>
        <v>1.3440860215053764E-2</v>
      </c>
      <c r="F43" s="46">
        <f t="shared" si="7"/>
        <v>1.1904761904761908E-2</v>
      </c>
      <c r="G43" s="46">
        <f t="shared" si="7"/>
        <v>1.016260162601626E-2</v>
      </c>
      <c r="H43" s="46">
        <f t="shared" si="7"/>
        <v>8.5034013605442167E-3</v>
      </c>
      <c r="I43" s="46">
        <f t="shared" si="7"/>
        <v>7.0621468926553672E-3</v>
      </c>
      <c r="J43" s="46">
        <f t="shared" si="7"/>
        <v>5.8685446009389677E-3</v>
      </c>
      <c r="K43" s="46">
        <f t="shared" si="7"/>
        <v>4.9019607843137254E-3</v>
      </c>
      <c r="L43" s="46">
        <f t="shared" si="7"/>
        <v>4.125412541254125E-3</v>
      </c>
    </row>
    <row r="44" spans="1:21" x14ac:dyDescent="0.25">
      <c r="B44" s="46">
        <f t="shared" ref="B44:L44" si="8">B24/1440</f>
        <v>1.8518518518518521E-2</v>
      </c>
      <c r="C44" s="46">
        <f t="shared" si="8"/>
        <v>1.7806267806267807E-2</v>
      </c>
      <c r="D44" s="46">
        <f t="shared" si="8"/>
        <v>1.6534391534391533E-2</v>
      </c>
      <c r="E44" s="46">
        <f t="shared" si="8"/>
        <v>1.4934289127837515E-2</v>
      </c>
      <c r="F44" s="46">
        <f t="shared" si="8"/>
        <v>1.3227513227513227E-2</v>
      </c>
      <c r="G44" s="46">
        <f t="shared" si="8"/>
        <v>1.1291779584462511E-2</v>
      </c>
      <c r="H44" s="46">
        <f t="shared" si="8"/>
        <v>9.4482237339380201E-3</v>
      </c>
      <c r="I44" s="46">
        <f t="shared" si="8"/>
        <v>7.8468298807281844E-3</v>
      </c>
      <c r="J44" s="46">
        <f t="shared" si="8"/>
        <v>6.5206051121544069E-3</v>
      </c>
      <c r="K44" s="46">
        <f t="shared" si="8"/>
        <v>5.4466230936819167E-3</v>
      </c>
      <c r="L44" s="46">
        <f t="shared" si="8"/>
        <v>4.5837917125045834E-3</v>
      </c>
    </row>
    <row r="45" spans="1:21" x14ac:dyDescent="0.25">
      <c r="B45" s="46">
        <f t="shared" ref="B45:L45" si="9">B25/1440</f>
        <v>2.314814814814815E-2</v>
      </c>
      <c r="C45" s="46">
        <f t="shared" si="9"/>
        <v>2.2257834757834757E-2</v>
      </c>
      <c r="D45" s="46">
        <f t="shared" si="9"/>
        <v>2.0667989417989419E-2</v>
      </c>
      <c r="E45" s="46">
        <f t="shared" si="9"/>
        <v>1.8667861409796895E-2</v>
      </c>
      <c r="F45" s="46">
        <f t="shared" si="9"/>
        <v>1.6534391534391533E-2</v>
      </c>
      <c r="G45" s="46">
        <f t="shared" si="9"/>
        <v>1.4114724480578138E-2</v>
      </c>
      <c r="H45" s="46">
        <f t="shared" si="9"/>
        <v>1.1810279667422525E-2</v>
      </c>
      <c r="I45" s="46">
        <f t="shared" si="9"/>
        <v>9.8085373509102323E-3</v>
      </c>
      <c r="J45" s="46">
        <f t="shared" si="9"/>
        <v>8.1507563901930102E-3</v>
      </c>
      <c r="K45" s="46">
        <f t="shared" si="9"/>
        <v>6.8082788671023969E-3</v>
      </c>
      <c r="L45" s="46">
        <f t="shared" si="9"/>
        <v>5.7297396406307301E-3</v>
      </c>
    </row>
    <row r="46" spans="1:21" x14ac:dyDescent="0.25">
      <c r="B46" s="46">
        <f t="shared" ref="B46:L46" si="10">B26/1440</f>
        <v>2.7777777777777776E-2</v>
      </c>
      <c r="C46" s="46">
        <f t="shared" si="10"/>
        <v>2.6709401709401708E-2</v>
      </c>
      <c r="D46" s="46">
        <f t="shared" si="10"/>
        <v>2.4801587301587297E-2</v>
      </c>
      <c r="E46" s="46">
        <f t="shared" si="10"/>
        <v>2.2401433691756272E-2</v>
      </c>
      <c r="F46" s="46">
        <f t="shared" si="10"/>
        <v>1.984126984126984E-2</v>
      </c>
      <c r="G46" s="46">
        <f t="shared" si="10"/>
        <v>1.6937669376693769E-2</v>
      </c>
      <c r="H46" s="46">
        <f t="shared" si="10"/>
        <v>1.4172335600907028E-2</v>
      </c>
      <c r="I46" s="46">
        <f t="shared" si="10"/>
        <v>1.177024482109228E-2</v>
      </c>
      <c r="J46" s="46">
        <f t="shared" si="10"/>
        <v>9.7809076682316125E-3</v>
      </c>
      <c r="K46" s="46">
        <f t="shared" si="10"/>
        <v>8.1699346405228745E-3</v>
      </c>
      <c r="L46" s="46">
        <f t="shared" si="10"/>
        <v>6.8756875687568759E-3</v>
      </c>
    </row>
    <row r="47" spans="1:21" x14ac:dyDescent="0.25">
      <c r="B47" s="46">
        <f t="shared" ref="B47:L47" si="11">B27/1440</f>
        <v>3.2407407407407406E-2</v>
      </c>
      <c r="C47" s="46">
        <f t="shared" si="11"/>
        <v>3.1160968660968662E-2</v>
      </c>
      <c r="D47" s="46">
        <f t="shared" si="11"/>
        <v>2.8935185185185182E-2</v>
      </c>
      <c r="E47" s="46">
        <f t="shared" si="11"/>
        <v>2.6135005973715649E-2</v>
      </c>
      <c r="F47" s="46">
        <f t="shared" si="11"/>
        <v>2.314814814814815E-2</v>
      </c>
      <c r="G47" s="46">
        <f t="shared" si="11"/>
        <v>1.9760614272809392E-2</v>
      </c>
      <c r="H47" s="46">
        <f t="shared" si="11"/>
        <v>1.6534391534391533E-2</v>
      </c>
      <c r="I47" s="46">
        <f t="shared" si="11"/>
        <v>1.3731952291274324E-2</v>
      </c>
      <c r="J47" s="46">
        <f t="shared" si="11"/>
        <v>1.1411058946270213E-2</v>
      </c>
      <c r="K47" s="46">
        <f t="shared" si="11"/>
        <v>9.5315904139433548E-3</v>
      </c>
      <c r="L47" s="46">
        <f t="shared" si="11"/>
        <v>8.0216354968830218E-3</v>
      </c>
    </row>
    <row r="48" spans="1:21" x14ac:dyDescent="0.25">
      <c r="B48" s="46">
        <f t="shared" ref="B48:L48" si="12">B28/1440</f>
        <v>3.9351851851851853E-2</v>
      </c>
      <c r="C48" s="46">
        <f t="shared" si="12"/>
        <v>3.7838319088319083E-2</v>
      </c>
      <c r="D48" s="46">
        <f t="shared" si="12"/>
        <v>3.5135582010582013E-2</v>
      </c>
      <c r="E48" s="46">
        <f t="shared" si="12"/>
        <v>3.1735364396654725E-2</v>
      </c>
      <c r="F48" s="46">
        <f t="shared" si="12"/>
        <v>2.8108465608465607E-2</v>
      </c>
      <c r="G48" s="46">
        <f t="shared" si="12"/>
        <v>2.3995031616982833E-2</v>
      </c>
      <c r="H48" s="46">
        <f t="shared" si="12"/>
        <v>2.0077475434618294E-2</v>
      </c>
      <c r="I48" s="46">
        <f t="shared" si="12"/>
        <v>1.6674513496547395E-2</v>
      </c>
      <c r="J48" s="46">
        <f t="shared" si="12"/>
        <v>1.3856285863328117E-2</v>
      </c>
      <c r="K48" s="46">
        <f t="shared" si="12"/>
        <v>1.1574074074074075E-2</v>
      </c>
      <c r="L48" s="46">
        <f t="shared" si="12"/>
        <v>9.7405573890722401E-3</v>
      </c>
    </row>
    <row r="49" spans="1:16" x14ac:dyDescent="0.25">
      <c r="B49" s="46">
        <f t="shared" ref="B49:L49" si="13">B29/1440</f>
        <v>4.6296296296296301E-2</v>
      </c>
      <c r="C49" s="46">
        <f t="shared" si="13"/>
        <v>4.4515669515669515E-2</v>
      </c>
      <c r="D49" s="46">
        <f t="shared" si="13"/>
        <v>4.1335978835978837E-2</v>
      </c>
      <c r="E49" s="46">
        <f t="shared" si="13"/>
        <v>3.733572281959379E-2</v>
      </c>
      <c r="F49" s="46">
        <f t="shared" si="13"/>
        <v>3.3068783068783067E-2</v>
      </c>
      <c r="G49" s="46">
        <f t="shared" si="13"/>
        <v>2.8229448961156277E-2</v>
      </c>
      <c r="H49" s="46">
        <f t="shared" si="13"/>
        <v>2.362055933484505E-2</v>
      </c>
      <c r="I49" s="46">
        <f t="shared" si="13"/>
        <v>1.9617074701820465E-2</v>
      </c>
      <c r="J49" s="46">
        <f t="shared" si="13"/>
        <v>1.630151278038602E-2</v>
      </c>
      <c r="K49" s="46">
        <f t="shared" si="13"/>
        <v>1.3616557734204794E-2</v>
      </c>
      <c r="L49" s="46">
        <f t="shared" si="13"/>
        <v>1.145947928126146E-2</v>
      </c>
    </row>
    <row r="50" spans="1:16" x14ac:dyDescent="0.25">
      <c r="B50" s="46">
        <f t="shared" ref="B50:L50" si="14">B30/1440</f>
        <v>6.4814814814814811E-2</v>
      </c>
      <c r="C50" s="46">
        <f t="shared" si="14"/>
        <v>6.2321937321937325E-2</v>
      </c>
      <c r="D50" s="46">
        <f t="shared" si="14"/>
        <v>5.7870370370370364E-2</v>
      </c>
      <c r="E50" s="46">
        <f t="shared" si="14"/>
        <v>5.2270011947431298E-2</v>
      </c>
      <c r="F50" s="46">
        <f t="shared" si="14"/>
        <v>4.6296296296296301E-2</v>
      </c>
      <c r="G50" s="46">
        <f t="shared" si="14"/>
        <v>3.9521228545618785E-2</v>
      </c>
      <c r="H50" s="46">
        <f t="shared" si="14"/>
        <v>3.3068783068783067E-2</v>
      </c>
      <c r="I50" s="46">
        <f t="shared" si="14"/>
        <v>2.7463904582548649E-2</v>
      </c>
      <c r="J50" s="46">
        <f t="shared" si="14"/>
        <v>2.2822117892540426E-2</v>
      </c>
      <c r="K50" s="46">
        <f t="shared" si="14"/>
        <v>1.906318082788671E-2</v>
      </c>
      <c r="L50" s="46">
        <f t="shared" si="14"/>
        <v>1.6043270993766044E-2</v>
      </c>
    </row>
    <row r="51" spans="1:16" x14ac:dyDescent="0.25">
      <c r="B51" s="46">
        <f t="shared" ref="B51:L51" si="15">B31/1440</f>
        <v>6.9444444444444448E-2</v>
      </c>
      <c r="C51" s="46">
        <f t="shared" si="15"/>
        <v>6.6773504273504272E-2</v>
      </c>
      <c r="D51" s="46">
        <f t="shared" si="15"/>
        <v>6.2003968253968249E-2</v>
      </c>
      <c r="E51" s="46">
        <f t="shared" si="15"/>
        <v>5.6003584229390689E-2</v>
      </c>
      <c r="F51" s="46">
        <f t="shared" si="15"/>
        <v>4.9603174603174593E-2</v>
      </c>
      <c r="G51" s="46">
        <f t="shared" si="15"/>
        <v>4.2344173441734419E-2</v>
      </c>
      <c r="H51" s="46">
        <f t="shared" si="15"/>
        <v>3.5430839002267574E-2</v>
      </c>
      <c r="I51" s="46">
        <f t="shared" si="15"/>
        <v>2.9425612052730699E-2</v>
      </c>
      <c r="J51" s="46">
        <f t="shared" si="15"/>
        <v>2.4452269170579029E-2</v>
      </c>
      <c r="K51" s="46">
        <f t="shared" si="15"/>
        <v>2.042483660130719E-2</v>
      </c>
      <c r="L51" s="46">
        <f t="shared" si="15"/>
        <v>1.7189218921892187E-2</v>
      </c>
    </row>
    <row r="52" spans="1:16" x14ac:dyDescent="0.25">
      <c r="B52" s="46">
        <f t="shared" ref="B52:L52" si="16">B32/1440</f>
        <v>8.3333333333333329E-2</v>
      </c>
      <c r="C52" s="46">
        <f t="shared" si="16"/>
        <v>8.0128205128205135E-2</v>
      </c>
      <c r="D52" s="46">
        <f t="shared" si="16"/>
        <v>7.4404761904761904E-2</v>
      </c>
      <c r="E52" s="46">
        <f t="shared" si="16"/>
        <v>6.7204301075268813E-2</v>
      </c>
      <c r="F52" s="46">
        <f t="shared" si="16"/>
        <v>5.9523809523809527E-2</v>
      </c>
      <c r="G52" s="46">
        <f t="shared" si="16"/>
        <v>5.08130081300813E-2</v>
      </c>
      <c r="H52" s="46">
        <f t="shared" si="16"/>
        <v>4.2517006802721087E-2</v>
      </c>
      <c r="I52" s="46">
        <f t="shared" si="16"/>
        <v>3.5310734463276837E-2</v>
      </c>
      <c r="J52" s="46">
        <f t="shared" si="16"/>
        <v>2.9342723004694839E-2</v>
      </c>
      <c r="K52" s="46">
        <f t="shared" si="16"/>
        <v>2.4509803921568624E-2</v>
      </c>
      <c r="L52" s="46">
        <f t="shared" si="16"/>
        <v>2.0627062706270627E-2</v>
      </c>
    </row>
    <row r="53" spans="1:16" x14ac:dyDescent="0.25">
      <c r="B53" s="46">
        <f t="shared" ref="B53:L53" si="17">B33/1440</f>
        <v>8.7962962962962965E-2</v>
      </c>
      <c r="C53" s="46">
        <f t="shared" si="17"/>
        <v>8.4579772079772075E-2</v>
      </c>
      <c r="D53" s="46">
        <f t="shared" si="17"/>
        <v>7.8538359788359782E-2</v>
      </c>
      <c r="E53" s="46">
        <f t="shared" si="17"/>
        <v>7.0937873357228204E-2</v>
      </c>
      <c r="F53" s="46">
        <f t="shared" si="17"/>
        <v>6.283068783068782E-2</v>
      </c>
      <c r="G53" s="46">
        <f t="shared" si="17"/>
        <v>5.3635953026196927E-2</v>
      </c>
      <c r="H53" s="46">
        <f t="shared" si="17"/>
        <v>4.4879062736205594E-2</v>
      </c>
      <c r="I53" s="46">
        <f t="shared" si="17"/>
        <v>3.7272441933458883E-2</v>
      </c>
      <c r="J53" s="46">
        <f t="shared" si="17"/>
        <v>3.0972874282733438E-2</v>
      </c>
      <c r="K53" s="46">
        <f t="shared" si="17"/>
        <v>2.5871459694989107E-2</v>
      </c>
      <c r="L53" s="46">
        <f t="shared" si="17"/>
        <v>2.1773010634396774E-2</v>
      </c>
    </row>
    <row r="54" spans="1:16" x14ac:dyDescent="0.25">
      <c r="B54" s="46">
        <f t="shared" ref="B54:L54" si="18">B34/1440</f>
        <v>0.1111111111111111</v>
      </c>
      <c r="C54" s="46">
        <f t="shared" si="18"/>
        <v>0.10683760683760683</v>
      </c>
      <c r="D54" s="46">
        <f t="shared" si="18"/>
        <v>9.9206349206349187E-2</v>
      </c>
      <c r="E54" s="46">
        <f t="shared" si="18"/>
        <v>8.9605734767025089E-2</v>
      </c>
      <c r="F54" s="46">
        <f t="shared" si="18"/>
        <v>7.9365079365079361E-2</v>
      </c>
      <c r="G54" s="46">
        <f t="shared" si="18"/>
        <v>6.7750677506775075E-2</v>
      </c>
      <c r="H54" s="46">
        <f t="shared" si="18"/>
        <v>5.6689342403628114E-2</v>
      </c>
      <c r="I54" s="46">
        <f t="shared" si="18"/>
        <v>4.708097928436912E-2</v>
      </c>
      <c r="J54" s="46">
        <f t="shared" si="18"/>
        <v>3.912363067292645E-2</v>
      </c>
      <c r="K54" s="46">
        <f t="shared" si="18"/>
        <v>3.2679738562091498E-2</v>
      </c>
      <c r="L54" s="46">
        <f t="shared" si="18"/>
        <v>2.7502750275027504E-2</v>
      </c>
    </row>
    <row r="55" spans="1:16" x14ac:dyDescent="0.25">
      <c r="B55" s="46">
        <f t="shared" ref="B55:L55" si="19">B35/1440</f>
        <v>0.11574074074074073</v>
      </c>
      <c r="C55" s="46">
        <f t="shared" si="19"/>
        <v>0.11128917378917379</v>
      </c>
      <c r="D55" s="46">
        <f t="shared" si="19"/>
        <v>0.10333994708994711</v>
      </c>
      <c r="E55" s="46">
        <f t="shared" si="19"/>
        <v>9.3339307048984466E-2</v>
      </c>
      <c r="F55" s="46">
        <f t="shared" si="19"/>
        <v>8.2671957671957674E-2</v>
      </c>
      <c r="G55" s="46">
        <f t="shared" si="19"/>
        <v>7.0573622402890709E-2</v>
      </c>
      <c r="H55" s="46">
        <f t="shared" si="19"/>
        <v>5.9051398337112627E-2</v>
      </c>
      <c r="I55" s="46">
        <f t="shared" si="19"/>
        <v>4.904268675455116E-2</v>
      </c>
      <c r="J55" s="46">
        <f t="shared" si="19"/>
        <v>4.0753781950965053E-2</v>
      </c>
      <c r="K55" s="46">
        <f t="shared" si="19"/>
        <v>3.4041394335511982E-2</v>
      </c>
      <c r="L55" s="46">
        <f t="shared" si="19"/>
        <v>2.864869820315365E-2</v>
      </c>
    </row>
    <row r="56" spans="1:16" x14ac:dyDescent="0.25">
      <c r="B56" s="46">
        <f t="shared" ref="B56:L56" si="20">B36/1440</f>
        <v>0.14814814814814817</v>
      </c>
      <c r="C56" s="46">
        <f t="shared" si="20"/>
        <v>0.14245014245014245</v>
      </c>
      <c r="D56" s="46">
        <f t="shared" si="20"/>
        <v>0.13227513227513227</v>
      </c>
      <c r="E56" s="46">
        <f t="shared" si="20"/>
        <v>0.11947431302270012</v>
      </c>
      <c r="F56" s="46">
        <f t="shared" si="20"/>
        <v>0.10582010582010581</v>
      </c>
      <c r="G56" s="46">
        <f t="shared" si="20"/>
        <v>9.0334236675700091E-2</v>
      </c>
      <c r="H56" s="46">
        <f t="shared" si="20"/>
        <v>7.5585789871504161E-2</v>
      </c>
      <c r="I56" s="46">
        <f t="shared" si="20"/>
        <v>6.2774639045825475E-2</v>
      </c>
      <c r="J56" s="46">
        <f t="shared" si="20"/>
        <v>5.2164840897235255E-2</v>
      </c>
      <c r="K56" s="46">
        <f t="shared" si="20"/>
        <v>4.3572984749455333E-2</v>
      </c>
      <c r="L56" s="46">
        <f t="shared" si="20"/>
        <v>3.6670333700036667E-2</v>
      </c>
    </row>
    <row r="57" spans="1:16" x14ac:dyDescent="0.25">
      <c r="B57" s="46">
        <f t="shared" ref="B57:L57" si="21">B37/1440</f>
        <v>0.22916666666666666</v>
      </c>
      <c r="C57" s="46">
        <f t="shared" si="21"/>
        <v>0.22035256410256412</v>
      </c>
      <c r="D57" s="46">
        <f t="shared" si="21"/>
        <v>0.20461309523809521</v>
      </c>
      <c r="E57" s="46">
        <f t="shared" si="21"/>
        <v>0.18481182795698925</v>
      </c>
      <c r="F57" s="46">
        <f t="shared" si="21"/>
        <v>0.16369047619047619</v>
      </c>
      <c r="G57" s="46">
        <f t="shared" si="21"/>
        <v>0.13973577235772358</v>
      </c>
      <c r="H57" s="46">
        <f t="shared" si="21"/>
        <v>0.116921768707483</v>
      </c>
      <c r="I57" s="46">
        <f t="shared" si="21"/>
        <v>9.71045197740113E-2</v>
      </c>
      <c r="J57" s="46">
        <f t="shared" si="21"/>
        <v>8.0692488262910797E-2</v>
      </c>
      <c r="K57" s="46">
        <f t="shared" si="21"/>
        <v>6.7401960784313722E-2</v>
      </c>
      <c r="L57" s="46">
        <f t="shared" si="21"/>
        <v>5.6724422442244224E-2</v>
      </c>
    </row>
    <row r="58" spans="1:16" x14ac:dyDescent="0.25">
      <c r="B58" s="46">
        <f t="shared" ref="B58:L58" si="22">B38/1440</f>
        <v>0.27777777777777779</v>
      </c>
      <c r="C58" s="46">
        <f t="shared" si="22"/>
        <v>0.26709401709401709</v>
      </c>
      <c r="D58" s="46">
        <f t="shared" si="22"/>
        <v>0.248015873015873</v>
      </c>
      <c r="E58" s="46">
        <f t="shared" si="22"/>
        <v>0.22401433691756276</v>
      </c>
      <c r="F58" s="46">
        <f t="shared" si="22"/>
        <v>0.19841269841269837</v>
      </c>
      <c r="G58" s="46">
        <f t="shared" si="22"/>
        <v>0.16937669376693767</v>
      </c>
      <c r="H58" s="46">
        <f t="shared" si="22"/>
        <v>0.14172335600907029</v>
      </c>
      <c r="I58" s="46">
        <f t="shared" si="22"/>
        <v>0.11770244821092279</v>
      </c>
      <c r="J58" s="46">
        <f t="shared" si="22"/>
        <v>9.7809076682316115E-2</v>
      </c>
      <c r="K58" s="46">
        <f t="shared" si="22"/>
        <v>8.1699346405228759E-2</v>
      </c>
      <c r="L58" s="46">
        <f t="shared" si="22"/>
        <v>6.8756875687568747E-2</v>
      </c>
    </row>
    <row r="59" spans="1:16" x14ac:dyDescent="0.25">
      <c r="B59" s="46">
        <f t="shared" ref="B59:L59" si="23">B39/1440</f>
        <v>0.32407407407407407</v>
      </c>
      <c r="C59" s="46">
        <f t="shared" si="23"/>
        <v>0.31160968660968658</v>
      </c>
      <c r="D59" s="46">
        <f t="shared" si="23"/>
        <v>0.28935185185185186</v>
      </c>
      <c r="E59" s="46">
        <f t="shared" si="23"/>
        <v>0.26135005973715647</v>
      </c>
      <c r="F59" s="46">
        <f t="shared" si="23"/>
        <v>0.23148148148148145</v>
      </c>
      <c r="G59" s="46">
        <f t="shared" si="23"/>
        <v>0.19760614272809396</v>
      </c>
      <c r="H59" s="46">
        <f t="shared" si="23"/>
        <v>0.16534391534391535</v>
      </c>
      <c r="I59" s="46">
        <f t="shared" si="23"/>
        <v>0.13731952291274324</v>
      </c>
      <c r="J59" s="46">
        <f t="shared" si="23"/>
        <v>0.11411058946270214</v>
      </c>
      <c r="K59" s="46">
        <f t="shared" si="23"/>
        <v>9.5315904139433569E-2</v>
      </c>
      <c r="L59" s="46">
        <f t="shared" si="23"/>
        <v>8.0216354968830214E-2</v>
      </c>
      <c r="P59">
        <v>1440</v>
      </c>
    </row>
    <row r="60" spans="1:16" x14ac:dyDescent="0.25">
      <c r="B60" s="46">
        <f t="shared" ref="B60:L60" si="24">B40/1440</f>
        <v>0.3842592592592593</v>
      </c>
      <c r="C60" s="46">
        <f t="shared" si="24"/>
        <v>0.36948005698005693</v>
      </c>
      <c r="D60" s="46">
        <f t="shared" si="24"/>
        <v>0.3430886243386243</v>
      </c>
      <c r="E60" s="46">
        <f t="shared" si="24"/>
        <v>0.30988649940262847</v>
      </c>
      <c r="F60" s="46">
        <f t="shared" si="24"/>
        <v>0.27447089947089948</v>
      </c>
      <c r="G60" s="46">
        <f t="shared" si="24"/>
        <v>0.2343044263775971</v>
      </c>
      <c r="H60" s="46">
        <f t="shared" si="24"/>
        <v>0.19605064247921394</v>
      </c>
      <c r="I60" s="46">
        <f t="shared" si="24"/>
        <v>0.16282172002510983</v>
      </c>
      <c r="J60" s="46">
        <f t="shared" si="24"/>
        <v>0.13530255607720396</v>
      </c>
      <c r="K60" s="46">
        <f t="shared" si="24"/>
        <v>0.11301742919389976</v>
      </c>
      <c r="L60" s="46">
        <f t="shared" si="24"/>
        <v>9.5113678034470128E-2</v>
      </c>
      <c r="P60">
        <f>P59/60</f>
        <v>24</v>
      </c>
    </row>
    <row r="61" spans="1:16" x14ac:dyDescent="0.25">
      <c r="A61" s="7" t="s">
        <v>78</v>
      </c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P61">
        <f>P60/60</f>
        <v>0.4</v>
      </c>
    </row>
    <row r="62" spans="1:16" x14ac:dyDescent="0.25">
      <c r="A62" s="61">
        <v>125000</v>
      </c>
      <c r="B62" s="60" t="str">
        <f>TEXT(B42,"hh:mm:ss")</f>
        <v>00:16:40</v>
      </c>
      <c r="C62" s="60" t="str">
        <f t="shared" ref="C62:L62" si="25">TEXT(C42,"hh:mm:ss")</f>
        <v>00:16:02</v>
      </c>
      <c r="D62" s="60" t="str">
        <f t="shared" si="25"/>
        <v>00:14:53</v>
      </c>
      <c r="E62" s="60" t="str">
        <f t="shared" si="25"/>
        <v>00:13:26</v>
      </c>
      <c r="F62" s="60" t="str">
        <f t="shared" si="25"/>
        <v>00:11:54</v>
      </c>
      <c r="G62" s="60" t="str">
        <f t="shared" si="25"/>
        <v>00:10:10</v>
      </c>
      <c r="H62" s="60" t="str">
        <f t="shared" si="25"/>
        <v>00:08:30</v>
      </c>
      <c r="I62" s="60" t="str">
        <f t="shared" si="25"/>
        <v>00:07:04</v>
      </c>
      <c r="J62" s="60" t="str">
        <f t="shared" si="25"/>
        <v>00:05:52</v>
      </c>
      <c r="K62" s="60" t="str">
        <f t="shared" si="25"/>
        <v>00:04:54</v>
      </c>
      <c r="L62" s="60" t="str">
        <f t="shared" si="25"/>
        <v>00:04:08</v>
      </c>
      <c r="M62">
        <v>1</v>
      </c>
      <c r="P62">
        <f>P61/60</f>
        <v>6.6666666666666671E-3</v>
      </c>
    </row>
    <row r="63" spans="1:16" x14ac:dyDescent="0.25">
      <c r="A63" s="61">
        <v>180000</v>
      </c>
      <c r="B63" s="60" t="str">
        <f t="shared" ref="B63:L63" si="26">TEXT(B43,"hh:mm:ss")</f>
        <v>00:24:00</v>
      </c>
      <c r="C63" s="60" t="str">
        <f t="shared" si="26"/>
        <v>00:23:05</v>
      </c>
      <c r="D63" s="60" t="str">
        <f t="shared" si="26"/>
        <v>00:21:26</v>
      </c>
      <c r="E63" s="60" t="str">
        <f t="shared" si="26"/>
        <v>00:19:21</v>
      </c>
      <c r="F63" s="60" t="str">
        <f t="shared" si="26"/>
        <v>00:17:09</v>
      </c>
      <c r="G63" s="60" t="str">
        <f t="shared" si="26"/>
        <v>00:14:38</v>
      </c>
      <c r="H63" s="60" t="str">
        <f t="shared" si="26"/>
        <v>00:12:15</v>
      </c>
      <c r="I63" s="60" t="str">
        <f t="shared" si="26"/>
        <v>00:10:10</v>
      </c>
      <c r="J63" s="60" t="str">
        <f t="shared" si="26"/>
        <v>00:08:27</v>
      </c>
      <c r="K63" s="60" t="str">
        <f t="shared" si="26"/>
        <v>00:07:04</v>
      </c>
      <c r="L63" s="60" t="str">
        <f t="shared" si="26"/>
        <v>00:05:56</v>
      </c>
      <c r="M63">
        <v>2</v>
      </c>
    </row>
    <row r="64" spans="1:16" x14ac:dyDescent="0.25">
      <c r="A64" s="61">
        <v>200000</v>
      </c>
      <c r="B64" s="60" t="str">
        <f t="shared" ref="B64:L64" si="27">TEXT(B44,"hh:mm:ss")</f>
        <v>00:26:40</v>
      </c>
      <c r="C64" s="60" t="str">
        <f t="shared" si="27"/>
        <v>00:25:38</v>
      </c>
      <c r="D64" s="60" t="str">
        <f t="shared" si="27"/>
        <v>00:23:49</v>
      </c>
      <c r="E64" s="60" t="str">
        <f t="shared" si="27"/>
        <v>00:21:30</v>
      </c>
      <c r="F64" s="60" t="str">
        <f t="shared" si="27"/>
        <v>00:19:03</v>
      </c>
      <c r="G64" s="60" t="str">
        <f t="shared" si="27"/>
        <v>00:16:16</v>
      </c>
      <c r="H64" s="60" t="str">
        <f t="shared" si="27"/>
        <v>00:13:36</v>
      </c>
      <c r="I64" s="60" t="str">
        <f t="shared" si="27"/>
        <v>00:11:18</v>
      </c>
      <c r="J64" s="60" t="str">
        <f t="shared" si="27"/>
        <v>00:09:23</v>
      </c>
      <c r="K64" s="60" t="str">
        <f t="shared" si="27"/>
        <v>00:07:51</v>
      </c>
      <c r="L64" s="60" t="str">
        <f t="shared" si="27"/>
        <v>00:06:36</v>
      </c>
      <c r="M64">
        <v>3</v>
      </c>
    </row>
    <row r="65" spans="1:18" x14ac:dyDescent="0.25">
      <c r="A65" s="61">
        <v>250000</v>
      </c>
      <c r="B65" s="60" t="str">
        <f t="shared" ref="B65:L65" si="28">TEXT(B45,"hh:mm:ss")</f>
        <v>00:33:20</v>
      </c>
      <c r="C65" s="60" t="str">
        <f t="shared" si="28"/>
        <v>00:32:03</v>
      </c>
      <c r="D65" s="60" t="str">
        <f t="shared" si="28"/>
        <v>00:29:46</v>
      </c>
      <c r="E65" s="60" t="str">
        <f t="shared" si="28"/>
        <v>00:26:53</v>
      </c>
      <c r="F65" s="60" t="str">
        <f t="shared" si="28"/>
        <v>00:23:49</v>
      </c>
      <c r="G65" s="60" t="str">
        <f t="shared" si="28"/>
        <v>00:20:20</v>
      </c>
      <c r="H65" s="60" t="str">
        <f t="shared" si="28"/>
        <v>00:17:00</v>
      </c>
      <c r="I65" s="60" t="str">
        <f t="shared" si="28"/>
        <v>00:14:07</v>
      </c>
      <c r="J65" s="60" t="str">
        <f t="shared" si="28"/>
        <v>00:11:44</v>
      </c>
      <c r="K65" s="60" t="str">
        <f t="shared" si="28"/>
        <v>00:09:48</v>
      </c>
      <c r="L65" s="60" t="str">
        <f t="shared" si="28"/>
        <v>00:08:15</v>
      </c>
      <c r="M65">
        <v>4</v>
      </c>
    </row>
    <row r="66" spans="1:18" x14ac:dyDescent="0.25">
      <c r="A66" s="61">
        <v>300000</v>
      </c>
      <c r="B66" s="60" t="str">
        <f t="shared" ref="B66:L66" si="29">TEXT(B46,"hh:mm:ss")</f>
        <v>00:40:00</v>
      </c>
      <c r="C66" s="60" t="str">
        <f t="shared" si="29"/>
        <v>00:38:28</v>
      </c>
      <c r="D66" s="60" t="str">
        <f t="shared" si="29"/>
        <v>00:35:43</v>
      </c>
      <c r="E66" s="60" t="str">
        <f t="shared" si="29"/>
        <v>00:32:15</v>
      </c>
      <c r="F66" s="60" t="str">
        <f t="shared" si="29"/>
        <v>00:28:34</v>
      </c>
      <c r="G66" s="60" t="str">
        <f t="shared" si="29"/>
        <v>00:24:23</v>
      </c>
      <c r="H66" s="60" t="str">
        <f t="shared" si="29"/>
        <v>00:20:24</v>
      </c>
      <c r="I66" s="60" t="str">
        <f t="shared" si="29"/>
        <v>00:16:57</v>
      </c>
      <c r="J66" s="60" t="str">
        <f t="shared" si="29"/>
        <v>00:14:05</v>
      </c>
      <c r="K66" s="60" t="str">
        <f t="shared" si="29"/>
        <v>00:11:46</v>
      </c>
      <c r="L66" s="60" t="str">
        <f t="shared" si="29"/>
        <v>00:09:54</v>
      </c>
      <c r="M66">
        <v>5</v>
      </c>
    </row>
    <row r="67" spans="1:18" x14ac:dyDescent="0.25">
      <c r="A67" s="61">
        <v>350000</v>
      </c>
      <c r="B67" s="60" t="str">
        <f t="shared" ref="B67:L67" si="30">TEXT(B47,"hh:mm:ss")</f>
        <v>00:46:40</v>
      </c>
      <c r="C67" s="60" t="str">
        <f t="shared" si="30"/>
        <v>00:44:52</v>
      </c>
      <c r="D67" s="60" t="str">
        <f t="shared" si="30"/>
        <v>00:41:40</v>
      </c>
      <c r="E67" s="60" t="str">
        <f t="shared" si="30"/>
        <v>00:37:38</v>
      </c>
      <c r="F67" s="60" t="str">
        <f t="shared" si="30"/>
        <v>00:33:20</v>
      </c>
      <c r="G67" s="60" t="str">
        <f t="shared" si="30"/>
        <v>00:28:27</v>
      </c>
      <c r="H67" s="60" t="str">
        <f t="shared" si="30"/>
        <v>00:23:49</v>
      </c>
      <c r="I67" s="60" t="str">
        <f t="shared" si="30"/>
        <v>00:19:46</v>
      </c>
      <c r="J67" s="60" t="str">
        <f t="shared" si="30"/>
        <v>00:16:26</v>
      </c>
      <c r="K67" s="60" t="str">
        <f t="shared" si="30"/>
        <v>00:13:44</v>
      </c>
      <c r="L67" s="60" t="str">
        <f t="shared" si="30"/>
        <v>00:11:33</v>
      </c>
      <c r="M67">
        <v>6</v>
      </c>
    </row>
    <row r="68" spans="1:18" x14ac:dyDescent="0.25">
      <c r="A68" s="61">
        <v>425000</v>
      </c>
      <c r="B68" s="60" t="str">
        <f t="shared" ref="B68:L68" si="31">TEXT(B48,"hh:mm:ss")</f>
        <v>00:56:40</v>
      </c>
      <c r="C68" s="60" t="str">
        <f t="shared" si="31"/>
        <v>00:54:29</v>
      </c>
      <c r="D68" s="60" t="str">
        <f t="shared" si="31"/>
        <v>00:50:36</v>
      </c>
      <c r="E68" s="60" t="str">
        <f t="shared" si="31"/>
        <v>00:45:42</v>
      </c>
      <c r="F68" s="60" t="str">
        <f t="shared" si="31"/>
        <v>00:40:29</v>
      </c>
      <c r="G68" s="60" t="str">
        <f t="shared" si="31"/>
        <v>00:34:33</v>
      </c>
      <c r="H68" s="60" t="str">
        <f t="shared" si="31"/>
        <v>00:28:55</v>
      </c>
      <c r="I68" s="60" t="str">
        <f t="shared" si="31"/>
        <v>00:24:01</v>
      </c>
      <c r="J68" s="60" t="str">
        <f t="shared" si="31"/>
        <v>00:19:57</v>
      </c>
      <c r="K68" s="60" t="str">
        <f t="shared" si="31"/>
        <v>00:16:40</v>
      </c>
      <c r="L68" s="60" t="str">
        <f t="shared" si="31"/>
        <v>00:14:02</v>
      </c>
      <c r="M68">
        <v>7</v>
      </c>
      <c r="O68">
        <v>70</v>
      </c>
      <c r="P68">
        <f>O68*N68</f>
        <v>0</v>
      </c>
      <c r="Q68">
        <f>P68/10000</f>
        <v>0</v>
      </c>
      <c r="R68" t="e">
        <f>25/Q68</f>
        <v>#DIV/0!</v>
      </c>
    </row>
    <row r="69" spans="1:18" x14ac:dyDescent="0.25">
      <c r="A69" s="61">
        <v>500000</v>
      </c>
      <c r="B69" s="60" t="str">
        <f t="shared" ref="B69:L69" si="32">TEXT(B49,"hh:mm:ss")</f>
        <v>01:06:40</v>
      </c>
      <c r="C69" s="60" t="str">
        <f t="shared" si="32"/>
        <v>01:04:06</v>
      </c>
      <c r="D69" s="60" t="str">
        <f t="shared" si="32"/>
        <v>00:59:31</v>
      </c>
      <c r="E69" s="60" t="str">
        <f t="shared" si="32"/>
        <v>00:53:46</v>
      </c>
      <c r="F69" s="60" t="str">
        <f t="shared" si="32"/>
        <v>00:47:37</v>
      </c>
      <c r="G69" s="60" t="str">
        <f t="shared" si="32"/>
        <v>00:40:39</v>
      </c>
      <c r="H69" s="60" t="str">
        <f t="shared" si="32"/>
        <v>00:34:01</v>
      </c>
      <c r="I69" s="60" t="str">
        <f t="shared" si="32"/>
        <v>00:28:15</v>
      </c>
      <c r="J69" s="60" t="str">
        <f t="shared" si="32"/>
        <v>00:23:28</v>
      </c>
      <c r="K69" s="60" t="str">
        <f t="shared" si="32"/>
        <v>00:19:36</v>
      </c>
      <c r="L69" s="60" t="str">
        <f t="shared" si="32"/>
        <v>00:16:30</v>
      </c>
      <c r="M69">
        <v>8</v>
      </c>
      <c r="O69">
        <v>70</v>
      </c>
      <c r="P69">
        <f>N69*O69</f>
        <v>0</v>
      </c>
      <c r="Q69">
        <f>P69/10000</f>
        <v>0</v>
      </c>
      <c r="R69" t="e">
        <f>25/Q69</f>
        <v>#DIV/0!</v>
      </c>
    </row>
    <row r="70" spans="1:18" x14ac:dyDescent="0.25">
      <c r="A70" s="61">
        <v>700000</v>
      </c>
      <c r="B70" s="60" t="str">
        <f t="shared" ref="B70:L70" si="33">TEXT(B50,"hh:mm:ss")</f>
        <v>01:33:20</v>
      </c>
      <c r="C70" s="60" t="str">
        <f t="shared" si="33"/>
        <v>01:29:45</v>
      </c>
      <c r="D70" s="60" t="str">
        <f t="shared" si="33"/>
        <v>01:23:20</v>
      </c>
      <c r="E70" s="60" t="str">
        <f t="shared" si="33"/>
        <v>01:15:16</v>
      </c>
      <c r="F70" s="60" t="str">
        <f t="shared" si="33"/>
        <v>01:06:40</v>
      </c>
      <c r="G70" s="60" t="str">
        <f t="shared" si="33"/>
        <v>00:56:55</v>
      </c>
      <c r="H70" s="60" t="str">
        <f t="shared" si="33"/>
        <v>00:47:37</v>
      </c>
      <c r="I70" s="60" t="str">
        <f t="shared" si="33"/>
        <v>00:39:33</v>
      </c>
      <c r="J70" s="60" t="str">
        <f t="shared" si="33"/>
        <v>00:32:52</v>
      </c>
      <c r="K70" s="60" t="str">
        <f t="shared" si="33"/>
        <v>00:27:27</v>
      </c>
      <c r="L70" s="60" t="str">
        <f t="shared" si="33"/>
        <v>00:23:06</v>
      </c>
      <c r="M70">
        <v>9</v>
      </c>
    </row>
    <row r="71" spans="1:18" x14ac:dyDescent="0.25">
      <c r="A71" s="61">
        <v>750000</v>
      </c>
      <c r="B71" s="60" t="str">
        <f t="shared" ref="B71:L71" si="34">TEXT(B51,"hh:mm:ss")</f>
        <v>01:40:00</v>
      </c>
      <c r="C71" s="60" t="str">
        <f t="shared" si="34"/>
        <v>01:36:09</v>
      </c>
      <c r="D71" s="60" t="str">
        <f t="shared" si="34"/>
        <v>01:29:17</v>
      </c>
      <c r="E71" s="60" t="str">
        <f t="shared" si="34"/>
        <v>01:20:39</v>
      </c>
      <c r="F71" s="60" t="str">
        <f t="shared" si="34"/>
        <v>01:11:26</v>
      </c>
      <c r="G71" s="60" t="str">
        <f t="shared" si="34"/>
        <v>01:00:59</v>
      </c>
      <c r="H71" s="60" t="str">
        <f t="shared" si="34"/>
        <v>00:51:01</v>
      </c>
      <c r="I71" s="60" t="str">
        <f t="shared" si="34"/>
        <v>00:42:22</v>
      </c>
      <c r="J71" s="60" t="str">
        <f t="shared" si="34"/>
        <v>00:35:13</v>
      </c>
      <c r="K71" s="60" t="str">
        <f t="shared" si="34"/>
        <v>00:29:25</v>
      </c>
      <c r="L71" s="60" t="str">
        <f t="shared" si="34"/>
        <v>00:24:45</v>
      </c>
      <c r="M71">
        <v>10</v>
      </c>
    </row>
    <row r="72" spans="1:18" x14ac:dyDescent="0.25">
      <c r="A72" s="61">
        <v>900000</v>
      </c>
      <c r="B72" s="60" t="str">
        <f t="shared" ref="B72:L72" si="35">TEXT(B52,"hh:mm:ss")</f>
        <v>02:00:00</v>
      </c>
      <c r="C72" s="60" t="str">
        <f t="shared" si="35"/>
        <v>01:55:23</v>
      </c>
      <c r="D72" s="60" t="str">
        <f t="shared" si="35"/>
        <v>01:47:09</v>
      </c>
      <c r="E72" s="60" t="str">
        <f t="shared" si="35"/>
        <v>01:36:46</v>
      </c>
      <c r="F72" s="60" t="str">
        <f t="shared" si="35"/>
        <v>01:25:43</v>
      </c>
      <c r="G72" s="60" t="str">
        <f t="shared" si="35"/>
        <v>01:13:10</v>
      </c>
      <c r="H72" s="60" t="str">
        <f t="shared" si="35"/>
        <v>01:01:13</v>
      </c>
      <c r="I72" s="60" t="str">
        <f t="shared" si="35"/>
        <v>00:50:51</v>
      </c>
      <c r="J72" s="60" t="str">
        <f t="shared" si="35"/>
        <v>00:42:15</v>
      </c>
      <c r="K72" s="60" t="str">
        <f t="shared" si="35"/>
        <v>00:35:18</v>
      </c>
      <c r="L72" s="60" t="str">
        <f t="shared" si="35"/>
        <v>00:29:42</v>
      </c>
      <c r="M72">
        <v>11</v>
      </c>
    </row>
    <row r="73" spans="1:18" x14ac:dyDescent="0.25">
      <c r="A73" s="61">
        <v>950000</v>
      </c>
      <c r="B73" s="60" t="str">
        <f t="shared" ref="B73:L73" si="36">TEXT(B53,"hh:mm:ss")</f>
        <v>02:06:40</v>
      </c>
      <c r="C73" s="60" t="str">
        <f t="shared" si="36"/>
        <v>02:01:48</v>
      </c>
      <c r="D73" s="60" t="str">
        <f t="shared" si="36"/>
        <v>01:53:06</v>
      </c>
      <c r="E73" s="60" t="str">
        <f t="shared" si="36"/>
        <v>01:42:09</v>
      </c>
      <c r="F73" s="60" t="str">
        <f t="shared" si="36"/>
        <v>01:30:29</v>
      </c>
      <c r="G73" s="60" t="str">
        <f t="shared" si="36"/>
        <v>01:17:14</v>
      </c>
      <c r="H73" s="60" t="str">
        <f t="shared" si="36"/>
        <v>01:04:38</v>
      </c>
      <c r="I73" s="60" t="str">
        <f t="shared" si="36"/>
        <v>00:53:40</v>
      </c>
      <c r="J73" s="60" t="str">
        <f t="shared" si="36"/>
        <v>00:44:36</v>
      </c>
      <c r="K73" s="60" t="str">
        <f t="shared" si="36"/>
        <v>00:37:15</v>
      </c>
      <c r="L73" s="60" t="str">
        <f t="shared" si="36"/>
        <v>00:31:21</v>
      </c>
      <c r="M73">
        <v>12</v>
      </c>
    </row>
    <row r="74" spans="1:18" x14ac:dyDescent="0.25">
      <c r="A74" s="61">
        <v>1200000</v>
      </c>
      <c r="B74" s="60" t="str">
        <f t="shared" ref="B74:L74" si="37">TEXT(B54,"hh:mm:ss")</f>
        <v>02:40:00</v>
      </c>
      <c r="C74" s="60" t="str">
        <f t="shared" si="37"/>
        <v>02:33:51</v>
      </c>
      <c r="D74" s="60" t="str">
        <f t="shared" si="37"/>
        <v>02:22:51</v>
      </c>
      <c r="E74" s="60" t="str">
        <f t="shared" si="37"/>
        <v>02:09:02</v>
      </c>
      <c r="F74" s="60" t="str">
        <f t="shared" si="37"/>
        <v>01:54:17</v>
      </c>
      <c r="G74" s="60" t="str">
        <f t="shared" si="37"/>
        <v>01:37:34</v>
      </c>
      <c r="H74" s="60" t="str">
        <f t="shared" si="37"/>
        <v>01:21:38</v>
      </c>
      <c r="I74" s="60" t="str">
        <f t="shared" si="37"/>
        <v>01:07:48</v>
      </c>
      <c r="J74" s="60" t="str">
        <f t="shared" si="37"/>
        <v>00:56:20</v>
      </c>
      <c r="K74" s="60" t="str">
        <f t="shared" si="37"/>
        <v>00:47:04</v>
      </c>
      <c r="L74" s="60" t="str">
        <f t="shared" si="37"/>
        <v>00:39:36</v>
      </c>
      <c r="M74">
        <v>13</v>
      </c>
      <c r="N74" s="64">
        <f>56000/2400</f>
        <v>23.333333333333332</v>
      </c>
    </row>
    <row r="75" spans="1:18" s="5" customFormat="1" x14ac:dyDescent="0.25">
      <c r="A75" s="62">
        <v>1250000</v>
      </c>
      <c r="B75" s="63" t="str">
        <f t="shared" ref="B75:L75" si="38">TEXT(B55,"hh:mm:ss")</f>
        <v>02:46:40</v>
      </c>
      <c r="C75" s="63" t="str">
        <f t="shared" si="38"/>
        <v>02:40:15</v>
      </c>
      <c r="D75" s="63" t="str">
        <f t="shared" si="38"/>
        <v>02:28:49</v>
      </c>
      <c r="E75" s="63" t="str">
        <f t="shared" si="38"/>
        <v>02:14:25</v>
      </c>
      <c r="F75" s="63" t="str">
        <f t="shared" si="38"/>
        <v>01:59:03</v>
      </c>
      <c r="G75" s="63" t="str">
        <f t="shared" si="38"/>
        <v>01:41:38</v>
      </c>
      <c r="H75" s="63" t="str">
        <f t="shared" si="38"/>
        <v>01:25:02</v>
      </c>
      <c r="I75" s="63" t="str">
        <f t="shared" si="38"/>
        <v>01:10:37</v>
      </c>
      <c r="J75" s="63" t="str">
        <f t="shared" si="38"/>
        <v>00:58:41</v>
      </c>
      <c r="K75" s="63" t="str">
        <f t="shared" si="38"/>
        <v>00:49:01</v>
      </c>
      <c r="L75" s="63" t="str">
        <f t="shared" si="38"/>
        <v>00:41:15</v>
      </c>
      <c r="M75">
        <v>14</v>
      </c>
    </row>
    <row r="76" spans="1:18" x14ac:dyDescent="0.25">
      <c r="A76" s="61">
        <v>1600000</v>
      </c>
      <c r="B76" s="60" t="str">
        <f t="shared" ref="B76:L76" si="39">TEXT(B56,"hh:mm:ss")</f>
        <v>03:33:20</v>
      </c>
      <c r="C76" s="60" t="str">
        <f t="shared" si="39"/>
        <v>03:25:08</v>
      </c>
      <c r="D76" s="60" t="str">
        <f t="shared" si="39"/>
        <v>03:10:29</v>
      </c>
      <c r="E76" s="60" t="str">
        <f t="shared" si="39"/>
        <v>02:52:03</v>
      </c>
      <c r="F76" s="60" t="str">
        <f t="shared" si="39"/>
        <v>02:32:23</v>
      </c>
      <c r="G76" s="60" t="str">
        <f t="shared" si="39"/>
        <v>02:10:05</v>
      </c>
      <c r="H76" s="60" t="str">
        <f t="shared" si="39"/>
        <v>01:48:51</v>
      </c>
      <c r="I76" s="60" t="str">
        <f t="shared" si="39"/>
        <v>01:30:24</v>
      </c>
      <c r="J76" s="60" t="str">
        <f t="shared" si="39"/>
        <v>01:15:07</v>
      </c>
      <c r="K76" s="60" t="str">
        <f t="shared" si="39"/>
        <v>01:02:45</v>
      </c>
      <c r="L76" s="60" t="str">
        <f t="shared" si="39"/>
        <v>00:52:48</v>
      </c>
      <c r="M76">
        <v>15</v>
      </c>
    </row>
    <row r="77" spans="1:18" x14ac:dyDescent="0.25">
      <c r="A77" s="61">
        <v>2475000</v>
      </c>
      <c r="B77" s="60" t="str">
        <f t="shared" ref="B77:L77" si="40">TEXT(B57,"hh:mm:ss")</f>
        <v>05:30:00</v>
      </c>
      <c r="C77" s="60" t="str">
        <f t="shared" si="40"/>
        <v>05:17:18</v>
      </c>
      <c r="D77" s="60" t="str">
        <f t="shared" si="40"/>
        <v>04:54:39</v>
      </c>
      <c r="E77" s="60" t="str">
        <f t="shared" si="40"/>
        <v>04:26:08</v>
      </c>
      <c r="F77" s="60" t="str">
        <f t="shared" si="40"/>
        <v>03:55:43</v>
      </c>
      <c r="G77" s="60" t="str">
        <f t="shared" si="40"/>
        <v>03:21:13</v>
      </c>
      <c r="H77" s="60" t="str">
        <f t="shared" si="40"/>
        <v>02:48:22</v>
      </c>
      <c r="I77" s="60" t="str">
        <f t="shared" si="40"/>
        <v>02:19:50</v>
      </c>
      <c r="J77" s="60" t="str">
        <f t="shared" si="40"/>
        <v>01:56:12</v>
      </c>
      <c r="K77" s="60" t="str">
        <f t="shared" si="40"/>
        <v>01:37:04</v>
      </c>
      <c r="L77" s="60" t="str">
        <f t="shared" si="40"/>
        <v>01:21:41</v>
      </c>
      <c r="M77">
        <v>16</v>
      </c>
    </row>
    <row r="78" spans="1:18" x14ac:dyDescent="0.25">
      <c r="A78" s="61">
        <v>3000000</v>
      </c>
      <c r="B78" s="60" t="str">
        <f t="shared" ref="B78:L78" si="41">TEXT(B58,"hh:mm:ss")</f>
        <v>06:40:00</v>
      </c>
      <c r="C78" s="60" t="str">
        <f t="shared" si="41"/>
        <v>06:24:37</v>
      </c>
      <c r="D78" s="60" t="str">
        <f t="shared" si="41"/>
        <v>05:57:09</v>
      </c>
      <c r="E78" s="60" t="str">
        <f t="shared" si="41"/>
        <v>05:22:35</v>
      </c>
      <c r="F78" s="60" t="str">
        <f t="shared" si="41"/>
        <v>04:45:43</v>
      </c>
      <c r="G78" s="60" t="str">
        <f t="shared" si="41"/>
        <v>04:03:54</v>
      </c>
      <c r="H78" s="60" t="str">
        <f t="shared" si="41"/>
        <v>03:24:05</v>
      </c>
      <c r="I78" s="60" t="str">
        <f t="shared" si="41"/>
        <v>02:49:29</v>
      </c>
      <c r="J78" s="60" t="str">
        <f t="shared" si="41"/>
        <v>02:20:51</v>
      </c>
      <c r="K78" s="60" t="str">
        <f t="shared" si="41"/>
        <v>01:57:39</v>
      </c>
      <c r="L78" s="60" t="str">
        <f t="shared" si="41"/>
        <v>01:39:01</v>
      </c>
      <c r="M78">
        <v>17</v>
      </c>
    </row>
    <row r="79" spans="1:18" x14ac:dyDescent="0.25">
      <c r="A79" s="61">
        <v>3500000</v>
      </c>
      <c r="B79" s="60" t="str">
        <f t="shared" ref="B79:L79" si="42">TEXT(B59,"hh:mm:ss")</f>
        <v>07:46:40</v>
      </c>
      <c r="C79" s="60" t="str">
        <f t="shared" si="42"/>
        <v>07:28:43</v>
      </c>
      <c r="D79" s="60" t="str">
        <f t="shared" si="42"/>
        <v>06:56:40</v>
      </c>
      <c r="E79" s="60" t="str">
        <f t="shared" si="42"/>
        <v>06:16:21</v>
      </c>
      <c r="F79" s="60" t="str">
        <f t="shared" si="42"/>
        <v>05:33:20</v>
      </c>
      <c r="G79" s="60" t="str">
        <f t="shared" si="42"/>
        <v>04:44:33</v>
      </c>
      <c r="H79" s="60" t="str">
        <f t="shared" si="42"/>
        <v>03:58:06</v>
      </c>
      <c r="I79" s="60" t="str">
        <f t="shared" si="42"/>
        <v>03:17:44</v>
      </c>
      <c r="J79" s="60" t="str">
        <f t="shared" si="42"/>
        <v>02:44:19</v>
      </c>
      <c r="K79" s="60" t="str">
        <f t="shared" si="42"/>
        <v>02:17:15</v>
      </c>
      <c r="L79" s="60" t="str">
        <f t="shared" si="42"/>
        <v>01:55:31</v>
      </c>
      <c r="M79">
        <v>18</v>
      </c>
    </row>
    <row r="80" spans="1:18" x14ac:dyDescent="0.25">
      <c r="A80" s="61">
        <v>4150000</v>
      </c>
      <c r="B80" s="60" t="str">
        <f t="shared" ref="B80:L80" si="43">TEXT(B60,"hh:mm:ss")</f>
        <v>09:13:20</v>
      </c>
      <c r="C80" s="60" t="str">
        <f t="shared" si="43"/>
        <v>08:52:03</v>
      </c>
      <c r="D80" s="60" t="str">
        <f t="shared" si="43"/>
        <v>08:14:03</v>
      </c>
      <c r="E80" s="60" t="str">
        <f t="shared" si="43"/>
        <v>07:26:14</v>
      </c>
      <c r="F80" s="60" t="str">
        <f t="shared" si="43"/>
        <v>06:35:14</v>
      </c>
      <c r="G80" s="60" t="str">
        <f t="shared" si="43"/>
        <v>05:37:24</v>
      </c>
      <c r="H80" s="60" t="str">
        <f t="shared" si="43"/>
        <v>04:42:19</v>
      </c>
      <c r="I80" s="60" t="str">
        <f t="shared" si="43"/>
        <v>03:54:28</v>
      </c>
      <c r="J80" s="60" t="str">
        <f t="shared" si="43"/>
        <v>03:14:50</v>
      </c>
      <c r="K80" s="60" t="str">
        <f t="shared" si="43"/>
        <v>02:42:45</v>
      </c>
      <c r="L80" s="60" t="str">
        <f t="shared" si="43"/>
        <v>02:16:58</v>
      </c>
      <c r="M80">
        <v>19</v>
      </c>
    </row>
    <row r="81" spans="2:12" x14ac:dyDescent="0.25"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</row>
    <row r="82" spans="2:12" x14ac:dyDescent="0.25"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</row>
    <row r="83" spans="2:12" x14ac:dyDescent="0.25"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</row>
    <row r="84" spans="2:12" x14ac:dyDescent="0.25">
      <c r="B84" s="46"/>
      <c r="C84" s="46"/>
      <c r="D84" s="46"/>
      <c r="E84" s="46"/>
      <c r="F84" s="46"/>
      <c r="G84" s="46"/>
      <c r="H84" s="46"/>
      <c r="I84" s="46"/>
      <c r="J84" s="46"/>
      <c r="K84" s="46"/>
    </row>
    <row r="85" spans="2:12" x14ac:dyDescent="0.25">
      <c r="B85" s="46"/>
      <c r="C85" s="46"/>
      <c r="D85" s="46"/>
      <c r="E85" s="46"/>
      <c r="F85" s="46"/>
      <c r="G85" s="46"/>
      <c r="H85" s="46"/>
      <c r="I85" s="46"/>
      <c r="J85" s="46"/>
      <c r="K85" s="46"/>
    </row>
    <row r="86" spans="2:12" x14ac:dyDescent="0.25">
      <c r="B86" s="46"/>
      <c r="C86" s="46"/>
      <c r="D86" s="46"/>
      <c r="E86" s="46"/>
      <c r="F86" s="46"/>
      <c r="G86" s="46"/>
      <c r="H86" s="46"/>
      <c r="I86" s="46"/>
      <c r="J86" s="46"/>
      <c r="K86" s="46"/>
    </row>
    <row r="87" spans="2:12" x14ac:dyDescent="0.25">
      <c r="B87" s="46"/>
      <c r="C87" s="46"/>
      <c r="D87" s="46"/>
      <c r="E87" s="46"/>
      <c r="F87" s="46"/>
      <c r="G87" s="46"/>
      <c r="H87" s="46"/>
      <c r="I87" s="46"/>
      <c r="J87" s="46"/>
      <c r="K87" s="46"/>
    </row>
    <row r="88" spans="2:12" x14ac:dyDescent="0.25">
      <c r="B88" s="46"/>
      <c r="C88" s="46"/>
      <c r="D88" s="46"/>
      <c r="E88" s="46"/>
      <c r="F88" s="46"/>
      <c r="G88" s="46"/>
      <c r="H88" s="46"/>
      <c r="I88" s="46"/>
      <c r="J88" s="46"/>
      <c r="K88" s="46"/>
    </row>
    <row r="89" spans="2:12" x14ac:dyDescent="0.25">
      <c r="B89" s="46"/>
      <c r="C89" s="46"/>
      <c r="D89" s="46"/>
      <c r="E89" s="46"/>
      <c r="F89" s="46"/>
      <c r="G89" s="46"/>
      <c r="H89" s="46"/>
      <c r="I89" s="46"/>
      <c r="J89" s="46"/>
      <c r="K89" s="46"/>
    </row>
    <row r="90" spans="2:12" x14ac:dyDescent="0.25">
      <c r="B90" s="46"/>
      <c r="C90" s="46"/>
      <c r="D90" s="46"/>
      <c r="E90" s="46"/>
      <c r="F90" s="46"/>
      <c r="G90" s="46"/>
      <c r="H90" s="46"/>
      <c r="I90" s="46"/>
      <c r="J90" s="46"/>
      <c r="K90" s="46"/>
    </row>
    <row r="91" spans="2:12" x14ac:dyDescent="0.25">
      <c r="B91" s="46"/>
      <c r="C91" s="46"/>
      <c r="D91" s="46"/>
      <c r="E91" s="46"/>
      <c r="F91" s="46"/>
      <c r="G91" s="46"/>
      <c r="H91" s="46"/>
      <c r="I91" s="46"/>
      <c r="J91" s="46"/>
      <c r="K91" s="46"/>
    </row>
    <row r="92" spans="2:12" x14ac:dyDescent="0.25">
      <c r="B92" s="46"/>
      <c r="C92" s="46"/>
      <c r="D92" s="46"/>
      <c r="E92" s="46"/>
      <c r="F92" s="46"/>
      <c r="G92" s="46"/>
      <c r="H92" s="46"/>
      <c r="I92" s="46"/>
      <c r="J92" s="46"/>
      <c r="K92" s="46"/>
    </row>
    <row r="93" spans="2:12" x14ac:dyDescent="0.25">
      <c r="B93" s="46"/>
      <c r="C93" s="46"/>
      <c r="D93" s="46"/>
      <c r="E93" s="46"/>
      <c r="F93" s="46"/>
      <c r="G93" s="46"/>
      <c r="H93" s="46"/>
      <c r="I93" s="46"/>
      <c r="J93" s="46"/>
      <c r="K93" s="46"/>
    </row>
    <row r="94" spans="2:12" x14ac:dyDescent="0.25">
      <c r="B94" s="46"/>
      <c r="C94" s="46"/>
      <c r="D94" s="46"/>
      <c r="E94" s="46"/>
      <c r="F94" s="46"/>
      <c r="G94" s="46"/>
      <c r="H94" s="46"/>
      <c r="I94" s="46"/>
      <c r="J94" s="46"/>
      <c r="K94" s="46"/>
    </row>
    <row r="95" spans="2:12" x14ac:dyDescent="0.25">
      <c r="B95" s="46"/>
      <c r="C95" s="46"/>
      <c r="D95" s="46"/>
      <c r="E95" s="46"/>
      <c r="F95" s="46"/>
      <c r="G95" s="46"/>
      <c r="H95" s="46"/>
      <c r="I95" s="46"/>
      <c r="J95" s="46"/>
      <c r="K95" s="46"/>
    </row>
    <row r="96" spans="2:12" x14ac:dyDescent="0.25">
      <c r="B96" s="46"/>
      <c r="C96" s="46"/>
      <c r="D96" s="46"/>
      <c r="E96" s="46"/>
      <c r="F96" s="46"/>
      <c r="G96" s="46"/>
      <c r="H96" s="46"/>
      <c r="I96" s="46"/>
      <c r="J96" s="46"/>
      <c r="K96" s="46"/>
    </row>
    <row r="97" spans="2:11" x14ac:dyDescent="0.25">
      <c r="B97" s="46"/>
      <c r="C97" s="46"/>
      <c r="D97" s="46"/>
      <c r="E97" s="46"/>
      <c r="F97" s="46"/>
      <c r="G97" s="46"/>
      <c r="H97" s="46"/>
      <c r="I97" s="46"/>
      <c r="J97" s="46"/>
      <c r="K97" s="46"/>
    </row>
    <row r="98" spans="2:11" x14ac:dyDescent="0.25">
      <c r="B98" s="46"/>
      <c r="C98" s="46"/>
      <c r="D98" s="46"/>
      <c r="E98" s="46"/>
      <c r="F98" s="46"/>
      <c r="G98" s="46"/>
      <c r="H98" s="46"/>
      <c r="I98" s="46"/>
      <c r="J98" s="46"/>
      <c r="K98" s="46"/>
    </row>
    <row r="99" spans="2:11" x14ac:dyDescent="0.25">
      <c r="B99" s="46"/>
      <c r="C99" s="46"/>
      <c r="D99" s="46"/>
      <c r="E99" s="46"/>
      <c r="F99" s="46"/>
      <c r="G99" s="46"/>
      <c r="H99" s="46"/>
      <c r="I99" s="46"/>
      <c r="J99" s="46"/>
      <c r="K99" s="4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4"/>
  <sheetViews>
    <sheetView topLeftCell="M1" workbookViewId="0">
      <selection activeCell="AC17" sqref="AC17"/>
    </sheetView>
    <sheetView topLeftCell="T1" workbookViewId="1">
      <selection activeCell="Z20" sqref="Z1:Z20"/>
    </sheetView>
  </sheetViews>
  <sheetFormatPr defaultRowHeight="15" x14ac:dyDescent="0.25"/>
  <cols>
    <col min="1" max="2" width="11" bestFit="1" customWidth="1"/>
  </cols>
  <sheetData>
    <row r="1" spans="1:31" x14ac:dyDescent="0.25">
      <c r="A1" s="9">
        <v>85</v>
      </c>
      <c r="B1" s="6">
        <v>1520</v>
      </c>
      <c r="C1" s="6">
        <v>1230</v>
      </c>
      <c r="D1" s="6">
        <v>940</v>
      </c>
      <c r="E1" s="6">
        <v>520</v>
      </c>
      <c r="H1">
        <f>A1-5</f>
        <v>80</v>
      </c>
      <c r="I1">
        <f>B1-5</f>
        <v>1515</v>
      </c>
      <c r="J1">
        <f>C1-5</f>
        <v>1225</v>
      </c>
      <c r="K1">
        <f>D1-5</f>
        <v>935</v>
      </c>
      <c r="L1">
        <f>E1-5</f>
        <v>515</v>
      </c>
      <c r="N1" s="18">
        <v>5.2</v>
      </c>
      <c r="O1">
        <f>N1-2</f>
        <v>3.2</v>
      </c>
      <c r="Q1" s="95">
        <v>3240</v>
      </c>
      <c r="R1" s="52">
        <f>Q1+50</f>
        <v>3290</v>
      </c>
      <c r="T1" s="73">
        <v>90</v>
      </c>
      <c r="V1">
        <v>80</v>
      </c>
      <c r="X1" s="73">
        <v>80</v>
      </c>
      <c r="Z1">
        <v>180</v>
      </c>
      <c r="AA1" s="73">
        <v>200</v>
      </c>
      <c r="AC1">
        <v>650</v>
      </c>
      <c r="AE1" s="73">
        <v>100</v>
      </c>
    </row>
    <row r="2" spans="1:31" x14ac:dyDescent="0.25">
      <c r="A2" s="9">
        <v>128</v>
      </c>
      <c r="B2" s="6">
        <v>2280</v>
      </c>
      <c r="C2" s="6">
        <v>1845</v>
      </c>
      <c r="D2" s="6">
        <v>1410</v>
      </c>
      <c r="E2" s="6">
        <v>830</v>
      </c>
      <c r="H2">
        <f t="shared" ref="H2:H19" si="0">A2-5</f>
        <v>123</v>
      </c>
      <c r="I2">
        <f t="shared" ref="I2:I19" si="1">B2-5</f>
        <v>2275</v>
      </c>
      <c r="J2">
        <f t="shared" ref="J2:J19" si="2">C2-5</f>
        <v>1840</v>
      </c>
      <c r="K2">
        <f t="shared" ref="K2:K19" si="3">D2-5</f>
        <v>1405</v>
      </c>
      <c r="L2">
        <f t="shared" ref="L2:L19" si="4">E2-5</f>
        <v>825</v>
      </c>
      <c r="N2" s="18">
        <f>N1+0.25</f>
        <v>5.45</v>
      </c>
      <c r="O2">
        <f t="shared" ref="O2:O20" si="5">N2-2</f>
        <v>3.45</v>
      </c>
      <c r="Q2" s="95">
        <v>6788</v>
      </c>
      <c r="R2" s="52">
        <f t="shared" ref="R2:R19" si="6">Q2+50</f>
        <v>6838</v>
      </c>
      <c r="T2" s="73">
        <f>T1-4</f>
        <v>86</v>
      </c>
      <c r="U2">
        <f>T1-T2</f>
        <v>4</v>
      </c>
      <c r="V2">
        <f>V1-U2</f>
        <v>76</v>
      </c>
      <c r="X2" s="73">
        <v>76</v>
      </c>
      <c r="Y2">
        <f>X1-X2</f>
        <v>4</v>
      </c>
      <c r="Z2">
        <f>Z1-Y2</f>
        <v>176</v>
      </c>
      <c r="AA2" s="73">
        <v>193</v>
      </c>
      <c r="AB2">
        <f>AA1-AA2</f>
        <v>7</v>
      </c>
      <c r="AC2" s="81">
        <f>AC1-AB2</f>
        <v>643</v>
      </c>
      <c r="AE2" s="73">
        <v>96</v>
      </c>
    </row>
    <row r="3" spans="1:31" x14ac:dyDescent="0.25">
      <c r="A3" s="9">
        <v>192</v>
      </c>
      <c r="B3" s="6">
        <v>3430</v>
      </c>
      <c r="C3" s="6">
        <v>2768</v>
      </c>
      <c r="D3" s="6">
        <v>2115</v>
      </c>
      <c r="E3" s="6">
        <v>1245</v>
      </c>
      <c r="H3">
        <f t="shared" si="0"/>
        <v>187</v>
      </c>
      <c r="I3">
        <f t="shared" si="1"/>
        <v>3425</v>
      </c>
      <c r="J3">
        <f t="shared" si="2"/>
        <v>2763</v>
      </c>
      <c r="K3">
        <f t="shared" si="3"/>
        <v>2110</v>
      </c>
      <c r="L3">
        <f t="shared" si="4"/>
        <v>1240</v>
      </c>
      <c r="N3" s="18">
        <f t="shared" ref="N3:N20" si="7">N2+0.2</f>
        <v>5.65</v>
      </c>
      <c r="O3">
        <f t="shared" si="5"/>
        <v>3.6500000000000004</v>
      </c>
      <c r="Q3" s="95">
        <v>10860</v>
      </c>
      <c r="R3" s="52">
        <f t="shared" si="6"/>
        <v>10910</v>
      </c>
      <c r="T3" s="73">
        <f t="shared" ref="T3:T19" si="8">T2-4</f>
        <v>82</v>
      </c>
      <c r="U3">
        <f t="shared" ref="U3:U14" si="9">T2-T3</f>
        <v>4</v>
      </c>
      <c r="V3">
        <f t="shared" ref="V3:V20" si="10">V2-U3</f>
        <v>72</v>
      </c>
      <c r="X3" s="73">
        <v>72</v>
      </c>
      <c r="Y3">
        <f t="shared" ref="Y3:Y14" si="11">X2-X3</f>
        <v>4</v>
      </c>
      <c r="Z3">
        <f t="shared" ref="Z3:Z20" si="12">Z2-Y3</f>
        <v>172</v>
      </c>
      <c r="AA3" s="73">
        <v>186</v>
      </c>
      <c r="AB3" s="81">
        <f t="shared" ref="AB3:AB20" si="13">AA2-AA3</f>
        <v>7</v>
      </c>
      <c r="AC3" s="81">
        <f t="shared" ref="AC3:AC20" si="14">AC2-AB3</f>
        <v>636</v>
      </c>
      <c r="AE3" s="73">
        <v>92</v>
      </c>
    </row>
    <row r="4" spans="1:31" x14ac:dyDescent="0.25">
      <c r="A4" s="9">
        <v>383</v>
      </c>
      <c r="B4" s="6">
        <v>6860</v>
      </c>
      <c r="C4" s="6">
        <v>5536</v>
      </c>
      <c r="D4" s="6">
        <v>4230</v>
      </c>
      <c r="E4" s="6">
        <v>2490</v>
      </c>
      <c r="H4">
        <f t="shared" si="0"/>
        <v>378</v>
      </c>
      <c r="I4">
        <f t="shared" si="1"/>
        <v>6855</v>
      </c>
      <c r="J4">
        <f t="shared" si="2"/>
        <v>5531</v>
      </c>
      <c r="K4">
        <f t="shared" si="3"/>
        <v>4225</v>
      </c>
      <c r="L4">
        <f t="shared" si="4"/>
        <v>2485</v>
      </c>
      <c r="N4" s="18">
        <f t="shared" si="7"/>
        <v>5.8500000000000005</v>
      </c>
      <c r="O4">
        <f t="shared" si="5"/>
        <v>3.8500000000000005</v>
      </c>
      <c r="Q4" s="95">
        <v>28152</v>
      </c>
      <c r="R4" s="52">
        <f t="shared" si="6"/>
        <v>28202</v>
      </c>
      <c r="T4" s="73">
        <f t="shared" si="8"/>
        <v>78</v>
      </c>
      <c r="U4">
        <f t="shared" si="9"/>
        <v>4</v>
      </c>
      <c r="V4">
        <f t="shared" si="10"/>
        <v>68</v>
      </c>
      <c r="X4" s="73">
        <v>68</v>
      </c>
      <c r="Y4">
        <f t="shared" si="11"/>
        <v>4</v>
      </c>
      <c r="Z4">
        <f t="shared" si="12"/>
        <v>168</v>
      </c>
      <c r="AA4" s="73">
        <v>179</v>
      </c>
      <c r="AB4">
        <f t="shared" si="13"/>
        <v>7</v>
      </c>
      <c r="AC4" s="81">
        <f t="shared" si="14"/>
        <v>629</v>
      </c>
      <c r="AE4" s="73">
        <v>88</v>
      </c>
    </row>
    <row r="5" spans="1:31" x14ac:dyDescent="0.25">
      <c r="A5" s="9">
        <v>574</v>
      </c>
      <c r="B5" s="6">
        <v>10290</v>
      </c>
      <c r="C5" s="6">
        <v>8304</v>
      </c>
      <c r="D5" s="6">
        <v>6345</v>
      </c>
      <c r="E5" s="6">
        <v>3735</v>
      </c>
      <c r="H5">
        <f t="shared" si="0"/>
        <v>569</v>
      </c>
      <c r="I5">
        <f t="shared" si="1"/>
        <v>10285</v>
      </c>
      <c r="J5">
        <f t="shared" si="2"/>
        <v>8299</v>
      </c>
      <c r="K5">
        <f t="shared" si="3"/>
        <v>6340</v>
      </c>
      <c r="L5">
        <f t="shared" si="4"/>
        <v>3730</v>
      </c>
      <c r="N5" s="18">
        <f t="shared" si="7"/>
        <v>6.0500000000000007</v>
      </c>
      <c r="O5">
        <f t="shared" si="5"/>
        <v>4.0500000000000007</v>
      </c>
      <c r="Q5" s="95">
        <v>41728</v>
      </c>
      <c r="R5" s="52">
        <f t="shared" si="6"/>
        <v>41778</v>
      </c>
      <c r="T5" s="73">
        <f t="shared" si="8"/>
        <v>74</v>
      </c>
      <c r="U5">
        <f t="shared" si="9"/>
        <v>4</v>
      </c>
      <c r="V5">
        <f t="shared" si="10"/>
        <v>64</v>
      </c>
      <c r="X5" s="73">
        <v>64</v>
      </c>
      <c r="Y5">
        <f t="shared" si="11"/>
        <v>4</v>
      </c>
      <c r="Z5">
        <f t="shared" si="12"/>
        <v>164</v>
      </c>
      <c r="AA5" s="73">
        <v>172</v>
      </c>
      <c r="AB5">
        <f t="shared" si="13"/>
        <v>7</v>
      </c>
      <c r="AC5" s="81">
        <f t="shared" si="14"/>
        <v>622</v>
      </c>
      <c r="AE5" s="73">
        <v>84</v>
      </c>
    </row>
    <row r="6" spans="1:31" x14ac:dyDescent="0.25">
      <c r="A6" s="9">
        <v>1148</v>
      </c>
      <c r="B6" s="6">
        <v>20580</v>
      </c>
      <c r="C6" s="6">
        <v>16608</v>
      </c>
      <c r="D6" s="6">
        <v>12690</v>
      </c>
      <c r="E6" s="6">
        <v>7490</v>
      </c>
      <c r="H6">
        <f t="shared" si="0"/>
        <v>1143</v>
      </c>
      <c r="I6">
        <f t="shared" si="1"/>
        <v>20575</v>
      </c>
      <c r="J6">
        <f t="shared" si="2"/>
        <v>16603</v>
      </c>
      <c r="K6">
        <f t="shared" si="3"/>
        <v>12685</v>
      </c>
      <c r="L6">
        <f t="shared" si="4"/>
        <v>7485</v>
      </c>
      <c r="N6" s="18">
        <f t="shared" si="7"/>
        <v>6.2500000000000009</v>
      </c>
      <c r="O6">
        <f t="shared" si="5"/>
        <v>4.2500000000000009</v>
      </c>
      <c r="Q6" s="95">
        <v>81756</v>
      </c>
      <c r="R6" s="52">
        <f t="shared" si="6"/>
        <v>81806</v>
      </c>
      <c r="T6" s="73">
        <f t="shared" si="8"/>
        <v>70</v>
      </c>
      <c r="U6">
        <f t="shared" si="9"/>
        <v>4</v>
      </c>
      <c r="V6">
        <f t="shared" si="10"/>
        <v>60</v>
      </c>
      <c r="X6" s="73">
        <v>60</v>
      </c>
      <c r="Y6">
        <f t="shared" si="11"/>
        <v>4</v>
      </c>
      <c r="Z6">
        <f t="shared" si="12"/>
        <v>160</v>
      </c>
      <c r="AA6" s="73">
        <v>165</v>
      </c>
      <c r="AB6">
        <f t="shared" si="13"/>
        <v>7</v>
      </c>
      <c r="AC6" s="81">
        <f t="shared" si="14"/>
        <v>615</v>
      </c>
      <c r="AE6" s="73">
        <v>80</v>
      </c>
    </row>
    <row r="7" spans="1:31" x14ac:dyDescent="0.25">
      <c r="A7" s="9">
        <v>1722</v>
      </c>
      <c r="B7" s="6">
        <v>30870</v>
      </c>
      <c r="C7" s="6">
        <v>24912</v>
      </c>
      <c r="D7" s="6">
        <v>19035</v>
      </c>
      <c r="E7" s="6">
        <v>11235</v>
      </c>
      <c r="H7">
        <f t="shared" si="0"/>
        <v>1717</v>
      </c>
      <c r="I7">
        <f t="shared" si="1"/>
        <v>30865</v>
      </c>
      <c r="J7">
        <f t="shared" si="2"/>
        <v>24907</v>
      </c>
      <c r="K7">
        <f t="shared" si="3"/>
        <v>19030</v>
      </c>
      <c r="L7">
        <f t="shared" si="4"/>
        <v>11230</v>
      </c>
      <c r="N7" s="18">
        <f t="shared" si="7"/>
        <v>6.4500000000000011</v>
      </c>
      <c r="O7">
        <f t="shared" si="5"/>
        <v>4.4500000000000011</v>
      </c>
      <c r="Q7" s="95">
        <v>124184</v>
      </c>
      <c r="R7" s="52">
        <f t="shared" si="6"/>
        <v>124234</v>
      </c>
      <c r="T7" s="73">
        <f t="shared" si="8"/>
        <v>66</v>
      </c>
      <c r="U7">
        <f t="shared" si="9"/>
        <v>4</v>
      </c>
      <c r="V7">
        <f t="shared" si="10"/>
        <v>56</v>
      </c>
      <c r="X7" s="73">
        <v>56</v>
      </c>
      <c r="Y7">
        <f t="shared" si="11"/>
        <v>4</v>
      </c>
      <c r="Z7">
        <f t="shared" si="12"/>
        <v>156</v>
      </c>
      <c r="AA7" s="73">
        <v>158</v>
      </c>
      <c r="AB7">
        <f t="shared" si="13"/>
        <v>7</v>
      </c>
      <c r="AC7" s="81">
        <f t="shared" si="14"/>
        <v>608</v>
      </c>
      <c r="AE7" s="73">
        <v>76</v>
      </c>
    </row>
    <row r="8" spans="1:31" x14ac:dyDescent="0.25">
      <c r="A8" s="9">
        <v>3443</v>
      </c>
      <c r="B8" s="6">
        <v>61740</v>
      </c>
      <c r="C8" s="6">
        <v>49824</v>
      </c>
      <c r="D8" s="6">
        <v>38070</v>
      </c>
      <c r="E8" s="6">
        <v>22470</v>
      </c>
      <c r="H8">
        <f t="shared" si="0"/>
        <v>3438</v>
      </c>
      <c r="I8">
        <f t="shared" si="1"/>
        <v>61735</v>
      </c>
      <c r="J8">
        <f t="shared" si="2"/>
        <v>49819</v>
      </c>
      <c r="K8">
        <f t="shared" si="3"/>
        <v>38065</v>
      </c>
      <c r="L8">
        <f t="shared" si="4"/>
        <v>22465</v>
      </c>
      <c r="N8" s="18">
        <f t="shared" si="7"/>
        <v>6.6500000000000012</v>
      </c>
      <c r="O8">
        <f t="shared" si="5"/>
        <v>4.6500000000000012</v>
      </c>
      <c r="Q8" s="95">
        <v>307460</v>
      </c>
      <c r="R8" s="52">
        <f t="shared" si="6"/>
        <v>307510</v>
      </c>
      <c r="T8" s="73">
        <f t="shared" si="8"/>
        <v>62</v>
      </c>
      <c r="U8">
        <f t="shared" si="9"/>
        <v>4</v>
      </c>
      <c r="V8">
        <f t="shared" si="10"/>
        <v>52</v>
      </c>
      <c r="X8" s="73">
        <v>52</v>
      </c>
      <c r="Y8">
        <f t="shared" si="11"/>
        <v>4</v>
      </c>
      <c r="Z8">
        <f t="shared" si="12"/>
        <v>152</v>
      </c>
      <c r="AA8" s="73">
        <v>151</v>
      </c>
      <c r="AB8">
        <f t="shared" si="13"/>
        <v>7</v>
      </c>
      <c r="AC8" s="81">
        <f t="shared" si="14"/>
        <v>601</v>
      </c>
      <c r="AE8" s="73">
        <v>72</v>
      </c>
    </row>
    <row r="9" spans="1:31" x14ac:dyDescent="0.25">
      <c r="A9" s="9">
        <v>5164</v>
      </c>
      <c r="B9" s="6">
        <v>92610</v>
      </c>
      <c r="C9" s="6">
        <v>74736</v>
      </c>
      <c r="D9" s="6">
        <v>57105</v>
      </c>
      <c r="E9" s="6">
        <v>33705</v>
      </c>
      <c r="H9">
        <f t="shared" si="0"/>
        <v>5159</v>
      </c>
      <c r="I9">
        <f t="shared" si="1"/>
        <v>92605</v>
      </c>
      <c r="J9">
        <f t="shared" si="2"/>
        <v>74731</v>
      </c>
      <c r="K9">
        <f t="shared" si="3"/>
        <v>57100</v>
      </c>
      <c r="L9">
        <f t="shared" si="4"/>
        <v>33700</v>
      </c>
      <c r="N9" s="18">
        <f t="shared" si="7"/>
        <v>6.8500000000000014</v>
      </c>
      <c r="O9">
        <f t="shared" si="5"/>
        <v>4.8500000000000014</v>
      </c>
      <c r="Q9" s="95">
        <v>457190</v>
      </c>
      <c r="R9" s="52">
        <f t="shared" si="6"/>
        <v>457240</v>
      </c>
      <c r="T9" s="73">
        <f t="shared" si="8"/>
        <v>58</v>
      </c>
      <c r="U9">
        <f t="shared" si="9"/>
        <v>4</v>
      </c>
      <c r="V9">
        <f t="shared" si="10"/>
        <v>48</v>
      </c>
      <c r="X9" s="73">
        <v>48</v>
      </c>
      <c r="Y9">
        <f t="shared" si="11"/>
        <v>4</v>
      </c>
      <c r="Z9">
        <f t="shared" si="12"/>
        <v>148</v>
      </c>
      <c r="AA9" s="73">
        <v>144</v>
      </c>
      <c r="AB9">
        <f t="shared" si="13"/>
        <v>7</v>
      </c>
      <c r="AC9" s="81">
        <f t="shared" si="14"/>
        <v>594</v>
      </c>
      <c r="AE9" s="73">
        <v>68</v>
      </c>
    </row>
    <row r="10" spans="1:31" x14ac:dyDescent="0.25">
      <c r="A10" s="9">
        <v>12910</v>
      </c>
      <c r="B10" s="6">
        <v>231530</v>
      </c>
      <c r="C10" s="6">
        <v>186845</v>
      </c>
      <c r="D10" s="6">
        <v>142835</v>
      </c>
      <c r="E10" s="6">
        <v>84274</v>
      </c>
      <c r="H10">
        <f t="shared" si="0"/>
        <v>12905</v>
      </c>
      <c r="I10">
        <f t="shared" si="1"/>
        <v>231525</v>
      </c>
      <c r="J10">
        <f t="shared" si="2"/>
        <v>186840</v>
      </c>
      <c r="K10">
        <f t="shared" si="3"/>
        <v>142830</v>
      </c>
      <c r="L10">
        <f t="shared" si="4"/>
        <v>84269</v>
      </c>
      <c r="N10" s="18">
        <f t="shared" si="7"/>
        <v>7.0500000000000016</v>
      </c>
      <c r="O10">
        <f t="shared" si="5"/>
        <v>5.0500000000000016</v>
      </c>
      <c r="Q10" s="95">
        <v>549828</v>
      </c>
      <c r="R10" s="52">
        <f t="shared" si="6"/>
        <v>549878</v>
      </c>
      <c r="T10" s="73">
        <f t="shared" si="8"/>
        <v>54</v>
      </c>
      <c r="U10">
        <f t="shared" si="9"/>
        <v>4</v>
      </c>
      <c r="V10">
        <f t="shared" si="10"/>
        <v>44</v>
      </c>
      <c r="X10" s="73">
        <v>44</v>
      </c>
      <c r="Y10">
        <f t="shared" si="11"/>
        <v>4</v>
      </c>
      <c r="Z10">
        <f t="shared" si="12"/>
        <v>144</v>
      </c>
      <c r="AA10" s="73">
        <v>137</v>
      </c>
      <c r="AB10">
        <f t="shared" si="13"/>
        <v>7</v>
      </c>
      <c r="AC10" s="81">
        <f t="shared" si="14"/>
        <v>587</v>
      </c>
      <c r="AE10" s="73">
        <v>64</v>
      </c>
    </row>
    <row r="11" spans="1:31" x14ac:dyDescent="0.25">
      <c r="A11" s="9">
        <v>19365</v>
      </c>
      <c r="B11" s="6">
        <v>347295</v>
      </c>
      <c r="C11" s="6">
        <v>280267</v>
      </c>
      <c r="D11" s="6">
        <v>214252</v>
      </c>
      <c r="E11" s="6">
        <v>126411</v>
      </c>
      <c r="H11">
        <f t="shared" si="0"/>
        <v>19360</v>
      </c>
      <c r="I11">
        <f t="shared" si="1"/>
        <v>347290</v>
      </c>
      <c r="J11">
        <f t="shared" si="2"/>
        <v>280262</v>
      </c>
      <c r="K11">
        <f t="shared" si="3"/>
        <v>214247</v>
      </c>
      <c r="L11">
        <f t="shared" si="4"/>
        <v>126406</v>
      </c>
      <c r="N11" s="18">
        <f t="shared" si="7"/>
        <v>7.2500000000000018</v>
      </c>
      <c r="O11">
        <f t="shared" si="5"/>
        <v>5.2500000000000018</v>
      </c>
      <c r="Q11" s="95">
        <v>669294</v>
      </c>
      <c r="R11" s="52">
        <f t="shared" si="6"/>
        <v>669344</v>
      </c>
      <c r="T11" s="73">
        <f t="shared" si="8"/>
        <v>50</v>
      </c>
      <c r="U11">
        <f t="shared" si="9"/>
        <v>4</v>
      </c>
      <c r="V11">
        <f t="shared" si="10"/>
        <v>40</v>
      </c>
      <c r="X11" s="73">
        <v>40</v>
      </c>
      <c r="Y11">
        <f t="shared" si="11"/>
        <v>4</v>
      </c>
      <c r="Z11">
        <f t="shared" si="12"/>
        <v>140</v>
      </c>
      <c r="AA11" s="73">
        <v>130</v>
      </c>
      <c r="AB11">
        <f t="shared" si="13"/>
        <v>7</v>
      </c>
      <c r="AC11" s="81">
        <f t="shared" si="14"/>
        <v>580</v>
      </c>
      <c r="AE11" s="73">
        <v>60</v>
      </c>
    </row>
    <row r="12" spans="1:31" x14ac:dyDescent="0.25">
      <c r="A12" s="9">
        <v>38729</v>
      </c>
      <c r="B12" s="6">
        <v>694582</v>
      </c>
      <c r="C12" s="6">
        <v>560500</v>
      </c>
      <c r="D12" s="6">
        <v>428499</v>
      </c>
      <c r="E12" s="6">
        <v>252848</v>
      </c>
      <c r="H12">
        <f t="shared" si="0"/>
        <v>38724</v>
      </c>
      <c r="I12">
        <f t="shared" si="1"/>
        <v>694577</v>
      </c>
      <c r="J12">
        <f t="shared" si="2"/>
        <v>560495</v>
      </c>
      <c r="K12">
        <f t="shared" si="3"/>
        <v>428494</v>
      </c>
      <c r="L12">
        <f t="shared" si="4"/>
        <v>252843</v>
      </c>
      <c r="N12" s="18">
        <f t="shared" si="7"/>
        <v>7.450000000000002</v>
      </c>
      <c r="O12">
        <f t="shared" si="5"/>
        <v>5.450000000000002</v>
      </c>
      <c r="Q12" s="95">
        <v>792853</v>
      </c>
      <c r="R12" s="52">
        <f t="shared" si="6"/>
        <v>792903</v>
      </c>
      <c r="T12" s="73">
        <f t="shared" si="8"/>
        <v>46</v>
      </c>
      <c r="U12">
        <f t="shared" si="9"/>
        <v>4</v>
      </c>
      <c r="V12">
        <f t="shared" si="10"/>
        <v>36</v>
      </c>
      <c r="X12" s="73">
        <v>36</v>
      </c>
      <c r="Y12">
        <f t="shared" si="11"/>
        <v>4</v>
      </c>
      <c r="Z12">
        <f t="shared" si="12"/>
        <v>136</v>
      </c>
      <c r="AA12" s="73">
        <v>123</v>
      </c>
      <c r="AB12">
        <f t="shared" si="13"/>
        <v>7</v>
      </c>
      <c r="AC12" s="81">
        <f t="shared" si="14"/>
        <v>573</v>
      </c>
      <c r="AE12" s="73">
        <v>56</v>
      </c>
    </row>
    <row r="13" spans="1:31" x14ac:dyDescent="0.25">
      <c r="A13" s="9">
        <v>96821</v>
      </c>
      <c r="B13" s="6">
        <v>1736450</v>
      </c>
      <c r="C13" s="6">
        <v>1401246</v>
      </c>
      <c r="D13" s="6">
        <v>1071244</v>
      </c>
      <c r="E13" s="6">
        <v>632109</v>
      </c>
      <c r="H13">
        <f t="shared" si="0"/>
        <v>96816</v>
      </c>
      <c r="I13">
        <f t="shared" si="1"/>
        <v>1736445</v>
      </c>
      <c r="J13">
        <f t="shared" si="2"/>
        <v>1401241</v>
      </c>
      <c r="K13">
        <f t="shared" si="3"/>
        <v>1071239</v>
      </c>
      <c r="L13">
        <f t="shared" si="4"/>
        <v>632104</v>
      </c>
      <c r="N13" s="18">
        <f t="shared" si="7"/>
        <v>7.6500000000000021</v>
      </c>
      <c r="O13">
        <f t="shared" si="5"/>
        <v>5.6500000000000021</v>
      </c>
      <c r="Q13" s="95">
        <v>950709</v>
      </c>
      <c r="R13" s="52">
        <f t="shared" si="6"/>
        <v>950759</v>
      </c>
      <c r="T13" s="73">
        <f t="shared" si="8"/>
        <v>42</v>
      </c>
      <c r="U13">
        <f t="shared" si="9"/>
        <v>4</v>
      </c>
      <c r="V13">
        <f t="shared" si="10"/>
        <v>32</v>
      </c>
      <c r="X13" s="73">
        <v>32</v>
      </c>
      <c r="Y13">
        <f t="shared" si="11"/>
        <v>4</v>
      </c>
      <c r="Z13">
        <f t="shared" si="12"/>
        <v>132</v>
      </c>
      <c r="AA13" s="73">
        <v>116</v>
      </c>
      <c r="AB13">
        <f t="shared" si="13"/>
        <v>7</v>
      </c>
      <c r="AC13" s="81">
        <f t="shared" si="14"/>
        <v>566</v>
      </c>
      <c r="AE13" s="73">
        <v>52</v>
      </c>
    </row>
    <row r="14" spans="1:31" x14ac:dyDescent="0.25">
      <c r="A14" s="9">
        <v>290462</v>
      </c>
      <c r="B14" s="6">
        <v>5209335</v>
      </c>
      <c r="C14" s="6">
        <v>4203716</v>
      </c>
      <c r="D14" s="6">
        <v>3213704</v>
      </c>
      <c r="E14" s="6">
        <v>1896339</v>
      </c>
      <c r="H14">
        <f t="shared" si="0"/>
        <v>290457</v>
      </c>
      <c r="I14">
        <f t="shared" si="1"/>
        <v>5209330</v>
      </c>
      <c r="J14">
        <f t="shared" si="2"/>
        <v>4203711</v>
      </c>
      <c r="K14">
        <f t="shared" si="3"/>
        <v>3213699</v>
      </c>
      <c r="L14">
        <f t="shared" si="4"/>
        <v>1896334</v>
      </c>
      <c r="N14" s="18">
        <f t="shared" si="7"/>
        <v>7.8500000000000023</v>
      </c>
      <c r="O14">
        <f t="shared" si="5"/>
        <v>5.8500000000000023</v>
      </c>
      <c r="Q14" s="95">
        <v>1167128</v>
      </c>
      <c r="R14" s="52">
        <f t="shared" si="6"/>
        <v>1167178</v>
      </c>
      <c r="T14" s="73">
        <f t="shared" si="8"/>
        <v>38</v>
      </c>
      <c r="U14">
        <f t="shared" si="9"/>
        <v>4</v>
      </c>
      <c r="V14">
        <f t="shared" si="10"/>
        <v>28</v>
      </c>
      <c r="X14" s="73">
        <v>28</v>
      </c>
      <c r="Y14">
        <f t="shared" si="11"/>
        <v>4</v>
      </c>
      <c r="Z14">
        <f t="shared" si="12"/>
        <v>128</v>
      </c>
      <c r="AA14" s="73">
        <v>109</v>
      </c>
      <c r="AB14">
        <f t="shared" si="13"/>
        <v>7</v>
      </c>
      <c r="AC14" s="81">
        <f t="shared" si="14"/>
        <v>559</v>
      </c>
      <c r="AE14" s="73">
        <v>48</v>
      </c>
    </row>
    <row r="15" spans="1:31" x14ac:dyDescent="0.25">
      <c r="A15" s="9">
        <v>580923</v>
      </c>
      <c r="B15" s="6">
        <v>10418670</v>
      </c>
      <c r="C15" s="6">
        <v>8407402</v>
      </c>
      <c r="D15" s="6">
        <v>6427348</v>
      </c>
      <c r="E15" s="6">
        <v>3792698</v>
      </c>
      <c r="H15">
        <f t="shared" si="0"/>
        <v>580918</v>
      </c>
      <c r="I15">
        <f t="shared" si="1"/>
        <v>10418665</v>
      </c>
      <c r="J15">
        <f t="shared" si="2"/>
        <v>8407397</v>
      </c>
      <c r="K15">
        <f t="shared" si="3"/>
        <v>6427343</v>
      </c>
      <c r="L15">
        <f t="shared" si="4"/>
        <v>3792693</v>
      </c>
      <c r="N15" s="18">
        <f t="shared" si="7"/>
        <v>8.0500000000000025</v>
      </c>
      <c r="O15">
        <f t="shared" si="5"/>
        <v>6.0500000000000025</v>
      </c>
      <c r="Q15" s="95">
        <v>1721192</v>
      </c>
      <c r="R15" s="52">
        <f t="shared" si="6"/>
        <v>1721242</v>
      </c>
      <c r="T15" s="73">
        <f t="shared" si="8"/>
        <v>34</v>
      </c>
      <c r="U15">
        <v>3</v>
      </c>
      <c r="V15">
        <f t="shared" si="10"/>
        <v>25</v>
      </c>
      <c r="X15" s="73">
        <v>25</v>
      </c>
      <c r="Y15">
        <v>3</v>
      </c>
      <c r="Z15">
        <f t="shared" si="12"/>
        <v>125</v>
      </c>
      <c r="AA15" s="73">
        <v>106</v>
      </c>
      <c r="AB15">
        <f t="shared" si="13"/>
        <v>3</v>
      </c>
      <c r="AC15" s="81">
        <f t="shared" si="14"/>
        <v>556</v>
      </c>
      <c r="AE15" s="73">
        <v>45</v>
      </c>
    </row>
    <row r="16" spans="1:31" x14ac:dyDescent="0.25">
      <c r="A16" s="9">
        <v>871384</v>
      </c>
      <c r="B16" s="6">
        <v>15628006</v>
      </c>
      <c r="C16" s="6">
        <v>12611078</v>
      </c>
      <c r="D16" s="6">
        <v>9641022</v>
      </c>
      <c r="E16" s="6">
        <v>5689047</v>
      </c>
      <c r="H16">
        <f t="shared" si="0"/>
        <v>871379</v>
      </c>
      <c r="I16">
        <f t="shared" si="1"/>
        <v>15628001</v>
      </c>
      <c r="J16">
        <f t="shared" si="2"/>
        <v>12611073</v>
      </c>
      <c r="K16">
        <f t="shared" si="3"/>
        <v>9641017</v>
      </c>
      <c r="L16">
        <f t="shared" si="4"/>
        <v>5689042</v>
      </c>
      <c r="N16" s="18">
        <f t="shared" si="7"/>
        <v>8.2500000000000018</v>
      </c>
      <c r="O16">
        <f t="shared" si="5"/>
        <v>6.2500000000000018</v>
      </c>
      <c r="Q16" s="95">
        <v>4395468</v>
      </c>
      <c r="R16" s="52">
        <f t="shared" si="6"/>
        <v>4395518</v>
      </c>
      <c r="T16" s="73">
        <f t="shared" si="8"/>
        <v>30</v>
      </c>
      <c r="U16">
        <v>3</v>
      </c>
      <c r="V16">
        <f t="shared" si="10"/>
        <v>22</v>
      </c>
      <c r="X16" s="73">
        <v>22</v>
      </c>
      <c r="Y16">
        <v>3</v>
      </c>
      <c r="Z16">
        <f t="shared" si="12"/>
        <v>122</v>
      </c>
      <c r="AA16" s="73">
        <v>103</v>
      </c>
      <c r="AB16">
        <f t="shared" si="13"/>
        <v>3</v>
      </c>
      <c r="AC16" s="81">
        <f t="shared" si="14"/>
        <v>553</v>
      </c>
      <c r="AE16" s="73">
        <v>42</v>
      </c>
    </row>
    <row r="17" spans="1:31" x14ac:dyDescent="0.25">
      <c r="A17" s="9">
        <v>1742766</v>
      </c>
      <c r="B17" s="6">
        <v>31256003</v>
      </c>
      <c r="C17" s="6">
        <v>25222149</v>
      </c>
      <c r="D17" s="6">
        <v>19282040</v>
      </c>
      <c r="E17" s="6">
        <v>11378092</v>
      </c>
      <c r="H17">
        <f t="shared" si="0"/>
        <v>1742761</v>
      </c>
      <c r="I17">
        <f t="shared" si="1"/>
        <v>31255998</v>
      </c>
      <c r="J17">
        <f t="shared" si="2"/>
        <v>25222144</v>
      </c>
      <c r="K17">
        <f t="shared" si="3"/>
        <v>19282035</v>
      </c>
      <c r="L17">
        <f t="shared" si="4"/>
        <v>11378087</v>
      </c>
      <c r="N17" s="18">
        <f t="shared" si="7"/>
        <v>8.4500000000000011</v>
      </c>
      <c r="O17">
        <f t="shared" si="5"/>
        <v>6.4500000000000011</v>
      </c>
      <c r="Q17" s="95">
        <v>6573197</v>
      </c>
      <c r="R17" s="52">
        <f t="shared" si="6"/>
        <v>6573247</v>
      </c>
      <c r="T17" s="73">
        <f t="shared" si="8"/>
        <v>26</v>
      </c>
      <c r="U17">
        <v>3</v>
      </c>
      <c r="V17">
        <f t="shared" si="10"/>
        <v>19</v>
      </c>
      <c r="X17" s="73">
        <v>19</v>
      </c>
      <c r="Y17">
        <v>3</v>
      </c>
      <c r="Z17">
        <f t="shared" si="12"/>
        <v>119</v>
      </c>
      <c r="AA17" s="73">
        <v>100</v>
      </c>
      <c r="AB17">
        <f t="shared" si="13"/>
        <v>3</v>
      </c>
      <c r="AC17" s="81">
        <f t="shared" si="14"/>
        <v>550</v>
      </c>
      <c r="AE17" s="73">
        <v>39</v>
      </c>
    </row>
    <row r="18" spans="1:31" x14ac:dyDescent="0.25">
      <c r="A18" s="9">
        <v>2614149</v>
      </c>
      <c r="B18" s="6">
        <v>46883801</v>
      </c>
      <c r="C18" s="6">
        <v>37833221</v>
      </c>
      <c r="D18" s="6">
        <v>28923307</v>
      </c>
      <c r="E18" s="6">
        <v>17067116</v>
      </c>
      <c r="H18">
        <f t="shared" si="0"/>
        <v>2614144</v>
      </c>
      <c r="I18">
        <f t="shared" si="1"/>
        <v>46883796</v>
      </c>
      <c r="J18">
        <f t="shared" si="2"/>
        <v>37833216</v>
      </c>
      <c r="K18">
        <f t="shared" si="3"/>
        <v>28923302</v>
      </c>
      <c r="L18">
        <f t="shared" si="4"/>
        <v>17067111</v>
      </c>
      <c r="N18" s="18">
        <f t="shared" si="7"/>
        <v>8.65</v>
      </c>
      <c r="O18">
        <f t="shared" si="5"/>
        <v>6.65</v>
      </c>
      <c r="Q18" s="95">
        <v>12846994</v>
      </c>
      <c r="R18" s="52">
        <f t="shared" si="6"/>
        <v>12847044</v>
      </c>
      <c r="T18" s="73">
        <f t="shared" si="8"/>
        <v>22</v>
      </c>
      <c r="U18">
        <v>3</v>
      </c>
      <c r="V18">
        <f t="shared" si="10"/>
        <v>16</v>
      </c>
      <c r="X18" s="73">
        <v>16</v>
      </c>
      <c r="Y18">
        <v>3</v>
      </c>
      <c r="Z18">
        <f t="shared" si="12"/>
        <v>116</v>
      </c>
      <c r="AA18" s="73">
        <v>97</v>
      </c>
      <c r="AB18">
        <f t="shared" si="13"/>
        <v>3</v>
      </c>
      <c r="AC18" s="81">
        <f t="shared" si="14"/>
        <v>547</v>
      </c>
      <c r="AE18" s="73">
        <v>36</v>
      </c>
    </row>
    <row r="19" spans="1:31" x14ac:dyDescent="0.25">
      <c r="A19" s="9">
        <v>5228298</v>
      </c>
      <c r="B19" s="6">
        <v>93767952</v>
      </c>
      <c r="C19" s="6">
        <v>75665842</v>
      </c>
      <c r="D19" s="6">
        <v>57846814</v>
      </c>
      <c r="E19" s="6">
        <v>34134273</v>
      </c>
      <c r="H19">
        <f t="shared" si="0"/>
        <v>5228293</v>
      </c>
      <c r="I19">
        <f t="shared" si="1"/>
        <v>93767947</v>
      </c>
      <c r="J19">
        <f t="shared" si="2"/>
        <v>75665837</v>
      </c>
      <c r="K19">
        <f t="shared" si="3"/>
        <v>57846809</v>
      </c>
      <c r="L19">
        <f t="shared" si="4"/>
        <v>34134268</v>
      </c>
      <c r="N19" s="18">
        <f t="shared" si="7"/>
        <v>8.85</v>
      </c>
      <c r="O19">
        <f t="shared" si="5"/>
        <v>6.85</v>
      </c>
      <c r="Q19" s="95">
        <v>19639583</v>
      </c>
      <c r="R19" s="52">
        <f t="shared" si="6"/>
        <v>19639633</v>
      </c>
      <c r="T19" s="73">
        <f t="shared" si="8"/>
        <v>18</v>
      </c>
      <c r="U19">
        <v>3</v>
      </c>
      <c r="V19">
        <f t="shared" si="10"/>
        <v>13</v>
      </c>
      <c r="X19" s="73">
        <v>13</v>
      </c>
      <c r="Y19">
        <v>3</v>
      </c>
      <c r="Z19">
        <f t="shared" si="12"/>
        <v>113</v>
      </c>
      <c r="AA19" s="73">
        <v>94</v>
      </c>
      <c r="AB19">
        <f t="shared" si="13"/>
        <v>3</v>
      </c>
      <c r="AC19" s="81">
        <f t="shared" si="14"/>
        <v>544</v>
      </c>
      <c r="AE19" s="73">
        <v>33</v>
      </c>
    </row>
    <row r="20" spans="1:31" x14ac:dyDescent="0.25">
      <c r="N20" s="18">
        <f t="shared" si="7"/>
        <v>9.0499999999999989</v>
      </c>
      <c r="O20">
        <f t="shared" si="5"/>
        <v>7.0499999999999989</v>
      </c>
      <c r="T20" s="73">
        <v>9</v>
      </c>
      <c r="U20">
        <v>3</v>
      </c>
      <c r="V20">
        <f t="shared" si="10"/>
        <v>10</v>
      </c>
      <c r="X20" s="73">
        <v>10</v>
      </c>
      <c r="Y20">
        <v>3</v>
      </c>
      <c r="Z20">
        <f t="shared" si="12"/>
        <v>110</v>
      </c>
      <c r="AA20" s="73">
        <v>91</v>
      </c>
      <c r="AB20">
        <f t="shared" si="13"/>
        <v>3</v>
      </c>
      <c r="AC20" s="81">
        <f t="shared" si="14"/>
        <v>541</v>
      </c>
      <c r="AE20" s="73">
        <v>30</v>
      </c>
    </row>
    <row r="21" spans="1:31" x14ac:dyDescent="0.25">
      <c r="M21">
        <v>7</v>
      </c>
      <c r="N21">
        <v>4</v>
      </c>
      <c r="O21">
        <v>9</v>
      </c>
    </row>
    <row r="22" spans="1:31" x14ac:dyDescent="0.25">
      <c r="A22" s="95">
        <v>3456</v>
      </c>
      <c r="B22" s="95">
        <v>2700</v>
      </c>
      <c r="C22" s="95">
        <v>3312</v>
      </c>
      <c r="D22" s="95">
        <v>5832</v>
      </c>
      <c r="H22" s="52">
        <f>A22+200</f>
        <v>3656</v>
      </c>
      <c r="I22" s="52">
        <f>B22+50</f>
        <v>2750</v>
      </c>
      <c r="J22" s="52">
        <f>C22+50</f>
        <v>3362</v>
      </c>
      <c r="K22" s="52">
        <f>D22+50</f>
        <v>5882</v>
      </c>
      <c r="L22" s="52"/>
      <c r="M22" s="103">
        <v>8</v>
      </c>
      <c r="N22" s="103">
        <v>4</v>
      </c>
      <c r="O22" s="103">
        <v>20</v>
      </c>
      <c r="Q22" s="49">
        <f>M22-1</f>
        <v>7</v>
      </c>
      <c r="R22" s="49">
        <f>N22-0</f>
        <v>4</v>
      </c>
      <c r="S22" s="49">
        <f>O22-11</f>
        <v>9</v>
      </c>
      <c r="U22" s="95">
        <v>3888</v>
      </c>
      <c r="V22" s="52">
        <f>U22+50</f>
        <v>3938</v>
      </c>
      <c r="W22">
        <v>3938</v>
      </c>
      <c r="Y22" s="73">
        <v>120</v>
      </c>
      <c r="AA22" s="103">
        <v>5</v>
      </c>
      <c r="AB22" s="49">
        <f>AA22+5</f>
        <v>10</v>
      </c>
      <c r="AD22" s="103">
        <v>4</v>
      </c>
      <c r="AE22" s="49">
        <f>AD22+1</f>
        <v>5</v>
      </c>
    </row>
    <row r="23" spans="1:31" x14ac:dyDescent="0.25">
      <c r="A23" s="95">
        <v>8792</v>
      </c>
      <c r="B23" s="95">
        <v>8634</v>
      </c>
      <c r="C23" s="95">
        <v>8547</v>
      </c>
      <c r="D23" s="95">
        <v>12219</v>
      </c>
      <c r="H23" s="52">
        <f t="shared" ref="H23:H40" si="15">A23+200</f>
        <v>8992</v>
      </c>
      <c r="I23" s="52">
        <f t="shared" ref="I23:I40" si="16">B23+50</f>
        <v>8684</v>
      </c>
      <c r="J23" s="52">
        <f t="shared" ref="J23:J40" si="17">C23+50</f>
        <v>8597</v>
      </c>
      <c r="K23" s="52">
        <f t="shared" ref="K23:K40" si="18">D23+50</f>
        <v>12269</v>
      </c>
      <c r="M23" s="103">
        <v>8.15</v>
      </c>
      <c r="N23" s="103">
        <v>4.05</v>
      </c>
      <c r="O23" s="103">
        <v>20.25</v>
      </c>
      <c r="Q23" s="49">
        <f t="shared" ref="Q23:Q41" si="19">M23-1</f>
        <v>7.15</v>
      </c>
      <c r="R23" s="49">
        <f t="shared" ref="R23:R41" si="20">N23-0</f>
        <v>4.05</v>
      </c>
      <c r="S23" s="49">
        <f t="shared" ref="S23:S41" si="21">O23-11</f>
        <v>9.25</v>
      </c>
      <c r="U23" s="95">
        <v>8146</v>
      </c>
      <c r="V23" s="52">
        <f t="shared" ref="V23:V40" si="22">U23+50</f>
        <v>8196</v>
      </c>
      <c r="W23">
        <v>8196</v>
      </c>
      <c r="Y23" s="73">
        <v>116</v>
      </c>
      <c r="AA23" s="103">
        <v>5.25</v>
      </c>
      <c r="AB23" s="49">
        <f t="shared" ref="AB23:AB41" si="23">AA23+5</f>
        <v>10.25</v>
      </c>
      <c r="AD23" s="103">
        <v>4.05</v>
      </c>
      <c r="AE23" s="49">
        <f t="shared" ref="AE23:AE41" si="24">AD23+1</f>
        <v>5.05</v>
      </c>
    </row>
    <row r="24" spans="1:31" x14ac:dyDescent="0.25">
      <c r="A24" s="95">
        <v>14012</v>
      </c>
      <c r="B24" s="95">
        <v>13959</v>
      </c>
      <c r="C24" s="95">
        <v>13673</v>
      </c>
      <c r="D24" s="95">
        <v>19548</v>
      </c>
      <c r="H24" s="52">
        <f t="shared" si="15"/>
        <v>14212</v>
      </c>
      <c r="I24" s="52">
        <f t="shared" si="16"/>
        <v>14009</v>
      </c>
      <c r="J24" s="52">
        <f t="shared" si="17"/>
        <v>13723</v>
      </c>
      <c r="K24" s="52">
        <f t="shared" si="18"/>
        <v>19598</v>
      </c>
      <c r="M24" s="103">
        <v>8.3000000000000007</v>
      </c>
      <c r="N24" s="103">
        <v>4.0999999999999996</v>
      </c>
      <c r="O24" s="103">
        <v>20.45</v>
      </c>
      <c r="Q24" s="49">
        <f t="shared" si="19"/>
        <v>7.3000000000000007</v>
      </c>
      <c r="R24" s="49">
        <f t="shared" si="20"/>
        <v>4.0999999999999996</v>
      </c>
      <c r="S24" s="49">
        <f t="shared" si="21"/>
        <v>9.4499999999999993</v>
      </c>
      <c r="U24" s="95">
        <v>13032</v>
      </c>
      <c r="V24" s="52">
        <f t="shared" si="22"/>
        <v>13082</v>
      </c>
      <c r="W24">
        <v>13082</v>
      </c>
      <c r="Y24" s="73">
        <v>112</v>
      </c>
      <c r="AA24" s="103">
        <v>5.4499999999999993</v>
      </c>
      <c r="AB24" s="49">
        <f t="shared" si="23"/>
        <v>10.45</v>
      </c>
      <c r="AD24" s="103">
        <v>4.0999999999999996</v>
      </c>
      <c r="AE24" s="49">
        <f t="shared" si="24"/>
        <v>5.0999999999999996</v>
      </c>
    </row>
    <row r="25" spans="1:31" x14ac:dyDescent="0.25">
      <c r="A25" s="95">
        <v>34805</v>
      </c>
      <c r="B25" s="95">
        <v>33279</v>
      </c>
      <c r="C25" s="95">
        <v>34185</v>
      </c>
      <c r="D25" s="95">
        <v>50673</v>
      </c>
      <c r="H25" s="52">
        <f t="shared" si="15"/>
        <v>35005</v>
      </c>
      <c r="I25" s="52">
        <f t="shared" si="16"/>
        <v>33329</v>
      </c>
      <c r="J25" s="52">
        <f t="shared" si="17"/>
        <v>34235</v>
      </c>
      <c r="K25" s="52">
        <f t="shared" si="18"/>
        <v>50723</v>
      </c>
      <c r="M25" s="103">
        <v>8.4499999999999993</v>
      </c>
      <c r="N25" s="103">
        <v>4.1500000000000004</v>
      </c>
      <c r="O25" s="103">
        <v>20.65</v>
      </c>
      <c r="Q25" s="49">
        <f t="shared" si="19"/>
        <v>7.4499999999999993</v>
      </c>
      <c r="R25" s="49">
        <f t="shared" si="20"/>
        <v>4.1500000000000004</v>
      </c>
      <c r="S25" s="49">
        <f t="shared" si="21"/>
        <v>9.6499999999999986</v>
      </c>
      <c r="U25" s="95">
        <v>33782</v>
      </c>
      <c r="V25" s="52">
        <f t="shared" si="22"/>
        <v>33832</v>
      </c>
      <c r="W25">
        <v>33832</v>
      </c>
      <c r="Y25" s="73">
        <v>108</v>
      </c>
      <c r="AA25" s="103">
        <v>5.65</v>
      </c>
      <c r="AB25" s="49">
        <f t="shared" si="23"/>
        <v>10.65</v>
      </c>
      <c r="AD25" s="103">
        <v>4.1500000000000004</v>
      </c>
      <c r="AE25" s="49">
        <f t="shared" si="24"/>
        <v>5.15</v>
      </c>
    </row>
    <row r="26" spans="1:31" x14ac:dyDescent="0.25">
      <c r="A26" s="95">
        <v>52208</v>
      </c>
      <c r="B26" s="95">
        <v>50907</v>
      </c>
      <c r="C26" s="95">
        <v>51189</v>
      </c>
      <c r="D26" s="95">
        <v>75111</v>
      </c>
      <c r="H26" s="52">
        <f t="shared" si="15"/>
        <v>52408</v>
      </c>
      <c r="I26" s="52">
        <f t="shared" si="16"/>
        <v>50957</v>
      </c>
      <c r="J26" s="52">
        <f t="shared" si="17"/>
        <v>51239</v>
      </c>
      <c r="K26" s="52">
        <f t="shared" si="18"/>
        <v>75161</v>
      </c>
      <c r="M26" s="103">
        <v>8.6</v>
      </c>
      <c r="N26" s="103">
        <v>4.2</v>
      </c>
      <c r="O26" s="103">
        <v>20.85</v>
      </c>
      <c r="Q26" s="49">
        <f t="shared" si="19"/>
        <v>7.6</v>
      </c>
      <c r="R26" s="49">
        <f t="shared" si="20"/>
        <v>4.2</v>
      </c>
      <c r="S26" s="49">
        <f t="shared" si="21"/>
        <v>9.8500000000000014</v>
      </c>
      <c r="U26" s="95">
        <v>50074</v>
      </c>
      <c r="V26" s="52">
        <f t="shared" si="22"/>
        <v>50124</v>
      </c>
      <c r="W26">
        <v>50124</v>
      </c>
      <c r="Y26" s="73">
        <v>104</v>
      </c>
      <c r="AA26" s="103">
        <v>5.85</v>
      </c>
      <c r="AB26" s="49">
        <f t="shared" si="23"/>
        <v>10.85</v>
      </c>
      <c r="AD26" s="103">
        <v>4.2</v>
      </c>
      <c r="AE26" s="49">
        <f t="shared" si="24"/>
        <v>5.2</v>
      </c>
    </row>
    <row r="27" spans="1:31" x14ac:dyDescent="0.25">
      <c r="A27" s="95">
        <v>104505</v>
      </c>
      <c r="B27" s="95">
        <v>101096</v>
      </c>
      <c r="C27" s="95">
        <v>106157</v>
      </c>
      <c r="D27" s="95">
        <v>147161</v>
      </c>
      <c r="H27" s="52">
        <f t="shared" si="15"/>
        <v>104705</v>
      </c>
      <c r="I27" s="52">
        <f t="shared" si="16"/>
        <v>101146</v>
      </c>
      <c r="J27" s="52">
        <f t="shared" si="17"/>
        <v>106207</v>
      </c>
      <c r="K27" s="52">
        <f t="shared" si="18"/>
        <v>147211</v>
      </c>
      <c r="M27" s="103">
        <v>8.75</v>
      </c>
      <c r="N27" s="103">
        <v>4.25</v>
      </c>
      <c r="O27" s="103">
        <v>21.05</v>
      </c>
      <c r="Q27" s="49">
        <f t="shared" si="19"/>
        <v>7.75</v>
      </c>
      <c r="R27" s="49">
        <f t="shared" si="20"/>
        <v>4.25</v>
      </c>
      <c r="S27" s="49">
        <f t="shared" si="21"/>
        <v>10.050000000000001</v>
      </c>
      <c r="U27" s="95">
        <v>98107</v>
      </c>
      <c r="V27" s="52">
        <f t="shared" si="22"/>
        <v>98157</v>
      </c>
      <c r="W27">
        <v>98157</v>
      </c>
      <c r="Y27" s="73">
        <v>100</v>
      </c>
      <c r="AA27" s="103">
        <v>6.0500000000000007</v>
      </c>
      <c r="AB27" s="49">
        <f t="shared" si="23"/>
        <v>11.05</v>
      </c>
      <c r="AD27" s="103">
        <v>4.25</v>
      </c>
      <c r="AE27" s="49">
        <f t="shared" si="24"/>
        <v>5.25</v>
      </c>
    </row>
    <row r="28" spans="1:31" x14ac:dyDescent="0.25">
      <c r="A28" s="95">
        <v>161121</v>
      </c>
      <c r="B28" s="95">
        <v>149933</v>
      </c>
      <c r="C28" s="95">
        <v>153836</v>
      </c>
      <c r="D28" s="95">
        <v>223532</v>
      </c>
      <c r="H28" s="52">
        <f t="shared" si="15"/>
        <v>161321</v>
      </c>
      <c r="I28" s="52">
        <f t="shared" si="16"/>
        <v>149983</v>
      </c>
      <c r="J28" s="52">
        <f t="shared" si="17"/>
        <v>153886</v>
      </c>
      <c r="K28" s="52">
        <f t="shared" si="18"/>
        <v>223582</v>
      </c>
      <c r="M28" s="103">
        <v>8.9</v>
      </c>
      <c r="N28" s="103">
        <v>4.3</v>
      </c>
      <c r="O28" s="103">
        <v>21.25</v>
      </c>
      <c r="Q28" s="49">
        <f t="shared" si="19"/>
        <v>7.9</v>
      </c>
      <c r="R28" s="49">
        <f t="shared" si="20"/>
        <v>4.3</v>
      </c>
      <c r="S28" s="49">
        <f t="shared" si="21"/>
        <v>10.25</v>
      </c>
      <c r="U28" s="95">
        <v>149021</v>
      </c>
      <c r="V28" s="52">
        <f t="shared" si="22"/>
        <v>149071</v>
      </c>
      <c r="W28">
        <v>149071</v>
      </c>
      <c r="Y28" s="73">
        <v>96</v>
      </c>
      <c r="AA28" s="103">
        <v>6.25</v>
      </c>
      <c r="AB28" s="49">
        <f t="shared" si="23"/>
        <v>11.25</v>
      </c>
      <c r="AD28" s="103">
        <v>4.3</v>
      </c>
      <c r="AE28" s="49">
        <f t="shared" si="24"/>
        <v>5.3</v>
      </c>
    </row>
    <row r="29" spans="1:31" x14ac:dyDescent="0.25">
      <c r="A29" s="95">
        <v>409554</v>
      </c>
      <c r="B29" s="95">
        <v>372537</v>
      </c>
      <c r="C29" s="95">
        <v>385668</v>
      </c>
      <c r="D29" s="95">
        <v>553428</v>
      </c>
      <c r="H29" s="52">
        <f t="shared" si="15"/>
        <v>409754</v>
      </c>
      <c r="I29" s="52">
        <f t="shared" si="16"/>
        <v>372587</v>
      </c>
      <c r="J29" s="52">
        <f t="shared" si="17"/>
        <v>385718</v>
      </c>
      <c r="K29" s="52">
        <f t="shared" si="18"/>
        <v>553478</v>
      </c>
      <c r="M29" s="103">
        <v>9.0500000000000007</v>
      </c>
      <c r="N29" s="103">
        <v>4.3499999999999996</v>
      </c>
      <c r="O29" s="103">
        <v>21.45</v>
      </c>
      <c r="Q29" s="49">
        <f t="shared" si="19"/>
        <v>8.0500000000000007</v>
      </c>
      <c r="R29" s="49">
        <f t="shared" si="20"/>
        <v>4.3499999999999996</v>
      </c>
      <c r="S29" s="49">
        <f t="shared" si="21"/>
        <v>10.45</v>
      </c>
      <c r="U29" s="95">
        <v>368952</v>
      </c>
      <c r="V29" s="52">
        <f t="shared" si="22"/>
        <v>369002</v>
      </c>
      <c r="W29">
        <v>369002</v>
      </c>
      <c r="Y29" s="73">
        <v>92</v>
      </c>
      <c r="AA29" s="103">
        <v>6.4499999999999993</v>
      </c>
      <c r="AB29" s="49">
        <f t="shared" si="23"/>
        <v>11.45</v>
      </c>
      <c r="AD29" s="103">
        <v>4.3499999999999996</v>
      </c>
      <c r="AE29" s="49">
        <f t="shared" si="24"/>
        <v>5.35</v>
      </c>
    </row>
    <row r="30" spans="1:31" x14ac:dyDescent="0.25">
      <c r="A30" s="95">
        <v>623331</v>
      </c>
      <c r="B30" s="95">
        <v>558717</v>
      </c>
      <c r="C30" s="95">
        <v>576882</v>
      </c>
      <c r="D30" s="95">
        <v>822942</v>
      </c>
      <c r="H30" s="52">
        <f t="shared" si="15"/>
        <v>623531</v>
      </c>
      <c r="I30" s="52">
        <f t="shared" si="16"/>
        <v>558767</v>
      </c>
      <c r="J30" s="52">
        <f t="shared" si="17"/>
        <v>576932</v>
      </c>
      <c r="K30" s="52">
        <f t="shared" si="18"/>
        <v>822992</v>
      </c>
      <c r="M30" s="103">
        <v>9.1999999999999993</v>
      </c>
      <c r="N30" s="103">
        <v>4.4000000000000004</v>
      </c>
      <c r="O30" s="103">
        <v>21.65</v>
      </c>
      <c r="Q30" s="49">
        <f t="shared" si="19"/>
        <v>8.1999999999999993</v>
      </c>
      <c r="R30" s="49">
        <f t="shared" si="20"/>
        <v>4.4000000000000004</v>
      </c>
      <c r="S30" s="49">
        <f t="shared" si="21"/>
        <v>10.649999999999999</v>
      </c>
      <c r="U30" s="95">
        <v>548628</v>
      </c>
      <c r="V30" s="52">
        <f t="shared" si="22"/>
        <v>548678</v>
      </c>
      <c r="W30">
        <v>548678</v>
      </c>
      <c r="Y30" s="73">
        <v>88</v>
      </c>
      <c r="AA30" s="103">
        <v>6.65</v>
      </c>
      <c r="AB30" s="49">
        <f t="shared" si="23"/>
        <v>11.65</v>
      </c>
      <c r="AD30" s="103">
        <v>4.4000000000000004</v>
      </c>
      <c r="AE30" s="49">
        <f t="shared" si="24"/>
        <v>5.4</v>
      </c>
    </row>
    <row r="31" spans="1:31" x14ac:dyDescent="0.25">
      <c r="A31" s="95">
        <v>705338</v>
      </c>
      <c r="B31" s="95">
        <v>692922</v>
      </c>
      <c r="C31" s="95">
        <v>710259</v>
      </c>
      <c r="D31" s="95">
        <v>989691</v>
      </c>
      <c r="H31" s="52">
        <f t="shared" si="15"/>
        <v>705538</v>
      </c>
      <c r="I31" s="52">
        <f t="shared" si="16"/>
        <v>692972</v>
      </c>
      <c r="J31" s="52">
        <f t="shared" si="17"/>
        <v>710309</v>
      </c>
      <c r="K31" s="52">
        <f t="shared" si="18"/>
        <v>989741</v>
      </c>
      <c r="M31" s="103">
        <v>9.35</v>
      </c>
      <c r="N31" s="103">
        <v>4.45</v>
      </c>
      <c r="O31" s="103">
        <v>21.85</v>
      </c>
      <c r="Q31" s="49">
        <f t="shared" si="19"/>
        <v>8.35</v>
      </c>
      <c r="R31" s="49">
        <f t="shared" si="20"/>
        <v>4.45</v>
      </c>
      <c r="S31" s="49">
        <f t="shared" si="21"/>
        <v>10.850000000000001</v>
      </c>
      <c r="U31" s="95">
        <v>659794</v>
      </c>
      <c r="V31" s="52">
        <f t="shared" si="22"/>
        <v>659844</v>
      </c>
      <c r="W31">
        <v>659844</v>
      </c>
      <c r="Y31" s="73">
        <v>84</v>
      </c>
      <c r="AA31" s="103">
        <v>6.85</v>
      </c>
      <c r="AB31" s="49">
        <f t="shared" si="23"/>
        <v>11.85</v>
      </c>
      <c r="AD31" s="103">
        <v>4.45</v>
      </c>
      <c r="AE31" s="49">
        <f t="shared" si="24"/>
        <v>5.45</v>
      </c>
    </row>
    <row r="32" spans="1:31" x14ac:dyDescent="0.25">
      <c r="A32" s="95">
        <v>883557</v>
      </c>
      <c r="B32" s="95">
        <v>798893</v>
      </c>
      <c r="C32" s="95">
        <v>830711</v>
      </c>
      <c r="D32" s="95">
        <v>1204730</v>
      </c>
      <c r="H32" s="52">
        <f t="shared" si="15"/>
        <v>883757</v>
      </c>
      <c r="I32" s="52">
        <f t="shared" si="16"/>
        <v>798943</v>
      </c>
      <c r="J32" s="52">
        <f t="shared" si="17"/>
        <v>830761</v>
      </c>
      <c r="K32" s="52">
        <f t="shared" si="18"/>
        <v>1204780</v>
      </c>
      <c r="M32" s="103">
        <v>9.5</v>
      </c>
      <c r="N32" s="103">
        <v>4.5</v>
      </c>
      <c r="O32" s="103">
        <v>22.05</v>
      </c>
      <c r="Q32" s="49">
        <f t="shared" si="19"/>
        <v>8.5</v>
      </c>
      <c r="R32" s="49">
        <f t="shared" si="20"/>
        <v>4.5</v>
      </c>
      <c r="S32" s="49">
        <f t="shared" si="21"/>
        <v>11.05</v>
      </c>
      <c r="U32" s="95">
        <v>803153</v>
      </c>
      <c r="V32" s="52">
        <f t="shared" si="22"/>
        <v>803203</v>
      </c>
      <c r="W32">
        <v>803203</v>
      </c>
      <c r="Y32" s="73">
        <v>79</v>
      </c>
      <c r="AA32" s="103">
        <v>7.0500000000000007</v>
      </c>
      <c r="AB32" s="49">
        <f t="shared" si="23"/>
        <v>12.05</v>
      </c>
      <c r="AD32" s="103">
        <v>4.5</v>
      </c>
      <c r="AE32" s="49">
        <f t="shared" si="24"/>
        <v>5.5</v>
      </c>
    </row>
    <row r="33" spans="1:31" x14ac:dyDescent="0.25">
      <c r="A33" s="95">
        <v>1015089</v>
      </c>
      <c r="B33" s="95">
        <v>968931</v>
      </c>
      <c r="C33" s="95">
        <v>1050312</v>
      </c>
      <c r="D33" s="95">
        <v>1427136</v>
      </c>
      <c r="H33" s="52">
        <f t="shared" si="15"/>
        <v>1015289</v>
      </c>
      <c r="I33" s="52">
        <f t="shared" si="16"/>
        <v>968981</v>
      </c>
      <c r="J33" s="52">
        <f t="shared" si="17"/>
        <v>1050362</v>
      </c>
      <c r="K33" s="52">
        <f t="shared" si="18"/>
        <v>1427186</v>
      </c>
      <c r="M33" s="103">
        <v>9.65</v>
      </c>
      <c r="N33" s="103">
        <v>4.55</v>
      </c>
      <c r="O33" s="103">
        <v>22.25</v>
      </c>
      <c r="Q33" s="49">
        <f t="shared" si="19"/>
        <v>8.65</v>
      </c>
      <c r="R33" s="49">
        <f t="shared" si="20"/>
        <v>4.55</v>
      </c>
      <c r="S33" s="49">
        <f t="shared" si="21"/>
        <v>11.25</v>
      </c>
      <c r="U33" s="95">
        <v>951424</v>
      </c>
      <c r="V33" s="52">
        <f t="shared" si="22"/>
        <v>951474</v>
      </c>
      <c r="W33">
        <v>951474</v>
      </c>
      <c r="Y33" s="73">
        <v>74</v>
      </c>
      <c r="AA33" s="103">
        <v>7.25</v>
      </c>
      <c r="AB33" s="49">
        <f t="shared" si="23"/>
        <v>12.25</v>
      </c>
      <c r="AD33" s="103">
        <v>4.55</v>
      </c>
      <c r="AE33" s="49">
        <f t="shared" si="24"/>
        <v>5.55</v>
      </c>
    </row>
    <row r="34" spans="1:31" x14ac:dyDescent="0.25">
      <c r="A34" s="95">
        <v>1228698</v>
      </c>
      <c r="B34" s="95">
        <v>1212186</v>
      </c>
      <c r="C34" s="95">
        <v>1201632</v>
      </c>
      <c r="D34" s="95">
        <v>1711277</v>
      </c>
      <c r="H34" s="52">
        <f t="shared" si="15"/>
        <v>1228898</v>
      </c>
      <c r="I34" s="52">
        <f t="shared" si="16"/>
        <v>1212236</v>
      </c>
      <c r="J34" s="52">
        <f t="shared" si="17"/>
        <v>1201682</v>
      </c>
      <c r="K34" s="52">
        <f t="shared" si="18"/>
        <v>1711327</v>
      </c>
      <c r="M34" s="103">
        <v>9.8000000000000007</v>
      </c>
      <c r="N34" s="103">
        <v>4.5999999999999996</v>
      </c>
      <c r="O34" s="103">
        <v>22.45</v>
      </c>
      <c r="Q34" s="49">
        <f t="shared" si="19"/>
        <v>8.8000000000000007</v>
      </c>
      <c r="R34" s="49">
        <f t="shared" si="20"/>
        <v>4.5999999999999996</v>
      </c>
      <c r="S34" s="49">
        <f t="shared" si="21"/>
        <v>11.45</v>
      </c>
      <c r="U34" s="95">
        <v>1140851</v>
      </c>
      <c r="V34" s="52">
        <f t="shared" si="22"/>
        <v>1140901</v>
      </c>
      <c r="W34">
        <v>1140901</v>
      </c>
      <c r="Y34" s="73">
        <v>69</v>
      </c>
      <c r="AA34" s="103">
        <v>7.4499999999999993</v>
      </c>
      <c r="AB34" s="49">
        <f t="shared" si="23"/>
        <v>12.45</v>
      </c>
      <c r="AD34" s="103">
        <v>4.5999999999999996</v>
      </c>
      <c r="AE34" s="49">
        <f t="shared" si="24"/>
        <v>5.6</v>
      </c>
    </row>
    <row r="35" spans="1:31" x14ac:dyDescent="0.25">
      <c r="A35" s="95">
        <v>1461474</v>
      </c>
      <c r="B35" s="95">
        <v>1426722</v>
      </c>
      <c r="C35" s="95">
        <v>1435473</v>
      </c>
      <c r="D35" s="95">
        <v>2100831</v>
      </c>
      <c r="H35" s="52">
        <f t="shared" si="15"/>
        <v>1461674</v>
      </c>
      <c r="I35" s="52">
        <f t="shared" si="16"/>
        <v>1426772</v>
      </c>
      <c r="J35" s="52">
        <f t="shared" si="17"/>
        <v>1435523</v>
      </c>
      <c r="K35" s="52">
        <f t="shared" si="18"/>
        <v>2100881</v>
      </c>
      <c r="M35" s="103">
        <v>9.9499999999999993</v>
      </c>
      <c r="N35" s="103">
        <v>4.6500000000000004</v>
      </c>
      <c r="O35" s="103">
        <v>22.65</v>
      </c>
      <c r="Q35" s="49">
        <f t="shared" si="19"/>
        <v>8.9499999999999993</v>
      </c>
      <c r="R35" s="49">
        <f t="shared" si="20"/>
        <v>4.6500000000000004</v>
      </c>
      <c r="S35" s="49">
        <f t="shared" si="21"/>
        <v>11.649999999999999</v>
      </c>
      <c r="U35" s="95">
        <v>1400554</v>
      </c>
      <c r="V35" s="52">
        <f t="shared" si="22"/>
        <v>1400604</v>
      </c>
      <c r="W35">
        <v>1400604</v>
      </c>
      <c r="Y35" s="73">
        <v>64</v>
      </c>
      <c r="AA35" s="103">
        <v>7.65</v>
      </c>
      <c r="AB35" s="49">
        <f t="shared" si="23"/>
        <v>12.65</v>
      </c>
      <c r="AD35" s="103">
        <v>4.6500000000000004</v>
      </c>
      <c r="AE35" s="49">
        <f t="shared" si="24"/>
        <v>5.65</v>
      </c>
    </row>
    <row r="36" spans="1:31" x14ac:dyDescent="0.25">
      <c r="A36" s="95">
        <v>2300211</v>
      </c>
      <c r="B36" s="95">
        <v>2084732</v>
      </c>
      <c r="C36" s="95">
        <v>2153748</v>
      </c>
      <c r="D36" s="95">
        <v>3098145</v>
      </c>
      <c r="H36" s="52">
        <f t="shared" si="15"/>
        <v>2300411</v>
      </c>
      <c r="I36" s="52">
        <f t="shared" si="16"/>
        <v>2084782</v>
      </c>
      <c r="J36" s="52">
        <f t="shared" si="17"/>
        <v>2153798</v>
      </c>
      <c r="K36" s="52">
        <f t="shared" si="18"/>
        <v>3098195</v>
      </c>
      <c r="M36" s="103">
        <v>10.1</v>
      </c>
      <c r="N36" s="103">
        <v>4.7</v>
      </c>
      <c r="O36" s="103">
        <v>22.85</v>
      </c>
      <c r="Q36" s="49">
        <f t="shared" si="19"/>
        <v>9.1</v>
      </c>
      <c r="R36" s="49">
        <f t="shared" si="20"/>
        <v>4.7</v>
      </c>
      <c r="S36" s="49">
        <f t="shared" si="21"/>
        <v>11.850000000000001</v>
      </c>
      <c r="U36" s="95">
        <v>2065430</v>
      </c>
      <c r="V36" s="52">
        <f t="shared" si="22"/>
        <v>2065480</v>
      </c>
      <c r="W36">
        <v>2065480</v>
      </c>
      <c r="Y36" s="73">
        <v>58</v>
      </c>
      <c r="AA36" s="103">
        <v>7.85</v>
      </c>
      <c r="AB36" s="49">
        <f t="shared" si="23"/>
        <v>12.85</v>
      </c>
      <c r="AD36" s="103">
        <v>4.7</v>
      </c>
      <c r="AE36" s="49">
        <f t="shared" si="24"/>
        <v>5.7</v>
      </c>
    </row>
    <row r="37" spans="1:31" x14ac:dyDescent="0.25">
      <c r="A37" s="95">
        <v>5570871</v>
      </c>
      <c r="B37" s="95">
        <v>5211813</v>
      </c>
      <c r="C37" s="95">
        <v>5397408</v>
      </c>
      <c r="D37" s="95">
        <v>7911843</v>
      </c>
      <c r="H37" s="52">
        <f t="shared" si="15"/>
        <v>5571071</v>
      </c>
      <c r="I37" s="52">
        <f t="shared" si="16"/>
        <v>5211863</v>
      </c>
      <c r="J37" s="52">
        <f t="shared" si="17"/>
        <v>5397458</v>
      </c>
      <c r="K37" s="52">
        <f t="shared" si="18"/>
        <v>7911893</v>
      </c>
      <c r="M37" s="103">
        <v>10.25</v>
      </c>
      <c r="N37" s="103">
        <v>4.75</v>
      </c>
      <c r="O37" s="103">
        <v>23.05</v>
      </c>
      <c r="Q37" s="49">
        <f t="shared" si="19"/>
        <v>9.25</v>
      </c>
      <c r="R37" s="49">
        <f t="shared" si="20"/>
        <v>4.75</v>
      </c>
      <c r="S37" s="49">
        <f t="shared" si="21"/>
        <v>12.05</v>
      </c>
      <c r="U37" s="95">
        <v>5274562</v>
      </c>
      <c r="V37" s="52">
        <f t="shared" si="22"/>
        <v>5274612</v>
      </c>
      <c r="W37">
        <v>5274612</v>
      </c>
      <c r="Y37" s="73">
        <v>52</v>
      </c>
      <c r="AA37" s="103">
        <v>8.0500000000000007</v>
      </c>
      <c r="AB37" s="49">
        <f t="shared" si="23"/>
        <v>13.05</v>
      </c>
      <c r="AD37" s="103">
        <v>4.75</v>
      </c>
      <c r="AE37" s="49">
        <f t="shared" si="24"/>
        <v>5.75</v>
      </c>
    </row>
    <row r="38" spans="1:31" x14ac:dyDescent="0.25">
      <c r="A38" s="95">
        <v>8401301</v>
      </c>
      <c r="B38" s="95">
        <v>7826715</v>
      </c>
      <c r="C38" s="95">
        <v>8078196</v>
      </c>
      <c r="D38" s="95">
        <v>11831754</v>
      </c>
      <c r="H38" s="52">
        <f t="shared" si="15"/>
        <v>8401501</v>
      </c>
      <c r="I38" s="52">
        <f t="shared" si="16"/>
        <v>7826765</v>
      </c>
      <c r="J38" s="52">
        <f t="shared" si="17"/>
        <v>8078246</v>
      </c>
      <c r="K38" s="52">
        <f t="shared" si="18"/>
        <v>11831804</v>
      </c>
      <c r="M38" s="103">
        <v>10.4</v>
      </c>
      <c r="N38" s="103">
        <v>4.8</v>
      </c>
      <c r="O38" s="103">
        <v>23.25</v>
      </c>
      <c r="Q38" s="49">
        <f t="shared" si="19"/>
        <v>9.4</v>
      </c>
      <c r="R38" s="49">
        <f t="shared" si="20"/>
        <v>4.8</v>
      </c>
      <c r="S38" s="49">
        <f t="shared" si="21"/>
        <v>12.25</v>
      </c>
      <c r="U38" s="95">
        <v>7887836</v>
      </c>
      <c r="V38" s="52">
        <f t="shared" si="22"/>
        <v>7887886</v>
      </c>
      <c r="W38">
        <v>7887886</v>
      </c>
      <c r="Y38" s="73">
        <v>46</v>
      </c>
      <c r="AA38" s="103">
        <v>8.25</v>
      </c>
      <c r="AB38" s="49">
        <f t="shared" si="23"/>
        <v>13.25</v>
      </c>
      <c r="AD38" s="103">
        <v>4.8</v>
      </c>
      <c r="AE38" s="49">
        <f t="shared" si="24"/>
        <v>5.8</v>
      </c>
    </row>
    <row r="39" spans="1:31" x14ac:dyDescent="0.25">
      <c r="A39" s="95">
        <v>17341716</v>
      </c>
      <c r="B39" s="95">
        <v>15653429</v>
      </c>
      <c r="C39" s="95">
        <v>16156214</v>
      </c>
      <c r="D39" s="95">
        <v>23124590</v>
      </c>
      <c r="H39" s="52">
        <f t="shared" si="15"/>
        <v>17341916</v>
      </c>
      <c r="I39" s="52">
        <f t="shared" si="16"/>
        <v>15653479</v>
      </c>
      <c r="J39" s="52">
        <f t="shared" si="17"/>
        <v>16156264</v>
      </c>
      <c r="K39" s="52">
        <f t="shared" si="18"/>
        <v>23124640</v>
      </c>
      <c r="M39" s="103">
        <v>10.55</v>
      </c>
      <c r="N39" s="103">
        <v>4.8499999999999996</v>
      </c>
      <c r="O39" s="103">
        <v>23.45</v>
      </c>
      <c r="Q39" s="49">
        <f t="shared" si="19"/>
        <v>9.5500000000000007</v>
      </c>
      <c r="R39" s="49">
        <f t="shared" si="20"/>
        <v>4.8499999999999996</v>
      </c>
      <c r="S39" s="49">
        <f t="shared" si="21"/>
        <v>12.45</v>
      </c>
      <c r="U39" s="95">
        <v>15416393</v>
      </c>
      <c r="V39" s="52">
        <f t="shared" si="22"/>
        <v>15416443</v>
      </c>
      <c r="W39">
        <v>15416443</v>
      </c>
      <c r="Y39" s="73">
        <v>40</v>
      </c>
      <c r="AA39" s="103">
        <v>8.4499999999999993</v>
      </c>
      <c r="AB39" s="49">
        <f t="shared" si="23"/>
        <v>13.45</v>
      </c>
      <c r="AD39" s="103">
        <v>4.8499999999999996</v>
      </c>
      <c r="AE39" s="49">
        <f t="shared" si="24"/>
        <v>5.85</v>
      </c>
    </row>
    <row r="40" spans="1:31" x14ac:dyDescent="0.25">
      <c r="A40" s="95">
        <v>25022267</v>
      </c>
      <c r="B40" s="95">
        <v>23813313</v>
      </c>
      <c r="C40" s="95">
        <v>24227109</v>
      </c>
      <c r="D40" s="95">
        <v>35351250</v>
      </c>
      <c r="H40" s="52">
        <f t="shared" si="15"/>
        <v>25022467</v>
      </c>
      <c r="I40" s="52">
        <f t="shared" si="16"/>
        <v>23813363</v>
      </c>
      <c r="J40" s="52">
        <f t="shared" si="17"/>
        <v>24227159</v>
      </c>
      <c r="K40" s="52">
        <f t="shared" si="18"/>
        <v>35351300</v>
      </c>
      <c r="M40" s="103">
        <v>10.7</v>
      </c>
      <c r="N40" s="103">
        <v>4.9000000000000004</v>
      </c>
      <c r="O40" s="103">
        <v>23.65</v>
      </c>
      <c r="Q40" s="49">
        <f t="shared" si="19"/>
        <v>9.6999999999999993</v>
      </c>
      <c r="R40" s="49">
        <f t="shared" si="20"/>
        <v>4.9000000000000004</v>
      </c>
      <c r="S40" s="49">
        <f t="shared" si="21"/>
        <v>12.649999999999999</v>
      </c>
      <c r="U40" s="95">
        <v>23567500</v>
      </c>
      <c r="V40" s="52">
        <f t="shared" si="22"/>
        <v>23567550</v>
      </c>
      <c r="W40">
        <v>23567550</v>
      </c>
      <c r="Y40" s="73">
        <v>34</v>
      </c>
      <c r="AA40" s="103">
        <v>8.65</v>
      </c>
      <c r="AB40" s="49">
        <f t="shared" si="23"/>
        <v>13.65</v>
      </c>
      <c r="AD40" s="103">
        <v>4.9000000000000004</v>
      </c>
      <c r="AE40" s="49">
        <f t="shared" si="24"/>
        <v>5.9</v>
      </c>
    </row>
    <row r="41" spans="1:31" x14ac:dyDescent="0.25">
      <c r="M41" s="103">
        <v>10.85</v>
      </c>
      <c r="N41" s="103">
        <v>4.95</v>
      </c>
      <c r="O41" s="103">
        <v>23.85</v>
      </c>
      <c r="Q41" s="49">
        <f t="shared" si="19"/>
        <v>9.85</v>
      </c>
      <c r="R41" s="49">
        <f t="shared" si="20"/>
        <v>4.95</v>
      </c>
      <c r="S41" s="49">
        <f t="shared" si="21"/>
        <v>12.850000000000001</v>
      </c>
      <c r="Y41" s="73">
        <v>30</v>
      </c>
      <c r="AA41" s="103">
        <v>8.85</v>
      </c>
      <c r="AB41" s="49">
        <f t="shared" si="23"/>
        <v>13.85</v>
      </c>
      <c r="AD41" s="103">
        <v>4.95</v>
      </c>
      <c r="AE41" s="49">
        <f t="shared" si="24"/>
        <v>5.95</v>
      </c>
    </row>
    <row r="43" spans="1:31" x14ac:dyDescent="0.25">
      <c r="L43">
        <v>2</v>
      </c>
      <c r="M43" s="131">
        <v>1</v>
      </c>
      <c r="N43" s="131">
        <v>7</v>
      </c>
    </row>
    <row r="44" spans="1:31" x14ac:dyDescent="0.25">
      <c r="A44" s="9">
        <v>80</v>
      </c>
      <c r="B44" s="6">
        <v>1515</v>
      </c>
      <c r="C44" s="6">
        <v>1225</v>
      </c>
      <c r="D44" s="6">
        <v>935</v>
      </c>
      <c r="E44" s="6">
        <v>515</v>
      </c>
      <c r="F44">
        <f>A44+10</f>
        <v>90</v>
      </c>
      <c r="G44">
        <f>B44+20</f>
        <v>1535</v>
      </c>
      <c r="H44">
        <f>C44+10</f>
        <v>1235</v>
      </c>
      <c r="I44">
        <f t="shared" ref="I44:J44" si="25">D44+10</f>
        <v>945</v>
      </c>
      <c r="J44">
        <f t="shared" si="25"/>
        <v>525</v>
      </c>
      <c r="L44" s="18">
        <v>2.15</v>
      </c>
      <c r="M44" s="18">
        <v>1.1000000000000001</v>
      </c>
      <c r="N44" s="18">
        <v>3.2</v>
      </c>
      <c r="P44" s="18">
        <v>2.15</v>
      </c>
      <c r="Q44" s="18">
        <v>1.1000000000000001</v>
      </c>
      <c r="R44">
        <f>N44+4</f>
        <v>7.2</v>
      </c>
      <c r="T44" s="95">
        <v>1870</v>
      </c>
      <c r="U44" s="95">
        <v>3240</v>
      </c>
      <c r="V44" s="95">
        <v>1450</v>
      </c>
      <c r="W44" s="95">
        <v>1790</v>
      </c>
      <c r="Y44" s="52">
        <f>T44+20</f>
        <v>1890</v>
      </c>
      <c r="Z44" s="52">
        <f t="shared" ref="Z44:Z62" si="26">V44+20</f>
        <v>1470</v>
      </c>
      <c r="AA44" s="52">
        <f t="shared" ref="AA44:AA62" si="27">U44+20</f>
        <v>3260</v>
      </c>
      <c r="AB44" s="52">
        <f t="shared" ref="AB44" si="28">W44+20</f>
        <v>1810</v>
      </c>
    </row>
    <row r="45" spans="1:31" x14ac:dyDescent="0.25">
      <c r="A45" s="9">
        <v>123</v>
      </c>
      <c r="B45" s="6">
        <v>2275</v>
      </c>
      <c r="C45" s="6">
        <v>1840</v>
      </c>
      <c r="D45" s="6">
        <v>1405</v>
      </c>
      <c r="E45" s="6">
        <v>825</v>
      </c>
      <c r="F45">
        <f t="shared" ref="F45:F62" si="29">A45+10</f>
        <v>133</v>
      </c>
      <c r="G45">
        <f t="shared" ref="G45:G62" si="30">B45+20</f>
        <v>2295</v>
      </c>
      <c r="H45">
        <f t="shared" ref="H45:H62" si="31">C45+10</f>
        <v>1850</v>
      </c>
      <c r="I45">
        <f t="shared" ref="I45:I62" si="32">D45+10</f>
        <v>1415</v>
      </c>
      <c r="J45">
        <f t="shared" ref="J45:J62" si="33">E45+10</f>
        <v>835</v>
      </c>
      <c r="L45" s="18">
        <f>L44+0.15</f>
        <v>2.2999999999999998</v>
      </c>
      <c r="M45" s="18">
        <f>M44+0.05</f>
        <v>1.1500000000000001</v>
      </c>
      <c r="N45" s="18">
        <v>3.45</v>
      </c>
      <c r="P45" s="18">
        <f>P44+0.15</f>
        <v>2.2999999999999998</v>
      </c>
      <c r="Q45" s="18">
        <f>Q44+0.05</f>
        <v>1.1500000000000001</v>
      </c>
      <c r="R45">
        <f t="shared" ref="R45:R63" si="34">N45+4</f>
        <v>7.45</v>
      </c>
      <c r="T45" s="95">
        <v>4834</v>
      </c>
      <c r="U45" s="95">
        <v>6788</v>
      </c>
      <c r="V45" s="95">
        <v>4747</v>
      </c>
      <c r="W45" s="95">
        <v>4698</v>
      </c>
      <c r="Y45" s="52">
        <f t="shared" ref="Y45:Y62" si="35">T45+20</f>
        <v>4854</v>
      </c>
      <c r="Z45" s="52">
        <f t="shared" si="26"/>
        <v>4767</v>
      </c>
      <c r="AA45" s="52">
        <f t="shared" si="27"/>
        <v>6808</v>
      </c>
      <c r="AB45" s="52">
        <f t="shared" ref="AB45:AB62" si="36">W45+20</f>
        <v>4718</v>
      </c>
    </row>
    <row r="46" spans="1:31" x14ac:dyDescent="0.25">
      <c r="A46" s="9">
        <v>187</v>
      </c>
      <c r="B46" s="6">
        <v>3425</v>
      </c>
      <c r="C46" s="6">
        <v>2763</v>
      </c>
      <c r="D46" s="6">
        <v>2110</v>
      </c>
      <c r="E46" s="6">
        <v>1240</v>
      </c>
      <c r="F46">
        <f t="shared" si="29"/>
        <v>197</v>
      </c>
      <c r="G46">
        <f t="shared" si="30"/>
        <v>3445</v>
      </c>
      <c r="H46">
        <f t="shared" si="31"/>
        <v>2773</v>
      </c>
      <c r="I46">
        <f t="shared" si="32"/>
        <v>2120</v>
      </c>
      <c r="J46">
        <f t="shared" si="33"/>
        <v>1250</v>
      </c>
      <c r="L46" s="18">
        <f t="shared" ref="L46:L63" si="37">L45+0.15</f>
        <v>2.4499999999999997</v>
      </c>
      <c r="M46" s="18">
        <f t="shared" ref="M46:M63" si="38">M45+0.05</f>
        <v>1.2000000000000002</v>
      </c>
      <c r="N46" s="18">
        <v>3.6500000000000004</v>
      </c>
      <c r="P46" s="18">
        <f t="shared" ref="P46:P63" si="39">P45+0.15</f>
        <v>2.4499999999999997</v>
      </c>
      <c r="Q46" s="18">
        <f t="shared" ref="Q46:Q63" si="40">Q45+0.05</f>
        <v>1.2000000000000002</v>
      </c>
      <c r="R46">
        <f t="shared" si="34"/>
        <v>7.65</v>
      </c>
      <c r="T46" s="95">
        <v>7734</v>
      </c>
      <c r="U46" s="95">
        <v>10860</v>
      </c>
      <c r="V46" s="95">
        <v>7705</v>
      </c>
      <c r="W46" s="95">
        <v>7546</v>
      </c>
      <c r="Y46" s="52">
        <f t="shared" si="35"/>
        <v>7754</v>
      </c>
      <c r="Z46" s="52">
        <f t="shared" si="26"/>
        <v>7725</v>
      </c>
      <c r="AA46" s="52">
        <f t="shared" si="27"/>
        <v>10880</v>
      </c>
      <c r="AB46" s="52">
        <f t="shared" si="36"/>
        <v>7566</v>
      </c>
    </row>
    <row r="47" spans="1:31" x14ac:dyDescent="0.25">
      <c r="A47" s="9">
        <v>378</v>
      </c>
      <c r="B47" s="6">
        <v>6855</v>
      </c>
      <c r="C47" s="6">
        <v>5531</v>
      </c>
      <c r="D47" s="6">
        <v>4225</v>
      </c>
      <c r="E47" s="6">
        <v>2485</v>
      </c>
      <c r="F47">
        <f t="shared" si="29"/>
        <v>388</v>
      </c>
      <c r="G47">
        <f t="shared" si="30"/>
        <v>6875</v>
      </c>
      <c r="H47">
        <f t="shared" si="31"/>
        <v>5541</v>
      </c>
      <c r="I47">
        <f t="shared" si="32"/>
        <v>4235</v>
      </c>
      <c r="J47">
        <f t="shared" si="33"/>
        <v>2495</v>
      </c>
      <c r="L47" s="18">
        <f t="shared" si="37"/>
        <v>2.5999999999999996</v>
      </c>
      <c r="M47" s="18">
        <f t="shared" si="38"/>
        <v>1.2500000000000002</v>
      </c>
      <c r="N47" s="18">
        <v>3.8500000000000005</v>
      </c>
      <c r="P47" s="18">
        <f t="shared" si="39"/>
        <v>2.5999999999999996</v>
      </c>
      <c r="Q47" s="18">
        <f t="shared" si="40"/>
        <v>1.2500000000000002</v>
      </c>
      <c r="R47">
        <f t="shared" si="34"/>
        <v>7.8500000000000005</v>
      </c>
      <c r="T47" s="95">
        <v>19286</v>
      </c>
      <c r="U47" s="95">
        <v>28152</v>
      </c>
      <c r="V47" s="95">
        <v>18438</v>
      </c>
      <c r="W47" s="95">
        <v>18942</v>
      </c>
      <c r="Y47" s="52">
        <f t="shared" si="35"/>
        <v>19306</v>
      </c>
      <c r="Z47" s="52">
        <f t="shared" si="26"/>
        <v>18458</v>
      </c>
      <c r="AA47" s="52">
        <f t="shared" si="27"/>
        <v>28172</v>
      </c>
      <c r="AB47" s="52">
        <f t="shared" si="36"/>
        <v>18962</v>
      </c>
    </row>
    <row r="48" spans="1:31" x14ac:dyDescent="0.25">
      <c r="A48" s="9">
        <v>569</v>
      </c>
      <c r="B48" s="6">
        <v>10285</v>
      </c>
      <c r="C48" s="6">
        <v>8299</v>
      </c>
      <c r="D48" s="6">
        <v>6340</v>
      </c>
      <c r="E48" s="6">
        <v>3730</v>
      </c>
      <c r="F48">
        <f t="shared" si="29"/>
        <v>579</v>
      </c>
      <c r="G48">
        <f t="shared" si="30"/>
        <v>10305</v>
      </c>
      <c r="H48">
        <f t="shared" si="31"/>
        <v>8309</v>
      </c>
      <c r="I48">
        <f t="shared" si="32"/>
        <v>6350</v>
      </c>
      <c r="J48">
        <f t="shared" si="33"/>
        <v>3740</v>
      </c>
      <c r="L48" s="18">
        <f t="shared" si="37"/>
        <v>2.7499999999999996</v>
      </c>
      <c r="M48" s="18">
        <f t="shared" si="38"/>
        <v>1.3000000000000003</v>
      </c>
      <c r="N48" s="18">
        <v>4.0500000000000007</v>
      </c>
      <c r="P48" s="18">
        <f t="shared" si="39"/>
        <v>2.7499999999999996</v>
      </c>
      <c r="Q48" s="18">
        <f t="shared" si="40"/>
        <v>1.3000000000000003</v>
      </c>
      <c r="R48">
        <f t="shared" si="34"/>
        <v>8.0500000000000007</v>
      </c>
      <c r="T48" s="95">
        <v>28954</v>
      </c>
      <c r="U48" s="95">
        <v>41728</v>
      </c>
      <c r="V48" s="95">
        <v>28232</v>
      </c>
      <c r="W48" s="95">
        <v>28388</v>
      </c>
      <c r="Y48" s="52">
        <f t="shared" si="35"/>
        <v>28974</v>
      </c>
      <c r="Z48" s="52">
        <f t="shared" si="26"/>
        <v>28252</v>
      </c>
      <c r="AA48" s="52">
        <f t="shared" si="27"/>
        <v>41748</v>
      </c>
      <c r="AB48" s="52">
        <f t="shared" si="36"/>
        <v>28408</v>
      </c>
    </row>
    <row r="49" spans="1:28" x14ac:dyDescent="0.25">
      <c r="A49" s="9">
        <v>1143</v>
      </c>
      <c r="B49" s="6">
        <v>20575</v>
      </c>
      <c r="C49" s="6">
        <v>16603</v>
      </c>
      <c r="D49" s="6">
        <v>12685</v>
      </c>
      <c r="E49" s="6">
        <v>7485</v>
      </c>
      <c r="F49">
        <f t="shared" si="29"/>
        <v>1153</v>
      </c>
      <c r="G49">
        <f t="shared" si="30"/>
        <v>20595</v>
      </c>
      <c r="H49">
        <f t="shared" si="31"/>
        <v>16613</v>
      </c>
      <c r="I49">
        <f t="shared" si="32"/>
        <v>12695</v>
      </c>
      <c r="J49">
        <f t="shared" si="33"/>
        <v>7495</v>
      </c>
      <c r="L49" s="18">
        <f t="shared" si="37"/>
        <v>2.8999999999999995</v>
      </c>
      <c r="M49" s="18">
        <f t="shared" si="38"/>
        <v>1.3500000000000003</v>
      </c>
      <c r="N49" s="18">
        <v>4.2500000000000009</v>
      </c>
      <c r="P49" s="18">
        <f t="shared" si="39"/>
        <v>2.8999999999999995</v>
      </c>
      <c r="Q49" s="18">
        <f t="shared" si="40"/>
        <v>1.3500000000000003</v>
      </c>
      <c r="R49">
        <f t="shared" si="34"/>
        <v>8.25</v>
      </c>
      <c r="T49" s="95">
        <v>58008</v>
      </c>
      <c r="U49" s="95">
        <v>81756</v>
      </c>
      <c r="V49" s="95">
        <v>56114</v>
      </c>
      <c r="W49" s="95">
        <v>58926</v>
      </c>
      <c r="Y49" s="52">
        <f t="shared" si="35"/>
        <v>58028</v>
      </c>
      <c r="Z49" s="52">
        <f t="shared" si="26"/>
        <v>56134</v>
      </c>
      <c r="AA49" s="52">
        <f t="shared" si="27"/>
        <v>81776</v>
      </c>
      <c r="AB49" s="52">
        <f t="shared" si="36"/>
        <v>58946</v>
      </c>
    </row>
    <row r="50" spans="1:28" x14ac:dyDescent="0.25">
      <c r="A50" s="9">
        <v>1717</v>
      </c>
      <c r="B50" s="6">
        <v>30865</v>
      </c>
      <c r="C50" s="6">
        <v>24907</v>
      </c>
      <c r="D50" s="6">
        <v>19030</v>
      </c>
      <c r="E50" s="6">
        <v>11230</v>
      </c>
      <c r="F50">
        <f t="shared" si="29"/>
        <v>1727</v>
      </c>
      <c r="G50">
        <f t="shared" si="30"/>
        <v>30885</v>
      </c>
      <c r="H50">
        <f t="shared" si="31"/>
        <v>24917</v>
      </c>
      <c r="I50">
        <f t="shared" si="32"/>
        <v>19040</v>
      </c>
      <c r="J50">
        <f t="shared" si="33"/>
        <v>11240</v>
      </c>
      <c r="L50" s="18">
        <f t="shared" si="37"/>
        <v>3.0499999999999994</v>
      </c>
      <c r="M50" s="18">
        <f t="shared" si="38"/>
        <v>1.4000000000000004</v>
      </c>
      <c r="N50" s="18">
        <v>4.4500000000000011</v>
      </c>
      <c r="P50" s="18">
        <f t="shared" si="39"/>
        <v>3.0499999999999994</v>
      </c>
      <c r="Q50" s="18">
        <f t="shared" si="40"/>
        <v>1.4000000000000004</v>
      </c>
      <c r="R50">
        <f t="shared" si="34"/>
        <v>8.4500000000000011</v>
      </c>
      <c r="T50" s="95">
        <v>89462</v>
      </c>
      <c r="U50" s="95">
        <v>124184</v>
      </c>
      <c r="V50" s="95">
        <v>83246</v>
      </c>
      <c r="W50" s="95">
        <v>85414</v>
      </c>
      <c r="Y50" s="52">
        <f t="shared" si="35"/>
        <v>89482</v>
      </c>
      <c r="Z50" s="52">
        <f t="shared" si="26"/>
        <v>83266</v>
      </c>
      <c r="AA50" s="52">
        <f t="shared" si="27"/>
        <v>124204</v>
      </c>
      <c r="AB50" s="52">
        <f t="shared" si="36"/>
        <v>85434</v>
      </c>
    </row>
    <row r="51" spans="1:28" x14ac:dyDescent="0.25">
      <c r="A51" s="9">
        <v>3438</v>
      </c>
      <c r="B51" s="6">
        <v>61735</v>
      </c>
      <c r="C51" s="6">
        <v>49819</v>
      </c>
      <c r="D51" s="6">
        <v>38065</v>
      </c>
      <c r="E51" s="6">
        <v>22465</v>
      </c>
      <c r="F51">
        <f t="shared" si="29"/>
        <v>3448</v>
      </c>
      <c r="G51">
        <f t="shared" si="30"/>
        <v>61755</v>
      </c>
      <c r="H51">
        <f t="shared" si="31"/>
        <v>49829</v>
      </c>
      <c r="I51">
        <f t="shared" si="32"/>
        <v>38075</v>
      </c>
      <c r="J51">
        <f t="shared" si="33"/>
        <v>22475</v>
      </c>
      <c r="L51" s="18">
        <f t="shared" si="37"/>
        <v>3.1999999999999993</v>
      </c>
      <c r="M51" s="18">
        <f t="shared" si="38"/>
        <v>1.4500000000000004</v>
      </c>
      <c r="N51" s="18">
        <v>4.6500000000000012</v>
      </c>
      <c r="P51" s="18">
        <f t="shared" si="39"/>
        <v>3.1999999999999993</v>
      </c>
      <c r="Q51" s="18">
        <f t="shared" si="40"/>
        <v>1.4500000000000004</v>
      </c>
      <c r="R51">
        <f t="shared" si="34"/>
        <v>8.6500000000000021</v>
      </c>
      <c r="T51" s="95">
        <v>227480</v>
      </c>
      <c r="U51" s="95">
        <v>307460</v>
      </c>
      <c r="V51" s="95">
        <v>206915</v>
      </c>
      <c r="W51" s="95">
        <v>214210</v>
      </c>
      <c r="Y51" s="52">
        <f t="shared" si="35"/>
        <v>227500</v>
      </c>
      <c r="Z51" s="52">
        <f t="shared" si="26"/>
        <v>206935</v>
      </c>
      <c r="AA51" s="52">
        <f t="shared" si="27"/>
        <v>307480</v>
      </c>
      <c r="AB51" s="52">
        <f t="shared" si="36"/>
        <v>214230</v>
      </c>
    </row>
    <row r="52" spans="1:28" x14ac:dyDescent="0.25">
      <c r="A52" s="9">
        <v>5159</v>
      </c>
      <c r="B52" s="6">
        <v>92605</v>
      </c>
      <c r="C52" s="6">
        <v>74731</v>
      </c>
      <c r="D52" s="6">
        <v>57100</v>
      </c>
      <c r="E52" s="6">
        <v>33700</v>
      </c>
      <c r="F52">
        <f t="shared" si="29"/>
        <v>5169</v>
      </c>
      <c r="G52">
        <f t="shared" si="30"/>
        <v>92625</v>
      </c>
      <c r="H52">
        <f t="shared" si="31"/>
        <v>74741</v>
      </c>
      <c r="I52">
        <f t="shared" si="32"/>
        <v>57110</v>
      </c>
      <c r="J52">
        <f t="shared" si="33"/>
        <v>33710</v>
      </c>
      <c r="L52" s="18">
        <f t="shared" si="37"/>
        <v>3.3499999999999992</v>
      </c>
      <c r="M52" s="18">
        <f t="shared" si="38"/>
        <v>1.5000000000000004</v>
      </c>
      <c r="N52" s="18">
        <v>4.8500000000000014</v>
      </c>
      <c r="P52" s="18">
        <f t="shared" si="39"/>
        <v>3.3499999999999992</v>
      </c>
      <c r="Q52" s="18">
        <f t="shared" si="40"/>
        <v>1.5000000000000004</v>
      </c>
      <c r="R52">
        <f t="shared" si="34"/>
        <v>8.8500000000000014</v>
      </c>
      <c r="T52" s="95">
        <v>346245</v>
      </c>
      <c r="U52" s="95">
        <v>457190</v>
      </c>
      <c r="V52" s="95">
        <v>310348</v>
      </c>
      <c r="W52" s="95">
        <v>320440</v>
      </c>
      <c r="Y52" s="52">
        <f t="shared" si="35"/>
        <v>346265</v>
      </c>
      <c r="Z52" s="52">
        <f t="shared" si="26"/>
        <v>310368</v>
      </c>
      <c r="AA52" s="52">
        <f t="shared" si="27"/>
        <v>457210</v>
      </c>
      <c r="AB52" s="52">
        <f t="shared" si="36"/>
        <v>320460</v>
      </c>
    </row>
    <row r="53" spans="1:28" x14ac:dyDescent="0.25">
      <c r="A53" s="9">
        <v>12905</v>
      </c>
      <c r="B53" s="6">
        <v>231525</v>
      </c>
      <c r="C53" s="6">
        <v>186840</v>
      </c>
      <c r="D53" s="6">
        <v>142830</v>
      </c>
      <c r="E53" s="6">
        <v>84269</v>
      </c>
      <c r="F53">
        <f t="shared" si="29"/>
        <v>12915</v>
      </c>
      <c r="G53">
        <f t="shared" si="30"/>
        <v>231545</v>
      </c>
      <c r="H53">
        <f t="shared" si="31"/>
        <v>186850</v>
      </c>
      <c r="I53">
        <f t="shared" si="32"/>
        <v>142840</v>
      </c>
      <c r="J53">
        <f t="shared" si="33"/>
        <v>84279</v>
      </c>
      <c r="L53" s="18">
        <f t="shared" si="37"/>
        <v>3.4999999999999991</v>
      </c>
      <c r="M53" s="18">
        <f t="shared" si="38"/>
        <v>1.5500000000000005</v>
      </c>
      <c r="N53" s="18">
        <v>5.0500000000000016</v>
      </c>
      <c r="P53" s="18">
        <f t="shared" si="39"/>
        <v>3.4999999999999991</v>
      </c>
      <c r="Q53" s="18">
        <f t="shared" si="40"/>
        <v>1.5500000000000005</v>
      </c>
      <c r="R53">
        <f t="shared" si="34"/>
        <v>9.0500000000000007</v>
      </c>
      <c r="T53" s="95">
        <v>391804</v>
      </c>
      <c r="U53" s="95">
        <v>549828</v>
      </c>
      <c r="V53" s="95">
        <v>384907</v>
      </c>
      <c r="W53" s="95">
        <v>394538</v>
      </c>
      <c r="Y53" s="52">
        <f t="shared" si="35"/>
        <v>391824</v>
      </c>
      <c r="Z53" s="52">
        <f t="shared" si="26"/>
        <v>384927</v>
      </c>
      <c r="AA53" s="52">
        <f t="shared" si="27"/>
        <v>549848</v>
      </c>
      <c r="AB53" s="52">
        <f t="shared" si="36"/>
        <v>394558</v>
      </c>
    </row>
    <row r="54" spans="1:28" x14ac:dyDescent="0.25">
      <c r="A54" s="9">
        <v>19360</v>
      </c>
      <c r="B54" s="6">
        <v>347290</v>
      </c>
      <c r="C54" s="6">
        <v>280262</v>
      </c>
      <c r="D54" s="6">
        <v>214247</v>
      </c>
      <c r="E54" s="6">
        <v>126406</v>
      </c>
      <c r="F54">
        <f t="shared" si="29"/>
        <v>19370</v>
      </c>
      <c r="G54">
        <f t="shared" si="30"/>
        <v>347310</v>
      </c>
      <c r="H54">
        <f t="shared" si="31"/>
        <v>280272</v>
      </c>
      <c r="I54">
        <f t="shared" si="32"/>
        <v>214257</v>
      </c>
      <c r="J54">
        <f t="shared" si="33"/>
        <v>126416</v>
      </c>
      <c r="L54" s="18">
        <f t="shared" si="37"/>
        <v>3.649999999999999</v>
      </c>
      <c r="M54" s="18">
        <f t="shared" si="38"/>
        <v>1.6000000000000005</v>
      </c>
      <c r="N54" s="18">
        <v>5.2500000000000018</v>
      </c>
      <c r="P54" s="18">
        <f t="shared" si="39"/>
        <v>3.649999999999999</v>
      </c>
      <c r="Q54" s="18">
        <f t="shared" si="40"/>
        <v>1.6000000000000005</v>
      </c>
      <c r="R54">
        <f t="shared" si="34"/>
        <v>9.2500000000000018</v>
      </c>
      <c r="T54" s="95">
        <v>490815</v>
      </c>
      <c r="U54" s="95">
        <v>669294</v>
      </c>
      <c r="V54" s="95">
        <v>443779</v>
      </c>
      <c r="W54" s="95">
        <v>461456</v>
      </c>
      <c r="Y54" s="52">
        <f t="shared" si="35"/>
        <v>490835</v>
      </c>
      <c r="Z54" s="52">
        <f t="shared" si="26"/>
        <v>443799</v>
      </c>
      <c r="AA54" s="52">
        <f t="shared" si="27"/>
        <v>669314</v>
      </c>
      <c r="AB54" s="52">
        <f t="shared" si="36"/>
        <v>461476</v>
      </c>
    </row>
    <row r="55" spans="1:28" x14ac:dyDescent="0.25">
      <c r="A55" s="9">
        <v>38724</v>
      </c>
      <c r="B55" s="6">
        <v>694577</v>
      </c>
      <c r="C55" s="6">
        <v>560495</v>
      </c>
      <c r="D55" s="6">
        <v>428494</v>
      </c>
      <c r="E55" s="6">
        <v>252843</v>
      </c>
      <c r="F55">
        <f t="shared" si="29"/>
        <v>38734</v>
      </c>
      <c r="G55">
        <f t="shared" si="30"/>
        <v>694597</v>
      </c>
      <c r="H55">
        <f t="shared" si="31"/>
        <v>560505</v>
      </c>
      <c r="I55">
        <f t="shared" si="32"/>
        <v>428504</v>
      </c>
      <c r="J55">
        <f t="shared" si="33"/>
        <v>252853</v>
      </c>
      <c r="L55" s="18">
        <f t="shared" si="37"/>
        <v>3.7999999999999989</v>
      </c>
      <c r="M55" s="18">
        <f t="shared" si="38"/>
        <v>1.6500000000000006</v>
      </c>
      <c r="N55" s="18">
        <v>5.450000000000002</v>
      </c>
      <c r="P55" s="18">
        <f t="shared" si="39"/>
        <v>3.7999999999999989</v>
      </c>
      <c r="Q55" s="18">
        <f t="shared" si="40"/>
        <v>1.6500000000000006</v>
      </c>
      <c r="R55">
        <f t="shared" si="34"/>
        <v>9.4500000000000028</v>
      </c>
      <c r="T55" s="95">
        <v>563888</v>
      </c>
      <c r="U55" s="95">
        <v>792853</v>
      </c>
      <c r="V55" s="95">
        <v>538245</v>
      </c>
      <c r="W55" s="95">
        <v>583457</v>
      </c>
      <c r="Y55" s="52">
        <f t="shared" si="35"/>
        <v>563908</v>
      </c>
      <c r="Z55" s="52">
        <f t="shared" si="26"/>
        <v>538265</v>
      </c>
      <c r="AA55" s="52">
        <f t="shared" si="27"/>
        <v>792873</v>
      </c>
      <c r="AB55" s="52">
        <f t="shared" si="36"/>
        <v>583477</v>
      </c>
    </row>
    <row r="56" spans="1:28" x14ac:dyDescent="0.25">
      <c r="A56" s="9">
        <v>96816</v>
      </c>
      <c r="B56" s="6">
        <v>1736445</v>
      </c>
      <c r="C56" s="6">
        <v>1401241</v>
      </c>
      <c r="D56" s="6">
        <v>1071239</v>
      </c>
      <c r="E56" s="6">
        <v>632104</v>
      </c>
      <c r="F56">
        <f t="shared" si="29"/>
        <v>96826</v>
      </c>
      <c r="G56">
        <f t="shared" si="30"/>
        <v>1736465</v>
      </c>
      <c r="H56">
        <f t="shared" si="31"/>
        <v>1401251</v>
      </c>
      <c r="I56">
        <f t="shared" si="32"/>
        <v>1071249</v>
      </c>
      <c r="J56">
        <f t="shared" si="33"/>
        <v>632114</v>
      </c>
      <c r="L56" s="18">
        <f t="shared" si="37"/>
        <v>3.9499999999999988</v>
      </c>
      <c r="M56" s="18">
        <f t="shared" si="38"/>
        <v>1.7000000000000006</v>
      </c>
      <c r="N56" s="18">
        <v>5.6500000000000021</v>
      </c>
      <c r="P56" s="18">
        <f t="shared" si="39"/>
        <v>3.9499999999999988</v>
      </c>
      <c r="Q56" s="18">
        <f t="shared" si="40"/>
        <v>1.7000000000000006</v>
      </c>
      <c r="R56">
        <f t="shared" si="34"/>
        <v>9.6500000000000021</v>
      </c>
      <c r="T56" s="95">
        <v>682560</v>
      </c>
      <c r="U56" s="95">
        <v>950709</v>
      </c>
      <c r="V56" s="95">
        <v>673387</v>
      </c>
      <c r="W56" s="95">
        <v>667523</v>
      </c>
      <c r="Y56" s="52">
        <f t="shared" si="35"/>
        <v>682580</v>
      </c>
      <c r="Z56" s="52">
        <f t="shared" si="26"/>
        <v>673407</v>
      </c>
      <c r="AA56" s="52">
        <f t="shared" si="27"/>
        <v>950729</v>
      </c>
      <c r="AB56" s="52">
        <f t="shared" si="36"/>
        <v>667543</v>
      </c>
    </row>
    <row r="57" spans="1:28" x14ac:dyDescent="0.25">
      <c r="A57" s="9">
        <v>290457</v>
      </c>
      <c r="B57" s="6">
        <v>5209330</v>
      </c>
      <c r="C57" s="6">
        <v>4203711</v>
      </c>
      <c r="D57" s="6">
        <v>3213699</v>
      </c>
      <c r="E57" s="6">
        <v>1896334</v>
      </c>
      <c r="F57">
        <f t="shared" si="29"/>
        <v>290467</v>
      </c>
      <c r="G57">
        <f t="shared" si="30"/>
        <v>5209350</v>
      </c>
      <c r="H57">
        <f t="shared" si="31"/>
        <v>4203721</v>
      </c>
      <c r="I57">
        <f t="shared" si="32"/>
        <v>3213709</v>
      </c>
      <c r="J57">
        <f t="shared" si="33"/>
        <v>1896344</v>
      </c>
      <c r="L57" s="18">
        <f t="shared" si="37"/>
        <v>4.0999999999999988</v>
      </c>
      <c r="M57" s="18">
        <f t="shared" si="38"/>
        <v>1.7500000000000007</v>
      </c>
      <c r="N57" s="18">
        <v>5.8500000000000023</v>
      </c>
      <c r="P57" s="18">
        <f t="shared" si="39"/>
        <v>4.0999999999999988</v>
      </c>
      <c r="Q57" s="18">
        <f t="shared" si="40"/>
        <v>1.7500000000000007</v>
      </c>
      <c r="R57">
        <f t="shared" si="34"/>
        <v>9.8500000000000014</v>
      </c>
      <c r="T57" s="95">
        <v>811880</v>
      </c>
      <c r="U57" s="95">
        <v>1167128</v>
      </c>
      <c r="V57" s="95">
        <v>792573</v>
      </c>
      <c r="W57" s="95">
        <v>797435</v>
      </c>
      <c r="Y57" s="52">
        <f t="shared" si="35"/>
        <v>811900</v>
      </c>
      <c r="Z57" s="52">
        <f t="shared" si="26"/>
        <v>792593</v>
      </c>
      <c r="AA57" s="52">
        <f t="shared" si="27"/>
        <v>1167148</v>
      </c>
      <c r="AB57" s="52">
        <f t="shared" si="36"/>
        <v>797455</v>
      </c>
    </row>
    <row r="58" spans="1:28" x14ac:dyDescent="0.25">
      <c r="A58" s="9">
        <v>580918</v>
      </c>
      <c r="B58" s="6">
        <v>10418665</v>
      </c>
      <c r="C58" s="6">
        <v>8407397</v>
      </c>
      <c r="D58" s="6">
        <v>6427343</v>
      </c>
      <c r="E58" s="6">
        <v>3792693</v>
      </c>
      <c r="F58">
        <f t="shared" si="29"/>
        <v>580928</v>
      </c>
      <c r="G58">
        <f t="shared" si="30"/>
        <v>10418685</v>
      </c>
      <c r="H58">
        <f t="shared" si="31"/>
        <v>8407407</v>
      </c>
      <c r="I58">
        <f t="shared" si="32"/>
        <v>6427353</v>
      </c>
      <c r="J58">
        <f t="shared" si="33"/>
        <v>3792703</v>
      </c>
      <c r="L58" s="18">
        <f t="shared" si="37"/>
        <v>4.2499999999999991</v>
      </c>
      <c r="M58" s="18">
        <f t="shared" si="38"/>
        <v>1.8000000000000007</v>
      </c>
      <c r="N58" s="18">
        <v>6.0500000000000025</v>
      </c>
      <c r="P58" s="18">
        <f t="shared" si="39"/>
        <v>4.2499999999999991</v>
      </c>
      <c r="Q58" s="18">
        <f t="shared" si="40"/>
        <v>1.8000000000000007</v>
      </c>
      <c r="R58">
        <f t="shared" si="34"/>
        <v>10.050000000000002</v>
      </c>
      <c r="T58" s="95">
        <v>1277845</v>
      </c>
      <c r="U58" s="95">
        <v>1721192</v>
      </c>
      <c r="V58" s="95">
        <v>1158134</v>
      </c>
      <c r="W58" s="95">
        <v>1196477</v>
      </c>
      <c r="Y58" s="52">
        <f t="shared" si="35"/>
        <v>1277865</v>
      </c>
      <c r="Z58" s="52">
        <f t="shared" si="26"/>
        <v>1158154</v>
      </c>
      <c r="AA58" s="52">
        <f t="shared" si="27"/>
        <v>1721212</v>
      </c>
      <c r="AB58" s="52">
        <f t="shared" si="36"/>
        <v>1196497</v>
      </c>
    </row>
    <row r="59" spans="1:28" x14ac:dyDescent="0.25">
      <c r="A59" s="9">
        <v>871379</v>
      </c>
      <c r="B59" s="6">
        <v>15628001</v>
      </c>
      <c r="C59" s="6">
        <v>12611073</v>
      </c>
      <c r="D59" s="6">
        <v>9641017</v>
      </c>
      <c r="E59" s="6">
        <v>5689042</v>
      </c>
      <c r="F59">
        <f t="shared" si="29"/>
        <v>871389</v>
      </c>
      <c r="G59">
        <f t="shared" si="30"/>
        <v>15628021</v>
      </c>
      <c r="H59">
        <f t="shared" si="31"/>
        <v>12611083</v>
      </c>
      <c r="I59">
        <f t="shared" si="32"/>
        <v>9641027</v>
      </c>
      <c r="J59">
        <f t="shared" si="33"/>
        <v>5689052</v>
      </c>
      <c r="L59" s="18">
        <f t="shared" si="37"/>
        <v>4.3999999999999995</v>
      </c>
      <c r="M59" s="18">
        <f t="shared" si="38"/>
        <v>1.8500000000000008</v>
      </c>
      <c r="N59" s="18">
        <v>6.2500000000000018</v>
      </c>
      <c r="P59" s="18">
        <f t="shared" si="39"/>
        <v>4.3999999999999995</v>
      </c>
      <c r="Q59" s="18">
        <f t="shared" si="40"/>
        <v>1.8500000000000008</v>
      </c>
      <c r="R59">
        <f t="shared" si="34"/>
        <v>10.250000000000002</v>
      </c>
      <c r="T59" s="95">
        <v>3094878</v>
      </c>
      <c r="U59" s="95">
        <v>4395468</v>
      </c>
      <c r="V59" s="95">
        <v>2895402</v>
      </c>
      <c r="W59" s="95">
        <v>2998510</v>
      </c>
      <c r="Y59" s="52">
        <f t="shared" si="35"/>
        <v>3094898</v>
      </c>
      <c r="Z59" s="52">
        <f t="shared" si="26"/>
        <v>2895422</v>
      </c>
      <c r="AA59" s="52">
        <f t="shared" si="27"/>
        <v>4395488</v>
      </c>
      <c r="AB59" s="52">
        <f t="shared" si="36"/>
        <v>2998530</v>
      </c>
    </row>
    <row r="60" spans="1:28" x14ac:dyDescent="0.25">
      <c r="A60" s="9">
        <v>1742761</v>
      </c>
      <c r="B60" s="6">
        <v>31255998</v>
      </c>
      <c r="C60" s="6">
        <v>25222144</v>
      </c>
      <c r="D60" s="6">
        <v>19282035</v>
      </c>
      <c r="E60" s="6">
        <v>11378087</v>
      </c>
      <c r="F60">
        <f t="shared" si="29"/>
        <v>1742771</v>
      </c>
      <c r="G60">
        <f t="shared" si="30"/>
        <v>31256018</v>
      </c>
      <c r="H60">
        <f t="shared" si="31"/>
        <v>25222154</v>
      </c>
      <c r="I60">
        <f t="shared" si="32"/>
        <v>19282045</v>
      </c>
      <c r="J60">
        <f t="shared" si="33"/>
        <v>11378097</v>
      </c>
      <c r="L60" s="18">
        <f t="shared" si="37"/>
        <v>4.55</v>
      </c>
      <c r="M60" s="18">
        <f t="shared" si="38"/>
        <v>1.9000000000000008</v>
      </c>
      <c r="N60" s="18">
        <v>6.4500000000000011</v>
      </c>
      <c r="P60" s="18">
        <f t="shared" si="39"/>
        <v>4.55</v>
      </c>
      <c r="Q60" s="18">
        <f t="shared" si="40"/>
        <v>1.9000000000000008</v>
      </c>
      <c r="R60">
        <f t="shared" si="34"/>
        <v>10.450000000000001</v>
      </c>
      <c r="T60" s="95">
        <v>4667339</v>
      </c>
      <c r="U60" s="95">
        <v>6573197</v>
      </c>
      <c r="V60" s="95">
        <v>4348125</v>
      </c>
      <c r="W60" s="95">
        <v>4487837</v>
      </c>
      <c r="Y60" s="52">
        <f t="shared" si="35"/>
        <v>4667359</v>
      </c>
      <c r="Z60" s="52">
        <f t="shared" si="26"/>
        <v>4348145</v>
      </c>
      <c r="AA60" s="52">
        <f t="shared" si="27"/>
        <v>6573217</v>
      </c>
      <c r="AB60" s="52">
        <f t="shared" si="36"/>
        <v>4487857</v>
      </c>
    </row>
    <row r="61" spans="1:28" x14ac:dyDescent="0.25">
      <c r="A61" s="9">
        <v>2614144</v>
      </c>
      <c r="B61" s="6">
        <v>46883796</v>
      </c>
      <c r="C61" s="6">
        <v>37833216</v>
      </c>
      <c r="D61" s="6">
        <v>28923302</v>
      </c>
      <c r="E61" s="6">
        <v>17067111</v>
      </c>
      <c r="F61">
        <f t="shared" si="29"/>
        <v>2614154</v>
      </c>
      <c r="G61">
        <f t="shared" si="30"/>
        <v>46883816</v>
      </c>
      <c r="H61">
        <f t="shared" si="31"/>
        <v>37833226</v>
      </c>
      <c r="I61">
        <f t="shared" si="32"/>
        <v>28923312</v>
      </c>
      <c r="J61">
        <f t="shared" si="33"/>
        <v>17067121</v>
      </c>
      <c r="L61" s="18">
        <f t="shared" si="37"/>
        <v>4.7</v>
      </c>
      <c r="M61" s="18">
        <f t="shared" si="38"/>
        <v>1.9500000000000008</v>
      </c>
      <c r="N61" s="18">
        <v>6.65</v>
      </c>
      <c r="P61" s="18">
        <f t="shared" si="39"/>
        <v>4.7</v>
      </c>
      <c r="Q61" s="18">
        <f t="shared" si="40"/>
        <v>1.9500000000000008</v>
      </c>
      <c r="R61">
        <f t="shared" si="34"/>
        <v>10.65</v>
      </c>
      <c r="T61" s="95">
        <v>9634237</v>
      </c>
      <c r="U61" s="95">
        <v>12846994</v>
      </c>
      <c r="V61" s="95">
        <v>8696299</v>
      </c>
      <c r="W61" s="95">
        <v>8975624</v>
      </c>
      <c r="Y61" s="52">
        <f t="shared" si="35"/>
        <v>9634257</v>
      </c>
      <c r="Z61" s="52">
        <f t="shared" si="26"/>
        <v>8696319</v>
      </c>
      <c r="AA61" s="52">
        <f t="shared" si="27"/>
        <v>12847014</v>
      </c>
      <c r="AB61" s="52">
        <f t="shared" si="36"/>
        <v>8975644</v>
      </c>
    </row>
    <row r="62" spans="1:28" x14ac:dyDescent="0.25">
      <c r="A62" s="9">
        <v>5228293</v>
      </c>
      <c r="B62" s="6">
        <v>93767947</v>
      </c>
      <c r="C62" s="6">
        <v>75665837</v>
      </c>
      <c r="D62" s="6">
        <v>57846809</v>
      </c>
      <c r="E62" s="6">
        <v>34134268</v>
      </c>
      <c r="F62">
        <f t="shared" si="29"/>
        <v>5228303</v>
      </c>
      <c r="G62">
        <f t="shared" si="30"/>
        <v>93767967</v>
      </c>
      <c r="H62">
        <f t="shared" si="31"/>
        <v>75665847</v>
      </c>
      <c r="I62">
        <f t="shared" si="32"/>
        <v>57846819</v>
      </c>
      <c r="J62">
        <f t="shared" si="33"/>
        <v>34134278</v>
      </c>
      <c r="L62" s="18">
        <f t="shared" si="37"/>
        <v>4.8500000000000005</v>
      </c>
      <c r="M62" s="18">
        <f t="shared" si="38"/>
        <v>2.0000000000000009</v>
      </c>
      <c r="N62" s="18">
        <v>6.85</v>
      </c>
      <c r="P62" s="18">
        <f t="shared" si="39"/>
        <v>4.8500000000000005</v>
      </c>
      <c r="Q62" s="18">
        <f t="shared" si="40"/>
        <v>2.0000000000000009</v>
      </c>
      <c r="R62">
        <f t="shared" si="34"/>
        <v>10.85</v>
      </c>
      <c r="T62" s="95">
        <v>13901209</v>
      </c>
      <c r="U62" s="95">
        <v>19639583</v>
      </c>
      <c r="V62" s="95">
        <v>13229568</v>
      </c>
      <c r="W62" s="95">
        <v>13459455</v>
      </c>
      <c r="Y62" s="52">
        <f t="shared" si="35"/>
        <v>13901229</v>
      </c>
      <c r="Z62" s="52">
        <f t="shared" si="26"/>
        <v>13229588</v>
      </c>
      <c r="AA62" s="52">
        <f t="shared" si="27"/>
        <v>19639603</v>
      </c>
      <c r="AB62" s="52">
        <f t="shared" si="36"/>
        <v>13459475</v>
      </c>
    </row>
    <row r="63" spans="1:28" x14ac:dyDescent="0.25">
      <c r="L63" s="18">
        <f t="shared" si="37"/>
        <v>5.0000000000000009</v>
      </c>
      <c r="M63" s="18">
        <f t="shared" si="38"/>
        <v>2.0500000000000007</v>
      </c>
      <c r="N63" s="18">
        <v>7.0499999999999989</v>
      </c>
      <c r="P63" s="18">
        <f t="shared" si="39"/>
        <v>5.0000000000000009</v>
      </c>
      <c r="Q63" s="18">
        <f t="shared" si="40"/>
        <v>2.0500000000000007</v>
      </c>
      <c r="R63">
        <f t="shared" si="34"/>
        <v>11.049999999999999</v>
      </c>
    </row>
    <row r="64" spans="1:28" x14ac:dyDescent="0.25">
      <c r="A64" s="103">
        <v>7</v>
      </c>
      <c r="B64" s="49">
        <f>A64+13</f>
        <v>20</v>
      </c>
      <c r="D64" s="95">
        <v>3656</v>
      </c>
      <c r="E64" s="95">
        <v>2750</v>
      </c>
      <c r="F64" s="95">
        <v>3362</v>
      </c>
      <c r="G64" s="95">
        <v>5882</v>
      </c>
      <c r="I64" s="52">
        <f>D64+50</f>
        <v>3706</v>
      </c>
      <c r="J64" s="52">
        <f t="shared" ref="J64:L64" si="41">E64+50</f>
        <v>2800</v>
      </c>
      <c r="K64" s="52">
        <f t="shared" si="41"/>
        <v>3412</v>
      </c>
      <c r="L64" s="52">
        <f t="shared" si="41"/>
        <v>5932</v>
      </c>
      <c r="O64" s="20">
        <v>612</v>
      </c>
      <c r="P64" s="132">
        <f>O64+20</f>
        <v>632</v>
      </c>
    </row>
    <row r="65" spans="1:28" x14ac:dyDescent="0.25">
      <c r="A65" s="103">
        <v>7.25</v>
      </c>
      <c r="B65" s="49">
        <f t="shared" ref="B65:B83" si="42">A65+13</f>
        <v>20.25</v>
      </c>
      <c r="D65" s="95">
        <v>8992</v>
      </c>
      <c r="E65" s="95">
        <v>8684</v>
      </c>
      <c r="F65" s="95">
        <v>8597</v>
      </c>
      <c r="G65" s="95">
        <v>12269</v>
      </c>
      <c r="I65" s="52">
        <f t="shared" ref="I65:I82" si="43">D65+50</f>
        <v>9042</v>
      </c>
      <c r="J65" s="52">
        <f t="shared" ref="J65:J82" si="44">E65+50</f>
        <v>8734</v>
      </c>
      <c r="K65" s="52">
        <f t="shared" ref="K65:K82" si="45">F65+50</f>
        <v>8647</v>
      </c>
      <c r="L65" s="52">
        <f t="shared" ref="L65:L82" si="46">G65+50</f>
        <v>12319</v>
      </c>
      <c r="O65" s="20">
        <v>1530</v>
      </c>
      <c r="P65" s="132">
        <f t="shared" ref="P65:P82" si="47">O65+20</f>
        <v>1550</v>
      </c>
      <c r="T65" s="95">
        <v>2304</v>
      </c>
      <c r="U65" s="95">
        <v>3938</v>
      </c>
      <c r="V65" s="95">
        <v>3290</v>
      </c>
      <c r="W65" s="95">
        <v>1800</v>
      </c>
      <c r="Y65" s="52">
        <f>T65+20</f>
        <v>2324</v>
      </c>
      <c r="Z65" s="52">
        <f t="shared" ref="Z65" si="48">V65+20</f>
        <v>3310</v>
      </c>
      <c r="AA65" s="52">
        <f t="shared" ref="AA65:AA83" si="49">U65+20</f>
        <v>3958</v>
      </c>
      <c r="AB65" s="52">
        <f>W65+20</f>
        <v>1820</v>
      </c>
    </row>
    <row r="66" spans="1:28" x14ac:dyDescent="0.25">
      <c r="A66" s="103">
        <v>7.4499999999999993</v>
      </c>
      <c r="B66" s="49">
        <f t="shared" si="42"/>
        <v>20.45</v>
      </c>
      <c r="D66" s="95">
        <v>14212</v>
      </c>
      <c r="E66" s="95">
        <v>14009</v>
      </c>
      <c r="F66" s="95">
        <v>13723</v>
      </c>
      <c r="G66" s="95">
        <v>19598</v>
      </c>
      <c r="I66" s="52">
        <f t="shared" si="43"/>
        <v>14262</v>
      </c>
      <c r="J66" s="52">
        <f t="shared" si="44"/>
        <v>14059</v>
      </c>
      <c r="K66" s="52">
        <f t="shared" si="45"/>
        <v>13773</v>
      </c>
      <c r="L66" s="52">
        <f t="shared" si="46"/>
        <v>19648</v>
      </c>
      <c r="O66" s="20">
        <v>2448</v>
      </c>
      <c r="P66" s="132">
        <f t="shared" si="47"/>
        <v>2468</v>
      </c>
      <c r="T66" s="95">
        <v>5861</v>
      </c>
      <c r="U66" s="95">
        <v>8196</v>
      </c>
      <c r="V66" s="95">
        <v>6838</v>
      </c>
      <c r="W66" s="95">
        <v>5756</v>
      </c>
      <c r="Y66" s="52">
        <f t="shared" ref="Y66:Y83" si="50">T66+20</f>
        <v>5881</v>
      </c>
      <c r="Z66" s="52">
        <f t="shared" ref="Z66:Z83" si="51">V66+20</f>
        <v>6858</v>
      </c>
      <c r="AA66" s="52">
        <f t="shared" si="49"/>
        <v>8216</v>
      </c>
      <c r="AB66" s="52">
        <f t="shared" ref="AB66:AB83" si="52">W66+20</f>
        <v>5776</v>
      </c>
    </row>
    <row r="67" spans="1:28" x14ac:dyDescent="0.25">
      <c r="A67" s="103">
        <v>7.65</v>
      </c>
      <c r="B67" s="49">
        <f t="shared" si="42"/>
        <v>20.65</v>
      </c>
      <c r="D67" s="95">
        <v>35005</v>
      </c>
      <c r="E67" s="95">
        <v>33329</v>
      </c>
      <c r="F67" s="95">
        <v>34235</v>
      </c>
      <c r="G67" s="95">
        <v>50723</v>
      </c>
      <c r="I67" s="52">
        <f t="shared" si="43"/>
        <v>35055</v>
      </c>
      <c r="J67" s="52">
        <f t="shared" si="44"/>
        <v>33379</v>
      </c>
      <c r="K67" s="52">
        <f t="shared" si="45"/>
        <v>34285</v>
      </c>
      <c r="L67" s="52">
        <f t="shared" si="46"/>
        <v>50773</v>
      </c>
      <c r="O67" s="20">
        <v>6120</v>
      </c>
      <c r="P67" s="132">
        <f t="shared" si="47"/>
        <v>6140</v>
      </c>
      <c r="T67" s="95">
        <v>9341</v>
      </c>
      <c r="U67" s="95">
        <v>13082</v>
      </c>
      <c r="V67" s="95">
        <v>10910</v>
      </c>
      <c r="W67" s="95">
        <v>9306</v>
      </c>
      <c r="Y67" s="52">
        <f t="shared" si="50"/>
        <v>9361</v>
      </c>
      <c r="Z67" s="52">
        <f t="shared" si="51"/>
        <v>10930</v>
      </c>
      <c r="AA67" s="52">
        <f t="shared" si="49"/>
        <v>13102</v>
      </c>
      <c r="AB67" s="52">
        <f t="shared" si="52"/>
        <v>9326</v>
      </c>
    </row>
    <row r="68" spans="1:28" x14ac:dyDescent="0.25">
      <c r="A68" s="103">
        <v>7.85</v>
      </c>
      <c r="B68" s="49">
        <f t="shared" si="42"/>
        <v>20.85</v>
      </c>
      <c r="D68" s="95">
        <v>52408</v>
      </c>
      <c r="E68" s="95">
        <v>50957</v>
      </c>
      <c r="F68" s="95">
        <v>51239</v>
      </c>
      <c r="G68" s="95">
        <v>75161</v>
      </c>
      <c r="I68" s="52">
        <f t="shared" si="43"/>
        <v>52458</v>
      </c>
      <c r="J68" s="52">
        <f t="shared" si="44"/>
        <v>51007</v>
      </c>
      <c r="K68" s="52">
        <f t="shared" si="45"/>
        <v>51289</v>
      </c>
      <c r="L68" s="52">
        <f t="shared" si="46"/>
        <v>75211</v>
      </c>
      <c r="O68" s="20">
        <v>9180</v>
      </c>
      <c r="P68" s="132">
        <f t="shared" si="47"/>
        <v>9200</v>
      </c>
      <c r="T68" s="95">
        <v>23203</v>
      </c>
      <c r="U68" s="95">
        <v>33832</v>
      </c>
      <c r="V68" s="95">
        <v>28202</v>
      </c>
      <c r="W68" s="95">
        <v>22186</v>
      </c>
      <c r="Y68" s="52">
        <f t="shared" si="50"/>
        <v>23223</v>
      </c>
      <c r="Z68" s="52">
        <f t="shared" si="51"/>
        <v>28222</v>
      </c>
      <c r="AA68" s="52">
        <f t="shared" si="49"/>
        <v>33852</v>
      </c>
      <c r="AB68" s="52">
        <f t="shared" si="52"/>
        <v>22206</v>
      </c>
    </row>
    <row r="69" spans="1:28" x14ac:dyDescent="0.25">
      <c r="A69" s="103">
        <v>8.0500000000000007</v>
      </c>
      <c r="B69" s="49">
        <f t="shared" si="42"/>
        <v>21.05</v>
      </c>
      <c r="D69" s="95">
        <v>104705</v>
      </c>
      <c r="E69" s="95">
        <v>101146</v>
      </c>
      <c r="F69" s="95">
        <v>106207</v>
      </c>
      <c r="G69" s="95">
        <v>147211</v>
      </c>
      <c r="I69" s="52">
        <f t="shared" si="43"/>
        <v>104755</v>
      </c>
      <c r="J69" s="52">
        <f t="shared" si="44"/>
        <v>101196</v>
      </c>
      <c r="K69" s="52">
        <f t="shared" si="45"/>
        <v>106257</v>
      </c>
      <c r="L69" s="52">
        <f t="shared" si="46"/>
        <v>147261</v>
      </c>
      <c r="O69" s="20">
        <v>18360</v>
      </c>
      <c r="P69" s="132">
        <f t="shared" si="47"/>
        <v>18380</v>
      </c>
      <c r="T69" s="95">
        <v>34805</v>
      </c>
      <c r="U69" s="95">
        <v>50124</v>
      </c>
      <c r="V69" s="95">
        <v>41778</v>
      </c>
      <c r="W69" s="95">
        <v>33938</v>
      </c>
      <c r="Y69" s="52">
        <f t="shared" si="50"/>
        <v>34825</v>
      </c>
      <c r="Z69" s="52">
        <f t="shared" si="51"/>
        <v>41798</v>
      </c>
      <c r="AA69" s="52">
        <f t="shared" si="49"/>
        <v>50144</v>
      </c>
      <c r="AB69" s="52">
        <f t="shared" si="52"/>
        <v>33958</v>
      </c>
    </row>
    <row r="70" spans="1:28" x14ac:dyDescent="0.25">
      <c r="A70" s="103">
        <v>8.25</v>
      </c>
      <c r="B70" s="49">
        <f t="shared" si="42"/>
        <v>21.25</v>
      </c>
      <c r="D70" s="95">
        <v>161321</v>
      </c>
      <c r="E70" s="95">
        <v>149983</v>
      </c>
      <c r="F70" s="95">
        <v>153886</v>
      </c>
      <c r="G70" s="95">
        <v>223582</v>
      </c>
      <c r="I70" s="52">
        <f t="shared" si="43"/>
        <v>161371</v>
      </c>
      <c r="J70" s="52">
        <f t="shared" si="44"/>
        <v>150033</v>
      </c>
      <c r="K70" s="52">
        <f t="shared" si="45"/>
        <v>153936</v>
      </c>
      <c r="L70" s="52">
        <f t="shared" si="46"/>
        <v>223632</v>
      </c>
      <c r="O70" s="20">
        <v>27540</v>
      </c>
      <c r="P70" s="132">
        <f t="shared" si="47"/>
        <v>27560</v>
      </c>
      <c r="T70" s="95">
        <v>69670</v>
      </c>
      <c r="U70" s="95">
        <v>98157</v>
      </c>
      <c r="V70" s="95">
        <v>81806</v>
      </c>
      <c r="W70" s="95">
        <v>67397</v>
      </c>
      <c r="Y70" s="52">
        <f t="shared" si="50"/>
        <v>69690</v>
      </c>
      <c r="Z70" s="52">
        <f t="shared" si="51"/>
        <v>81826</v>
      </c>
      <c r="AA70" s="52">
        <f t="shared" si="49"/>
        <v>98177</v>
      </c>
      <c r="AB70" s="52">
        <f t="shared" si="52"/>
        <v>67417</v>
      </c>
    </row>
    <row r="71" spans="1:28" x14ac:dyDescent="0.25">
      <c r="A71" s="103">
        <v>8.4499999999999993</v>
      </c>
      <c r="B71" s="49">
        <f t="shared" si="42"/>
        <v>21.45</v>
      </c>
      <c r="D71" s="95">
        <v>409754</v>
      </c>
      <c r="E71" s="95">
        <v>372587</v>
      </c>
      <c r="F71" s="95">
        <v>385718</v>
      </c>
      <c r="G71" s="95">
        <v>553478</v>
      </c>
      <c r="I71" s="52">
        <f t="shared" si="43"/>
        <v>409804</v>
      </c>
      <c r="J71" s="52">
        <f t="shared" si="44"/>
        <v>372637</v>
      </c>
      <c r="K71" s="52">
        <f t="shared" si="45"/>
        <v>385768</v>
      </c>
      <c r="L71" s="52">
        <f t="shared" si="46"/>
        <v>553528</v>
      </c>
      <c r="O71" s="20">
        <v>68850</v>
      </c>
      <c r="P71" s="132">
        <f t="shared" si="47"/>
        <v>68870</v>
      </c>
      <c r="T71" s="95">
        <v>107414</v>
      </c>
      <c r="U71" s="95">
        <v>149071</v>
      </c>
      <c r="V71" s="95">
        <v>124234</v>
      </c>
      <c r="W71" s="95">
        <v>99955</v>
      </c>
      <c r="Y71" s="52">
        <f t="shared" si="50"/>
        <v>107434</v>
      </c>
      <c r="Z71" s="52">
        <f t="shared" si="51"/>
        <v>124254</v>
      </c>
      <c r="AA71" s="52">
        <f t="shared" si="49"/>
        <v>149091</v>
      </c>
      <c r="AB71" s="52">
        <f t="shared" si="52"/>
        <v>99975</v>
      </c>
    </row>
    <row r="72" spans="1:28" x14ac:dyDescent="0.25">
      <c r="A72" s="103">
        <v>8.6499999999999986</v>
      </c>
      <c r="B72" s="49">
        <f t="shared" si="42"/>
        <v>21.65</v>
      </c>
      <c r="D72" s="95">
        <v>623531</v>
      </c>
      <c r="E72" s="95">
        <v>558767</v>
      </c>
      <c r="F72" s="95">
        <v>576932</v>
      </c>
      <c r="G72" s="95">
        <v>822992</v>
      </c>
      <c r="I72" s="52">
        <f t="shared" si="43"/>
        <v>623581</v>
      </c>
      <c r="J72" s="52">
        <f t="shared" si="44"/>
        <v>558817</v>
      </c>
      <c r="K72" s="52">
        <f t="shared" si="45"/>
        <v>576982</v>
      </c>
      <c r="L72" s="52">
        <f t="shared" si="46"/>
        <v>823042</v>
      </c>
      <c r="O72" s="20">
        <v>103275</v>
      </c>
      <c r="P72" s="132">
        <f t="shared" si="47"/>
        <v>103295</v>
      </c>
      <c r="T72" s="95">
        <v>273036</v>
      </c>
      <c r="U72" s="95">
        <v>369002</v>
      </c>
      <c r="V72" s="95">
        <v>307510</v>
      </c>
      <c r="W72" s="95">
        <v>248358</v>
      </c>
      <c r="Y72" s="52">
        <f t="shared" si="50"/>
        <v>273056</v>
      </c>
      <c r="Z72" s="52">
        <f t="shared" si="51"/>
        <v>307530</v>
      </c>
      <c r="AA72" s="52">
        <f t="shared" si="49"/>
        <v>369022</v>
      </c>
      <c r="AB72" s="52">
        <f t="shared" si="52"/>
        <v>248378</v>
      </c>
    </row>
    <row r="73" spans="1:28" x14ac:dyDescent="0.25">
      <c r="A73" s="103">
        <v>8.8500000000000014</v>
      </c>
      <c r="B73" s="49">
        <f t="shared" si="42"/>
        <v>21.85</v>
      </c>
      <c r="D73" s="95">
        <v>705538</v>
      </c>
      <c r="E73" s="95">
        <v>692972</v>
      </c>
      <c r="F73" s="95">
        <v>710309</v>
      </c>
      <c r="G73" s="95">
        <v>989741</v>
      </c>
      <c r="I73" s="52">
        <f t="shared" si="43"/>
        <v>705588</v>
      </c>
      <c r="J73" s="52">
        <f t="shared" si="44"/>
        <v>693022</v>
      </c>
      <c r="K73" s="52">
        <f t="shared" si="45"/>
        <v>710359</v>
      </c>
      <c r="L73" s="52">
        <f t="shared" si="46"/>
        <v>989791</v>
      </c>
      <c r="O73" s="20">
        <v>123930</v>
      </c>
      <c r="P73" s="132">
        <f t="shared" si="47"/>
        <v>123950</v>
      </c>
      <c r="T73" s="95">
        <v>415554</v>
      </c>
      <c r="U73" s="95">
        <v>548678</v>
      </c>
      <c r="V73" s="95">
        <v>457240</v>
      </c>
      <c r="W73" s="95">
        <v>372478</v>
      </c>
      <c r="Y73" s="52">
        <f t="shared" si="50"/>
        <v>415574</v>
      </c>
      <c r="Z73" s="52">
        <f t="shared" si="51"/>
        <v>457260</v>
      </c>
      <c r="AA73" s="52">
        <f t="shared" si="49"/>
        <v>548698</v>
      </c>
      <c r="AB73" s="52">
        <f t="shared" si="52"/>
        <v>372498</v>
      </c>
    </row>
    <row r="74" spans="1:28" x14ac:dyDescent="0.25">
      <c r="A74" s="103">
        <v>9.0500000000000007</v>
      </c>
      <c r="B74" s="49">
        <f t="shared" si="42"/>
        <v>22.05</v>
      </c>
      <c r="D74" s="95">
        <v>883757</v>
      </c>
      <c r="E74" s="95">
        <v>798943</v>
      </c>
      <c r="F74" s="95">
        <v>830761</v>
      </c>
      <c r="G74" s="95">
        <v>1204780</v>
      </c>
      <c r="I74" s="52">
        <f t="shared" si="43"/>
        <v>883807</v>
      </c>
      <c r="J74" s="52">
        <f t="shared" si="44"/>
        <v>798993</v>
      </c>
      <c r="K74" s="52">
        <f t="shared" si="45"/>
        <v>830811</v>
      </c>
      <c r="L74" s="52">
        <f t="shared" si="46"/>
        <v>1204830</v>
      </c>
      <c r="O74" s="20">
        <v>148716</v>
      </c>
      <c r="P74" s="132">
        <f t="shared" si="47"/>
        <v>148736</v>
      </c>
      <c r="T74" s="95">
        <v>470225</v>
      </c>
      <c r="U74" s="95">
        <v>659844</v>
      </c>
      <c r="V74" s="95">
        <v>549878</v>
      </c>
      <c r="W74" s="95">
        <v>461948</v>
      </c>
      <c r="Y74" s="52">
        <f t="shared" si="50"/>
        <v>470245</v>
      </c>
      <c r="Z74" s="52">
        <f t="shared" si="51"/>
        <v>549898</v>
      </c>
      <c r="AA74" s="52">
        <f t="shared" si="49"/>
        <v>659864</v>
      </c>
      <c r="AB74" s="52">
        <f t="shared" si="52"/>
        <v>461968</v>
      </c>
    </row>
    <row r="75" spans="1:28" x14ac:dyDescent="0.25">
      <c r="A75" s="103">
        <v>9.25</v>
      </c>
      <c r="B75" s="49">
        <f t="shared" si="42"/>
        <v>22.25</v>
      </c>
      <c r="D75" s="95">
        <v>1015289</v>
      </c>
      <c r="E75" s="95">
        <v>968981</v>
      </c>
      <c r="F75" s="95">
        <v>1050362</v>
      </c>
      <c r="G75" s="95">
        <v>1427186</v>
      </c>
      <c r="I75" s="52">
        <f t="shared" si="43"/>
        <v>1015339</v>
      </c>
      <c r="J75" s="52">
        <f t="shared" si="44"/>
        <v>969031</v>
      </c>
      <c r="K75" s="52">
        <f t="shared" si="45"/>
        <v>1050412</v>
      </c>
      <c r="L75" s="52">
        <f t="shared" si="46"/>
        <v>1427236</v>
      </c>
      <c r="O75" s="20">
        <v>178459</v>
      </c>
      <c r="P75" s="132">
        <f t="shared" si="47"/>
        <v>178479</v>
      </c>
      <c r="T75" s="95">
        <v>589038</v>
      </c>
      <c r="U75" s="95">
        <v>803203</v>
      </c>
      <c r="V75" s="95">
        <v>669344</v>
      </c>
      <c r="W75" s="95">
        <v>532595</v>
      </c>
      <c r="Y75" s="52">
        <f t="shared" si="50"/>
        <v>589058</v>
      </c>
      <c r="Z75" s="52">
        <f t="shared" si="51"/>
        <v>669364</v>
      </c>
      <c r="AA75" s="52">
        <f t="shared" si="49"/>
        <v>803223</v>
      </c>
      <c r="AB75" s="52">
        <f t="shared" si="52"/>
        <v>532615</v>
      </c>
    </row>
    <row r="76" spans="1:28" x14ac:dyDescent="0.25">
      <c r="A76" s="103">
        <v>9.4499999999999993</v>
      </c>
      <c r="B76" s="49">
        <f t="shared" si="42"/>
        <v>22.45</v>
      </c>
      <c r="D76" s="95">
        <v>1228898</v>
      </c>
      <c r="E76" s="95">
        <v>1212236</v>
      </c>
      <c r="F76" s="95">
        <v>1201682</v>
      </c>
      <c r="G76" s="95">
        <v>1711327</v>
      </c>
      <c r="I76" s="52">
        <f t="shared" si="43"/>
        <v>1228948</v>
      </c>
      <c r="J76" s="52">
        <f t="shared" si="44"/>
        <v>1212286</v>
      </c>
      <c r="K76" s="52">
        <f t="shared" si="45"/>
        <v>1201732</v>
      </c>
      <c r="L76" s="52">
        <f t="shared" si="46"/>
        <v>1711377</v>
      </c>
      <c r="O76" s="20">
        <v>214152</v>
      </c>
      <c r="P76" s="132">
        <f t="shared" si="47"/>
        <v>214172</v>
      </c>
      <c r="T76" s="95">
        <v>676726</v>
      </c>
      <c r="U76" s="95">
        <v>951474</v>
      </c>
      <c r="V76" s="95">
        <v>792903</v>
      </c>
      <c r="W76" s="95">
        <v>645954</v>
      </c>
      <c r="Y76" s="52">
        <f t="shared" si="50"/>
        <v>676746</v>
      </c>
      <c r="Z76" s="52">
        <f t="shared" si="51"/>
        <v>792923</v>
      </c>
      <c r="AA76" s="52">
        <f t="shared" si="49"/>
        <v>951494</v>
      </c>
      <c r="AB76" s="52">
        <f t="shared" si="52"/>
        <v>645974</v>
      </c>
    </row>
    <row r="77" spans="1:28" x14ac:dyDescent="0.25">
      <c r="A77" s="103">
        <v>9.6499999999999986</v>
      </c>
      <c r="B77" s="49">
        <f t="shared" si="42"/>
        <v>22.65</v>
      </c>
      <c r="D77" s="95">
        <v>1461674</v>
      </c>
      <c r="E77" s="95">
        <v>1426772</v>
      </c>
      <c r="F77" s="95">
        <v>1435523</v>
      </c>
      <c r="G77" s="95">
        <v>2100881</v>
      </c>
      <c r="I77" s="52">
        <f t="shared" si="43"/>
        <v>1461724</v>
      </c>
      <c r="J77" s="52">
        <f t="shared" si="44"/>
        <v>1426822</v>
      </c>
      <c r="K77" s="52">
        <f t="shared" si="45"/>
        <v>1435573</v>
      </c>
      <c r="L77" s="52">
        <f t="shared" si="46"/>
        <v>2100931</v>
      </c>
      <c r="O77" s="20">
        <v>256982</v>
      </c>
      <c r="P77" s="132">
        <f t="shared" si="47"/>
        <v>257002</v>
      </c>
      <c r="T77" s="95">
        <v>819132</v>
      </c>
      <c r="U77" s="95">
        <v>1140901</v>
      </c>
      <c r="V77" s="95">
        <v>950759</v>
      </c>
      <c r="W77" s="95">
        <v>808124</v>
      </c>
      <c r="Y77" s="52">
        <f t="shared" si="50"/>
        <v>819152</v>
      </c>
      <c r="Z77" s="52">
        <f t="shared" si="51"/>
        <v>950779</v>
      </c>
      <c r="AA77" s="52">
        <f t="shared" si="49"/>
        <v>1140921</v>
      </c>
      <c r="AB77" s="52">
        <f t="shared" si="52"/>
        <v>808144</v>
      </c>
    </row>
    <row r="78" spans="1:28" x14ac:dyDescent="0.25">
      <c r="A78" s="103">
        <v>9.8500000000000014</v>
      </c>
      <c r="B78" s="49">
        <f t="shared" si="42"/>
        <v>22.85</v>
      </c>
      <c r="D78" s="95">
        <v>2300411</v>
      </c>
      <c r="E78" s="95">
        <v>2084782</v>
      </c>
      <c r="F78" s="95">
        <v>2153798</v>
      </c>
      <c r="G78" s="95">
        <v>3098195</v>
      </c>
      <c r="I78" s="52">
        <f t="shared" si="43"/>
        <v>2300461</v>
      </c>
      <c r="J78" s="52">
        <f t="shared" si="44"/>
        <v>2084832</v>
      </c>
      <c r="K78" s="52">
        <f t="shared" si="45"/>
        <v>2153848</v>
      </c>
      <c r="L78" s="52">
        <f t="shared" si="46"/>
        <v>3098245</v>
      </c>
      <c r="O78" s="20">
        <v>385474</v>
      </c>
      <c r="P78" s="132">
        <f t="shared" si="47"/>
        <v>385494</v>
      </c>
      <c r="T78" s="95">
        <v>974316</v>
      </c>
      <c r="U78" s="95">
        <v>1400604</v>
      </c>
      <c r="V78" s="95">
        <v>1167178</v>
      </c>
      <c r="W78" s="95">
        <v>951148</v>
      </c>
      <c r="Y78" s="52">
        <f t="shared" si="50"/>
        <v>974336</v>
      </c>
      <c r="Z78" s="52">
        <f t="shared" si="51"/>
        <v>1167198</v>
      </c>
      <c r="AA78" s="52">
        <f t="shared" si="49"/>
        <v>1400624</v>
      </c>
      <c r="AB78" s="52">
        <f t="shared" si="52"/>
        <v>951168</v>
      </c>
    </row>
    <row r="79" spans="1:28" x14ac:dyDescent="0.25">
      <c r="A79" s="103">
        <v>10.050000000000001</v>
      </c>
      <c r="B79" s="49">
        <f t="shared" si="42"/>
        <v>23.05</v>
      </c>
      <c r="D79" s="95">
        <v>5571071</v>
      </c>
      <c r="E79" s="95">
        <v>5211863</v>
      </c>
      <c r="F79" s="95">
        <v>5397458</v>
      </c>
      <c r="G79" s="95">
        <v>7911893</v>
      </c>
      <c r="I79" s="52">
        <f t="shared" si="43"/>
        <v>5571121</v>
      </c>
      <c r="J79" s="52">
        <f t="shared" si="44"/>
        <v>5211913</v>
      </c>
      <c r="K79" s="52">
        <f t="shared" si="45"/>
        <v>5397508</v>
      </c>
      <c r="L79" s="52">
        <f t="shared" si="46"/>
        <v>7911943</v>
      </c>
      <c r="O79" s="20">
        <v>963681</v>
      </c>
      <c r="P79" s="132">
        <f t="shared" si="47"/>
        <v>963701</v>
      </c>
      <c r="T79" s="95">
        <v>1533474</v>
      </c>
      <c r="U79" s="95">
        <v>2065480</v>
      </c>
      <c r="V79" s="95">
        <v>1721242</v>
      </c>
      <c r="W79" s="95">
        <v>1389821</v>
      </c>
      <c r="Y79" s="52">
        <f t="shared" si="50"/>
        <v>1533494</v>
      </c>
      <c r="Z79" s="52">
        <f t="shared" si="51"/>
        <v>1721262</v>
      </c>
      <c r="AA79" s="52">
        <f t="shared" si="49"/>
        <v>2065500</v>
      </c>
      <c r="AB79" s="52">
        <f t="shared" si="52"/>
        <v>1389841</v>
      </c>
    </row>
    <row r="80" spans="1:28" x14ac:dyDescent="0.25">
      <c r="A80" s="103">
        <v>10.25</v>
      </c>
      <c r="B80" s="49">
        <f t="shared" si="42"/>
        <v>23.25</v>
      </c>
      <c r="D80" s="95">
        <v>8401501</v>
      </c>
      <c r="E80" s="95">
        <v>7826765</v>
      </c>
      <c r="F80" s="95">
        <v>8078246</v>
      </c>
      <c r="G80" s="95">
        <v>11831804</v>
      </c>
      <c r="I80" s="52">
        <f t="shared" si="43"/>
        <v>8401551</v>
      </c>
      <c r="J80" s="52">
        <f t="shared" si="44"/>
        <v>7826815</v>
      </c>
      <c r="K80" s="52">
        <f t="shared" si="45"/>
        <v>8078296</v>
      </c>
      <c r="L80" s="52">
        <f t="shared" si="46"/>
        <v>11831854</v>
      </c>
      <c r="O80" s="20">
        <v>1445520</v>
      </c>
      <c r="P80" s="132">
        <f t="shared" si="47"/>
        <v>1445540</v>
      </c>
      <c r="T80" s="95">
        <v>3713914</v>
      </c>
      <c r="U80" s="95">
        <v>5274612</v>
      </c>
      <c r="V80" s="95">
        <v>4395518</v>
      </c>
      <c r="W80" s="95">
        <v>3474542</v>
      </c>
      <c r="Y80" s="52">
        <f t="shared" si="50"/>
        <v>3713934</v>
      </c>
      <c r="Z80" s="52">
        <f t="shared" si="51"/>
        <v>4395538</v>
      </c>
      <c r="AA80" s="52">
        <f t="shared" si="49"/>
        <v>5274632</v>
      </c>
      <c r="AB80" s="52">
        <f t="shared" si="52"/>
        <v>3474562</v>
      </c>
    </row>
    <row r="81" spans="1:28" x14ac:dyDescent="0.25">
      <c r="A81" s="103">
        <v>10.45</v>
      </c>
      <c r="B81" s="49">
        <f t="shared" si="42"/>
        <v>23.45</v>
      </c>
      <c r="D81" s="95">
        <v>17341916</v>
      </c>
      <c r="E81" s="95">
        <v>15653479</v>
      </c>
      <c r="F81" s="95">
        <v>16156264</v>
      </c>
      <c r="G81" s="95">
        <v>23124640</v>
      </c>
      <c r="I81" s="52">
        <f t="shared" si="43"/>
        <v>17341966</v>
      </c>
      <c r="J81" s="52">
        <f t="shared" si="44"/>
        <v>15653529</v>
      </c>
      <c r="K81" s="52">
        <f t="shared" si="45"/>
        <v>16156314</v>
      </c>
      <c r="L81" s="52">
        <f t="shared" si="46"/>
        <v>23124690</v>
      </c>
      <c r="O81" s="20">
        <v>2891040</v>
      </c>
      <c r="P81" s="132">
        <f t="shared" si="47"/>
        <v>2891060</v>
      </c>
      <c r="T81" s="95">
        <v>5600867</v>
      </c>
      <c r="U81" s="95">
        <v>7887886</v>
      </c>
      <c r="V81" s="95">
        <v>6573247</v>
      </c>
      <c r="W81" s="95">
        <v>5217810</v>
      </c>
      <c r="Y81" s="52">
        <f t="shared" si="50"/>
        <v>5600887</v>
      </c>
      <c r="Z81" s="52">
        <f t="shared" si="51"/>
        <v>6573267</v>
      </c>
      <c r="AA81" s="52">
        <f t="shared" si="49"/>
        <v>7887906</v>
      </c>
      <c r="AB81" s="52">
        <f t="shared" si="52"/>
        <v>5217830</v>
      </c>
    </row>
    <row r="82" spans="1:28" x14ac:dyDescent="0.25">
      <c r="A82" s="103">
        <v>10.649999999999999</v>
      </c>
      <c r="B82" s="49">
        <f t="shared" si="42"/>
        <v>23.65</v>
      </c>
      <c r="D82" s="95">
        <v>25022467</v>
      </c>
      <c r="E82" s="95">
        <v>23813363</v>
      </c>
      <c r="F82" s="95">
        <v>24227159</v>
      </c>
      <c r="G82" s="95">
        <v>35351300</v>
      </c>
      <c r="I82" s="52">
        <f t="shared" si="43"/>
        <v>25022517</v>
      </c>
      <c r="J82" s="52">
        <f t="shared" si="44"/>
        <v>23813413</v>
      </c>
      <c r="K82" s="52">
        <f t="shared" si="45"/>
        <v>24227209</v>
      </c>
      <c r="L82" s="52">
        <f t="shared" si="46"/>
        <v>35351350</v>
      </c>
      <c r="O82" s="20">
        <v>4336558</v>
      </c>
      <c r="P82" s="132">
        <f t="shared" si="47"/>
        <v>4336578</v>
      </c>
      <c r="T82" s="95">
        <v>11561144</v>
      </c>
      <c r="U82" s="95">
        <v>15416443</v>
      </c>
      <c r="V82" s="95">
        <v>12847044</v>
      </c>
      <c r="W82" s="95">
        <v>10435619</v>
      </c>
      <c r="Y82" s="52">
        <f t="shared" si="50"/>
        <v>11561164</v>
      </c>
      <c r="Z82" s="52">
        <f t="shared" si="51"/>
        <v>12847064</v>
      </c>
      <c r="AA82" s="52">
        <f t="shared" si="49"/>
        <v>15416463</v>
      </c>
      <c r="AB82" s="52">
        <f t="shared" si="52"/>
        <v>10435639</v>
      </c>
    </row>
    <row r="83" spans="1:28" x14ac:dyDescent="0.25">
      <c r="A83" s="103">
        <v>10.850000000000001</v>
      </c>
      <c r="B83" s="49">
        <f t="shared" si="42"/>
        <v>23.85</v>
      </c>
      <c r="T83" s="95">
        <v>16681511</v>
      </c>
      <c r="U83" s="95">
        <v>23567550</v>
      </c>
      <c r="V83" s="95">
        <v>19639633</v>
      </c>
      <c r="W83" s="95">
        <v>15875542</v>
      </c>
      <c r="Y83" s="52">
        <f t="shared" si="50"/>
        <v>16681531</v>
      </c>
      <c r="Z83" s="52">
        <f t="shared" si="51"/>
        <v>19639653</v>
      </c>
      <c r="AA83" s="52">
        <f t="shared" si="49"/>
        <v>23567570</v>
      </c>
      <c r="AB83" s="52">
        <f t="shared" si="52"/>
        <v>15875562</v>
      </c>
    </row>
    <row r="85" spans="1:28" x14ac:dyDescent="0.25">
      <c r="A85" s="9">
        <v>90</v>
      </c>
      <c r="B85" s="6">
        <v>1535</v>
      </c>
      <c r="C85" s="6">
        <v>1235</v>
      </c>
      <c r="D85" s="6">
        <v>945</v>
      </c>
      <c r="E85" s="6">
        <v>525</v>
      </c>
      <c r="G85">
        <f>A85+10</f>
        <v>100</v>
      </c>
      <c r="H85">
        <f>B85+15</f>
        <v>1550</v>
      </c>
      <c r="I85">
        <f t="shared" ref="I85:K85" si="53">C85+15</f>
        <v>1250</v>
      </c>
      <c r="J85">
        <f t="shared" si="53"/>
        <v>960</v>
      </c>
      <c r="K85">
        <f t="shared" si="53"/>
        <v>540</v>
      </c>
      <c r="M85" s="18">
        <v>1.1000000000000001</v>
      </c>
      <c r="N85">
        <f>M85+1</f>
        <v>2.1</v>
      </c>
      <c r="P85" s="103">
        <v>2</v>
      </c>
      <c r="Q85" s="49">
        <f>P85+1</f>
        <v>3</v>
      </c>
    </row>
    <row r="86" spans="1:28" x14ac:dyDescent="0.25">
      <c r="A86" s="9">
        <v>133</v>
      </c>
      <c r="B86" s="6">
        <v>2295</v>
      </c>
      <c r="C86" s="6">
        <v>1850</v>
      </c>
      <c r="D86" s="6">
        <v>1415</v>
      </c>
      <c r="E86" s="6">
        <v>835</v>
      </c>
      <c r="G86">
        <f t="shared" ref="G86:G103" si="54">A86+10</f>
        <v>143</v>
      </c>
      <c r="H86">
        <f t="shared" ref="H86:H103" si="55">B86+15</f>
        <v>2310</v>
      </c>
      <c r="I86">
        <f t="shared" ref="I86:I103" si="56">C86+15</f>
        <v>1865</v>
      </c>
      <c r="J86">
        <f t="shared" ref="J86:J103" si="57">D86+15</f>
        <v>1430</v>
      </c>
      <c r="K86">
        <f t="shared" ref="K86:K103" si="58">E86+15</f>
        <v>850</v>
      </c>
      <c r="M86" s="18">
        <v>1.1500000000000001</v>
      </c>
      <c r="N86">
        <f t="shared" ref="N86:N104" si="59">M86+1</f>
        <v>2.1500000000000004</v>
      </c>
      <c r="P86" s="103">
        <v>2.0499999999999998</v>
      </c>
      <c r="Q86" s="49">
        <f t="shared" ref="Q86:Q104" si="60">P86+1</f>
        <v>3.05</v>
      </c>
    </row>
    <row r="87" spans="1:28" x14ac:dyDescent="0.25">
      <c r="A87" s="9">
        <v>197</v>
      </c>
      <c r="B87" s="6">
        <v>3445</v>
      </c>
      <c r="C87" s="6">
        <v>2773</v>
      </c>
      <c r="D87" s="6">
        <v>2120</v>
      </c>
      <c r="E87" s="6">
        <v>1250</v>
      </c>
      <c r="G87">
        <f t="shared" si="54"/>
        <v>207</v>
      </c>
      <c r="H87">
        <f t="shared" si="55"/>
        <v>3460</v>
      </c>
      <c r="I87">
        <f t="shared" si="56"/>
        <v>2788</v>
      </c>
      <c r="J87">
        <f t="shared" si="57"/>
        <v>2135</v>
      </c>
      <c r="K87">
        <f t="shared" si="58"/>
        <v>1265</v>
      </c>
      <c r="M87" s="18">
        <v>1.2000000000000002</v>
      </c>
      <c r="N87">
        <f t="shared" si="59"/>
        <v>2.2000000000000002</v>
      </c>
      <c r="P87" s="103">
        <v>2.1</v>
      </c>
      <c r="Q87" s="49">
        <f t="shared" si="60"/>
        <v>3.1</v>
      </c>
    </row>
    <row r="88" spans="1:28" x14ac:dyDescent="0.25">
      <c r="A88" s="9">
        <v>388</v>
      </c>
      <c r="B88" s="6">
        <v>6875</v>
      </c>
      <c r="C88" s="6">
        <v>5541</v>
      </c>
      <c r="D88" s="6">
        <v>4235</v>
      </c>
      <c r="E88" s="6">
        <v>2495</v>
      </c>
      <c r="G88">
        <f t="shared" si="54"/>
        <v>398</v>
      </c>
      <c r="H88">
        <f t="shared" si="55"/>
        <v>6890</v>
      </c>
      <c r="I88">
        <f t="shared" si="56"/>
        <v>5556</v>
      </c>
      <c r="J88">
        <f t="shared" si="57"/>
        <v>4250</v>
      </c>
      <c r="K88">
        <f t="shared" si="58"/>
        <v>2510</v>
      </c>
      <c r="M88" s="18">
        <v>1.2500000000000002</v>
      </c>
      <c r="N88">
        <f t="shared" si="59"/>
        <v>2.25</v>
      </c>
      <c r="P88" s="103">
        <v>2.15</v>
      </c>
      <c r="Q88" s="49">
        <f t="shared" si="60"/>
        <v>3.15</v>
      </c>
    </row>
    <row r="89" spans="1:28" x14ac:dyDescent="0.25">
      <c r="A89" s="9">
        <v>579</v>
      </c>
      <c r="B89" s="6">
        <v>10305</v>
      </c>
      <c r="C89" s="6">
        <v>8309</v>
      </c>
      <c r="D89" s="6">
        <v>6350</v>
      </c>
      <c r="E89" s="6">
        <v>3740</v>
      </c>
      <c r="G89">
        <f t="shared" si="54"/>
        <v>589</v>
      </c>
      <c r="H89">
        <f t="shared" si="55"/>
        <v>10320</v>
      </c>
      <c r="I89">
        <f t="shared" si="56"/>
        <v>8324</v>
      </c>
      <c r="J89">
        <f t="shared" si="57"/>
        <v>6365</v>
      </c>
      <c r="K89">
        <f t="shared" si="58"/>
        <v>3755</v>
      </c>
      <c r="M89" s="18">
        <v>1.3000000000000003</v>
      </c>
      <c r="N89">
        <f t="shared" si="59"/>
        <v>2.3000000000000003</v>
      </c>
      <c r="P89" s="103">
        <v>2.2000000000000002</v>
      </c>
      <c r="Q89" s="49">
        <f t="shared" si="60"/>
        <v>3.2</v>
      </c>
    </row>
    <row r="90" spans="1:28" x14ac:dyDescent="0.25">
      <c r="A90" s="9">
        <v>1153</v>
      </c>
      <c r="B90" s="6">
        <v>20595</v>
      </c>
      <c r="C90" s="6">
        <v>16613</v>
      </c>
      <c r="D90" s="6">
        <v>12695</v>
      </c>
      <c r="E90" s="6">
        <v>7495</v>
      </c>
      <c r="G90">
        <f t="shared" si="54"/>
        <v>1163</v>
      </c>
      <c r="H90">
        <f t="shared" si="55"/>
        <v>20610</v>
      </c>
      <c r="I90">
        <f t="shared" si="56"/>
        <v>16628</v>
      </c>
      <c r="J90">
        <f t="shared" si="57"/>
        <v>12710</v>
      </c>
      <c r="K90">
        <f t="shared" si="58"/>
        <v>7510</v>
      </c>
      <c r="M90" s="18">
        <v>1.3500000000000003</v>
      </c>
      <c r="N90">
        <f t="shared" si="59"/>
        <v>2.3500000000000005</v>
      </c>
      <c r="P90" s="103">
        <v>2.25</v>
      </c>
      <c r="Q90" s="49">
        <f t="shared" si="60"/>
        <v>3.25</v>
      </c>
    </row>
    <row r="91" spans="1:28" x14ac:dyDescent="0.25">
      <c r="A91" s="9">
        <v>1727</v>
      </c>
      <c r="B91" s="6">
        <v>30885</v>
      </c>
      <c r="C91" s="6">
        <v>24917</v>
      </c>
      <c r="D91" s="6">
        <v>19040</v>
      </c>
      <c r="E91" s="6">
        <v>11240</v>
      </c>
      <c r="G91">
        <f t="shared" si="54"/>
        <v>1737</v>
      </c>
      <c r="H91">
        <f t="shared" si="55"/>
        <v>30900</v>
      </c>
      <c r="I91">
        <f t="shared" si="56"/>
        <v>24932</v>
      </c>
      <c r="J91">
        <f t="shared" si="57"/>
        <v>19055</v>
      </c>
      <c r="K91">
        <f t="shared" si="58"/>
        <v>11255</v>
      </c>
      <c r="M91" s="18">
        <v>1.4000000000000004</v>
      </c>
      <c r="N91">
        <f t="shared" si="59"/>
        <v>2.4000000000000004</v>
      </c>
      <c r="P91" s="103">
        <v>2.2999999999999998</v>
      </c>
      <c r="Q91" s="49">
        <f t="shared" si="60"/>
        <v>3.3</v>
      </c>
    </row>
    <row r="92" spans="1:28" x14ac:dyDescent="0.25">
      <c r="A92" s="9">
        <v>3448</v>
      </c>
      <c r="B92" s="6">
        <v>61755</v>
      </c>
      <c r="C92" s="6">
        <v>49829</v>
      </c>
      <c r="D92" s="6">
        <v>38075</v>
      </c>
      <c r="E92" s="6">
        <v>22475</v>
      </c>
      <c r="G92">
        <f t="shared" si="54"/>
        <v>3458</v>
      </c>
      <c r="H92">
        <f t="shared" si="55"/>
        <v>61770</v>
      </c>
      <c r="I92">
        <f t="shared" si="56"/>
        <v>49844</v>
      </c>
      <c r="J92">
        <f t="shared" si="57"/>
        <v>38090</v>
      </c>
      <c r="K92">
        <f t="shared" si="58"/>
        <v>22490</v>
      </c>
      <c r="M92" s="18">
        <v>1.4500000000000004</v>
      </c>
      <c r="N92">
        <f t="shared" si="59"/>
        <v>2.4500000000000002</v>
      </c>
      <c r="P92" s="103">
        <v>2.35</v>
      </c>
      <c r="Q92" s="49">
        <f t="shared" si="60"/>
        <v>3.35</v>
      </c>
    </row>
    <row r="93" spans="1:28" x14ac:dyDescent="0.25">
      <c r="A93" s="9">
        <v>5169</v>
      </c>
      <c r="B93" s="6">
        <v>92625</v>
      </c>
      <c r="C93" s="6">
        <v>74741</v>
      </c>
      <c r="D93" s="6">
        <v>57110</v>
      </c>
      <c r="E93" s="6">
        <v>33710</v>
      </c>
      <c r="G93">
        <f t="shared" si="54"/>
        <v>5179</v>
      </c>
      <c r="H93">
        <f t="shared" si="55"/>
        <v>92640</v>
      </c>
      <c r="I93">
        <f t="shared" si="56"/>
        <v>74756</v>
      </c>
      <c r="J93">
        <f t="shared" si="57"/>
        <v>57125</v>
      </c>
      <c r="K93">
        <f t="shared" si="58"/>
        <v>33725</v>
      </c>
      <c r="M93" s="18">
        <v>1.5000000000000004</v>
      </c>
      <c r="N93">
        <f t="shared" si="59"/>
        <v>2.5000000000000004</v>
      </c>
      <c r="P93" s="103">
        <v>2.4</v>
      </c>
      <c r="Q93" s="49">
        <f t="shared" si="60"/>
        <v>3.4</v>
      </c>
    </row>
    <row r="94" spans="1:28" x14ac:dyDescent="0.25">
      <c r="A94" s="9">
        <v>12915</v>
      </c>
      <c r="B94" s="6">
        <v>231545</v>
      </c>
      <c r="C94" s="6">
        <v>186850</v>
      </c>
      <c r="D94" s="6">
        <v>142840</v>
      </c>
      <c r="E94" s="6">
        <v>84279</v>
      </c>
      <c r="G94">
        <f t="shared" si="54"/>
        <v>12925</v>
      </c>
      <c r="H94">
        <f t="shared" si="55"/>
        <v>231560</v>
      </c>
      <c r="I94">
        <f t="shared" si="56"/>
        <v>186865</v>
      </c>
      <c r="J94">
        <f t="shared" si="57"/>
        <v>142855</v>
      </c>
      <c r="K94">
        <f t="shared" si="58"/>
        <v>84294</v>
      </c>
      <c r="M94" s="18">
        <v>1.5500000000000005</v>
      </c>
      <c r="N94">
        <f t="shared" si="59"/>
        <v>2.5500000000000007</v>
      </c>
      <c r="P94" s="103">
        <v>2.4500000000000002</v>
      </c>
      <c r="Q94" s="49">
        <f t="shared" si="60"/>
        <v>3.45</v>
      </c>
    </row>
    <row r="95" spans="1:28" x14ac:dyDescent="0.25">
      <c r="A95" s="9">
        <v>19370</v>
      </c>
      <c r="B95" s="6">
        <v>347310</v>
      </c>
      <c r="C95" s="6">
        <v>280272</v>
      </c>
      <c r="D95" s="6">
        <v>214257</v>
      </c>
      <c r="E95" s="6">
        <v>126416</v>
      </c>
      <c r="G95">
        <f t="shared" si="54"/>
        <v>19380</v>
      </c>
      <c r="H95">
        <f t="shared" si="55"/>
        <v>347325</v>
      </c>
      <c r="I95">
        <f t="shared" si="56"/>
        <v>280287</v>
      </c>
      <c r="J95">
        <f t="shared" si="57"/>
        <v>214272</v>
      </c>
      <c r="K95">
        <f t="shared" si="58"/>
        <v>126431</v>
      </c>
      <c r="M95" s="18">
        <v>1.6000000000000005</v>
      </c>
      <c r="N95">
        <f t="shared" si="59"/>
        <v>2.6000000000000005</v>
      </c>
      <c r="P95" s="103">
        <v>2.5</v>
      </c>
      <c r="Q95" s="49">
        <f t="shared" si="60"/>
        <v>3.5</v>
      </c>
    </row>
    <row r="96" spans="1:28" x14ac:dyDescent="0.25">
      <c r="A96" s="9">
        <v>38734</v>
      </c>
      <c r="B96" s="6">
        <v>694597</v>
      </c>
      <c r="C96" s="6">
        <v>560505</v>
      </c>
      <c r="D96" s="6">
        <v>428504</v>
      </c>
      <c r="E96" s="6">
        <v>252853</v>
      </c>
      <c r="G96">
        <f t="shared" si="54"/>
        <v>38744</v>
      </c>
      <c r="H96">
        <f t="shared" si="55"/>
        <v>694612</v>
      </c>
      <c r="I96">
        <f t="shared" si="56"/>
        <v>560520</v>
      </c>
      <c r="J96">
        <f t="shared" si="57"/>
        <v>428519</v>
      </c>
      <c r="K96">
        <f t="shared" si="58"/>
        <v>252868</v>
      </c>
      <c r="M96" s="18">
        <v>1.6500000000000006</v>
      </c>
      <c r="N96">
        <f t="shared" si="59"/>
        <v>2.6500000000000004</v>
      </c>
      <c r="P96" s="103">
        <v>2.5499999999999998</v>
      </c>
      <c r="Q96" s="49">
        <f t="shared" si="60"/>
        <v>3.55</v>
      </c>
    </row>
    <row r="97" spans="1:17" x14ac:dyDescent="0.25">
      <c r="A97" s="9">
        <v>96826</v>
      </c>
      <c r="B97" s="6">
        <v>1736465</v>
      </c>
      <c r="C97" s="6">
        <v>1401251</v>
      </c>
      <c r="D97" s="6">
        <v>1071249</v>
      </c>
      <c r="E97" s="6">
        <v>632114</v>
      </c>
      <c r="G97">
        <f t="shared" si="54"/>
        <v>96836</v>
      </c>
      <c r="H97">
        <f t="shared" si="55"/>
        <v>1736480</v>
      </c>
      <c r="I97">
        <f t="shared" si="56"/>
        <v>1401266</v>
      </c>
      <c r="J97">
        <f t="shared" si="57"/>
        <v>1071264</v>
      </c>
      <c r="K97">
        <f t="shared" si="58"/>
        <v>632129</v>
      </c>
      <c r="M97" s="18">
        <v>1.7000000000000006</v>
      </c>
      <c r="N97">
        <f t="shared" si="59"/>
        <v>2.7000000000000006</v>
      </c>
      <c r="P97" s="103">
        <v>2.6</v>
      </c>
      <c r="Q97" s="49">
        <f t="shared" si="60"/>
        <v>3.6</v>
      </c>
    </row>
    <row r="98" spans="1:17" x14ac:dyDescent="0.25">
      <c r="A98" s="9">
        <v>290467</v>
      </c>
      <c r="B98" s="6">
        <v>5209350</v>
      </c>
      <c r="C98" s="6">
        <v>4203721</v>
      </c>
      <c r="D98" s="6">
        <v>3213709</v>
      </c>
      <c r="E98" s="6">
        <v>1896344</v>
      </c>
      <c r="G98">
        <f t="shared" si="54"/>
        <v>290477</v>
      </c>
      <c r="H98">
        <f t="shared" si="55"/>
        <v>5209365</v>
      </c>
      <c r="I98">
        <f t="shared" si="56"/>
        <v>4203736</v>
      </c>
      <c r="J98">
        <f t="shared" si="57"/>
        <v>3213724</v>
      </c>
      <c r="K98">
        <f t="shared" si="58"/>
        <v>1896359</v>
      </c>
      <c r="M98" s="18">
        <v>1.7500000000000007</v>
      </c>
      <c r="N98">
        <f t="shared" si="59"/>
        <v>2.7500000000000009</v>
      </c>
      <c r="P98" s="103">
        <v>2.65</v>
      </c>
      <c r="Q98" s="49">
        <f t="shared" si="60"/>
        <v>3.65</v>
      </c>
    </row>
    <row r="99" spans="1:17" x14ac:dyDescent="0.25">
      <c r="A99" s="9">
        <v>580928</v>
      </c>
      <c r="B99" s="6">
        <v>10418685</v>
      </c>
      <c r="C99" s="6">
        <v>8407407</v>
      </c>
      <c r="D99" s="6">
        <v>6427353</v>
      </c>
      <c r="E99" s="6">
        <v>3792703</v>
      </c>
      <c r="G99">
        <f t="shared" si="54"/>
        <v>580938</v>
      </c>
      <c r="H99">
        <f t="shared" si="55"/>
        <v>10418700</v>
      </c>
      <c r="I99">
        <f t="shared" si="56"/>
        <v>8407422</v>
      </c>
      <c r="J99">
        <f t="shared" si="57"/>
        <v>6427368</v>
      </c>
      <c r="K99">
        <f t="shared" si="58"/>
        <v>3792718</v>
      </c>
      <c r="M99" s="18">
        <v>1.8000000000000007</v>
      </c>
      <c r="N99">
        <f t="shared" si="59"/>
        <v>2.8000000000000007</v>
      </c>
      <c r="P99" s="103">
        <v>2.7</v>
      </c>
      <c r="Q99" s="49">
        <f t="shared" si="60"/>
        <v>3.7</v>
      </c>
    </row>
    <row r="100" spans="1:17" x14ac:dyDescent="0.25">
      <c r="A100" s="9">
        <v>871389</v>
      </c>
      <c r="B100" s="6">
        <v>15628021</v>
      </c>
      <c r="C100" s="6">
        <v>12611083</v>
      </c>
      <c r="D100" s="6">
        <v>9641027</v>
      </c>
      <c r="E100" s="6">
        <v>5689052</v>
      </c>
      <c r="G100">
        <f t="shared" si="54"/>
        <v>871399</v>
      </c>
      <c r="H100">
        <f t="shared" si="55"/>
        <v>15628036</v>
      </c>
      <c r="I100">
        <f t="shared" si="56"/>
        <v>12611098</v>
      </c>
      <c r="J100">
        <f t="shared" si="57"/>
        <v>9641042</v>
      </c>
      <c r="K100">
        <f t="shared" si="58"/>
        <v>5689067</v>
      </c>
      <c r="M100" s="18">
        <v>1.8500000000000008</v>
      </c>
      <c r="N100">
        <f t="shared" si="59"/>
        <v>2.8500000000000005</v>
      </c>
      <c r="P100" s="103">
        <v>2.75</v>
      </c>
      <c r="Q100" s="49">
        <f t="shared" si="60"/>
        <v>3.75</v>
      </c>
    </row>
    <row r="101" spans="1:17" x14ac:dyDescent="0.25">
      <c r="A101" s="9">
        <v>1742771</v>
      </c>
      <c r="B101" s="6">
        <v>31256018</v>
      </c>
      <c r="C101" s="6">
        <v>25222154</v>
      </c>
      <c r="D101" s="6">
        <v>19282045</v>
      </c>
      <c r="E101" s="6">
        <v>11378097</v>
      </c>
      <c r="G101">
        <f t="shared" si="54"/>
        <v>1742781</v>
      </c>
      <c r="H101">
        <f t="shared" si="55"/>
        <v>31256033</v>
      </c>
      <c r="I101">
        <f t="shared" si="56"/>
        <v>25222169</v>
      </c>
      <c r="J101">
        <f t="shared" si="57"/>
        <v>19282060</v>
      </c>
      <c r="K101">
        <f t="shared" si="58"/>
        <v>11378112</v>
      </c>
      <c r="M101" s="18">
        <v>1.9000000000000008</v>
      </c>
      <c r="N101">
        <f t="shared" si="59"/>
        <v>2.9000000000000008</v>
      </c>
      <c r="P101" s="103">
        <v>2.8</v>
      </c>
      <c r="Q101" s="49">
        <f t="shared" si="60"/>
        <v>3.8</v>
      </c>
    </row>
    <row r="102" spans="1:17" x14ac:dyDescent="0.25">
      <c r="A102" s="9">
        <v>2614154</v>
      </c>
      <c r="B102" s="6">
        <v>46883816</v>
      </c>
      <c r="C102" s="6">
        <v>37833226</v>
      </c>
      <c r="D102" s="6">
        <v>28923312</v>
      </c>
      <c r="E102" s="6">
        <v>17067121</v>
      </c>
      <c r="G102">
        <f t="shared" si="54"/>
        <v>2614164</v>
      </c>
      <c r="H102">
        <f t="shared" si="55"/>
        <v>46883831</v>
      </c>
      <c r="I102">
        <f t="shared" si="56"/>
        <v>37833241</v>
      </c>
      <c r="J102">
        <f t="shared" si="57"/>
        <v>28923327</v>
      </c>
      <c r="K102">
        <f t="shared" si="58"/>
        <v>17067136</v>
      </c>
      <c r="M102" s="18">
        <v>1.9500000000000008</v>
      </c>
      <c r="N102">
        <f t="shared" si="59"/>
        <v>2.9500000000000011</v>
      </c>
      <c r="P102" s="103">
        <v>2.85</v>
      </c>
      <c r="Q102" s="49">
        <f t="shared" si="60"/>
        <v>3.85</v>
      </c>
    </row>
    <row r="103" spans="1:17" x14ac:dyDescent="0.25">
      <c r="A103" s="9">
        <v>5228303</v>
      </c>
      <c r="B103" s="6">
        <v>93767967</v>
      </c>
      <c r="C103" s="6">
        <v>75665847</v>
      </c>
      <c r="D103" s="6">
        <v>57846819</v>
      </c>
      <c r="E103" s="6">
        <v>34134278</v>
      </c>
      <c r="G103">
        <f t="shared" si="54"/>
        <v>5228313</v>
      </c>
      <c r="H103">
        <f t="shared" si="55"/>
        <v>93767982</v>
      </c>
      <c r="I103">
        <f t="shared" si="56"/>
        <v>75665862</v>
      </c>
      <c r="J103">
        <f t="shared" si="57"/>
        <v>57846834</v>
      </c>
      <c r="K103">
        <f t="shared" si="58"/>
        <v>34134293</v>
      </c>
      <c r="M103" s="18">
        <v>2.0000000000000009</v>
      </c>
      <c r="N103">
        <f t="shared" si="59"/>
        <v>3.0000000000000009</v>
      </c>
      <c r="P103" s="103">
        <v>2.9</v>
      </c>
      <c r="Q103" s="49">
        <f t="shared" si="60"/>
        <v>3.9</v>
      </c>
    </row>
    <row r="104" spans="1:17" x14ac:dyDescent="0.25">
      <c r="M104" s="18">
        <v>2.0500000000000007</v>
      </c>
      <c r="N104">
        <f t="shared" si="59"/>
        <v>3.0500000000000007</v>
      </c>
      <c r="P104" s="103">
        <v>2.95</v>
      </c>
      <c r="Q104" s="49">
        <f t="shared" si="60"/>
        <v>3.95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opLeftCell="A19" workbookViewId="0">
      <selection activeCell="B30" sqref="B30"/>
    </sheetView>
    <sheetView workbookViewId="1">
      <selection activeCell="A9" sqref="A9"/>
    </sheetView>
  </sheetViews>
  <sheetFormatPr defaultRowHeight="15" x14ac:dyDescent="0.25"/>
  <cols>
    <col min="2" max="2" width="18.28515625" bestFit="1" customWidth="1"/>
  </cols>
  <sheetData>
    <row r="1" spans="1:3" x14ac:dyDescent="0.25">
      <c r="A1" t="s">
        <v>126</v>
      </c>
      <c r="B1" t="s">
        <v>127</v>
      </c>
      <c r="C1" t="s">
        <v>0</v>
      </c>
    </row>
    <row r="2" spans="1:3" x14ac:dyDescent="0.25">
      <c r="A2">
        <v>1</v>
      </c>
      <c r="B2" t="s">
        <v>133</v>
      </c>
      <c r="C2">
        <v>1</v>
      </c>
    </row>
    <row r="3" spans="1:3" x14ac:dyDescent="0.25">
      <c r="A3">
        <v>2</v>
      </c>
      <c r="B3" t="s">
        <v>128</v>
      </c>
      <c r="C3">
        <v>0</v>
      </c>
    </row>
    <row r="4" spans="1:3" x14ac:dyDescent="0.25">
      <c r="A4">
        <v>3</v>
      </c>
      <c r="B4" t="s">
        <v>164</v>
      </c>
      <c r="C4">
        <v>0</v>
      </c>
    </row>
    <row r="5" spans="1:3" x14ac:dyDescent="0.25">
      <c r="A5">
        <v>4</v>
      </c>
      <c r="B5" t="s">
        <v>129</v>
      </c>
      <c r="C5">
        <v>0</v>
      </c>
    </row>
    <row r="6" spans="1:3" x14ac:dyDescent="0.25">
      <c r="A6">
        <v>5</v>
      </c>
      <c r="B6" t="s">
        <v>64</v>
      </c>
      <c r="C6">
        <v>0</v>
      </c>
    </row>
    <row r="7" spans="1:3" x14ac:dyDescent="0.25">
      <c r="A7">
        <v>6</v>
      </c>
      <c r="B7" t="s">
        <v>165</v>
      </c>
      <c r="C7">
        <v>0</v>
      </c>
    </row>
    <row r="8" spans="1:3" x14ac:dyDescent="0.25">
      <c r="A8">
        <v>7</v>
      </c>
      <c r="B8" t="s">
        <v>130</v>
      </c>
      <c r="C8">
        <v>0</v>
      </c>
    </row>
    <row r="9" spans="1:3" x14ac:dyDescent="0.25">
      <c r="A9">
        <v>8</v>
      </c>
      <c r="B9" t="s">
        <v>65</v>
      </c>
      <c r="C9">
        <v>0</v>
      </c>
    </row>
    <row r="10" spans="1:3" x14ac:dyDescent="0.25">
      <c r="A10">
        <v>9</v>
      </c>
      <c r="B10" t="s">
        <v>166</v>
      </c>
      <c r="C10">
        <v>0</v>
      </c>
    </row>
    <row r="11" spans="1:3" x14ac:dyDescent="0.25">
      <c r="A11">
        <v>10</v>
      </c>
      <c r="B11" t="s">
        <v>131</v>
      </c>
      <c r="C11">
        <v>0</v>
      </c>
    </row>
    <row r="12" spans="1:3" x14ac:dyDescent="0.25">
      <c r="A12">
        <v>11</v>
      </c>
      <c r="B12" t="s">
        <v>66</v>
      </c>
      <c r="C12">
        <v>0</v>
      </c>
    </row>
    <row r="13" spans="1:3" x14ac:dyDescent="0.25">
      <c r="A13">
        <v>12</v>
      </c>
      <c r="B13" t="s">
        <v>167</v>
      </c>
      <c r="C13">
        <v>0</v>
      </c>
    </row>
    <row r="14" spans="1:3" x14ac:dyDescent="0.25">
      <c r="A14">
        <v>13</v>
      </c>
      <c r="B14" t="s">
        <v>132</v>
      </c>
      <c r="C14">
        <v>0</v>
      </c>
    </row>
    <row r="15" spans="1:3" x14ac:dyDescent="0.25">
      <c r="A15">
        <v>14</v>
      </c>
      <c r="B15" t="s">
        <v>134</v>
      </c>
      <c r="C15">
        <v>0</v>
      </c>
    </row>
    <row r="16" spans="1:3" x14ac:dyDescent="0.25">
      <c r="A16">
        <v>15</v>
      </c>
      <c r="B16" t="s">
        <v>6</v>
      </c>
      <c r="C16">
        <v>0</v>
      </c>
    </row>
    <row r="17" spans="1:3" x14ac:dyDescent="0.25">
      <c r="A17">
        <v>16</v>
      </c>
      <c r="B17" t="s">
        <v>8</v>
      </c>
      <c r="C17">
        <v>0</v>
      </c>
    </row>
    <row r="18" spans="1:3" x14ac:dyDescent="0.25">
      <c r="A18">
        <v>17</v>
      </c>
      <c r="B18" t="s">
        <v>135</v>
      </c>
      <c r="C18">
        <v>0</v>
      </c>
    </row>
    <row r="19" spans="1:3" x14ac:dyDescent="0.25">
      <c r="A19">
        <v>18</v>
      </c>
      <c r="B19" t="s">
        <v>13</v>
      </c>
      <c r="C19">
        <v>0</v>
      </c>
    </row>
    <row r="20" spans="1:3" x14ac:dyDescent="0.25">
      <c r="A20">
        <v>19</v>
      </c>
      <c r="B20" t="s">
        <v>12</v>
      </c>
      <c r="C20">
        <v>0</v>
      </c>
    </row>
    <row r="21" spans="1:3" x14ac:dyDescent="0.25">
      <c r="A21">
        <v>20</v>
      </c>
      <c r="B21" t="s">
        <v>136</v>
      </c>
      <c r="C21">
        <v>0</v>
      </c>
    </row>
    <row r="22" spans="1:3" x14ac:dyDescent="0.25">
      <c r="A22">
        <v>21</v>
      </c>
      <c r="B22" t="s">
        <v>137</v>
      </c>
      <c r="C22">
        <v>0</v>
      </c>
    </row>
    <row r="23" spans="1:3" x14ac:dyDescent="0.25">
      <c r="A23">
        <v>22</v>
      </c>
      <c r="B23" t="s">
        <v>138</v>
      </c>
      <c r="C23">
        <v>0</v>
      </c>
    </row>
    <row r="24" spans="1:3" x14ac:dyDescent="0.25">
      <c r="A24">
        <v>23</v>
      </c>
      <c r="B24" t="s">
        <v>139</v>
      </c>
      <c r="C24">
        <v>0</v>
      </c>
    </row>
    <row r="25" spans="1:3" x14ac:dyDescent="0.25">
      <c r="A25">
        <v>24</v>
      </c>
      <c r="B25" t="s">
        <v>140</v>
      </c>
      <c r="C25">
        <v>0</v>
      </c>
    </row>
    <row r="26" spans="1:3" x14ac:dyDescent="0.25">
      <c r="A26">
        <v>25</v>
      </c>
      <c r="B26" t="s">
        <v>142</v>
      </c>
      <c r="C26">
        <v>0</v>
      </c>
    </row>
    <row r="27" spans="1:3" x14ac:dyDescent="0.25">
      <c r="A27">
        <v>26</v>
      </c>
      <c r="B27" t="s">
        <v>141</v>
      </c>
      <c r="C27">
        <v>0</v>
      </c>
    </row>
    <row r="28" spans="1:3" x14ac:dyDescent="0.25">
      <c r="A28">
        <v>27</v>
      </c>
      <c r="B28" t="s">
        <v>143</v>
      </c>
      <c r="C28">
        <v>0</v>
      </c>
    </row>
    <row r="29" spans="1:3" x14ac:dyDescent="0.25">
      <c r="A29">
        <v>28</v>
      </c>
      <c r="B29" t="s">
        <v>376</v>
      </c>
      <c r="C29">
        <v>0</v>
      </c>
    </row>
    <row r="30" spans="1:3" x14ac:dyDescent="0.25">
      <c r="A30">
        <v>29</v>
      </c>
      <c r="B30" t="s">
        <v>378</v>
      </c>
      <c r="C30">
        <v>0</v>
      </c>
    </row>
    <row r="31" spans="1:3" x14ac:dyDescent="0.25">
      <c r="A31">
        <v>30</v>
      </c>
      <c r="B31" t="s">
        <v>146</v>
      </c>
      <c r="C31">
        <v>0</v>
      </c>
    </row>
    <row r="32" spans="1:3" x14ac:dyDescent="0.25">
      <c r="A32">
        <v>31</v>
      </c>
      <c r="B32" t="s">
        <v>147</v>
      </c>
      <c r="C32">
        <v>0</v>
      </c>
    </row>
    <row r="33" spans="1:3" x14ac:dyDescent="0.25">
      <c r="A33">
        <v>32</v>
      </c>
      <c r="B33" t="s">
        <v>148</v>
      </c>
      <c r="C33">
        <v>0</v>
      </c>
    </row>
    <row r="34" spans="1:3" x14ac:dyDescent="0.25">
      <c r="A34">
        <v>33</v>
      </c>
      <c r="B34" t="s">
        <v>149</v>
      </c>
      <c r="C34">
        <v>0</v>
      </c>
    </row>
    <row r="35" spans="1:3" x14ac:dyDescent="0.25">
      <c r="A35">
        <v>34</v>
      </c>
      <c r="B35" t="s">
        <v>150</v>
      </c>
      <c r="C35">
        <v>0</v>
      </c>
    </row>
    <row r="36" spans="1:3" x14ac:dyDescent="0.25">
      <c r="A36">
        <v>35</v>
      </c>
      <c r="B36" t="s">
        <v>151</v>
      </c>
      <c r="C36">
        <v>0</v>
      </c>
    </row>
    <row r="37" spans="1:3" x14ac:dyDescent="0.25">
      <c r="A37">
        <v>36</v>
      </c>
      <c r="B37" t="s">
        <v>152</v>
      </c>
      <c r="C37">
        <v>0</v>
      </c>
    </row>
    <row r="38" spans="1:3" x14ac:dyDescent="0.25">
      <c r="A38">
        <v>37</v>
      </c>
      <c r="B38" t="s">
        <v>153</v>
      </c>
      <c r="C38">
        <v>0</v>
      </c>
    </row>
    <row r="39" spans="1:3" x14ac:dyDescent="0.25">
      <c r="A39">
        <v>38</v>
      </c>
      <c r="B39" t="s">
        <v>154</v>
      </c>
      <c r="C39">
        <v>0</v>
      </c>
    </row>
    <row r="40" spans="1:3" x14ac:dyDescent="0.25">
      <c r="A40">
        <v>39</v>
      </c>
      <c r="B40" t="s">
        <v>155</v>
      </c>
      <c r="C40">
        <v>0</v>
      </c>
    </row>
    <row r="41" spans="1:3" x14ac:dyDescent="0.25">
      <c r="A41">
        <v>40</v>
      </c>
      <c r="B41" t="s">
        <v>156</v>
      </c>
      <c r="C41">
        <v>0</v>
      </c>
    </row>
    <row r="42" spans="1:3" x14ac:dyDescent="0.25">
      <c r="A42">
        <v>41</v>
      </c>
      <c r="B42" t="s">
        <v>157</v>
      </c>
      <c r="C42">
        <v>0</v>
      </c>
    </row>
    <row r="43" spans="1:3" x14ac:dyDescent="0.25">
      <c r="A43">
        <v>42</v>
      </c>
      <c r="B43" t="s">
        <v>158</v>
      </c>
      <c r="C43">
        <v>0</v>
      </c>
    </row>
    <row r="44" spans="1:3" x14ac:dyDescent="0.25">
      <c r="A44">
        <v>43</v>
      </c>
      <c r="B44" t="s">
        <v>159</v>
      </c>
      <c r="C44">
        <v>0</v>
      </c>
    </row>
    <row r="45" spans="1:3" x14ac:dyDescent="0.25">
      <c r="A45">
        <v>44</v>
      </c>
      <c r="B45" t="s">
        <v>160</v>
      </c>
      <c r="C45">
        <v>0</v>
      </c>
    </row>
    <row r="46" spans="1:3" x14ac:dyDescent="0.25">
      <c r="A46">
        <v>45</v>
      </c>
      <c r="B46" t="s">
        <v>161</v>
      </c>
      <c r="C46">
        <v>0</v>
      </c>
    </row>
    <row r="47" spans="1:3" x14ac:dyDescent="0.25">
      <c r="A47">
        <v>46</v>
      </c>
      <c r="B47" t="s">
        <v>162</v>
      </c>
      <c r="C47">
        <v>0</v>
      </c>
    </row>
    <row r="48" spans="1:3" x14ac:dyDescent="0.25">
      <c r="A48">
        <v>47</v>
      </c>
      <c r="B48" t="s">
        <v>163</v>
      </c>
      <c r="C4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32"/>
  <sheetViews>
    <sheetView workbookViewId="0">
      <selection activeCell="B6" sqref="B6:C6"/>
    </sheetView>
    <sheetView topLeftCell="K10" workbookViewId="1">
      <selection activeCell="Q34" sqref="Q34"/>
    </sheetView>
  </sheetViews>
  <sheetFormatPr defaultRowHeight="15" x14ac:dyDescent="0.25"/>
  <cols>
    <col min="1" max="1" width="16.140625" bestFit="1" customWidth="1"/>
    <col min="2" max="2" width="11.140625" customWidth="1"/>
    <col min="3" max="3" width="12.140625" bestFit="1" customWidth="1"/>
    <col min="4" max="4" width="10.42578125" bestFit="1" customWidth="1"/>
    <col min="5" max="5" width="10.5703125" bestFit="1" customWidth="1"/>
    <col min="6" max="6" width="11.5703125" bestFit="1" customWidth="1"/>
    <col min="7" max="7" width="14.7109375" bestFit="1" customWidth="1"/>
    <col min="8" max="8" width="14" bestFit="1" customWidth="1"/>
    <col min="9" max="10" width="16" bestFit="1" customWidth="1"/>
    <col min="11" max="11" width="15.85546875" style="91" customWidth="1"/>
    <col min="12" max="12" width="11.5703125" bestFit="1" customWidth="1"/>
    <col min="13" max="13" width="12.140625" customWidth="1"/>
    <col min="14" max="14" width="13" customWidth="1"/>
    <col min="15" max="15" width="12.5703125" customWidth="1"/>
    <col min="17" max="17" width="10.5703125" bestFit="1" customWidth="1"/>
    <col min="18" max="18" width="53" customWidth="1"/>
    <col min="19" max="19" width="70.5703125" bestFit="1" customWidth="1"/>
    <col min="20" max="20" width="64.85546875" bestFit="1" customWidth="1"/>
    <col min="21" max="21" width="67" bestFit="1" customWidth="1"/>
    <col min="28" max="28" width="14" bestFit="1" customWidth="1"/>
    <col min="29" max="29" width="11.140625" customWidth="1"/>
    <col min="30" max="30" width="63.140625" bestFit="1" customWidth="1"/>
    <col min="38" max="38" width="13.5703125" customWidth="1"/>
    <col min="39" max="39" width="11.140625" customWidth="1"/>
    <col min="42" max="42" width="14.28515625" bestFit="1" customWidth="1"/>
  </cols>
  <sheetData>
    <row r="1" spans="1:23" s="7" customFormat="1" x14ac:dyDescent="0.25">
      <c r="A1" s="133" t="s">
        <v>27</v>
      </c>
      <c r="B1" s="134"/>
      <c r="C1" s="134"/>
      <c r="D1" s="134"/>
      <c r="E1" s="134"/>
      <c r="F1" s="134"/>
      <c r="G1" s="134"/>
      <c r="H1" s="134"/>
      <c r="I1" s="135"/>
      <c r="J1" s="127"/>
      <c r="K1" s="127"/>
      <c r="M1" s="136" t="s">
        <v>67</v>
      </c>
      <c r="N1" s="136"/>
      <c r="O1" s="136"/>
      <c r="P1" s="136"/>
    </row>
    <row r="2" spans="1:23" s="41" customFormat="1" x14ac:dyDescent="0.25">
      <c r="A2" s="41" t="s">
        <v>126</v>
      </c>
      <c r="B2" s="40"/>
      <c r="C2" s="40" t="s">
        <v>171</v>
      </c>
      <c r="D2" s="39" t="s">
        <v>168</v>
      </c>
      <c r="E2" s="39" t="s">
        <v>32</v>
      </c>
      <c r="F2" s="40" t="s">
        <v>34</v>
      </c>
      <c r="G2" s="34" t="s">
        <v>172</v>
      </c>
      <c r="H2" s="40" t="s">
        <v>173</v>
      </c>
      <c r="I2" s="40" t="s">
        <v>174</v>
      </c>
      <c r="J2" s="40" t="s">
        <v>169</v>
      </c>
      <c r="K2" s="34" t="s">
        <v>134</v>
      </c>
      <c r="M2" s="40" t="s">
        <v>63</v>
      </c>
      <c r="N2" s="40" t="s">
        <v>64</v>
      </c>
      <c r="O2" s="40" t="s">
        <v>65</v>
      </c>
      <c r="P2" s="40" t="s">
        <v>66</v>
      </c>
    </row>
    <row r="3" spans="1:23" ht="30" x14ac:dyDescent="0.25">
      <c r="A3">
        <v>26</v>
      </c>
      <c r="B3" s="26" t="s">
        <v>141</v>
      </c>
      <c r="C3" s="26" t="s">
        <v>364</v>
      </c>
      <c r="D3" s="24">
        <v>2</v>
      </c>
      <c r="E3" s="24">
        <v>1</v>
      </c>
      <c r="F3" s="25">
        <v>7</v>
      </c>
      <c r="G3" s="25">
        <v>100</v>
      </c>
      <c r="H3" s="25">
        <v>2</v>
      </c>
      <c r="I3" s="25">
        <v>1</v>
      </c>
      <c r="J3" s="25">
        <v>2</v>
      </c>
      <c r="K3" s="87">
        <v>30</v>
      </c>
      <c r="M3" s="23">
        <v>45</v>
      </c>
      <c r="N3" s="23">
        <v>0</v>
      </c>
      <c r="O3" s="23">
        <v>0</v>
      </c>
      <c r="P3" s="23">
        <v>0</v>
      </c>
      <c r="S3" s="75"/>
    </row>
    <row r="4" spans="1:23" x14ac:dyDescent="0.25">
      <c r="A4">
        <v>27</v>
      </c>
      <c r="B4" s="26" t="s">
        <v>143</v>
      </c>
      <c r="C4" s="26" t="s">
        <v>365</v>
      </c>
      <c r="D4" s="24">
        <v>4</v>
      </c>
      <c r="E4" s="24">
        <v>2</v>
      </c>
      <c r="F4" s="25">
        <v>10</v>
      </c>
      <c r="G4" s="25">
        <v>140</v>
      </c>
      <c r="H4" s="25">
        <v>2</v>
      </c>
      <c r="I4" s="25">
        <v>1</v>
      </c>
      <c r="J4" s="25">
        <v>8</v>
      </c>
      <c r="K4" s="88">
        <v>34</v>
      </c>
      <c r="M4" s="23">
        <v>90</v>
      </c>
      <c r="N4" s="23">
        <v>120</v>
      </c>
      <c r="O4" s="23">
        <v>0</v>
      </c>
      <c r="P4" s="23">
        <v>0</v>
      </c>
      <c r="S4" s="75"/>
      <c r="T4" s="75"/>
    </row>
    <row r="5" spans="1:23" ht="30" x14ac:dyDescent="0.25">
      <c r="A5">
        <v>28</v>
      </c>
      <c r="B5" s="26" t="s">
        <v>144</v>
      </c>
      <c r="C5" s="26" t="s">
        <v>366</v>
      </c>
      <c r="D5" s="24">
        <v>6</v>
      </c>
      <c r="E5" s="24">
        <v>3</v>
      </c>
      <c r="F5" s="25">
        <v>15</v>
      </c>
      <c r="G5" s="25">
        <v>300</v>
      </c>
      <c r="H5" s="25">
        <v>2</v>
      </c>
      <c r="I5" s="25">
        <v>1</v>
      </c>
      <c r="J5" s="25">
        <v>24</v>
      </c>
      <c r="K5" s="88">
        <v>40</v>
      </c>
      <c r="M5" s="23">
        <v>180</v>
      </c>
      <c r="N5" s="23">
        <v>240</v>
      </c>
      <c r="O5" s="23">
        <v>220</v>
      </c>
      <c r="P5" s="23">
        <v>0</v>
      </c>
      <c r="R5" s="74"/>
      <c r="S5" s="74"/>
    </row>
    <row r="6" spans="1:23" ht="30" x14ac:dyDescent="0.25">
      <c r="A6">
        <v>29</v>
      </c>
      <c r="B6" s="26" t="s">
        <v>145</v>
      </c>
      <c r="C6" s="26" t="s">
        <v>367</v>
      </c>
      <c r="D6" s="24">
        <v>8</v>
      </c>
      <c r="E6" s="24">
        <v>4</v>
      </c>
      <c r="F6" s="25">
        <v>20</v>
      </c>
      <c r="G6" s="25">
        <v>600</v>
      </c>
      <c r="H6" s="25">
        <v>2</v>
      </c>
      <c r="I6" s="25">
        <v>1</v>
      </c>
      <c r="J6" s="25">
        <v>120</v>
      </c>
      <c r="K6" s="88">
        <v>52</v>
      </c>
      <c r="M6" s="23">
        <v>900</v>
      </c>
      <c r="N6" s="23">
        <v>1000</v>
      </c>
      <c r="O6" s="23">
        <v>900</v>
      </c>
      <c r="P6" s="23">
        <v>1200</v>
      </c>
    </row>
    <row r="7" spans="1:23" s="5" customFormat="1" x14ac:dyDescent="0.25">
      <c r="A7" s="35"/>
      <c r="B7" s="36"/>
      <c r="C7" s="36"/>
      <c r="D7" s="37"/>
      <c r="E7" s="37"/>
      <c r="F7" s="37"/>
      <c r="G7" s="37"/>
      <c r="H7" s="37"/>
      <c r="I7" s="38"/>
      <c r="K7" s="89"/>
    </row>
    <row r="8" spans="1:23" s="7" customFormat="1" x14ac:dyDescent="0.25">
      <c r="A8" s="7" t="s">
        <v>142</v>
      </c>
      <c r="B8" s="7" t="s">
        <v>363</v>
      </c>
      <c r="C8" s="7" t="s">
        <v>9</v>
      </c>
      <c r="K8" s="90"/>
    </row>
    <row r="9" spans="1:23" x14ac:dyDescent="0.25">
      <c r="A9" s="8" t="s">
        <v>0</v>
      </c>
      <c r="B9" s="10" t="s">
        <v>169</v>
      </c>
      <c r="C9" s="8" t="s">
        <v>180</v>
      </c>
      <c r="D9" s="8" t="s">
        <v>181</v>
      </c>
      <c r="E9" s="8" t="s">
        <v>182</v>
      </c>
      <c r="F9" s="8" t="s">
        <v>179</v>
      </c>
      <c r="G9" s="8" t="s">
        <v>178</v>
      </c>
      <c r="H9" s="8" t="s">
        <v>177</v>
      </c>
      <c r="I9" s="17" t="s">
        <v>5</v>
      </c>
      <c r="J9" s="11" t="s">
        <v>15</v>
      </c>
      <c r="K9" s="11" t="s">
        <v>184</v>
      </c>
      <c r="L9" s="100"/>
      <c r="M9" s="102" t="s">
        <v>368</v>
      </c>
      <c r="N9" s="10" t="s">
        <v>169</v>
      </c>
      <c r="O9" s="8" t="s">
        <v>180</v>
      </c>
      <c r="P9" s="8" t="s">
        <v>181</v>
      </c>
      <c r="Q9" s="8" t="s">
        <v>182</v>
      </c>
      <c r="R9" s="8" t="s">
        <v>179</v>
      </c>
      <c r="S9" s="66" t="s">
        <v>178</v>
      </c>
      <c r="T9" s="8" t="s">
        <v>177</v>
      </c>
      <c r="U9" s="17" t="s">
        <v>5</v>
      </c>
      <c r="V9" s="11" t="s">
        <v>15</v>
      </c>
      <c r="W9" s="11" t="s">
        <v>184</v>
      </c>
    </row>
    <row r="10" spans="1:23" x14ac:dyDescent="0.25">
      <c r="A10" s="6">
        <v>1</v>
      </c>
      <c r="B10" s="9">
        <v>90</v>
      </c>
      <c r="C10" s="6">
        <v>1535</v>
      </c>
      <c r="D10" s="6">
        <v>1235</v>
      </c>
      <c r="E10" s="6">
        <v>945</v>
      </c>
      <c r="F10" s="6">
        <v>525</v>
      </c>
      <c r="G10" s="67" t="s">
        <v>189</v>
      </c>
      <c r="H10" s="43">
        <v>180</v>
      </c>
      <c r="I10" s="6"/>
      <c r="J10" s="12"/>
      <c r="K10" s="91">
        <v>0</v>
      </c>
      <c r="M10" t="s">
        <v>183</v>
      </c>
      <c r="N10" t="str">
        <f t="shared" ref="N10:N29" si="0">CONCATENATE($M$9,B$9,$M$10,B10,$M$11,$A10,$M$12)</f>
        <v>UPDATE `mounted` SET `MightBonus`='90' WHERE `Level`='1';</v>
      </c>
      <c r="O10" t="str">
        <f t="shared" ref="O10:W25" si="1">CONCATENATE($M$9,C$9,$M$10,C10,$M$11,$A10,$M$12)</f>
        <v>UPDATE `mounted` SET `FoodCost`='1535' WHERE `Level`='1';</v>
      </c>
      <c r="P10" t="str">
        <f t="shared" si="1"/>
        <v>UPDATE `mounted` SET `WoodCost`='1235' WHERE `Level`='1';</v>
      </c>
      <c r="Q10" t="str">
        <f t="shared" si="1"/>
        <v>UPDATE `mounted` SET `StoneCost`='945' WHERE `Level`='1';</v>
      </c>
      <c r="R10" t="str">
        <f t="shared" si="1"/>
        <v>UPDATE `mounted` SET `MetalCost`='525' WHERE `Level`='1';</v>
      </c>
      <c r="S10" t="str">
        <f t="shared" si="1"/>
        <v>UPDATE `mounted` SET `TimeMin`='03m:00' WHERE `Level`='1';</v>
      </c>
      <c r="T10" t="str">
        <f t="shared" si="1"/>
        <v>UPDATE `mounted` SET `TimeInt`='180' WHERE `Level`='1';</v>
      </c>
      <c r="U10" t="str">
        <f t="shared" si="1"/>
        <v>UPDATE `mounted` SET `Required`='' WHERE `Level`='1';</v>
      </c>
      <c r="V10" t="str">
        <f t="shared" si="1"/>
        <v>UPDATE `mounted` SET `Unlock`='' WHERE `Level`='1';</v>
      </c>
      <c r="W10" t="str">
        <f t="shared" si="1"/>
        <v>UPDATE `mounted` SET `Unlock_ID`='0' WHERE `Level`='1';</v>
      </c>
    </row>
    <row r="11" spans="1:23" x14ac:dyDescent="0.25">
      <c r="A11" s="6">
        <v>2</v>
      </c>
      <c r="B11" s="9">
        <v>133</v>
      </c>
      <c r="C11" s="6">
        <v>2295</v>
      </c>
      <c r="D11" s="6">
        <v>1850</v>
      </c>
      <c r="E11" s="6">
        <v>1415</v>
      </c>
      <c r="F11" s="6">
        <v>835</v>
      </c>
      <c r="G11" s="67" t="s">
        <v>190</v>
      </c>
      <c r="H11" s="43">
        <v>270</v>
      </c>
      <c r="I11" s="6"/>
      <c r="J11" s="12" t="s">
        <v>141</v>
      </c>
      <c r="K11" s="91">
        <v>26</v>
      </c>
      <c r="M11" s="101" t="s">
        <v>176</v>
      </c>
      <c r="N11" t="str">
        <f t="shared" si="0"/>
        <v>UPDATE `mounted` SET `MightBonus`='133' WHERE `Level`='2';</v>
      </c>
      <c r="O11" t="str">
        <f t="shared" si="1"/>
        <v>UPDATE `mounted` SET `FoodCost`='2295' WHERE `Level`='2';</v>
      </c>
      <c r="P11" t="str">
        <f t="shared" si="1"/>
        <v>UPDATE `mounted` SET `WoodCost`='1850' WHERE `Level`='2';</v>
      </c>
      <c r="Q11" t="str">
        <f t="shared" si="1"/>
        <v>UPDATE `mounted` SET `StoneCost`='1415' WHERE `Level`='2';</v>
      </c>
      <c r="R11" t="str">
        <f t="shared" si="1"/>
        <v>UPDATE `mounted` SET `MetalCost`='835' WHERE `Level`='2';</v>
      </c>
      <c r="S11" t="str">
        <f t="shared" si="1"/>
        <v>UPDATE `mounted` SET `TimeMin`='04m:30' WHERE `Level`='2';</v>
      </c>
      <c r="T11" t="str">
        <f t="shared" si="1"/>
        <v>UPDATE `mounted` SET `TimeInt`='270' WHERE `Level`='2';</v>
      </c>
      <c r="U11" t="str">
        <f t="shared" si="1"/>
        <v>UPDATE `mounted` SET `Required`='' WHERE `Level`='2';</v>
      </c>
      <c r="V11" t="str">
        <f t="shared" si="1"/>
        <v>UPDATE `mounted` SET `Unlock`='Buffaloman' WHERE `Level`='2';</v>
      </c>
      <c r="W11" t="str">
        <f t="shared" si="1"/>
        <v>UPDATE `mounted` SET `Unlock_ID`='26' WHERE `Level`='2';</v>
      </c>
    </row>
    <row r="12" spans="1:23" x14ac:dyDescent="0.25">
      <c r="A12" s="6">
        <v>3</v>
      </c>
      <c r="B12" s="9">
        <v>197</v>
      </c>
      <c r="C12" s="6">
        <v>3445</v>
      </c>
      <c r="D12" s="6">
        <v>2773</v>
      </c>
      <c r="E12" s="6">
        <v>2120</v>
      </c>
      <c r="F12" s="6">
        <v>1250</v>
      </c>
      <c r="G12" s="67" t="s">
        <v>191</v>
      </c>
      <c r="H12" s="43">
        <v>405</v>
      </c>
      <c r="I12" s="6"/>
      <c r="J12" s="12"/>
      <c r="K12" s="91">
        <v>0</v>
      </c>
      <c r="M12" s="101" t="s">
        <v>175</v>
      </c>
      <c r="N12" t="str">
        <f t="shared" si="0"/>
        <v>UPDATE `mounted` SET `MightBonus`='197' WHERE `Level`='3';</v>
      </c>
      <c r="O12" t="str">
        <f t="shared" si="1"/>
        <v>UPDATE `mounted` SET `FoodCost`='3445' WHERE `Level`='3';</v>
      </c>
      <c r="P12" t="str">
        <f t="shared" si="1"/>
        <v>UPDATE `mounted` SET `WoodCost`='2773' WHERE `Level`='3';</v>
      </c>
      <c r="Q12" t="str">
        <f t="shared" si="1"/>
        <v>UPDATE `mounted` SET `StoneCost`='2120' WHERE `Level`='3';</v>
      </c>
      <c r="R12" t="str">
        <f t="shared" si="1"/>
        <v>UPDATE `mounted` SET `MetalCost`='1250' WHERE `Level`='3';</v>
      </c>
      <c r="S12" t="str">
        <f t="shared" si="1"/>
        <v>UPDATE `mounted` SET `TimeMin`='06m:45' WHERE `Level`='3';</v>
      </c>
      <c r="T12" t="str">
        <f t="shared" si="1"/>
        <v>UPDATE `mounted` SET `TimeInt`='405' WHERE `Level`='3';</v>
      </c>
      <c r="U12" t="str">
        <f t="shared" si="1"/>
        <v>UPDATE `mounted` SET `Required`='' WHERE `Level`='3';</v>
      </c>
      <c r="V12" t="str">
        <f t="shared" si="1"/>
        <v>UPDATE `mounted` SET `Unlock`='' WHERE `Level`='3';</v>
      </c>
      <c r="W12" t="str">
        <f t="shared" si="1"/>
        <v>UPDATE `mounted` SET `Unlock_ID`='0' WHERE `Level`='3';</v>
      </c>
    </row>
    <row r="13" spans="1:23" x14ac:dyDescent="0.25">
      <c r="A13" s="6">
        <v>4</v>
      </c>
      <c r="B13" s="9">
        <v>388</v>
      </c>
      <c r="C13" s="6">
        <v>6875</v>
      </c>
      <c r="D13" s="6">
        <v>5541</v>
      </c>
      <c r="E13" s="6">
        <v>4235</v>
      </c>
      <c r="F13" s="6">
        <v>2495</v>
      </c>
      <c r="G13" s="67" t="s">
        <v>192</v>
      </c>
      <c r="H13" s="43">
        <v>810</v>
      </c>
      <c r="I13" s="6"/>
      <c r="J13" s="12"/>
      <c r="K13" s="91">
        <v>0</v>
      </c>
      <c r="N13" t="str">
        <f t="shared" si="0"/>
        <v>UPDATE `mounted` SET `MightBonus`='388' WHERE `Level`='4';</v>
      </c>
      <c r="O13" t="str">
        <f t="shared" si="1"/>
        <v>UPDATE `mounted` SET `FoodCost`='6875' WHERE `Level`='4';</v>
      </c>
      <c r="P13" t="str">
        <f t="shared" si="1"/>
        <v>UPDATE `mounted` SET `WoodCost`='5541' WHERE `Level`='4';</v>
      </c>
      <c r="Q13" t="str">
        <f t="shared" si="1"/>
        <v>UPDATE `mounted` SET `StoneCost`='4235' WHERE `Level`='4';</v>
      </c>
      <c r="R13" t="str">
        <f t="shared" si="1"/>
        <v>UPDATE `mounted` SET `MetalCost`='2495' WHERE `Level`='4';</v>
      </c>
      <c r="S13" t="str">
        <f t="shared" si="1"/>
        <v>UPDATE `mounted` SET `TimeMin`='13m:30' WHERE `Level`='4';</v>
      </c>
      <c r="T13" t="str">
        <f t="shared" si="1"/>
        <v>UPDATE `mounted` SET `TimeInt`='810' WHERE `Level`='4';</v>
      </c>
      <c r="U13" t="str">
        <f t="shared" si="1"/>
        <v>UPDATE `mounted` SET `Required`='' WHERE `Level`='4';</v>
      </c>
      <c r="V13" t="str">
        <f t="shared" si="1"/>
        <v>UPDATE `mounted` SET `Unlock`='' WHERE `Level`='4';</v>
      </c>
      <c r="W13" t="str">
        <f t="shared" si="1"/>
        <v>UPDATE `mounted` SET `Unlock_ID`='0' WHERE `Level`='4';</v>
      </c>
    </row>
    <row r="14" spans="1:23" x14ac:dyDescent="0.25">
      <c r="A14" s="6">
        <v>5</v>
      </c>
      <c r="B14" s="9">
        <v>579</v>
      </c>
      <c r="C14" s="6">
        <v>10305</v>
      </c>
      <c r="D14" s="6">
        <v>8309</v>
      </c>
      <c r="E14" s="6">
        <v>6350</v>
      </c>
      <c r="F14" s="6">
        <v>3740</v>
      </c>
      <c r="G14" s="67" t="s">
        <v>193</v>
      </c>
      <c r="H14" s="43">
        <v>1215</v>
      </c>
      <c r="I14" s="6"/>
      <c r="J14" s="12" t="s">
        <v>143</v>
      </c>
      <c r="K14" s="91">
        <v>27</v>
      </c>
      <c r="N14" t="str">
        <f t="shared" si="0"/>
        <v>UPDATE `mounted` SET `MightBonus`='579' WHERE `Level`='5';</v>
      </c>
      <c r="O14" t="str">
        <f t="shared" si="1"/>
        <v>UPDATE `mounted` SET `FoodCost`='10305' WHERE `Level`='5';</v>
      </c>
      <c r="P14" t="str">
        <f t="shared" si="1"/>
        <v>UPDATE `mounted` SET `WoodCost`='8309' WHERE `Level`='5';</v>
      </c>
      <c r="Q14" t="str">
        <f t="shared" si="1"/>
        <v>UPDATE `mounted` SET `StoneCost`='6350' WHERE `Level`='5';</v>
      </c>
      <c r="R14" t="str">
        <f t="shared" si="1"/>
        <v>UPDATE `mounted` SET `MetalCost`='3740' WHERE `Level`='5';</v>
      </c>
      <c r="S14" t="str">
        <f t="shared" si="1"/>
        <v>UPDATE `mounted` SET `TimeMin`='20m:15' WHERE `Level`='5';</v>
      </c>
      <c r="T14" t="str">
        <f t="shared" si="1"/>
        <v>UPDATE `mounted` SET `TimeInt`='1215' WHERE `Level`='5';</v>
      </c>
      <c r="U14" t="str">
        <f t="shared" si="1"/>
        <v>UPDATE `mounted` SET `Required`='' WHERE `Level`='5';</v>
      </c>
      <c r="V14" t="str">
        <f t="shared" si="1"/>
        <v>UPDATE `mounted` SET `Unlock`='Horseman' WHERE `Level`='5';</v>
      </c>
      <c r="W14" t="str">
        <f t="shared" si="1"/>
        <v>UPDATE `mounted` SET `Unlock_ID`='27' WHERE `Level`='5';</v>
      </c>
    </row>
    <row r="15" spans="1:23" x14ac:dyDescent="0.25">
      <c r="A15" s="6">
        <v>6</v>
      </c>
      <c r="B15" s="9">
        <v>1153</v>
      </c>
      <c r="C15" s="6">
        <v>20595</v>
      </c>
      <c r="D15" s="6">
        <v>16613</v>
      </c>
      <c r="E15" s="6">
        <v>12695</v>
      </c>
      <c r="F15" s="6">
        <v>7495</v>
      </c>
      <c r="G15" s="67" t="s">
        <v>208</v>
      </c>
      <c r="H15" s="43">
        <v>2430</v>
      </c>
      <c r="I15" s="6"/>
      <c r="J15" s="12"/>
      <c r="K15" s="91">
        <v>0</v>
      </c>
      <c r="N15" t="str">
        <f t="shared" si="0"/>
        <v>UPDATE `mounted` SET `MightBonus`='1153' WHERE `Level`='6';</v>
      </c>
      <c r="O15" t="str">
        <f t="shared" si="1"/>
        <v>UPDATE `mounted` SET `FoodCost`='20595' WHERE `Level`='6';</v>
      </c>
      <c r="P15" t="str">
        <f t="shared" si="1"/>
        <v>UPDATE `mounted` SET `WoodCost`='16613' WHERE `Level`='6';</v>
      </c>
      <c r="Q15" t="str">
        <f t="shared" si="1"/>
        <v>UPDATE `mounted` SET `StoneCost`='12695' WHERE `Level`='6';</v>
      </c>
      <c r="R15" t="str">
        <f t="shared" si="1"/>
        <v>UPDATE `mounted` SET `MetalCost`='7495' WHERE `Level`='6';</v>
      </c>
      <c r="S15" t="str">
        <f t="shared" si="1"/>
        <v>UPDATE `mounted` SET `TimeMin`='40m:30' WHERE `Level`='6';</v>
      </c>
      <c r="T15" t="str">
        <f t="shared" si="1"/>
        <v>UPDATE `mounted` SET `TimeInt`='2430' WHERE `Level`='6';</v>
      </c>
      <c r="U15" t="str">
        <f t="shared" si="1"/>
        <v>UPDATE `mounted` SET `Required`='' WHERE `Level`='6';</v>
      </c>
      <c r="V15" t="str">
        <f t="shared" si="1"/>
        <v>UPDATE `mounted` SET `Unlock`='' WHERE `Level`='6';</v>
      </c>
      <c r="W15" t="str">
        <f t="shared" si="1"/>
        <v>UPDATE `mounted` SET `Unlock_ID`='0' WHERE `Level`='6';</v>
      </c>
    </row>
    <row r="16" spans="1:23" x14ac:dyDescent="0.25">
      <c r="A16" s="6">
        <v>7</v>
      </c>
      <c r="B16" s="9">
        <v>1727</v>
      </c>
      <c r="C16" s="6">
        <v>30885</v>
      </c>
      <c r="D16" s="6">
        <v>24917</v>
      </c>
      <c r="E16" s="6">
        <v>19040</v>
      </c>
      <c r="F16" s="6">
        <v>11240</v>
      </c>
      <c r="G16" s="67" t="s">
        <v>209</v>
      </c>
      <c r="H16" s="43">
        <v>3645</v>
      </c>
      <c r="I16" s="6"/>
      <c r="J16" s="12"/>
      <c r="K16" s="91">
        <v>0</v>
      </c>
      <c r="N16" t="str">
        <f t="shared" si="0"/>
        <v>UPDATE `mounted` SET `MightBonus`='1727' WHERE `Level`='7';</v>
      </c>
      <c r="O16" t="str">
        <f t="shared" si="1"/>
        <v>UPDATE `mounted` SET `FoodCost`='30885' WHERE `Level`='7';</v>
      </c>
      <c r="P16" t="str">
        <f t="shared" si="1"/>
        <v>UPDATE `mounted` SET `WoodCost`='24917' WHERE `Level`='7';</v>
      </c>
      <c r="Q16" t="str">
        <f t="shared" si="1"/>
        <v>UPDATE `mounted` SET `StoneCost`='19040' WHERE `Level`='7';</v>
      </c>
      <c r="R16" t="str">
        <f t="shared" si="1"/>
        <v>UPDATE `mounted` SET `MetalCost`='11240' WHERE `Level`='7';</v>
      </c>
      <c r="S16" t="str">
        <f t="shared" si="1"/>
        <v>UPDATE `mounted` SET `TimeMin`='1h:00m:45' WHERE `Level`='7';</v>
      </c>
      <c r="T16" t="str">
        <f t="shared" si="1"/>
        <v>UPDATE `mounted` SET `TimeInt`='3645' WHERE `Level`='7';</v>
      </c>
      <c r="U16" t="str">
        <f t="shared" si="1"/>
        <v>UPDATE `mounted` SET `Required`='' WHERE `Level`='7';</v>
      </c>
      <c r="V16" t="str">
        <f t="shared" si="1"/>
        <v>UPDATE `mounted` SET `Unlock`='' WHERE `Level`='7';</v>
      </c>
      <c r="W16" t="str">
        <f t="shared" si="1"/>
        <v>UPDATE `mounted` SET `Unlock_ID`='0' WHERE `Level`='7';</v>
      </c>
    </row>
    <row r="17" spans="1:42" x14ac:dyDescent="0.25">
      <c r="A17" s="6">
        <v>8</v>
      </c>
      <c r="B17" s="9">
        <v>3448</v>
      </c>
      <c r="C17" s="6">
        <v>61755</v>
      </c>
      <c r="D17" s="6">
        <v>49829</v>
      </c>
      <c r="E17" s="6">
        <v>38075</v>
      </c>
      <c r="F17" s="6">
        <v>22475</v>
      </c>
      <c r="G17" s="67" t="s">
        <v>210</v>
      </c>
      <c r="H17" s="43">
        <v>7290</v>
      </c>
      <c r="I17" s="6"/>
      <c r="J17" s="12"/>
      <c r="K17" s="91">
        <v>0</v>
      </c>
      <c r="N17" t="str">
        <f t="shared" si="0"/>
        <v>UPDATE `mounted` SET `MightBonus`='3448' WHERE `Level`='8';</v>
      </c>
      <c r="O17" t="str">
        <f t="shared" si="1"/>
        <v>UPDATE `mounted` SET `FoodCost`='61755' WHERE `Level`='8';</v>
      </c>
      <c r="P17" t="str">
        <f t="shared" si="1"/>
        <v>UPDATE `mounted` SET `WoodCost`='49829' WHERE `Level`='8';</v>
      </c>
      <c r="Q17" t="str">
        <f t="shared" si="1"/>
        <v>UPDATE `mounted` SET `StoneCost`='38075' WHERE `Level`='8';</v>
      </c>
      <c r="R17" t="str">
        <f t="shared" si="1"/>
        <v>UPDATE `mounted` SET `MetalCost`='22475' WHERE `Level`='8';</v>
      </c>
      <c r="S17" t="str">
        <f t="shared" si="1"/>
        <v>UPDATE `mounted` SET `TimeMin`='2h:01m:30' WHERE `Level`='8';</v>
      </c>
      <c r="T17" t="str">
        <f t="shared" si="1"/>
        <v>UPDATE `mounted` SET `TimeInt`='7290' WHERE `Level`='8';</v>
      </c>
      <c r="U17" t="str">
        <f t="shared" si="1"/>
        <v>UPDATE `mounted` SET `Required`='' WHERE `Level`='8';</v>
      </c>
      <c r="V17" t="str">
        <f t="shared" si="1"/>
        <v>UPDATE `mounted` SET `Unlock`='' WHERE `Level`='8';</v>
      </c>
      <c r="W17" t="str">
        <f t="shared" si="1"/>
        <v>UPDATE `mounted` SET `Unlock_ID`='0' WHERE `Level`='8';</v>
      </c>
    </row>
    <row r="18" spans="1:42" x14ac:dyDescent="0.25">
      <c r="A18" s="6">
        <v>9</v>
      </c>
      <c r="B18" s="9">
        <v>5169</v>
      </c>
      <c r="C18" s="6">
        <v>92625</v>
      </c>
      <c r="D18" s="6">
        <v>74741</v>
      </c>
      <c r="E18" s="6">
        <v>57110</v>
      </c>
      <c r="F18" s="6">
        <v>33710</v>
      </c>
      <c r="G18" s="67" t="s">
        <v>211</v>
      </c>
      <c r="H18" s="43">
        <v>10935</v>
      </c>
      <c r="I18" s="6"/>
      <c r="J18" s="12"/>
      <c r="K18" s="91">
        <v>0</v>
      </c>
      <c r="N18" t="str">
        <f t="shared" si="0"/>
        <v>UPDATE `mounted` SET `MightBonus`='5169' WHERE `Level`='9';</v>
      </c>
      <c r="O18" t="str">
        <f t="shared" si="1"/>
        <v>UPDATE `mounted` SET `FoodCost`='92625' WHERE `Level`='9';</v>
      </c>
      <c r="P18" t="str">
        <f t="shared" si="1"/>
        <v>UPDATE `mounted` SET `WoodCost`='74741' WHERE `Level`='9';</v>
      </c>
      <c r="Q18" t="str">
        <f t="shared" si="1"/>
        <v>UPDATE `mounted` SET `StoneCost`='57110' WHERE `Level`='9';</v>
      </c>
      <c r="R18" t="str">
        <f t="shared" si="1"/>
        <v>UPDATE `mounted` SET `MetalCost`='33710' WHERE `Level`='9';</v>
      </c>
      <c r="S18" t="str">
        <f t="shared" si="1"/>
        <v>UPDATE `mounted` SET `TimeMin`='3h:02m:15' WHERE `Level`='9';</v>
      </c>
      <c r="T18" t="str">
        <f t="shared" si="1"/>
        <v>UPDATE `mounted` SET `TimeInt`='10935' WHERE `Level`='9';</v>
      </c>
      <c r="U18" t="str">
        <f t="shared" si="1"/>
        <v>UPDATE `mounted` SET `Required`='' WHERE `Level`='9';</v>
      </c>
      <c r="V18" t="str">
        <f t="shared" si="1"/>
        <v>UPDATE `mounted` SET `Unlock`='' WHERE `Level`='9';</v>
      </c>
      <c r="W18" t="str">
        <f t="shared" si="1"/>
        <v>UPDATE `mounted` SET `Unlock_ID`='0' WHERE `Level`='9';</v>
      </c>
    </row>
    <row r="19" spans="1:42" x14ac:dyDescent="0.25">
      <c r="A19" s="6">
        <v>10</v>
      </c>
      <c r="B19" s="9">
        <v>12915</v>
      </c>
      <c r="C19" s="6">
        <v>231545</v>
      </c>
      <c r="D19" s="6">
        <v>186850</v>
      </c>
      <c r="E19" s="6">
        <v>142840</v>
      </c>
      <c r="F19" s="6">
        <v>84279</v>
      </c>
      <c r="G19" s="67" t="s">
        <v>212</v>
      </c>
      <c r="H19" s="43">
        <v>27338</v>
      </c>
      <c r="I19" s="6" t="s">
        <v>17</v>
      </c>
      <c r="J19" s="12" t="s">
        <v>144</v>
      </c>
      <c r="K19" s="91">
        <v>28</v>
      </c>
      <c r="N19" t="str">
        <f t="shared" si="0"/>
        <v>UPDATE `mounted` SET `MightBonus`='12915' WHERE `Level`='10';</v>
      </c>
      <c r="O19" t="str">
        <f t="shared" si="1"/>
        <v>UPDATE `mounted` SET `FoodCost`='231545' WHERE `Level`='10';</v>
      </c>
      <c r="P19" t="str">
        <f t="shared" si="1"/>
        <v>UPDATE `mounted` SET `WoodCost`='186850' WHERE `Level`='10';</v>
      </c>
      <c r="Q19" t="str">
        <f t="shared" si="1"/>
        <v>UPDATE `mounted` SET `StoneCost`='142840' WHERE `Level`='10';</v>
      </c>
      <c r="R19" t="str">
        <f t="shared" si="1"/>
        <v>UPDATE `mounted` SET `MetalCost`='84279' WHERE `Level`='10';</v>
      </c>
      <c r="S19" t="str">
        <f t="shared" si="1"/>
        <v>UPDATE `mounted` SET `TimeMin`='7h:35m:38' WHERE `Level`='10';</v>
      </c>
      <c r="T19" t="str">
        <f t="shared" si="1"/>
        <v>UPDATE `mounted` SET `TimeInt`='27338' WHERE `Level`='10';</v>
      </c>
      <c r="U19" t="str">
        <f t="shared" si="1"/>
        <v>UPDATE `mounted` SET `Required`='Farm Lv10' WHERE `Level`='10';</v>
      </c>
      <c r="V19" t="str">
        <f t="shared" si="1"/>
        <v>UPDATE `mounted` SET `Unlock`='War Elephant' WHERE `Level`='10';</v>
      </c>
      <c r="W19" t="str">
        <f t="shared" si="1"/>
        <v>UPDATE `mounted` SET `Unlock_ID`='28' WHERE `Level`='10';</v>
      </c>
    </row>
    <row r="20" spans="1:42" x14ac:dyDescent="0.25">
      <c r="A20" s="6">
        <v>11</v>
      </c>
      <c r="B20" s="9">
        <v>19370</v>
      </c>
      <c r="C20" s="6">
        <v>347310</v>
      </c>
      <c r="D20" s="6">
        <v>280272</v>
      </c>
      <c r="E20" s="6">
        <v>214257</v>
      </c>
      <c r="F20" s="6">
        <v>126416</v>
      </c>
      <c r="G20" s="67" t="s">
        <v>213</v>
      </c>
      <c r="H20" s="43">
        <v>41007</v>
      </c>
      <c r="I20" s="6" t="s">
        <v>18</v>
      </c>
      <c r="J20" s="12"/>
      <c r="K20" s="91">
        <v>0</v>
      </c>
      <c r="N20" t="str">
        <f t="shared" si="0"/>
        <v>UPDATE `mounted` SET `MightBonus`='19370' WHERE `Level`='11';</v>
      </c>
      <c r="O20" t="str">
        <f t="shared" si="1"/>
        <v>UPDATE `mounted` SET `FoodCost`='347310' WHERE `Level`='11';</v>
      </c>
      <c r="P20" t="str">
        <f t="shared" si="1"/>
        <v>UPDATE `mounted` SET `WoodCost`='280272' WHERE `Level`='11';</v>
      </c>
      <c r="Q20" t="str">
        <f t="shared" si="1"/>
        <v>UPDATE `mounted` SET `StoneCost`='214257' WHERE `Level`='11';</v>
      </c>
      <c r="R20" t="str">
        <f t="shared" si="1"/>
        <v>UPDATE `mounted` SET `MetalCost`='126416' WHERE `Level`='11';</v>
      </c>
      <c r="S20" t="str">
        <f t="shared" si="1"/>
        <v>UPDATE `mounted` SET `TimeMin`='11h:23m:27' WHERE `Level`='11';</v>
      </c>
      <c r="T20" t="str">
        <f t="shared" si="1"/>
        <v>UPDATE `mounted` SET `TimeInt`='41007' WHERE `Level`='11';</v>
      </c>
      <c r="U20" t="str">
        <f t="shared" si="1"/>
        <v>UPDATE `mounted` SET `Required`='Farm Lv11' WHERE `Level`='11';</v>
      </c>
      <c r="V20" t="str">
        <f t="shared" si="1"/>
        <v>UPDATE `mounted` SET `Unlock`='' WHERE `Level`='11';</v>
      </c>
      <c r="W20" t="str">
        <f t="shared" si="1"/>
        <v>UPDATE `mounted` SET `Unlock_ID`='0' WHERE `Level`='11';</v>
      </c>
    </row>
    <row r="21" spans="1:42" x14ac:dyDescent="0.25">
      <c r="A21" s="6">
        <v>12</v>
      </c>
      <c r="B21" s="9">
        <v>38734</v>
      </c>
      <c r="C21" s="6">
        <v>694597</v>
      </c>
      <c r="D21" s="6">
        <v>560505</v>
      </c>
      <c r="E21" s="6">
        <v>428504</v>
      </c>
      <c r="F21" s="6">
        <v>252853</v>
      </c>
      <c r="G21" s="67" t="s">
        <v>214</v>
      </c>
      <c r="H21" s="43">
        <v>82013</v>
      </c>
      <c r="I21" s="6" t="s">
        <v>19</v>
      </c>
      <c r="J21" s="12"/>
      <c r="K21" s="91">
        <v>0</v>
      </c>
      <c r="N21" t="str">
        <f t="shared" si="0"/>
        <v>UPDATE `mounted` SET `MightBonus`='38734' WHERE `Level`='12';</v>
      </c>
      <c r="O21" t="str">
        <f t="shared" si="1"/>
        <v>UPDATE `mounted` SET `FoodCost`='694597' WHERE `Level`='12';</v>
      </c>
      <c r="P21" t="str">
        <f t="shared" si="1"/>
        <v>UPDATE `mounted` SET `WoodCost`='560505' WHERE `Level`='12';</v>
      </c>
      <c r="Q21" t="str">
        <f t="shared" si="1"/>
        <v>UPDATE `mounted` SET `StoneCost`='428504' WHERE `Level`='12';</v>
      </c>
      <c r="R21" t="str">
        <f t="shared" si="1"/>
        <v>UPDATE `mounted` SET `MetalCost`='252853' WHERE `Level`='12';</v>
      </c>
      <c r="S21" t="str">
        <f t="shared" si="1"/>
        <v>UPDATE `mounted` SET `TimeMin`='22h:46m:53' WHERE `Level`='12';</v>
      </c>
      <c r="T21" t="str">
        <f t="shared" si="1"/>
        <v>UPDATE `mounted` SET `TimeInt`='82013' WHERE `Level`='12';</v>
      </c>
      <c r="U21" t="str">
        <f t="shared" si="1"/>
        <v>UPDATE `mounted` SET `Required`='Farm Lv12' WHERE `Level`='12';</v>
      </c>
      <c r="V21" t="str">
        <f t="shared" si="1"/>
        <v>UPDATE `mounted` SET `Unlock`='' WHERE `Level`='12';</v>
      </c>
      <c r="W21" t="str">
        <f t="shared" si="1"/>
        <v>UPDATE `mounted` SET `Unlock_ID`='0' WHERE `Level`='12';</v>
      </c>
    </row>
    <row r="22" spans="1:42" x14ac:dyDescent="0.25">
      <c r="A22" s="6">
        <v>13</v>
      </c>
      <c r="B22" s="9">
        <v>96826</v>
      </c>
      <c r="C22" s="6">
        <v>1736465</v>
      </c>
      <c r="D22" s="6">
        <v>1401251</v>
      </c>
      <c r="E22" s="6">
        <v>1071249</v>
      </c>
      <c r="F22" s="6">
        <v>632114</v>
      </c>
      <c r="G22" s="67" t="s">
        <v>215</v>
      </c>
      <c r="H22" s="43">
        <v>205032</v>
      </c>
      <c r="I22" s="6" t="s">
        <v>20</v>
      </c>
      <c r="J22" s="12"/>
      <c r="K22" s="91">
        <v>0</v>
      </c>
      <c r="N22" t="str">
        <f t="shared" si="0"/>
        <v>UPDATE `mounted` SET `MightBonus`='96826' WHERE `Level`='13';</v>
      </c>
      <c r="O22" t="str">
        <f t="shared" si="1"/>
        <v>UPDATE `mounted` SET `FoodCost`='1736465' WHERE `Level`='13';</v>
      </c>
      <c r="P22" t="str">
        <f t="shared" si="1"/>
        <v>UPDATE `mounted` SET `WoodCost`='1401251' WHERE `Level`='13';</v>
      </c>
      <c r="Q22" t="str">
        <f t="shared" si="1"/>
        <v>UPDATE `mounted` SET `StoneCost`='1071249' WHERE `Level`='13';</v>
      </c>
      <c r="R22" t="str">
        <f t="shared" si="1"/>
        <v>UPDATE `mounted` SET `MetalCost`='632114' WHERE `Level`='13';</v>
      </c>
      <c r="S22" t="str">
        <f t="shared" si="1"/>
        <v>UPDATE `mounted` SET `TimeMin`='2d 8h:57m:12' WHERE `Level`='13';</v>
      </c>
      <c r="T22" t="str">
        <f t="shared" si="1"/>
        <v>UPDATE `mounted` SET `TimeInt`='205032' WHERE `Level`='13';</v>
      </c>
      <c r="U22" t="str">
        <f t="shared" si="1"/>
        <v>UPDATE `mounted` SET `Required`='Farm Lv13' WHERE `Level`='13';</v>
      </c>
      <c r="V22" t="str">
        <f t="shared" si="1"/>
        <v>UPDATE `mounted` SET `Unlock`='' WHERE `Level`='13';</v>
      </c>
      <c r="W22" t="str">
        <f t="shared" si="1"/>
        <v>UPDATE `mounted` SET `Unlock_ID`='0' WHERE `Level`='13';</v>
      </c>
    </row>
    <row r="23" spans="1:42" x14ac:dyDescent="0.25">
      <c r="A23" s="6">
        <v>14</v>
      </c>
      <c r="B23" s="9">
        <v>290467</v>
      </c>
      <c r="C23" s="6">
        <v>5209350</v>
      </c>
      <c r="D23" s="6">
        <v>4203721</v>
      </c>
      <c r="E23" s="6">
        <v>3213709</v>
      </c>
      <c r="F23" s="6">
        <v>1896344</v>
      </c>
      <c r="G23" s="67" t="s">
        <v>216</v>
      </c>
      <c r="H23" s="43">
        <v>615094</v>
      </c>
      <c r="I23" s="6" t="s">
        <v>21</v>
      </c>
      <c r="J23" s="12"/>
      <c r="K23" s="91">
        <v>0</v>
      </c>
      <c r="N23" t="str">
        <f t="shared" si="0"/>
        <v>UPDATE `mounted` SET `MightBonus`='290467' WHERE `Level`='14';</v>
      </c>
      <c r="O23" t="str">
        <f t="shared" si="1"/>
        <v>UPDATE `mounted` SET `FoodCost`='5209350' WHERE `Level`='14';</v>
      </c>
      <c r="P23" t="str">
        <f t="shared" si="1"/>
        <v>UPDATE `mounted` SET `WoodCost`='4203721' WHERE `Level`='14';</v>
      </c>
      <c r="Q23" t="str">
        <f t="shared" si="1"/>
        <v>UPDATE `mounted` SET `StoneCost`='3213709' WHERE `Level`='14';</v>
      </c>
      <c r="R23" t="str">
        <f t="shared" si="1"/>
        <v>UPDATE `mounted` SET `MetalCost`='1896344' WHERE `Level`='14';</v>
      </c>
      <c r="S23" t="str">
        <f t="shared" si="1"/>
        <v>UPDATE `mounted` SET `TimeMin`='7d 2h:51m:34' WHERE `Level`='14';</v>
      </c>
      <c r="T23" t="str">
        <f t="shared" si="1"/>
        <v>UPDATE `mounted` SET `TimeInt`='615094' WHERE `Level`='14';</v>
      </c>
      <c r="U23" t="str">
        <f t="shared" si="1"/>
        <v>UPDATE `mounted` SET `Required`='Farm Lv14' WHERE `Level`='14';</v>
      </c>
      <c r="V23" t="str">
        <f t="shared" si="1"/>
        <v>UPDATE `mounted` SET `Unlock`='' WHERE `Level`='14';</v>
      </c>
      <c r="W23" t="str">
        <f t="shared" si="1"/>
        <v>UPDATE `mounted` SET `Unlock_ID`='0' WHERE `Level`='14';</v>
      </c>
    </row>
    <row r="24" spans="1:42" x14ac:dyDescent="0.25">
      <c r="A24" s="6">
        <v>15</v>
      </c>
      <c r="B24" s="9">
        <v>580928</v>
      </c>
      <c r="C24" s="6">
        <v>10418685</v>
      </c>
      <c r="D24" s="6">
        <v>8407407</v>
      </c>
      <c r="E24" s="6">
        <v>6427353</v>
      </c>
      <c r="F24" s="6">
        <v>3792703</v>
      </c>
      <c r="G24" s="67" t="s">
        <v>217</v>
      </c>
      <c r="H24" s="43">
        <v>1230188</v>
      </c>
      <c r="I24" s="6" t="s">
        <v>22</v>
      </c>
      <c r="J24" s="12"/>
      <c r="K24" s="91">
        <v>0</v>
      </c>
      <c r="N24" t="str">
        <f t="shared" si="0"/>
        <v>UPDATE `mounted` SET `MightBonus`='580928' WHERE `Level`='15';</v>
      </c>
      <c r="O24" t="str">
        <f t="shared" si="1"/>
        <v>UPDATE `mounted` SET `FoodCost`='10418685' WHERE `Level`='15';</v>
      </c>
      <c r="P24" t="str">
        <f t="shared" si="1"/>
        <v>UPDATE `mounted` SET `WoodCost`='8407407' WHERE `Level`='15';</v>
      </c>
      <c r="Q24" t="str">
        <f t="shared" si="1"/>
        <v>UPDATE `mounted` SET `StoneCost`='6427353' WHERE `Level`='15';</v>
      </c>
      <c r="R24" t="str">
        <f t="shared" si="1"/>
        <v>UPDATE `mounted` SET `MetalCost`='3792703' WHERE `Level`='15';</v>
      </c>
      <c r="S24" t="str">
        <f t="shared" si="1"/>
        <v>UPDATE `mounted` SET `TimeMin`='14d 5h:43m:08' WHERE `Level`='15';</v>
      </c>
      <c r="T24" t="str">
        <f t="shared" si="1"/>
        <v>UPDATE `mounted` SET `TimeInt`='1230188' WHERE `Level`='15';</v>
      </c>
      <c r="U24" t="str">
        <f t="shared" si="1"/>
        <v>UPDATE `mounted` SET `Required`='Farm Lv15' WHERE `Level`='15';</v>
      </c>
      <c r="V24" t="str">
        <f t="shared" si="1"/>
        <v>UPDATE `mounted` SET `Unlock`='' WHERE `Level`='15';</v>
      </c>
      <c r="W24" t="str">
        <f t="shared" si="1"/>
        <v>UPDATE `mounted` SET `Unlock_ID`='0' WHERE `Level`='15';</v>
      </c>
    </row>
    <row r="25" spans="1:42" x14ac:dyDescent="0.25">
      <c r="A25" s="6">
        <v>16</v>
      </c>
      <c r="B25" s="9">
        <v>871389</v>
      </c>
      <c r="C25" s="6">
        <v>15628021</v>
      </c>
      <c r="D25" s="6">
        <v>12611083</v>
      </c>
      <c r="E25" s="6">
        <v>9641027</v>
      </c>
      <c r="F25" s="6">
        <v>5689052</v>
      </c>
      <c r="G25" s="67" t="s">
        <v>218</v>
      </c>
      <c r="H25" s="43">
        <v>1845282</v>
      </c>
      <c r="I25" s="6" t="s">
        <v>23</v>
      </c>
      <c r="J25" s="12"/>
      <c r="K25" s="91">
        <v>0</v>
      </c>
      <c r="N25" t="str">
        <f t="shared" si="0"/>
        <v>UPDATE `mounted` SET `MightBonus`='871389' WHERE `Level`='16';</v>
      </c>
      <c r="O25" t="str">
        <f t="shared" si="1"/>
        <v>UPDATE `mounted` SET `FoodCost`='15628021' WHERE `Level`='16';</v>
      </c>
      <c r="P25" t="str">
        <f t="shared" si="1"/>
        <v>UPDATE `mounted` SET `WoodCost`='12611083' WHERE `Level`='16';</v>
      </c>
      <c r="Q25" t="str">
        <f t="shared" si="1"/>
        <v>UPDATE `mounted` SET `StoneCost`='9641027' WHERE `Level`='16';</v>
      </c>
      <c r="R25" t="str">
        <f t="shared" si="1"/>
        <v>UPDATE `mounted` SET `MetalCost`='5689052' WHERE `Level`='16';</v>
      </c>
      <c r="S25" t="str">
        <f t="shared" si="1"/>
        <v>UPDATE `mounted` SET `TimeMin`='21d 8h:34m:42' WHERE `Level`='16';</v>
      </c>
      <c r="T25" t="str">
        <f t="shared" si="1"/>
        <v>UPDATE `mounted` SET `TimeInt`='1845282' WHERE `Level`='16';</v>
      </c>
      <c r="U25" t="str">
        <f t="shared" si="1"/>
        <v>UPDATE `mounted` SET `Required`='Farm Lv16' WHERE `Level`='16';</v>
      </c>
      <c r="V25" t="str">
        <f t="shared" si="1"/>
        <v>UPDATE `mounted` SET `Unlock`='' WHERE `Level`='16';</v>
      </c>
      <c r="W25" t="str">
        <f t="shared" si="1"/>
        <v>UPDATE `mounted` SET `Unlock_ID`='0' WHERE `Level`='16';</v>
      </c>
    </row>
    <row r="26" spans="1:42" x14ac:dyDescent="0.25">
      <c r="A26" s="6">
        <v>17</v>
      </c>
      <c r="B26" s="9">
        <v>1742771</v>
      </c>
      <c r="C26" s="6">
        <v>31256018</v>
      </c>
      <c r="D26" s="6">
        <v>25222154</v>
      </c>
      <c r="E26" s="6">
        <v>19282045</v>
      </c>
      <c r="F26" s="6">
        <v>11378097</v>
      </c>
      <c r="G26" s="67" t="s">
        <v>205</v>
      </c>
      <c r="H26" s="43">
        <v>3690563</v>
      </c>
      <c r="I26" s="6" t="s">
        <v>24</v>
      </c>
      <c r="J26" s="12"/>
      <c r="K26" s="91">
        <v>0</v>
      </c>
      <c r="N26" t="str">
        <f t="shared" si="0"/>
        <v>UPDATE `mounted` SET `MightBonus`='1742771' WHERE `Level`='17';</v>
      </c>
      <c r="O26" t="str">
        <f t="shared" ref="O26:W29" si="2">CONCATENATE($M$9,C$9,$M$10,C26,$M$11,$A26,$M$12)</f>
        <v>UPDATE `mounted` SET `FoodCost`='31256018' WHERE `Level`='17';</v>
      </c>
      <c r="P26" t="str">
        <f t="shared" si="2"/>
        <v>UPDATE `mounted` SET `WoodCost`='25222154' WHERE `Level`='17';</v>
      </c>
      <c r="Q26" t="str">
        <f t="shared" si="2"/>
        <v>UPDATE `mounted` SET `StoneCost`='19282045' WHERE `Level`='17';</v>
      </c>
      <c r="R26" t="str">
        <f t="shared" si="2"/>
        <v>UPDATE `mounted` SET `MetalCost`='11378097' WHERE `Level`='17';</v>
      </c>
      <c r="S26" t="str">
        <f t="shared" si="2"/>
        <v>UPDATE `mounted` SET `TimeMin`='42d 17h:9m:23' WHERE `Level`='17';</v>
      </c>
      <c r="T26" t="str">
        <f t="shared" si="2"/>
        <v>UPDATE `mounted` SET `TimeInt`='3690563' WHERE `Level`='17';</v>
      </c>
      <c r="U26" t="str">
        <f t="shared" si="2"/>
        <v>UPDATE `mounted` SET `Required`='Farm Lv17' WHERE `Level`='17';</v>
      </c>
      <c r="V26" t="str">
        <f t="shared" si="2"/>
        <v>UPDATE `mounted` SET `Unlock`='' WHERE `Level`='17';</v>
      </c>
      <c r="W26" t="str">
        <f t="shared" si="2"/>
        <v>UPDATE `mounted` SET `Unlock_ID`='0' WHERE `Level`='17';</v>
      </c>
    </row>
    <row r="27" spans="1:42" x14ac:dyDescent="0.25">
      <c r="A27" s="6">
        <v>18</v>
      </c>
      <c r="B27" s="9">
        <v>2614154</v>
      </c>
      <c r="C27" s="6">
        <v>46883816</v>
      </c>
      <c r="D27" s="6">
        <v>37833226</v>
      </c>
      <c r="E27" s="6">
        <v>28923312</v>
      </c>
      <c r="F27" s="6">
        <v>17067121</v>
      </c>
      <c r="G27" s="67" t="s">
        <v>206</v>
      </c>
      <c r="H27" s="43">
        <v>5535844</v>
      </c>
      <c r="I27" s="6" t="s">
        <v>25</v>
      </c>
      <c r="J27" s="12"/>
      <c r="K27" s="91">
        <v>0</v>
      </c>
      <c r="N27" t="str">
        <f t="shared" si="0"/>
        <v>UPDATE `mounted` SET `MightBonus`='2614154' WHERE `Level`='18';</v>
      </c>
      <c r="O27" t="str">
        <f t="shared" si="2"/>
        <v>UPDATE `mounted` SET `FoodCost`='46883816' WHERE `Level`='18';</v>
      </c>
      <c r="P27" t="str">
        <f t="shared" si="2"/>
        <v>UPDATE `mounted` SET `WoodCost`='37833226' WHERE `Level`='18';</v>
      </c>
      <c r="Q27" t="str">
        <f t="shared" si="2"/>
        <v>UPDATE `mounted` SET `StoneCost`='28923312' WHERE `Level`='18';</v>
      </c>
      <c r="R27" t="str">
        <f t="shared" si="2"/>
        <v>UPDATE `mounted` SET `MetalCost`='17067121' WHERE `Level`='18';</v>
      </c>
      <c r="S27" t="str">
        <f t="shared" si="2"/>
        <v>UPDATE `mounted` SET `TimeMin`='64d 1h:44m:4' WHERE `Level`='18';</v>
      </c>
      <c r="T27" t="str">
        <f t="shared" si="2"/>
        <v>UPDATE `mounted` SET `TimeInt`='5535844' WHERE `Level`='18';</v>
      </c>
      <c r="U27" t="str">
        <f t="shared" si="2"/>
        <v>UPDATE `mounted` SET `Required`='Farm Lv18' WHERE `Level`='18';</v>
      </c>
      <c r="V27" t="str">
        <f t="shared" si="2"/>
        <v>UPDATE `mounted` SET `Unlock`='' WHERE `Level`='18';</v>
      </c>
      <c r="W27" t="str">
        <f t="shared" si="2"/>
        <v>UPDATE `mounted` SET `Unlock_ID`='0' WHERE `Level`='18';</v>
      </c>
    </row>
    <row r="28" spans="1:42" x14ac:dyDescent="0.25">
      <c r="A28" s="6">
        <v>19</v>
      </c>
      <c r="B28" s="9">
        <v>5228303</v>
      </c>
      <c r="C28" s="6">
        <v>93767967</v>
      </c>
      <c r="D28" s="6">
        <v>75665847</v>
      </c>
      <c r="E28" s="6">
        <v>57846819</v>
      </c>
      <c r="F28" s="6">
        <v>34134278</v>
      </c>
      <c r="G28" s="67" t="s">
        <v>207</v>
      </c>
      <c r="H28" s="43">
        <v>11071688</v>
      </c>
      <c r="I28" s="6" t="s">
        <v>26</v>
      </c>
      <c r="J28" s="12"/>
      <c r="K28" s="91">
        <v>0</v>
      </c>
      <c r="N28" t="str">
        <f t="shared" si="0"/>
        <v>UPDATE `mounted` SET `MightBonus`='5228303' WHERE `Level`='19';</v>
      </c>
      <c r="O28" t="str">
        <f t="shared" si="2"/>
        <v>UPDATE `mounted` SET `FoodCost`='93767967' WHERE `Level`='19';</v>
      </c>
      <c r="P28" t="str">
        <f t="shared" si="2"/>
        <v>UPDATE `mounted` SET `WoodCost`='75665847' WHERE `Level`='19';</v>
      </c>
      <c r="Q28" t="str">
        <f t="shared" si="2"/>
        <v>UPDATE `mounted` SET `StoneCost`='57846819' WHERE `Level`='19';</v>
      </c>
      <c r="R28" t="str">
        <f t="shared" si="2"/>
        <v>UPDATE `mounted` SET `MetalCost`='34134278' WHERE `Level`='19';</v>
      </c>
      <c r="S28" t="str">
        <f t="shared" si="2"/>
        <v>UPDATE `mounted` SET `TimeMin`='128d 3h:28m:8' WHERE `Level`='19';</v>
      </c>
      <c r="T28" t="str">
        <f t="shared" si="2"/>
        <v>UPDATE `mounted` SET `TimeInt`='11071688' WHERE `Level`='19';</v>
      </c>
      <c r="U28" t="str">
        <f t="shared" si="2"/>
        <v>UPDATE `mounted` SET `Required`='Farm Lv19' WHERE `Level`='19';</v>
      </c>
      <c r="V28" t="str">
        <f t="shared" si="2"/>
        <v>UPDATE `mounted` SET `Unlock`='' WHERE `Level`='19';</v>
      </c>
      <c r="W28" t="str">
        <f t="shared" si="2"/>
        <v>UPDATE `mounted` SET `Unlock_ID`='0' WHERE `Level`='19';</v>
      </c>
    </row>
    <row r="29" spans="1:42" x14ac:dyDescent="0.25">
      <c r="A29" s="6">
        <v>20</v>
      </c>
      <c r="B29" s="9">
        <v>0</v>
      </c>
      <c r="C29" s="6">
        <v>0</v>
      </c>
      <c r="D29" s="6">
        <v>0</v>
      </c>
      <c r="E29" s="6">
        <v>0</v>
      </c>
      <c r="F29" s="6">
        <v>0</v>
      </c>
      <c r="G29" s="15">
        <v>0</v>
      </c>
      <c r="H29" s="43">
        <v>0</v>
      </c>
      <c r="I29" s="6"/>
      <c r="J29" s="12" t="s">
        <v>145</v>
      </c>
      <c r="K29" s="91">
        <v>29</v>
      </c>
      <c r="N29" t="str">
        <f t="shared" si="0"/>
        <v>UPDATE `mounted` SET `MightBonus`='0' WHERE `Level`='20';</v>
      </c>
      <c r="O29" t="str">
        <f t="shared" si="2"/>
        <v>UPDATE `mounted` SET `FoodCost`='0' WHERE `Level`='20';</v>
      </c>
      <c r="P29" t="str">
        <f t="shared" si="2"/>
        <v>UPDATE `mounted` SET `WoodCost`='0' WHERE `Level`='20';</v>
      </c>
      <c r="Q29" t="str">
        <f t="shared" si="2"/>
        <v>UPDATE `mounted` SET `StoneCost`='0' WHERE `Level`='20';</v>
      </c>
      <c r="R29" t="str">
        <f t="shared" si="2"/>
        <v>UPDATE `mounted` SET `MetalCost`='0' WHERE `Level`='20';</v>
      </c>
      <c r="S29" t="str">
        <f t="shared" si="2"/>
        <v>UPDATE `mounted` SET `TimeMin`='0' WHERE `Level`='20';</v>
      </c>
      <c r="T29" t="str">
        <f t="shared" si="2"/>
        <v>UPDATE `mounted` SET `TimeInt`='0' WHERE `Level`='20';</v>
      </c>
      <c r="U29" t="str">
        <f t="shared" si="2"/>
        <v>UPDATE `mounted` SET `Required`='' WHERE `Level`='20';</v>
      </c>
      <c r="V29" t="str">
        <f t="shared" si="2"/>
        <v>UPDATE `mounted` SET `Unlock`='War Stormer' WHERE `Level`='20';</v>
      </c>
      <c r="W29" t="str">
        <f t="shared" si="2"/>
        <v>UPDATE `mounted` SET `Unlock_ID`='29' WHERE `Level`='20';</v>
      </c>
    </row>
    <row r="30" spans="1:42" x14ac:dyDescent="0.25">
      <c r="C30" s="121"/>
      <c r="D30" s="121"/>
      <c r="E30" s="121"/>
      <c r="F30" s="81"/>
      <c r="H30" s="81"/>
      <c r="L30" s="1"/>
    </row>
    <row r="31" spans="1:42" x14ac:dyDescent="0.25">
      <c r="C31" s="70"/>
      <c r="F31" s="119"/>
      <c r="M31" s="1"/>
    </row>
    <row r="32" spans="1:42" s="21" customFormat="1" x14ac:dyDescent="0.25">
      <c r="A32" s="21" t="s">
        <v>141</v>
      </c>
      <c r="B32" s="21" t="s">
        <v>364</v>
      </c>
      <c r="C32" s="21" t="s">
        <v>11</v>
      </c>
      <c r="K32" s="92"/>
      <c r="L32" s="27"/>
      <c r="M32" s="27"/>
      <c r="N32" s="29"/>
      <c r="O32" s="27"/>
      <c r="P32" s="27"/>
      <c r="Q32" s="27"/>
      <c r="R32" s="27"/>
      <c r="S32" s="27"/>
      <c r="T32" s="27"/>
      <c r="U32" s="27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H32" s="32"/>
      <c r="AI32" s="32"/>
      <c r="AJ32" s="32"/>
      <c r="AK32" s="32"/>
      <c r="AL32" s="32"/>
      <c r="AM32" s="32"/>
      <c r="AN32" s="32"/>
      <c r="AO32" s="32"/>
      <c r="AP32" s="32"/>
    </row>
    <row r="33" spans="1:42" s="3" customFormat="1" x14ac:dyDescent="0.25">
      <c r="K33" s="93"/>
      <c r="L33" s="28"/>
      <c r="M33" s="28"/>
      <c r="N33" s="30"/>
      <c r="O33" s="28"/>
      <c r="P33" s="28"/>
      <c r="Q33" s="28"/>
      <c r="R33" s="28"/>
      <c r="S33" s="28"/>
      <c r="T33" s="28"/>
      <c r="U33" s="28"/>
      <c r="W33" s="4"/>
      <c r="X33" s="4"/>
      <c r="Y33" s="4"/>
      <c r="Z33" s="4"/>
      <c r="AA33" s="4"/>
      <c r="AB33" s="4"/>
      <c r="AC33" s="4"/>
      <c r="AD33" s="4"/>
      <c r="AE33" s="4"/>
      <c r="AF33" s="4"/>
      <c r="AH33" s="33"/>
      <c r="AI33" s="33"/>
      <c r="AJ33" s="33"/>
      <c r="AK33" s="33"/>
      <c r="AL33" s="33"/>
      <c r="AM33" s="33"/>
      <c r="AN33" s="33"/>
      <c r="AO33" s="33"/>
      <c r="AP33" s="33"/>
    </row>
    <row r="34" spans="1:42" ht="15" customHeight="1" x14ac:dyDescent="0.25">
      <c r="A34" s="42" t="s">
        <v>0</v>
      </c>
      <c r="B34" s="106" t="s">
        <v>170</v>
      </c>
      <c r="C34" s="42" t="s">
        <v>169</v>
      </c>
      <c r="D34" s="42" t="s">
        <v>168</v>
      </c>
      <c r="E34" s="42" t="s">
        <v>32</v>
      </c>
      <c r="F34" s="42" t="s">
        <v>34</v>
      </c>
      <c r="G34" s="8" t="s">
        <v>180</v>
      </c>
      <c r="H34" s="8" t="s">
        <v>181</v>
      </c>
      <c r="I34" s="8" t="s">
        <v>182</v>
      </c>
      <c r="J34" s="8" t="s">
        <v>179</v>
      </c>
      <c r="K34" s="8" t="s">
        <v>178</v>
      </c>
      <c r="L34" s="42" t="s">
        <v>177</v>
      </c>
      <c r="M34" s="107" t="s">
        <v>5</v>
      </c>
      <c r="N34" s="42" t="s">
        <v>239</v>
      </c>
      <c r="O34" s="42" t="s">
        <v>240</v>
      </c>
      <c r="P34" s="11" t="s">
        <v>184</v>
      </c>
      <c r="Q34" s="102" t="s">
        <v>374</v>
      </c>
      <c r="R34" s="42" t="s">
        <v>169</v>
      </c>
      <c r="S34" s="42" t="s">
        <v>168</v>
      </c>
      <c r="T34" s="42" t="s">
        <v>32</v>
      </c>
      <c r="U34" s="42" t="s">
        <v>34</v>
      </c>
      <c r="V34" s="8" t="s">
        <v>180</v>
      </c>
      <c r="W34" s="8" t="s">
        <v>181</v>
      </c>
      <c r="X34" s="8" t="s">
        <v>182</v>
      </c>
      <c r="Y34" s="8" t="s">
        <v>179</v>
      </c>
      <c r="Z34" s="8" t="s">
        <v>178</v>
      </c>
      <c r="AA34" s="42" t="s">
        <v>177</v>
      </c>
      <c r="AB34" s="107" t="s">
        <v>5</v>
      </c>
      <c r="AC34" s="42" t="s">
        <v>239</v>
      </c>
      <c r="AD34" s="42" t="s">
        <v>240</v>
      </c>
    </row>
    <row r="35" spans="1:42" x14ac:dyDescent="0.25">
      <c r="A35" s="18">
        <v>1</v>
      </c>
      <c r="B35" s="73">
        <v>100</v>
      </c>
      <c r="C35" s="120">
        <v>170</v>
      </c>
      <c r="D35" s="18">
        <v>2.15</v>
      </c>
      <c r="E35" s="18">
        <v>1.1000000000000001</v>
      </c>
      <c r="F35" s="18">
        <v>7.2</v>
      </c>
      <c r="G35" s="95">
        <v>1890</v>
      </c>
      <c r="H35" s="95">
        <v>1470</v>
      </c>
      <c r="I35" s="95">
        <v>3260</v>
      </c>
      <c r="J35" s="95">
        <v>1810</v>
      </c>
      <c r="K35" s="96" t="s">
        <v>219</v>
      </c>
      <c r="L35" s="70">
        <v>360</v>
      </c>
      <c r="M35" s="15"/>
      <c r="N35" s="54">
        <v>0</v>
      </c>
      <c r="O35" s="54">
        <v>0</v>
      </c>
      <c r="P35" s="91">
        <v>0</v>
      </c>
      <c r="Q35" t="s">
        <v>183</v>
      </c>
      <c r="R35" t="str">
        <f t="shared" ref="R35:R54" si="3">CONCATENATE($Q$34,R$34,$Q$35,C35,$Q$36,$A35,$Q$37)</f>
        <v>UPDATE `Buffaloman SET `MightBonus`='170' WHERE `Level`='1';</v>
      </c>
      <c r="S35" t="str">
        <f t="shared" ref="S35:S54" si="4">CONCATENATE($Q$34,S$34,$Q$35,D35,$Q$36,$A35,$Q$37)</f>
        <v>UPDATE `Buffaloman SET `Attack`='2.15' WHERE `Level`='1';</v>
      </c>
      <c r="T35" t="str">
        <f t="shared" ref="T35:AD50" si="5">CONCATENATE($Q$34,T$34,$Q$35,E35,$Q$36,$A35,$Q$37)</f>
        <v>UPDATE `Buffaloman SET `Defend`='1.1' WHERE `Level`='1';</v>
      </c>
      <c r="U35" t="str">
        <f t="shared" si="5"/>
        <v>UPDATE `Buffaloman SET `Health`='7.2' WHERE `Level`='1';</v>
      </c>
      <c r="V35" t="str">
        <f t="shared" si="5"/>
        <v>UPDATE `Buffaloman SET `FoodCost`='1890' WHERE `Level`='1';</v>
      </c>
      <c r="W35" t="str">
        <f t="shared" si="5"/>
        <v>UPDATE `Buffaloman SET `WoodCost`='1470' WHERE `Level`='1';</v>
      </c>
      <c r="X35" t="str">
        <f t="shared" si="5"/>
        <v>UPDATE `Buffaloman SET `StoneCost`='3260' WHERE `Level`='1';</v>
      </c>
      <c r="Y35" t="str">
        <f t="shared" si="5"/>
        <v>UPDATE `Buffaloman SET `MetalCost`='1810' WHERE `Level`='1';</v>
      </c>
      <c r="Z35" t="str">
        <f t="shared" si="5"/>
        <v>UPDATE `Buffaloman SET `TimeMin`='06m:00' WHERE `Level`='1';</v>
      </c>
      <c r="AA35" t="str">
        <f t="shared" si="5"/>
        <v>UPDATE `Buffaloman SET `TimeInt`='360' WHERE `Level`='1';</v>
      </c>
      <c r="AB35" t="str">
        <f t="shared" si="5"/>
        <v>UPDATE `Buffaloman SET `Required`='' WHERE `Level`='1';</v>
      </c>
      <c r="AC35" t="str">
        <f t="shared" si="5"/>
        <v>UPDATE `Buffaloman SET `Required_ID`='0' WHERE `Level`='1';</v>
      </c>
      <c r="AD35" t="str">
        <f t="shared" si="5"/>
        <v>UPDATE `Buffaloman SET `RequiredLevel`='0' WHERE `Level`='1';</v>
      </c>
    </row>
    <row r="36" spans="1:42" x14ac:dyDescent="0.25">
      <c r="A36" s="18">
        <v>2</v>
      </c>
      <c r="B36" s="73">
        <v>96</v>
      </c>
      <c r="C36" s="120">
        <v>424</v>
      </c>
      <c r="D36" s="18">
        <v>2.2999999999999998</v>
      </c>
      <c r="E36" s="18">
        <v>1.1500000000000001</v>
      </c>
      <c r="F36" s="18">
        <v>7.45</v>
      </c>
      <c r="G36" s="95">
        <v>4854</v>
      </c>
      <c r="H36" s="95">
        <v>4767</v>
      </c>
      <c r="I36" s="95">
        <v>6808</v>
      </c>
      <c r="J36" s="95">
        <v>4718</v>
      </c>
      <c r="K36" s="97" t="s">
        <v>220</v>
      </c>
      <c r="L36" s="94">
        <v>900</v>
      </c>
      <c r="M36" s="15"/>
      <c r="N36" s="54">
        <v>0</v>
      </c>
      <c r="O36" s="54">
        <v>0</v>
      </c>
      <c r="P36" s="91">
        <v>0</v>
      </c>
      <c r="Q36" s="101" t="s">
        <v>176</v>
      </c>
      <c r="R36" t="str">
        <f t="shared" si="3"/>
        <v>UPDATE `Buffaloman SET `MightBonus`='424' WHERE `Level`='2';</v>
      </c>
      <c r="S36" t="str">
        <f t="shared" si="4"/>
        <v>UPDATE `Buffaloman SET `Attack`='2.3' WHERE `Level`='2';</v>
      </c>
      <c r="T36" t="str">
        <f t="shared" si="5"/>
        <v>UPDATE `Buffaloman SET `Defend`='1.15' WHERE `Level`='2';</v>
      </c>
      <c r="U36" t="str">
        <f t="shared" si="5"/>
        <v>UPDATE `Buffaloman SET `Health`='7.45' WHERE `Level`='2';</v>
      </c>
      <c r="V36" t="str">
        <f t="shared" si="5"/>
        <v>UPDATE `Buffaloman SET `FoodCost`='4854' WHERE `Level`='2';</v>
      </c>
      <c r="W36" t="str">
        <f t="shared" si="5"/>
        <v>UPDATE `Buffaloman SET `WoodCost`='4767' WHERE `Level`='2';</v>
      </c>
      <c r="X36" t="str">
        <f t="shared" si="5"/>
        <v>UPDATE `Buffaloman SET `StoneCost`='6808' WHERE `Level`='2';</v>
      </c>
      <c r="Y36" t="str">
        <f t="shared" si="5"/>
        <v>UPDATE `Buffaloman SET `MetalCost`='4718' WHERE `Level`='2';</v>
      </c>
      <c r="Z36" t="str">
        <f t="shared" si="5"/>
        <v>UPDATE `Buffaloman SET `TimeMin`='15m:00' WHERE `Level`='2';</v>
      </c>
      <c r="AA36" t="str">
        <f t="shared" si="5"/>
        <v>UPDATE `Buffaloman SET `TimeInt`='900' WHERE `Level`='2';</v>
      </c>
      <c r="AB36" t="str">
        <f t="shared" si="5"/>
        <v>UPDATE `Buffaloman SET `Required`='' WHERE `Level`='2';</v>
      </c>
      <c r="AC36" t="str">
        <f t="shared" si="5"/>
        <v>UPDATE `Buffaloman SET `Required_ID`='0' WHERE `Level`='2';</v>
      </c>
      <c r="AD36" t="str">
        <f t="shared" si="5"/>
        <v>UPDATE `Buffaloman SET `RequiredLevel`='0' WHERE `Level`='2';</v>
      </c>
    </row>
    <row r="37" spans="1:42" x14ac:dyDescent="0.25">
      <c r="A37" s="18">
        <v>3</v>
      </c>
      <c r="B37" s="73">
        <v>92</v>
      </c>
      <c r="C37" s="120">
        <v>680</v>
      </c>
      <c r="D37" s="18">
        <v>2.4499999999999997</v>
      </c>
      <c r="E37" s="18">
        <v>1.2000000000000002</v>
      </c>
      <c r="F37" s="18">
        <v>7.65</v>
      </c>
      <c r="G37" s="95">
        <v>7754</v>
      </c>
      <c r="H37" s="95">
        <v>7725</v>
      </c>
      <c r="I37" s="95">
        <v>10880</v>
      </c>
      <c r="J37" s="95">
        <v>7566</v>
      </c>
      <c r="K37" s="96" t="s">
        <v>221</v>
      </c>
      <c r="L37" s="70">
        <v>1440</v>
      </c>
      <c r="M37" s="15"/>
      <c r="N37" s="54">
        <v>0</v>
      </c>
      <c r="O37" s="54">
        <v>0</v>
      </c>
      <c r="P37" s="91">
        <v>0</v>
      </c>
      <c r="Q37" s="101" t="s">
        <v>175</v>
      </c>
      <c r="R37" t="str">
        <f t="shared" si="3"/>
        <v>UPDATE `Buffaloman SET `MightBonus`='680' WHERE `Level`='3';</v>
      </c>
      <c r="S37" t="str">
        <f t="shared" si="4"/>
        <v>UPDATE `Buffaloman SET `Attack`='2.45' WHERE `Level`='3';</v>
      </c>
      <c r="T37" t="str">
        <f t="shared" si="5"/>
        <v>UPDATE `Buffaloman SET `Defend`='1.2' WHERE `Level`='3';</v>
      </c>
      <c r="U37" t="str">
        <f t="shared" si="5"/>
        <v>UPDATE `Buffaloman SET `Health`='7.65' WHERE `Level`='3';</v>
      </c>
      <c r="V37" t="str">
        <f t="shared" si="5"/>
        <v>UPDATE `Buffaloman SET `FoodCost`='7754' WHERE `Level`='3';</v>
      </c>
      <c r="W37" t="str">
        <f t="shared" si="5"/>
        <v>UPDATE `Buffaloman SET `WoodCost`='7725' WHERE `Level`='3';</v>
      </c>
      <c r="X37" t="str">
        <f t="shared" si="5"/>
        <v>UPDATE `Buffaloman SET `StoneCost`='10880' WHERE `Level`='3';</v>
      </c>
      <c r="Y37" t="str">
        <f t="shared" si="5"/>
        <v>UPDATE `Buffaloman SET `MetalCost`='7566' WHERE `Level`='3';</v>
      </c>
      <c r="Z37" t="str">
        <f t="shared" si="5"/>
        <v>UPDATE `Buffaloman SET `TimeMin`='24m:00' WHERE `Level`='3';</v>
      </c>
      <c r="AA37" t="str">
        <f t="shared" si="5"/>
        <v>UPDATE `Buffaloman SET `TimeInt`='1440' WHERE `Level`='3';</v>
      </c>
      <c r="AB37" t="str">
        <f t="shared" si="5"/>
        <v>UPDATE `Buffaloman SET `Required`='' WHERE `Level`='3';</v>
      </c>
      <c r="AC37" t="str">
        <f t="shared" si="5"/>
        <v>UPDATE `Buffaloman SET `Required_ID`='0' WHERE `Level`='3';</v>
      </c>
      <c r="AD37" t="str">
        <f t="shared" si="5"/>
        <v>UPDATE `Buffaloman SET `RequiredLevel`='0' WHERE `Level`='3';</v>
      </c>
    </row>
    <row r="38" spans="1:42" x14ac:dyDescent="0.25">
      <c r="A38" s="18">
        <v>4</v>
      </c>
      <c r="B38" s="73">
        <v>88</v>
      </c>
      <c r="C38" s="120">
        <v>1699</v>
      </c>
      <c r="D38" s="18">
        <v>2.5999999999999996</v>
      </c>
      <c r="E38" s="18">
        <v>1.2500000000000002</v>
      </c>
      <c r="F38" s="18">
        <v>7.8500000000000005</v>
      </c>
      <c r="G38" s="95">
        <v>19306</v>
      </c>
      <c r="H38" s="95">
        <v>18458</v>
      </c>
      <c r="I38" s="95">
        <v>28172</v>
      </c>
      <c r="J38" s="95">
        <v>18962</v>
      </c>
      <c r="K38" s="97" t="s">
        <v>222</v>
      </c>
      <c r="L38" s="94">
        <v>3600</v>
      </c>
      <c r="M38" s="15"/>
      <c r="N38" s="54">
        <v>0</v>
      </c>
      <c r="O38" s="54">
        <v>0</v>
      </c>
      <c r="P38" s="91">
        <v>0</v>
      </c>
      <c r="R38" t="str">
        <f t="shared" si="3"/>
        <v>UPDATE `Buffaloman SET `MightBonus`='1699' WHERE `Level`='4';</v>
      </c>
      <c r="S38" t="str">
        <f t="shared" si="4"/>
        <v>UPDATE `Buffaloman SET `Attack`='2.6' WHERE `Level`='4';</v>
      </c>
      <c r="T38" t="str">
        <f t="shared" si="5"/>
        <v>UPDATE `Buffaloman SET `Defend`='1.25' WHERE `Level`='4';</v>
      </c>
      <c r="U38" t="str">
        <f t="shared" si="5"/>
        <v>UPDATE `Buffaloman SET `Health`='7.85' WHERE `Level`='4';</v>
      </c>
      <c r="V38" t="str">
        <f t="shared" si="5"/>
        <v>UPDATE `Buffaloman SET `FoodCost`='19306' WHERE `Level`='4';</v>
      </c>
      <c r="W38" t="str">
        <f t="shared" si="5"/>
        <v>UPDATE `Buffaloman SET `WoodCost`='18458' WHERE `Level`='4';</v>
      </c>
      <c r="X38" t="str">
        <f t="shared" si="5"/>
        <v>UPDATE `Buffaloman SET `StoneCost`='28172' WHERE `Level`='4';</v>
      </c>
      <c r="Y38" t="str">
        <f t="shared" si="5"/>
        <v>UPDATE `Buffaloman SET `MetalCost`='18962' WHERE `Level`='4';</v>
      </c>
      <c r="Z38" t="str">
        <f t="shared" si="5"/>
        <v>UPDATE `Buffaloman SET `TimeMin`='1h:00m:00' WHERE `Level`='4';</v>
      </c>
      <c r="AA38" t="str">
        <f t="shared" si="5"/>
        <v>UPDATE `Buffaloman SET `TimeInt`='3600' WHERE `Level`='4';</v>
      </c>
      <c r="AB38" t="str">
        <f t="shared" si="5"/>
        <v>UPDATE `Buffaloman SET `Required`='' WHERE `Level`='4';</v>
      </c>
      <c r="AC38" t="str">
        <f t="shared" si="5"/>
        <v>UPDATE `Buffaloman SET `Required_ID`='0' WHERE `Level`='4';</v>
      </c>
      <c r="AD38" t="str">
        <f t="shared" si="5"/>
        <v>UPDATE `Buffaloman SET `RequiredLevel`='0' WHERE `Level`='4';</v>
      </c>
    </row>
    <row r="39" spans="1:42" x14ac:dyDescent="0.25">
      <c r="A39" s="18">
        <v>5</v>
      </c>
      <c r="B39" s="73">
        <v>84</v>
      </c>
      <c r="C39" s="120">
        <v>2549</v>
      </c>
      <c r="D39" s="18">
        <v>2.7499999999999996</v>
      </c>
      <c r="E39" s="18">
        <v>1.3000000000000003</v>
      </c>
      <c r="F39" s="18">
        <v>8.0500000000000007</v>
      </c>
      <c r="G39" s="95">
        <v>28974</v>
      </c>
      <c r="H39" s="95">
        <v>28252</v>
      </c>
      <c r="I39" s="95">
        <v>41748</v>
      </c>
      <c r="J39" s="95">
        <v>28408</v>
      </c>
      <c r="K39" s="96" t="s">
        <v>223</v>
      </c>
      <c r="L39" s="70">
        <v>5400</v>
      </c>
      <c r="M39" s="15"/>
      <c r="N39" s="54">
        <v>0</v>
      </c>
      <c r="O39" s="54">
        <v>0</v>
      </c>
      <c r="P39" s="91">
        <v>0</v>
      </c>
      <c r="R39" t="str">
        <f t="shared" si="3"/>
        <v>UPDATE `Buffaloman SET `MightBonus`='2549' WHERE `Level`='5';</v>
      </c>
      <c r="S39" t="str">
        <f t="shared" si="4"/>
        <v>UPDATE `Buffaloman SET `Attack`='2.75' WHERE `Level`='5';</v>
      </c>
      <c r="T39" t="str">
        <f t="shared" si="5"/>
        <v>UPDATE `Buffaloman SET `Defend`='1.3' WHERE `Level`='5';</v>
      </c>
      <c r="U39" t="str">
        <f t="shared" si="5"/>
        <v>UPDATE `Buffaloman SET `Health`='8.05' WHERE `Level`='5';</v>
      </c>
      <c r="V39" t="str">
        <f t="shared" si="5"/>
        <v>UPDATE `Buffaloman SET `FoodCost`='28974' WHERE `Level`='5';</v>
      </c>
      <c r="W39" t="str">
        <f t="shared" si="5"/>
        <v>UPDATE `Buffaloman SET `WoodCost`='28252' WHERE `Level`='5';</v>
      </c>
      <c r="X39" t="str">
        <f t="shared" si="5"/>
        <v>UPDATE `Buffaloman SET `StoneCost`='41748' WHERE `Level`='5';</v>
      </c>
      <c r="Y39" t="str">
        <f t="shared" si="5"/>
        <v>UPDATE `Buffaloman SET `MetalCost`='28408' WHERE `Level`='5';</v>
      </c>
      <c r="Z39" t="str">
        <f t="shared" si="5"/>
        <v>UPDATE `Buffaloman SET `TimeMin`='1h:30m:00' WHERE `Level`='5';</v>
      </c>
      <c r="AA39" t="str">
        <f t="shared" si="5"/>
        <v>UPDATE `Buffaloman SET `TimeInt`='5400' WHERE `Level`='5';</v>
      </c>
      <c r="AB39" t="str">
        <f t="shared" si="5"/>
        <v>UPDATE `Buffaloman SET `Required`='' WHERE `Level`='5';</v>
      </c>
      <c r="AC39" t="str">
        <f t="shared" si="5"/>
        <v>UPDATE `Buffaloman SET `Required_ID`='0' WHERE `Level`='5';</v>
      </c>
      <c r="AD39" t="str">
        <f t="shared" si="5"/>
        <v>UPDATE `Buffaloman SET `RequiredLevel`='0' WHERE `Level`='5';</v>
      </c>
    </row>
    <row r="40" spans="1:42" x14ac:dyDescent="0.25">
      <c r="A40" s="18">
        <v>6</v>
      </c>
      <c r="B40" s="73">
        <v>80</v>
      </c>
      <c r="C40" s="120">
        <v>5099</v>
      </c>
      <c r="D40" s="18">
        <v>2.8999999999999995</v>
      </c>
      <c r="E40" s="18">
        <v>1.3500000000000003</v>
      </c>
      <c r="F40" s="18">
        <v>8.25</v>
      </c>
      <c r="G40" s="95">
        <v>58028</v>
      </c>
      <c r="H40" s="95">
        <v>56134</v>
      </c>
      <c r="I40" s="95">
        <v>81776</v>
      </c>
      <c r="J40" s="95">
        <v>58946</v>
      </c>
      <c r="K40" s="97" t="s">
        <v>224</v>
      </c>
      <c r="L40" s="94">
        <v>10800</v>
      </c>
      <c r="M40" s="15"/>
      <c r="N40" s="54">
        <v>0</v>
      </c>
      <c r="O40" s="54">
        <v>0</v>
      </c>
      <c r="P40" s="91">
        <v>0</v>
      </c>
      <c r="R40" t="str">
        <f t="shared" si="3"/>
        <v>UPDATE `Buffaloman SET `MightBonus`='5099' WHERE `Level`='6';</v>
      </c>
      <c r="S40" t="str">
        <f t="shared" si="4"/>
        <v>UPDATE `Buffaloman SET `Attack`='2.9' WHERE `Level`='6';</v>
      </c>
      <c r="T40" t="str">
        <f t="shared" si="5"/>
        <v>UPDATE `Buffaloman SET `Defend`='1.35' WHERE `Level`='6';</v>
      </c>
      <c r="U40" t="str">
        <f t="shared" si="5"/>
        <v>UPDATE `Buffaloman SET `Health`='8.25' WHERE `Level`='6';</v>
      </c>
      <c r="V40" t="str">
        <f t="shared" si="5"/>
        <v>UPDATE `Buffaloman SET `FoodCost`='58028' WHERE `Level`='6';</v>
      </c>
      <c r="W40" t="str">
        <f t="shared" si="5"/>
        <v>UPDATE `Buffaloman SET `WoodCost`='56134' WHERE `Level`='6';</v>
      </c>
      <c r="X40" t="str">
        <f t="shared" si="5"/>
        <v>UPDATE `Buffaloman SET `StoneCost`='81776' WHERE `Level`='6';</v>
      </c>
      <c r="Y40" t="str">
        <f t="shared" si="5"/>
        <v>UPDATE `Buffaloman SET `MetalCost`='58946' WHERE `Level`='6';</v>
      </c>
      <c r="Z40" t="str">
        <f t="shared" si="5"/>
        <v>UPDATE `Buffaloman SET `TimeMin`='3h:00m:00' WHERE `Level`='6';</v>
      </c>
      <c r="AA40" t="str">
        <f t="shared" si="5"/>
        <v>UPDATE `Buffaloman SET `TimeInt`='10800' WHERE `Level`='6';</v>
      </c>
      <c r="AB40" t="str">
        <f t="shared" si="5"/>
        <v>UPDATE `Buffaloman SET `Required`='' WHERE `Level`='6';</v>
      </c>
      <c r="AC40" t="str">
        <f t="shared" si="5"/>
        <v>UPDATE `Buffaloman SET `Required_ID`='0' WHERE `Level`='6';</v>
      </c>
      <c r="AD40" t="str">
        <f t="shared" si="5"/>
        <v>UPDATE `Buffaloman SET `RequiredLevel`='0' WHERE `Level`='6';</v>
      </c>
    </row>
    <row r="41" spans="1:42" x14ac:dyDescent="0.25">
      <c r="A41" s="18">
        <v>7</v>
      </c>
      <c r="B41" s="73">
        <v>76</v>
      </c>
      <c r="C41" s="120">
        <v>7649</v>
      </c>
      <c r="D41" s="18">
        <v>3.0499999999999994</v>
      </c>
      <c r="E41" s="18">
        <v>1.4000000000000004</v>
      </c>
      <c r="F41" s="18">
        <v>8.4500000000000011</v>
      </c>
      <c r="G41" s="95">
        <v>89482</v>
      </c>
      <c r="H41" s="95">
        <v>83266</v>
      </c>
      <c r="I41" s="95">
        <v>124204</v>
      </c>
      <c r="J41" s="95">
        <v>85434</v>
      </c>
      <c r="K41" s="96" t="s">
        <v>225</v>
      </c>
      <c r="L41" s="70">
        <v>16200</v>
      </c>
      <c r="M41" s="15"/>
      <c r="N41" s="54">
        <v>0</v>
      </c>
      <c r="O41" s="54">
        <v>0</v>
      </c>
      <c r="P41" s="91">
        <v>0</v>
      </c>
      <c r="R41" t="str">
        <f t="shared" si="3"/>
        <v>UPDATE `Buffaloman SET `MightBonus`='7649' WHERE `Level`='7';</v>
      </c>
      <c r="S41" t="str">
        <f t="shared" si="4"/>
        <v>UPDATE `Buffaloman SET `Attack`='3.05' WHERE `Level`='7';</v>
      </c>
      <c r="T41" t="str">
        <f t="shared" si="5"/>
        <v>UPDATE `Buffaloman SET `Defend`='1.4' WHERE `Level`='7';</v>
      </c>
      <c r="U41" t="str">
        <f t="shared" si="5"/>
        <v>UPDATE `Buffaloman SET `Health`='8.45' WHERE `Level`='7';</v>
      </c>
      <c r="V41" t="str">
        <f t="shared" si="5"/>
        <v>UPDATE `Buffaloman SET `FoodCost`='89482' WHERE `Level`='7';</v>
      </c>
      <c r="W41" t="str">
        <f t="shared" si="5"/>
        <v>UPDATE `Buffaloman SET `WoodCost`='83266' WHERE `Level`='7';</v>
      </c>
      <c r="X41" t="str">
        <f t="shared" si="5"/>
        <v>UPDATE `Buffaloman SET `StoneCost`='124204' WHERE `Level`='7';</v>
      </c>
      <c r="Y41" t="str">
        <f t="shared" si="5"/>
        <v>UPDATE `Buffaloman SET `MetalCost`='85434' WHERE `Level`='7';</v>
      </c>
      <c r="Z41" t="str">
        <f t="shared" si="5"/>
        <v>UPDATE `Buffaloman SET `TimeMin`='4h:30m:00' WHERE `Level`='7';</v>
      </c>
      <c r="AA41" t="str">
        <f t="shared" si="5"/>
        <v>UPDATE `Buffaloman SET `TimeInt`='16200' WHERE `Level`='7';</v>
      </c>
      <c r="AB41" t="str">
        <f t="shared" si="5"/>
        <v>UPDATE `Buffaloman SET `Required`='' WHERE `Level`='7';</v>
      </c>
      <c r="AC41" t="str">
        <f t="shared" si="5"/>
        <v>UPDATE `Buffaloman SET `Required_ID`='0' WHERE `Level`='7';</v>
      </c>
      <c r="AD41" t="str">
        <f t="shared" si="5"/>
        <v>UPDATE `Buffaloman SET `RequiredLevel`='0' WHERE `Level`='7';</v>
      </c>
    </row>
    <row r="42" spans="1:42" x14ac:dyDescent="0.25">
      <c r="A42" s="18">
        <v>8</v>
      </c>
      <c r="B42" s="73">
        <v>72</v>
      </c>
      <c r="C42" s="120">
        <v>19124</v>
      </c>
      <c r="D42" s="18">
        <v>3.1999999999999993</v>
      </c>
      <c r="E42" s="18">
        <v>1.4500000000000004</v>
      </c>
      <c r="F42" s="18">
        <v>8.6500000000000021</v>
      </c>
      <c r="G42" s="95">
        <v>227500</v>
      </c>
      <c r="H42" s="95">
        <v>206935</v>
      </c>
      <c r="I42" s="95">
        <v>307480</v>
      </c>
      <c r="J42" s="95">
        <v>214230</v>
      </c>
      <c r="K42" s="97" t="s">
        <v>226</v>
      </c>
      <c r="L42" s="94">
        <v>40500</v>
      </c>
      <c r="M42" s="15"/>
      <c r="N42" s="54">
        <v>0</v>
      </c>
      <c r="O42" s="54">
        <v>0</v>
      </c>
      <c r="P42" s="91">
        <v>0</v>
      </c>
      <c r="R42" t="str">
        <f t="shared" si="3"/>
        <v>UPDATE `Buffaloman SET `MightBonus`='19124' WHERE `Level`='8';</v>
      </c>
      <c r="S42" t="str">
        <f t="shared" si="4"/>
        <v>UPDATE `Buffaloman SET `Attack`='3.2' WHERE `Level`='8';</v>
      </c>
      <c r="T42" t="str">
        <f t="shared" si="5"/>
        <v>UPDATE `Buffaloman SET `Defend`='1.45' WHERE `Level`='8';</v>
      </c>
      <c r="U42" t="str">
        <f t="shared" si="5"/>
        <v>UPDATE `Buffaloman SET `Health`='8.65' WHERE `Level`='8';</v>
      </c>
      <c r="V42" t="str">
        <f t="shared" si="5"/>
        <v>UPDATE `Buffaloman SET `FoodCost`='227500' WHERE `Level`='8';</v>
      </c>
      <c r="W42" t="str">
        <f t="shared" si="5"/>
        <v>UPDATE `Buffaloman SET `WoodCost`='206935' WHERE `Level`='8';</v>
      </c>
      <c r="X42" t="str">
        <f t="shared" si="5"/>
        <v>UPDATE `Buffaloman SET `StoneCost`='307480' WHERE `Level`='8';</v>
      </c>
      <c r="Y42" t="str">
        <f t="shared" si="5"/>
        <v>UPDATE `Buffaloman SET `MetalCost`='214230' WHERE `Level`='8';</v>
      </c>
      <c r="Z42" t="str">
        <f t="shared" si="5"/>
        <v>UPDATE `Buffaloman SET `TimeMin`='11h:15m:00' WHERE `Level`='8';</v>
      </c>
      <c r="AA42" t="str">
        <f t="shared" si="5"/>
        <v>UPDATE `Buffaloman SET `TimeInt`='40500' WHERE `Level`='8';</v>
      </c>
      <c r="AB42" t="str">
        <f t="shared" si="5"/>
        <v>UPDATE `Buffaloman SET `Required`='' WHERE `Level`='8';</v>
      </c>
      <c r="AC42" t="str">
        <f t="shared" si="5"/>
        <v>UPDATE `Buffaloman SET `Required_ID`='0' WHERE `Level`='8';</v>
      </c>
      <c r="AD42" t="str">
        <f t="shared" si="5"/>
        <v>UPDATE `Buffaloman SET `RequiredLevel`='0' WHERE `Level`='8';</v>
      </c>
    </row>
    <row r="43" spans="1:42" x14ac:dyDescent="0.25">
      <c r="A43" s="18">
        <v>9</v>
      </c>
      <c r="B43" s="73">
        <v>68</v>
      </c>
      <c r="C43" s="120">
        <v>28687</v>
      </c>
      <c r="D43" s="18">
        <v>3.3499999999999992</v>
      </c>
      <c r="E43" s="18">
        <v>1.5000000000000004</v>
      </c>
      <c r="F43" s="18">
        <v>8.8500000000000014</v>
      </c>
      <c r="G43" s="95">
        <v>346265</v>
      </c>
      <c r="H43" s="95">
        <v>310368</v>
      </c>
      <c r="I43" s="95">
        <v>457210</v>
      </c>
      <c r="J43" s="95">
        <v>320460</v>
      </c>
      <c r="K43" s="96" t="s">
        <v>227</v>
      </c>
      <c r="L43" s="70">
        <v>60750</v>
      </c>
      <c r="M43" s="15"/>
      <c r="N43" s="54">
        <v>0</v>
      </c>
      <c r="O43" s="54">
        <v>0</v>
      </c>
      <c r="P43" s="91">
        <v>0</v>
      </c>
      <c r="R43" t="str">
        <f t="shared" si="3"/>
        <v>UPDATE `Buffaloman SET `MightBonus`='28687' WHERE `Level`='9';</v>
      </c>
      <c r="S43" t="str">
        <f t="shared" si="4"/>
        <v>UPDATE `Buffaloman SET `Attack`='3.35' WHERE `Level`='9';</v>
      </c>
      <c r="T43" t="str">
        <f t="shared" si="5"/>
        <v>UPDATE `Buffaloman SET `Defend`='1.5' WHERE `Level`='9';</v>
      </c>
      <c r="U43" t="str">
        <f t="shared" si="5"/>
        <v>UPDATE `Buffaloman SET `Health`='8.85' WHERE `Level`='9';</v>
      </c>
      <c r="V43" t="str">
        <f t="shared" si="5"/>
        <v>UPDATE `Buffaloman SET `FoodCost`='346265' WHERE `Level`='9';</v>
      </c>
      <c r="W43" t="str">
        <f t="shared" si="5"/>
        <v>UPDATE `Buffaloman SET `WoodCost`='310368' WHERE `Level`='9';</v>
      </c>
      <c r="X43" t="str">
        <f t="shared" si="5"/>
        <v>UPDATE `Buffaloman SET `StoneCost`='457210' WHERE `Level`='9';</v>
      </c>
      <c r="Y43" t="str">
        <f t="shared" si="5"/>
        <v>UPDATE `Buffaloman SET `MetalCost`='320460' WHERE `Level`='9';</v>
      </c>
      <c r="Z43" t="str">
        <f t="shared" si="5"/>
        <v>UPDATE `Buffaloman SET `TimeMin`='16h:52m:30' WHERE `Level`='9';</v>
      </c>
      <c r="AA43" t="str">
        <f t="shared" si="5"/>
        <v>UPDATE `Buffaloman SET `TimeInt`='60750' WHERE `Level`='9';</v>
      </c>
      <c r="AB43" t="str">
        <f t="shared" si="5"/>
        <v>UPDATE `Buffaloman SET `Required`='' WHERE `Level`='9';</v>
      </c>
      <c r="AC43" t="str">
        <f t="shared" si="5"/>
        <v>UPDATE `Buffaloman SET `Required_ID`='0' WHERE `Level`='9';</v>
      </c>
      <c r="AD43" t="str">
        <f t="shared" si="5"/>
        <v>UPDATE `Buffaloman SET `RequiredLevel`='0' WHERE `Level`='9';</v>
      </c>
    </row>
    <row r="44" spans="1:42" x14ac:dyDescent="0.25">
      <c r="A44" s="18">
        <v>10</v>
      </c>
      <c r="B44" s="73">
        <v>64</v>
      </c>
      <c r="C44" s="120">
        <v>34425</v>
      </c>
      <c r="D44" s="18">
        <v>3.4999999999999991</v>
      </c>
      <c r="E44" s="18">
        <v>1.5500000000000005</v>
      </c>
      <c r="F44" s="18">
        <v>9.0500000000000007</v>
      </c>
      <c r="G44" s="95">
        <v>391824</v>
      </c>
      <c r="H44" s="95">
        <v>384927</v>
      </c>
      <c r="I44" s="95">
        <v>549848</v>
      </c>
      <c r="J44" s="95">
        <v>394558</v>
      </c>
      <c r="K44" s="97" t="s">
        <v>228</v>
      </c>
      <c r="L44" s="94">
        <v>72900</v>
      </c>
      <c r="M44" s="15" t="s">
        <v>16</v>
      </c>
      <c r="N44" s="54">
        <v>5</v>
      </c>
      <c r="O44" s="54">
        <v>10</v>
      </c>
      <c r="P44" s="91">
        <v>0</v>
      </c>
      <c r="R44" t="str">
        <f t="shared" si="3"/>
        <v>UPDATE `Buffaloman SET `MightBonus`='34425' WHERE `Level`='10';</v>
      </c>
      <c r="S44" t="str">
        <f t="shared" si="4"/>
        <v>UPDATE `Buffaloman SET `Attack`='3.5' WHERE `Level`='10';</v>
      </c>
      <c r="T44" t="str">
        <f t="shared" si="5"/>
        <v>UPDATE `Buffaloman SET `Defend`='1.55' WHERE `Level`='10';</v>
      </c>
      <c r="U44" t="str">
        <f t="shared" si="5"/>
        <v>UPDATE `Buffaloman SET `Health`='9.05' WHERE `Level`='10';</v>
      </c>
      <c r="V44" t="str">
        <f t="shared" si="5"/>
        <v>UPDATE `Buffaloman SET `FoodCost`='391824' WHERE `Level`='10';</v>
      </c>
      <c r="W44" t="str">
        <f t="shared" si="5"/>
        <v>UPDATE `Buffaloman SET `WoodCost`='384927' WHERE `Level`='10';</v>
      </c>
      <c r="X44" t="str">
        <f t="shared" si="5"/>
        <v>UPDATE `Buffaloman SET `StoneCost`='549848' WHERE `Level`='10';</v>
      </c>
      <c r="Y44" t="str">
        <f t="shared" si="5"/>
        <v>UPDATE `Buffaloman SET `MetalCost`='394558' WHERE `Level`='10';</v>
      </c>
      <c r="Z44" t="str">
        <f t="shared" si="5"/>
        <v>UPDATE `Buffaloman SET `TimeMin`='20h:15m:00' WHERE `Level`='10';</v>
      </c>
      <c r="AA44" t="str">
        <f t="shared" si="5"/>
        <v>UPDATE `Buffaloman SET `TimeInt`='72900' WHERE `Level`='10';</v>
      </c>
      <c r="AB44" t="str">
        <f t="shared" si="5"/>
        <v>UPDATE `Buffaloman SET `Required`='Wood Lv10' WHERE `Level`='10';</v>
      </c>
      <c r="AC44" t="str">
        <f t="shared" si="5"/>
        <v>UPDATE `Buffaloman SET `Required_ID`='5' WHERE `Level`='10';</v>
      </c>
      <c r="AD44" t="str">
        <f t="shared" si="5"/>
        <v>UPDATE `Buffaloman SET `RequiredLevel`='10' WHERE `Level`='10';</v>
      </c>
    </row>
    <row r="45" spans="1:42" x14ac:dyDescent="0.25">
      <c r="A45" s="18">
        <v>11</v>
      </c>
      <c r="B45" s="73">
        <v>60</v>
      </c>
      <c r="C45" s="120">
        <v>41310</v>
      </c>
      <c r="D45" s="18">
        <v>3.649999999999999</v>
      </c>
      <c r="E45" s="18">
        <v>1.6000000000000005</v>
      </c>
      <c r="F45" s="18">
        <v>9.2500000000000018</v>
      </c>
      <c r="G45" s="95">
        <v>490835</v>
      </c>
      <c r="H45" s="95">
        <v>443799</v>
      </c>
      <c r="I45" s="95">
        <v>669314</v>
      </c>
      <c r="J45" s="95">
        <v>461476</v>
      </c>
      <c r="K45" s="96" t="s">
        <v>229</v>
      </c>
      <c r="L45" s="70">
        <v>87480</v>
      </c>
      <c r="M45" s="15" t="s">
        <v>45</v>
      </c>
      <c r="N45" s="54">
        <v>5</v>
      </c>
      <c r="O45" s="54">
        <v>11</v>
      </c>
      <c r="P45" s="91">
        <v>0</v>
      </c>
      <c r="R45" t="str">
        <f t="shared" si="3"/>
        <v>UPDATE `Buffaloman SET `MightBonus`='41310' WHERE `Level`='11';</v>
      </c>
      <c r="S45" t="str">
        <f t="shared" si="4"/>
        <v>UPDATE `Buffaloman SET `Attack`='3.65' WHERE `Level`='11';</v>
      </c>
      <c r="T45" t="str">
        <f t="shared" si="5"/>
        <v>UPDATE `Buffaloman SET `Defend`='1.6' WHERE `Level`='11';</v>
      </c>
      <c r="U45" t="str">
        <f t="shared" si="5"/>
        <v>UPDATE `Buffaloman SET `Health`='9.25' WHERE `Level`='11';</v>
      </c>
      <c r="V45" t="str">
        <f t="shared" si="5"/>
        <v>UPDATE `Buffaloman SET `FoodCost`='490835' WHERE `Level`='11';</v>
      </c>
      <c r="W45" t="str">
        <f t="shared" si="5"/>
        <v>UPDATE `Buffaloman SET `WoodCost`='443799' WHERE `Level`='11';</v>
      </c>
      <c r="X45" t="str">
        <f t="shared" si="5"/>
        <v>UPDATE `Buffaloman SET `StoneCost`='669314' WHERE `Level`='11';</v>
      </c>
      <c r="Y45" t="str">
        <f t="shared" si="5"/>
        <v>UPDATE `Buffaloman SET `MetalCost`='461476' WHERE `Level`='11';</v>
      </c>
      <c r="Z45" t="str">
        <f t="shared" si="5"/>
        <v>UPDATE `Buffaloman SET `TimeMin`='1d 0h:18m:00' WHERE `Level`='11';</v>
      </c>
      <c r="AA45" t="str">
        <f t="shared" si="5"/>
        <v>UPDATE `Buffaloman SET `TimeInt`='87480' WHERE `Level`='11';</v>
      </c>
      <c r="AB45" t="str">
        <f t="shared" si="5"/>
        <v>UPDATE `Buffaloman SET `Required`='Wood Lv11' WHERE `Level`='11';</v>
      </c>
      <c r="AC45" t="str">
        <f t="shared" si="5"/>
        <v>UPDATE `Buffaloman SET `Required_ID`='5' WHERE `Level`='11';</v>
      </c>
      <c r="AD45" t="str">
        <f t="shared" si="5"/>
        <v>UPDATE `Buffaloman SET `RequiredLevel`='11' WHERE `Level`='11';</v>
      </c>
    </row>
    <row r="46" spans="1:42" x14ac:dyDescent="0.25">
      <c r="A46" s="18">
        <v>12</v>
      </c>
      <c r="B46" s="73">
        <v>56</v>
      </c>
      <c r="C46" s="120">
        <v>49572</v>
      </c>
      <c r="D46" s="18">
        <v>3.7999999999999989</v>
      </c>
      <c r="E46" s="18">
        <v>1.6500000000000006</v>
      </c>
      <c r="F46" s="18">
        <v>9.4500000000000028</v>
      </c>
      <c r="G46" s="95">
        <v>563908</v>
      </c>
      <c r="H46" s="95">
        <v>538265</v>
      </c>
      <c r="I46" s="95">
        <v>792873</v>
      </c>
      <c r="J46" s="95">
        <v>583477</v>
      </c>
      <c r="K46" s="97" t="s">
        <v>230</v>
      </c>
      <c r="L46" s="94">
        <v>104976</v>
      </c>
      <c r="M46" s="15" t="s">
        <v>46</v>
      </c>
      <c r="N46" s="54">
        <v>5</v>
      </c>
      <c r="O46" s="54">
        <v>12</v>
      </c>
      <c r="P46" s="91">
        <v>0</v>
      </c>
      <c r="R46" t="str">
        <f t="shared" si="3"/>
        <v>UPDATE `Buffaloman SET `MightBonus`='49572' WHERE `Level`='12';</v>
      </c>
      <c r="S46" t="str">
        <f t="shared" si="4"/>
        <v>UPDATE `Buffaloman SET `Attack`='3.8' WHERE `Level`='12';</v>
      </c>
      <c r="T46" t="str">
        <f t="shared" si="5"/>
        <v>UPDATE `Buffaloman SET `Defend`='1.65' WHERE `Level`='12';</v>
      </c>
      <c r="U46" t="str">
        <f t="shared" si="5"/>
        <v>UPDATE `Buffaloman SET `Health`='9.45' WHERE `Level`='12';</v>
      </c>
      <c r="V46" t="str">
        <f t="shared" si="5"/>
        <v>UPDATE `Buffaloman SET `FoodCost`='563908' WHERE `Level`='12';</v>
      </c>
      <c r="W46" t="str">
        <f t="shared" si="5"/>
        <v>UPDATE `Buffaloman SET `WoodCost`='538265' WHERE `Level`='12';</v>
      </c>
      <c r="X46" t="str">
        <f t="shared" si="5"/>
        <v>UPDATE `Buffaloman SET `StoneCost`='792873' WHERE `Level`='12';</v>
      </c>
      <c r="Y46" t="str">
        <f t="shared" si="5"/>
        <v>UPDATE `Buffaloman SET `MetalCost`='583477' WHERE `Level`='12';</v>
      </c>
      <c r="Z46" t="str">
        <f t="shared" si="5"/>
        <v>UPDATE `Buffaloman SET `TimeMin`='1d 5h:09m:36' WHERE `Level`='12';</v>
      </c>
      <c r="AA46" t="str">
        <f t="shared" si="5"/>
        <v>UPDATE `Buffaloman SET `TimeInt`='104976' WHERE `Level`='12';</v>
      </c>
      <c r="AB46" t="str">
        <f t="shared" si="5"/>
        <v>UPDATE `Buffaloman SET `Required`='Wood Lv12' WHERE `Level`='12';</v>
      </c>
      <c r="AC46" t="str">
        <f t="shared" si="5"/>
        <v>UPDATE `Buffaloman SET `Required_ID`='5' WHERE `Level`='12';</v>
      </c>
      <c r="AD46" t="str">
        <f t="shared" si="5"/>
        <v>UPDATE `Buffaloman SET `RequiredLevel`='12' WHERE `Level`='12';</v>
      </c>
    </row>
    <row r="47" spans="1:42" x14ac:dyDescent="0.25">
      <c r="A47" s="18">
        <v>13</v>
      </c>
      <c r="B47" s="73">
        <v>52</v>
      </c>
      <c r="C47" s="120">
        <v>59487</v>
      </c>
      <c r="D47" s="18">
        <v>3.9499999999999988</v>
      </c>
      <c r="E47" s="18">
        <v>1.7000000000000006</v>
      </c>
      <c r="F47" s="18">
        <v>9.6500000000000021</v>
      </c>
      <c r="G47" s="95">
        <v>682580</v>
      </c>
      <c r="H47" s="95">
        <v>673407</v>
      </c>
      <c r="I47" s="95">
        <v>950729</v>
      </c>
      <c r="J47" s="95">
        <v>667543</v>
      </c>
      <c r="K47" s="96" t="s">
        <v>231</v>
      </c>
      <c r="L47" s="70">
        <v>125972</v>
      </c>
      <c r="M47" s="15" t="s">
        <v>47</v>
      </c>
      <c r="N47" s="54">
        <v>5</v>
      </c>
      <c r="O47" s="54">
        <v>13</v>
      </c>
      <c r="P47" s="91">
        <v>0</v>
      </c>
      <c r="R47" t="str">
        <f t="shared" si="3"/>
        <v>UPDATE `Buffaloman SET `MightBonus`='59487' WHERE `Level`='13';</v>
      </c>
      <c r="S47" t="str">
        <f t="shared" si="4"/>
        <v>UPDATE `Buffaloman SET `Attack`='3.95' WHERE `Level`='13';</v>
      </c>
      <c r="T47" t="str">
        <f t="shared" si="5"/>
        <v>UPDATE `Buffaloman SET `Defend`='1.7' WHERE `Level`='13';</v>
      </c>
      <c r="U47" t="str">
        <f t="shared" si="5"/>
        <v>UPDATE `Buffaloman SET `Health`='9.65' WHERE `Level`='13';</v>
      </c>
      <c r="V47" t="str">
        <f t="shared" si="5"/>
        <v>UPDATE `Buffaloman SET `FoodCost`='682580' WHERE `Level`='13';</v>
      </c>
      <c r="W47" t="str">
        <f t="shared" si="5"/>
        <v>UPDATE `Buffaloman SET `WoodCost`='673407' WHERE `Level`='13';</v>
      </c>
      <c r="X47" t="str">
        <f t="shared" si="5"/>
        <v>UPDATE `Buffaloman SET `StoneCost`='950729' WHERE `Level`='13';</v>
      </c>
      <c r="Y47" t="str">
        <f t="shared" si="5"/>
        <v>UPDATE `Buffaloman SET `MetalCost`='667543' WHERE `Level`='13';</v>
      </c>
      <c r="Z47" t="str">
        <f t="shared" si="5"/>
        <v>UPDATE `Buffaloman SET `TimeMin`='1d 10h:59m:32' WHERE `Level`='13';</v>
      </c>
      <c r="AA47" t="str">
        <f t="shared" si="5"/>
        <v>UPDATE `Buffaloman SET `TimeInt`='125972' WHERE `Level`='13';</v>
      </c>
      <c r="AB47" t="str">
        <f t="shared" si="5"/>
        <v>UPDATE `Buffaloman SET `Required`='Wood Lv13' WHERE `Level`='13';</v>
      </c>
      <c r="AC47" t="str">
        <f t="shared" si="5"/>
        <v>UPDATE `Buffaloman SET `Required_ID`='5' WHERE `Level`='13';</v>
      </c>
      <c r="AD47" t="str">
        <f t="shared" si="5"/>
        <v>UPDATE `Buffaloman SET `RequiredLevel`='13' WHERE `Level`='13';</v>
      </c>
    </row>
    <row r="48" spans="1:42" x14ac:dyDescent="0.25">
      <c r="A48" s="18">
        <v>14</v>
      </c>
      <c r="B48" s="73">
        <v>48</v>
      </c>
      <c r="C48" s="120">
        <v>71383</v>
      </c>
      <c r="D48" s="18">
        <v>4.0999999999999988</v>
      </c>
      <c r="E48" s="18">
        <v>1.7500000000000007</v>
      </c>
      <c r="F48" s="18">
        <v>9.8500000000000014</v>
      </c>
      <c r="G48" s="95">
        <v>811900</v>
      </c>
      <c r="H48" s="95">
        <v>792593</v>
      </c>
      <c r="I48" s="95">
        <v>1167148</v>
      </c>
      <c r="J48" s="95">
        <v>797455</v>
      </c>
      <c r="K48" s="98" t="s">
        <v>232</v>
      </c>
      <c r="L48" s="94">
        <v>151166</v>
      </c>
      <c r="M48" s="15" t="s">
        <v>48</v>
      </c>
      <c r="N48" s="54">
        <v>5</v>
      </c>
      <c r="O48" s="54">
        <v>14</v>
      </c>
      <c r="P48" s="91">
        <v>0</v>
      </c>
      <c r="R48" t="str">
        <f t="shared" si="3"/>
        <v>UPDATE `Buffaloman SET `MightBonus`='71383' WHERE `Level`='14';</v>
      </c>
      <c r="S48" t="str">
        <f t="shared" si="4"/>
        <v>UPDATE `Buffaloman SET `Attack`='4.1' WHERE `Level`='14';</v>
      </c>
      <c r="T48" t="str">
        <f t="shared" si="5"/>
        <v>UPDATE `Buffaloman SET `Defend`='1.75' WHERE `Level`='14';</v>
      </c>
      <c r="U48" t="str">
        <f t="shared" si="5"/>
        <v>UPDATE `Buffaloman SET `Health`='9.85' WHERE `Level`='14';</v>
      </c>
      <c r="V48" t="str">
        <f t="shared" si="5"/>
        <v>UPDATE `Buffaloman SET `FoodCost`='811900' WHERE `Level`='14';</v>
      </c>
      <c r="W48" t="str">
        <f t="shared" si="5"/>
        <v>UPDATE `Buffaloman SET `WoodCost`='792593' WHERE `Level`='14';</v>
      </c>
      <c r="X48" t="str">
        <f t="shared" si="5"/>
        <v>UPDATE `Buffaloman SET `StoneCost`='1167148' WHERE `Level`='14';</v>
      </c>
      <c r="Y48" t="str">
        <f t="shared" si="5"/>
        <v>UPDATE `Buffaloman SET `MetalCost`='797455' WHERE `Level`='14';</v>
      </c>
      <c r="Z48" t="str">
        <f t="shared" si="5"/>
        <v>UPDATE `Buffaloman SET `TimeMin`='1d 17h:59m:26' WHERE `Level`='14';</v>
      </c>
      <c r="AA48" t="str">
        <f t="shared" si="5"/>
        <v>UPDATE `Buffaloman SET `TimeInt`='151166' WHERE `Level`='14';</v>
      </c>
      <c r="AB48" t="str">
        <f t="shared" si="5"/>
        <v>UPDATE `Buffaloman SET `Required`='Wood Lv14' WHERE `Level`='14';</v>
      </c>
      <c r="AC48" t="str">
        <f t="shared" si="5"/>
        <v>UPDATE `Buffaloman SET `Required_ID`='5' WHERE `Level`='14';</v>
      </c>
      <c r="AD48" t="str">
        <f t="shared" si="5"/>
        <v>UPDATE `Buffaloman SET `RequiredLevel`='14' WHERE `Level`='14';</v>
      </c>
    </row>
    <row r="49" spans="1:44" x14ac:dyDescent="0.25">
      <c r="A49" s="18">
        <v>15</v>
      </c>
      <c r="B49" s="73">
        <v>45</v>
      </c>
      <c r="C49" s="120">
        <v>107076</v>
      </c>
      <c r="D49" s="18">
        <v>4.2499999999999991</v>
      </c>
      <c r="E49" s="18">
        <v>1.8000000000000007</v>
      </c>
      <c r="F49" s="18">
        <v>10.050000000000002</v>
      </c>
      <c r="G49" s="95">
        <v>1277865</v>
      </c>
      <c r="H49" s="95">
        <v>1158154</v>
      </c>
      <c r="I49" s="95">
        <v>1721212</v>
      </c>
      <c r="J49" s="95">
        <v>1196497</v>
      </c>
      <c r="K49" s="99" t="s">
        <v>233</v>
      </c>
      <c r="L49" s="70">
        <v>226749</v>
      </c>
      <c r="M49" s="15" t="s">
        <v>49</v>
      </c>
      <c r="N49" s="54">
        <v>5</v>
      </c>
      <c r="O49" s="54">
        <v>15</v>
      </c>
      <c r="P49" s="91">
        <v>0</v>
      </c>
      <c r="R49" t="str">
        <f t="shared" si="3"/>
        <v>UPDATE `Buffaloman SET `MightBonus`='107076' WHERE `Level`='15';</v>
      </c>
      <c r="S49" t="str">
        <f t="shared" si="4"/>
        <v>UPDATE `Buffaloman SET `Attack`='4.25' WHERE `Level`='15';</v>
      </c>
      <c r="T49" t="str">
        <f t="shared" si="5"/>
        <v>UPDATE `Buffaloman SET `Defend`='1.8' WHERE `Level`='15';</v>
      </c>
      <c r="U49" t="str">
        <f t="shared" si="5"/>
        <v>UPDATE `Buffaloman SET `Health`='10.05' WHERE `Level`='15';</v>
      </c>
      <c r="V49" t="str">
        <f t="shared" si="5"/>
        <v>UPDATE `Buffaloman SET `FoodCost`='1277865' WHERE `Level`='15';</v>
      </c>
      <c r="W49" t="str">
        <f t="shared" si="5"/>
        <v>UPDATE `Buffaloman SET `WoodCost`='1158154' WHERE `Level`='15';</v>
      </c>
      <c r="X49" t="str">
        <f t="shared" si="5"/>
        <v>UPDATE `Buffaloman SET `StoneCost`='1721212' WHERE `Level`='15';</v>
      </c>
      <c r="Y49" t="str">
        <f t="shared" si="5"/>
        <v>UPDATE `Buffaloman SET `MetalCost`='1196497' WHERE `Level`='15';</v>
      </c>
      <c r="Z49" t="str">
        <f t="shared" si="5"/>
        <v>UPDATE `Buffaloman SET `TimeMin`='2d 14h:59m:09' WHERE `Level`='15';</v>
      </c>
      <c r="AA49" t="str">
        <f t="shared" si="5"/>
        <v>UPDATE `Buffaloman SET `TimeInt`='226749' WHERE `Level`='15';</v>
      </c>
      <c r="AB49" t="str">
        <f t="shared" si="5"/>
        <v>UPDATE `Buffaloman SET `Required`='Wood Lv15' WHERE `Level`='15';</v>
      </c>
      <c r="AC49" t="str">
        <f t="shared" si="5"/>
        <v>UPDATE `Buffaloman SET `Required_ID`='5' WHERE `Level`='15';</v>
      </c>
      <c r="AD49" t="str">
        <f t="shared" si="5"/>
        <v>UPDATE `Buffaloman SET `RequiredLevel`='15' WHERE `Level`='15';</v>
      </c>
    </row>
    <row r="50" spans="1:44" x14ac:dyDescent="0.25">
      <c r="A50" s="18">
        <v>16</v>
      </c>
      <c r="B50" s="73">
        <v>42</v>
      </c>
      <c r="C50" s="120">
        <v>267688</v>
      </c>
      <c r="D50" s="18">
        <v>4.3999999999999995</v>
      </c>
      <c r="E50" s="18">
        <v>1.8500000000000008</v>
      </c>
      <c r="F50" s="18">
        <v>10.250000000000002</v>
      </c>
      <c r="G50" s="95">
        <v>3094898</v>
      </c>
      <c r="H50" s="95">
        <v>2895422</v>
      </c>
      <c r="I50" s="95">
        <v>4395488</v>
      </c>
      <c r="J50" s="95">
        <v>2998530</v>
      </c>
      <c r="K50" s="98" t="s">
        <v>234</v>
      </c>
      <c r="L50" s="94">
        <v>566871</v>
      </c>
      <c r="M50" s="15" t="s">
        <v>55</v>
      </c>
      <c r="N50" s="54">
        <v>5</v>
      </c>
      <c r="O50" s="54">
        <v>16</v>
      </c>
      <c r="P50" s="91">
        <v>0</v>
      </c>
      <c r="R50" t="str">
        <f t="shared" si="3"/>
        <v>UPDATE `Buffaloman SET `MightBonus`='267688' WHERE `Level`='16';</v>
      </c>
      <c r="S50" t="str">
        <f t="shared" si="4"/>
        <v>UPDATE `Buffaloman SET `Attack`='4.4' WHERE `Level`='16';</v>
      </c>
      <c r="T50" t="str">
        <f t="shared" si="5"/>
        <v>UPDATE `Buffaloman SET `Defend`='1.85' WHERE `Level`='16';</v>
      </c>
      <c r="U50" t="str">
        <f t="shared" si="5"/>
        <v>UPDATE `Buffaloman SET `Health`='10.25' WHERE `Level`='16';</v>
      </c>
      <c r="V50" t="str">
        <f t="shared" si="5"/>
        <v>UPDATE `Buffaloman SET `FoodCost`='3094898' WHERE `Level`='16';</v>
      </c>
      <c r="W50" t="str">
        <f t="shared" si="5"/>
        <v>UPDATE `Buffaloman SET `WoodCost`='2895422' WHERE `Level`='16';</v>
      </c>
      <c r="X50" t="str">
        <f t="shared" si="5"/>
        <v>UPDATE `Buffaloman SET `StoneCost`='4395488' WHERE `Level`='16';</v>
      </c>
      <c r="Y50" t="str">
        <f t="shared" si="5"/>
        <v>UPDATE `Buffaloman SET `MetalCost`='2998530' WHERE `Level`='16';</v>
      </c>
      <c r="Z50" t="str">
        <f t="shared" si="5"/>
        <v>UPDATE `Buffaloman SET `TimeMin`='6d 13h:27m:51' WHERE `Level`='16';</v>
      </c>
      <c r="AA50" t="str">
        <f t="shared" si="5"/>
        <v>UPDATE `Buffaloman SET `TimeInt`='566871' WHERE `Level`='16';</v>
      </c>
      <c r="AB50" t="str">
        <f t="shared" si="5"/>
        <v>UPDATE `Buffaloman SET `Required`='Wood Lv16' WHERE `Level`='16';</v>
      </c>
      <c r="AC50" t="str">
        <f t="shared" si="5"/>
        <v>UPDATE `Buffaloman SET `Required_ID`='5' WHERE `Level`='16';</v>
      </c>
      <c r="AD50" t="str">
        <f t="shared" si="5"/>
        <v>UPDATE `Buffaloman SET `RequiredLevel`='16' WHERE `Level`='16';</v>
      </c>
    </row>
    <row r="51" spans="1:44" x14ac:dyDescent="0.25">
      <c r="A51" s="18">
        <v>17</v>
      </c>
      <c r="B51" s="73">
        <v>39</v>
      </c>
      <c r="C51" s="120">
        <v>401533</v>
      </c>
      <c r="D51" s="18">
        <v>4.55</v>
      </c>
      <c r="E51" s="18">
        <v>1.9000000000000008</v>
      </c>
      <c r="F51" s="18">
        <v>10.450000000000001</v>
      </c>
      <c r="G51" s="95">
        <v>4667359</v>
      </c>
      <c r="H51" s="95">
        <v>4348145</v>
      </c>
      <c r="I51" s="95">
        <v>6573217</v>
      </c>
      <c r="J51" s="95">
        <v>4487857</v>
      </c>
      <c r="K51" s="99" t="s">
        <v>235</v>
      </c>
      <c r="L51" s="70">
        <v>850306</v>
      </c>
      <c r="M51" s="15" t="s">
        <v>56</v>
      </c>
      <c r="N51" s="54">
        <v>5</v>
      </c>
      <c r="O51" s="54">
        <v>17</v>
      </c>
      <c r="P51" s="91">
        <v>0</v>
      </c>
      <c r="R51" t="str">
        <f t="shared" si="3"/>
        <v>UPDATE `Buffaloman SET `MightBonus`='401533' WHERE `Level`='17';</v>
      </c>
      <c r="S51" t="str">
        <f t="shared" si="4"/>
        <v>UPDATE `Buffaloman SET `Attack`='4.55' WHERE `Level`='17';</v>
      </c>
      <c r="T51" t="str">
        <f t="shared" ref="T51:AD54" si="6">CONCATENATE($Q$34,T$34,$Q$35,E51,$Q$36,$A51,$Q$37)</f>
        <v>UPDATE `Buffaloman SET `Defend`='1.9' WHERE `Level`='17';</v>
      </c>
      <c r="U51" t="str">
        <f t="shared" si="6"/>
        <v>UPDATE `Buffaloman SET `Health`='10.45' WHERE `Level`='17';</v>
      </c>
      <c r="V51" t="str">
        <f t="shared" si="6"/>
        <v>UPDATE `Buffaloman SET `FoodCost`='4667359' WHERE `Level`='17';</v>
      </c>
      <c r="W51" t="str">
        <f t="shared" si="6"/>
        <v>UPDATE `Buffaloman SET `WoodCost`='4348145' WHERE `Level`='17';</v>
      </c>
      <c r="X51" t="str">
        <f t="shared" si="6"/>
        <v>UPDATE `Buffaloman SET `StoneCost`='6573217' WHERE `Level`='17';</v>
      </c>
      <c r="Y51" t="str">
        <f t="shared" si="6"/>
        <v>UPDATE `Buffaloman SET `MetalCost`='4487857' WHERE `Level`='17';</v>
      </c>
      <c r="Z51" t="str">
        <f t="shared" si="6"/>
        <v>UPDATE `Buffaloman SET `TimeMin`='9d 20h:11m:46' WHERE `Level`='17';</v>
      </c>
      <c r="AA51" t="str">
        <f t="shared" si="6"/>
        <v>UPDATE `Buffaloman SET `TimeInt`='850306' WHERE `Level`='17';</v>
      </c>
      <c r="AB51" t="str">
        <f t="shared" si="6"/>
        <v>UPDATE `Buffaloman SET `Required`='Wood Lv17' WHERE `Level`='17';</v>
      </c>
      <c r="AC51" t="str">
        <f t="shared" si="6"/>
        <v>UPDATE `Buffaloman SET `Required_ID`='5' WHERE `Level`='17';</v>
      </c>
      <c r="AD51" t="str">
        <f t="shared" si="6"/>
        <v>UPDATE `Buffaloman SET `RequiredLevel`='17' WHERE `Level`='17';</v>
      </c>
    </row>
    <row r="52" spans="1:44" x14ac:dyDescent="0.25">
      <c r="A52" s="18">
        <v>18</v>
      </c>
      <c r="B52" s="73">
        <v>36</v>
      </c>
      <c r="C52" s="120">
        <v>803066</v>
      </c>
      <c r="D52" s="18">
        <v>4.7</v>
      </c>
      <c r="E52" s="18">
        <v>1.9500000000000008</v>
      </c>
      <c r="F52" s="18">
        <v>10.65</v>
      </c>
      <c r="G52" s="95">
        <v>9634257</v>
      </c>
      <c r="H52" s="95">
        <v>8696319</v>
      </c>
      <c r="I52" s="95">
        <v>12847014</v>
      </c>
      <c r="J52" s="95">
        <v>8975644</v>
      </c>
      <c r="K52" s="99" t="s">
        <v>236</v>
      </c>
      <c r="L52" s="94">
        <v>1700612</v>
      </c>
      <c r="M52" s="15" t="s">
        <v>57</v>
      </c>
      <c r="N52" s="54">
        <v>5</v>
      </c>
      <c r="O52" s="54">
        <v>18</v>
      </c>
      <c r="P52" s="91">
        <v>0</v>
      </c>
      <c r="R52" t="str">
        <f t="shared" si="3"/>
        <v>UPDATE `Buffaloman SET `MightBonus`='803066' WHERE `Level`='18';</v>
      </c>
      <c r="S52" t="str">
        <f t="shared" si="4"/>
        <v>UPDATE `Buffaloman SET `Attack`='4.7' WHERE `Level`='18';</v>
      </c>
      <c r="T52" t="str">
        <f t="shared" si="6"/>
        <v>UPDATE `Buffaloman SET `Defend`='1.95' WHERE `Level`='18';</v>
      </c>
      <c r="U52" t="str">
        <f t="shared" si="6"/>
        <v>UPDATE `Buffaloman SET `Health`='10.65' WHERE `Level`='18';</v>
      </c>
      <c r="V52" t="str">
        <f t="shared" si="6"/>
        <v>UPDATE `Buffaloman SET `FoodCost`='9634257' WHERE `Level`='18';</v>
      </c>
      <c r="W52" t="str">
        <f t="shared" si="6"/>
        <v>UPDATE `Buffaloman SET `WoodCost`='8696319' WHERE `Level`='18';</v>
      </c>
      <c r="X52" t="str">
        <f t="shared" si="6"/>
        <v>UPDATE `Buffaloman SET `StoneCost`='12847014' WHERE `Level`='18';</v>
      </c>
      <c r="Y52" t="str">
        <f t="shared" si="6"/>
        <v>UPDATE `Buffaloman SET `MetalCost`='8975644' WHERE `Level`='18';</v>
      </c>
      <c r="Z52" t="str">
        <f t="shared" si="6"/>
        <v>UPDATE `Buffaloman SET `TimeMin`='19d 16h:23m:32' WHERE `Level`='18';</v>
      </c>
      <c r="AA52" t="str">
        <f t="shared" si="6"/>
        <v>UPDATE `Buffaloman SET `TimeInt`='1700612' WHERE `Level`='18';</v>
      </c>
      <c r="AB52" t="str">
        <f t="shared" si="6"/>
        <v>UPDATE `Buffaloman SET `Required`='Wood Lv18' WHERE `Level`='18';</v>
      </c>
      <c r="AC52" t="str">
        <f t="shared" si="6"/>
        <v>UPDATE `Buffaloman SET `Required_ID`='5' WHERE `Level`='18';</v>
      </c>
      <c r="AD52" t="str">
        <f t="shared" si="6"/>
        <v>UPDATE `Buffaloman SET `RequiredLevel`='18' WHERE `Level`='18';</v>
      </c>
    </row>
    <row r="53" spans="1:44" x14ac:dyDescent="0.25">
      <c r="A53" s="18">
        <v>19</v>
      </c>
      <c r="B53" s="73">
        <v>33</v>
      </c>
      <c r="C53" s="120">
        <v>1204599</v>
      </c>
      <c r="D53" s="18">
        <v>4.8500000000000005</v>
      </c>
      <c r="E53" s="18">
        <v>2.0000000000000009</v>
      </c>
      <c r="F53" s="18">
        <v>10.85</v>
      </c>
      <c r="G53" s="95">
        <v>13901229</v>
      </c>
      <c r="H53" s="95">
        <v>13229588</v>
      </c>
      <c r="I53" s="95">
        <v>19639603</v>
      </c>
      <c r="J53" s="95">
        <v>13459475</v>
      </c>
      <c r="K53" s="99" t="s">
        <v>237</v>
      </c>
      <c r="L53" s="70">
        <v>2550917</v>
      </c>
      <c r="M53" s="15" t="s">
        <v>58</v>
      </c>
      <c r="N53" s="54">
        <v>5</v>
      </c>
      <c r="O53" s="54">
        <v>19</v>
      </c>
      <c r="P53" s="91">
        <v>0</v>
      </c>
      <c r="R53" t="str">
        <f t="shared" si="3"/>
        <v>UPDATE `Buffaloman SET `MightBonus`='1204599' WHERE `Level`='19';</v>
      </c>
      <c r="S53" t="str">
        <f t="shared" si="4"/>
        <v>UPDATE `Buffaloman SET `Attack`='4.85' WHERE `Level`='19';</v>
      </c>
      <c r="T53" t="str">
        <f t="shared" si="6"/>
        <v>UPDATE `Buffaloman SET `Defend`='2' WHERE `Level`='19';</v>
      </c>
      <c r="U53" t="str">
        <f t="shared" si="6"/>
        <v>UPDATE `Buffaloman SET `Health`='10.85' WHERE `Level`='19';</v>
      </c>
      <c r="V53" t="str">
        <f t="shared" si="6"/>
        <v>UPDATE `Buffaloman SET `FoodCost`='13901229' WHERE `Level`='19';</v>
      </c>
      <c r="W53" t="str">
        <f t="shared" si="6"/>
        <v>UPDATE `Buffaloman SET `WoodCost`='13229588' WHERE `Level`='19';</v>
      </c>
      <c r="X53" t="str">
        <f t="shared" si="6"/>
        <v>UPDATE `Buffaloman SET `StoneCost`='19639603' WHERE `Level`='19';</v>
      </c>
      <c r="Y53" t="str">
        <f t="shared" si="6"/>
        <v>UPDATE `Buffaloman SET `MetalCost`='13459475' WHERE `Level`='19';</v>
      </c>
      <c r="Z53" t="str">
        <f t="shared" si="6"/>
        <v>UPDATE `Buffaloman SET `TimeMin`='29d 12h:35m:17' WHERE `Level`='19';</v>
      </c>
      <c r="AA53" t="str">
        <f t="shared" si="6"/>
        <v>UPDATE `Buffaloman SET `TimeInt`='2550917' WHERE `Level`='19';</v>
      </c>
      <c r="AB53" t="str">
        <f t="shared" si="6"/>
        <v>UPDATE `Buffaloman SET `Required`='Wood Lv19' WHERE `Level`='19';</v>
      </c>
      <c r="AC53" t="str">
        <f t="shared" si="6"/>
        <v>UPDATE `Buffaloman SET `Required_ID`='5' WHERE `Level`='19';</v>
      </c>
      <c r="AD53" t="str">
        <f t="shared" si="6"/>
        <v>UPDATE `Buffaloman SET `RequiredLevel`='19' WHERE `Level`='19';</v>
      </c>
    </row>
    <row r="54" spans="1:44" x14ac:dyDescent="0.25">
      <c r="A54" s="18">
        <v>20</v>
      </c>
      <c r="B54" s="73">
        <v>30</v>
      </c>
      <c r="C54" s="20">
        <v>0</v>
      </c>
      <c r="D54" s="18">
        <v>5.0000000000000009</v>
      </c>
      <c r="E54" s="18">
        <v>2.0500000000000007</v>
      </c>
      <c r="F54" s="18">
        <v>11.049999999999999</v>
      </c>
      <c r="G54" s="104">
        <v>0</v>
      </c>
      <c r="H54" s="104">
        <v>0</v>
      </c>
      <c r="I54" s="104">
        <v>0</v>
      </c>
      <c r="J54" s="104">
        <v>0</v>
      </c>
      <c r="K54" s="104">
        <v>0</v>
      </c>
      <c r="L54" s="104">
        <v>0</v>
      </c>
      <c r="M54" s="15"/>
      <c r="N54" s="105">
        <v>0</v>
      </c>
      <c r="O54" s="105">
        <v>0</v>
      </c>
      <c r="P54" s="91">
        <v>0</v>
      </c>
      <c r="R54" t="str">
        <f t="shared" si="3"/>
        <v>UPDATE `Buffaloman SET `MightBonus`='0' WHERE `Level`='20';</v>
      </c>
      <c r="S54" t="str">
        <f t="shared" si="4"/>
        <v>UPDATE `Buffaloman SET `Attack`='5' WHERE `Level`='20';</v>
      </c>
      <c r="T54" t="str">
        <f t="shared" si="6"/>
        <v>UPDATE `Buffaloman SET `Defend`='2.05' WHERE `Level`='20';</v>
      </c>
      <c r="U54" t="str">
        <f t="shared" si="6"/>
        <v>UPDATE `Buffaloman SET `Health`='11.05' WHERE `Level`='20';</v>
      </c>
      <c r="V54" t="str">
        <f t="shared" si="6"/>
        <v>UPDATE `Buffaloman SET `FoodCost`='0' WHERE `Level`='20';</v>
      </c>
      <c r="W54" t="str">
        <f t="shared" si="6"/>
        <v>UPDATE `Buffaloman SET `WoodCost`='0' WHERE `Level`='20';</v>
      </c>
      <c r="X54" t="str">
        <f t="shared" si="6"/>
        <v>UPDATE `Buffaloman SET `StoneCost`='0' WHERE `Level`='20';</v>
      </c>
      <c r="Y54" t="str">
        <f t="shared" si="6"/>
        <v>UPDATE `Buffaloman SET `MetalCost`='0' WHERE `Level`='20';</v>
      </c>
      <c r="Z54" t="str">
        <f t="shared" si="6"/>
        <v>UPDATE `Buffaloman SET `TimeMin`='0' WHERE `Level`='20';</v>
      </c>
      <c r="AA54" t="str">
        <f t="shared" si="6"/>
        <v>UPDATE `Buffaloman SET `TimeInt`='0' WHERE `Level`='20';</v>
      </c>
      <c r="AB54" t="str">
        <f t="shared" si="6"/>
        <v>UPDATE `Buffaloman SET `Required`='' WHERE `Level`='20';</v>
      </c>
      <c r="AC54" t="str">
        <f t="shared" si="6"/>
        <v>UPDATE `Buffaloman SET `Required_ID`='0' WHERE `Level`='20';</v>
      </c>
      <c r="AD54" t="str">
        <f t="shared" si="6"/>
        <v>UPDATE `Buffaloman SET `RequiredLevel`='0' WHERE `Level`='20';</v>
      </c>
    </row>
    <row r="55" spans="1:44" s="112" customFormat="1" x14ac:dyDescent="0.25">
      <c r="A55" s="80"/>
      <c r="B55" s="80"/>
      <c r="C55" s="108"/>
      <c r="D55" s="80"/>
      <c r="E55" s="80"/>
      <c r="F55" s="80"/>
      <c r="G55" s="109"/>
      <c r="H55" s="109"/>
      <c r="I55" s="109"/>
      <c r="J55" s="109"/>
      <c r="K55" s="110"/>
      <c r="L55" s="111"/>
      <c r="M55" s="80"/>
      <c r="W55" s="108"/>
    </row>
    <row r="56" spans="1:44" s="112" customFormat="1" x14ac:dyDescent="0.25">
      <c r="A56" s="113"/>
      <c r="B56" s="113"/>
      <c r="C56" s="113"/>
      <c r="D56" s="114"/>
      <c r="E56" s="114"/>
      <c r="F56" s="114"/>
      <c r="G56" s="114"/>
      <c r="H56" s="115"/>
      <c r="I56" s="116"/>
      <c r="K56" s="117"/>
      <c r="L56" s="113"/>
      <c r="M56" s="113"/>
      <c r="N56" s="114"/>
      <c r="O56" s="118"/>
      <c r="P56" s="113"/>
      <c r="Q56" s="114"/>
      <c r="R56" s="114"/>
      <c r="S56" s="114"/>
      <c r="T56" s="113"/>
      <c r="U56" s="115"/>
    </row>
    <row r="57" spans="1:44" x14ac:dyDescent="0.25">
      <c r="A57" s="1"/>
      <c r="B57" s="13"/>
      <c r="C57" s="13"/>
      <c r="D57" s="13"/>
      <c r="E57" s="13"/>
      <c r="F57" s="13"/>
      <c r="G57" s="13"/>
      <c r="H57" s="1"/>
      <c r="I57" s="14"/>
      <c r="L57" s="1"/>
      <c r="M57" s="13"/>
      <c r="N57" s="13"/>
      <c r="O57" s="16"/>
      <c r="P57" s="13"/>
      <c r="Q57" s="13"/>
      <c r="R57" s="13"/>
      <c r="S57" s="13"/>
      <c r="T57" s="1"/>
      <c r="U57" s="2"/>
    </row>
    <row r="58" spans="1:44" s="21" customFormat="1" x14ac:dyDescent="0.25">
      <c r="A58" s="21" t="s">
        <v>143</v>
      </c>
      <c r="B58" s="21" t="s">
        <v>365</v>
      </c>
      <c r="C58" s="21" t="s">
        <v>11</v>
      </c>
      <c r="K58" s="92"/>
      <c r="L58" s="27"/>
      <c r="M58" s="27"/>
      <c r="N58" s="29"/>
      <c r="O58" s="27"/>
      <c r="P58" s="27"/>
      <c r="Q58" s="27"/>
      <c r="R58" s="27"/>
      <c r="S58" s="27"/>
      <c r="T58" s="27"/>
      <c r="U58" s="27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H58" s="32"/>
      <c r="AI58" s="32"/>
      <c r="AJ58" s="32"/>
      <c r="AK58" s="32"/>
      <c r="AL58" s="32"/>
      <c r="AM58" s="32"/>
      <c r="AN58" s="32"/>
      <c r="AO58" s="32"/>
      <c r="AP58" s="32"/>
    </row>
    <row r="59" spans="1:44" s="3" customFormat="1" x14ac:dyDescent="0.25">
      <c r="K59" s="93"/>
      <c r="L59" s="28"/>
      <c r="M59" s="28"/>
      <c r="N59" s="30"/>
      <c r="O59" s="28"/>
      <c r="P59" s="28"/>
      <c r="Q59" s="28"/>
      <c r="R59" s="28"/>
      <c r="S59" s="28"/>
      <c r="T59" s="28"/>
      <c r="U59" s="28"/>
      <c r="W59" s="4"/>
      <c r="X59" s="4"/>
      <c r="Y59" s="4"/>
      <c r="Z59" s="4"/>
      <c r="AA59" s="4"/>
      <c r="AB59" s="4"/>
      <c r="AC59" s="4"/>
      <c r="AD59" s="4"/>
      <c r="AE59" s="4"/>
      <c r="AF59" s="4"/>
      <c r="AH59" s="33"/>
      <c r="AI59" s="33"/>
      <c r="AJ59" s="33"/>
      <c r="AK59" s="33"/>
      <c r="AL59" s="33"/>
      <c r="AM59" s="33"/>
      <c r="AN59" s="33"/>
      <c r="AO59" s="33"/>
      <c r="AP59" s="33"/>
    </row>
    <row r="60" spans="1:44" ht="15" customHeight="1" x14ac:dyDescent="0.25">
      <c r="A60" s="42" t="s">
        <v>0</v>
      </c>
      <c r="B60" s="106" t="s">
        <v>170</v>
      </c>
      <c r="C60" s="42" t="s">
        <v>169</v>
      </c>
      <c r="D60" s="42" t="s">
        <v>168</v>
      </c>
      <c r="E60" s="42" t="s">
        <v>32</v>
      </c>
      <c r="F60" s="42" t="s">
        <v>34</v>
      </c>
      <c r="G60" s="8" t="s">
        <v>180</v>
      </c>
      <c r="H60" s="8" t="s">
        <v>181</v>
      </c>
      <c r="I60" s="8" t="s">
        <v>182</v>
      </c>
      <c r="J60" s="8" t="s">
        <v>179</v>
      </c>
      <c r="K60" s="8" t="s">
        <v>178</v>
      </c>
      <c r="L60" s="42" t="s">
        <v>177</v>
      </c>
      <c r="M60" s="107" t="s">
        <v>5</v>
      </c>
      <c r="N60" s="42" t="s">
        <v>239</v>
      </c>
      <c r="O60" s="42" t="s">
        <v>240</v>
      </c>
      <c r="P60" s="11" t="s">
        <v>184</v>
      </c>
      <c r="Q60" s="102" t="s">
        <v>375</v>
      </c>
      <c r="R60" s="106" t="s">
        <v>170</v>
      </c>
      <c r="S60" s="42" t="s">
        <v>169</v>
      </c>
      <c r="T60" s="42" t="s">
        <v>168</v>
      </c>
      <c r="U60" s="42" t="s">
        <v>32</v>
      </c>
      <c r="V60" s="42" t="s">
        <v>34</v>
      </c>
      <c r="W60" s="8" t="s">
        <v>180</v>
      </c>
      <c r="X60" s="8" t="s">
        <v>181</v>
      </c>
      <c r="Y60" s="8" t="s">
        <v>182</v>
      </c>
      <c r="Z60" s="8" t="s">
        <v>179</v>
      </c>
      <c r="AA60" s="8" t="s">
        <v>178</v>
      </c>
      <c r="AB60" s="42" t="s">
        <v>177</v>
      </c>
      <c r="AC60" s="107" t="s">
        <v>5</v>
      </c>
      <c r="AD60" s="42" t="s">
        <v>239</v>
      </c>
      <c r="AE60" s="42" t="s">
        <v>240</v>
      </c>
    </row>
    <row r="61" spans="1:44" x14ac:dyDescent="0.25">
      <c r="A61" s="18">
        <v>1</v>
      </c>
      <c r="B61" s="73">
        <v>140</v>
      </c>
      <c r="C61" s="20">
        <v>204</v>
      </c>
      <c r="D61" s="103">
        <v>3</v>
      </c>
      <c r="E61" s="103">
        <v>2</v>
      </c>
      <c r="F61" s="103">
        <v>10</v>
      </c>
      <c r="G61" s="95">
        <v>2324</v>
      </c>
      <c r="H61" s="95">
        <v>3310</v>
      </c>
      <c r="I61" s="95">
        <v>3958</v>
      </c>
      <c r="J61" s="95">
        <v>1820</v>
      </c>
      <c r="K61" s="96" t="s">
        <v>243</v>
      </c>
      <c r="L61" s="70">
        <v>432</v>
      </c>
      <c r="M61" s="15"/>
      <c r="N61" s="54">
        <v>0</v>
      </c>
      <c r="O61" s="54">
        <v>0</v>
      </c>
      <c r="P61" s="91">
        <v>0</v>
      </c>
      <c r="Q61" t="s">
        <v>183</v>
      </c>
      <c r="R61" t="str">
        <f t="shared" ref="R61:AE76" si="7">CONCATENATE($Q$60,R$60,$Q$61,B61,$Q$62,$A61,$Q$63)</f>
        <v>UPDATE `Horseman` SET `TrainingTime`='140' WHERE `Level`='1';</v>
      </c>
      <c r="S61" t="str">
        <f t="shared" si="7"/>
        <v>UPDATE `Horseman` SET `MightBonus`='204' WHERE `Level`='1';</v>
      </c>
      <c r="T61" t="str">
        <f t="shared" si="7"/>
        <v>UPDATE `Horseman` SET `Attack`='3' WHERE `Level`='1';</v>
      </c>
      <c r="U61" t="str">
        <f t="shared" si="7"/>
        <v>UPDATE `Horseman` SET `Defend`='2' WHERE `Level`='1';</v>
      </c>
      <c r="V61" t="str">
        <f t="shared" si="7"/>
        <v>UPDATE `Horseman` SET `Health`='10' WHERE `Level`='1';</v>
      </c>
      <c r="W61" t="str">
        <f t="shared" si="7"/>
        <v>UPDATE `Horseman` SET `FoodCost`='2324' WHERE `Level`='1';</v>
      </c>
      <c r="X61" t="str">
        <f t="shared" si="7"/>
        <v>UPDATE `Horseman` SET `WoodCost`='3310' WHERE `Level`='1';</v>
      </c>
      <c r="Y61" t="str">
        <f t="shared" si="7"/>
        <v>UPDATE `Horseman` SET `StoneCost`='3958' WHERE `Level`='1';</v>
      </c>
      <c r="Z61" t="str">
        <f t="shared" si="7"/>
        <v>UPDATE `Horseman` SET `MetalCost`='1820' WHERE `Level`='1';</v>
      </c>
      <c r="AA61" t="str">
        <f t="shared" si="7"/>
        <v>UPDATE `Horseman` SET `TimeMin`='07m:12' WHERE `Level`='1';</v>
      </c>
      <c r="AB61" t="str">
        <f t="shared" si="7"/>
        <v>UPDATE `Horseman` SET `TimeInt`='432' WHERE `Level`='1';</v>
      </c>
      <c r="AC61" t="str">
        <f t="shared" si="7"/>
        <v>UPDATE `Horseman` SET `Required`='' WHERE `Level`='1';</v>
      </c>
      <c r="AD61" t="str">
        <f t="shared" si="7"/>
        <v>UPDATE `Horseman` SET `Required_ID`='0' WHERE `Level`='1';</v>
      </c>
      <c r="AE61" t="str">
        <f t="shared" si="7"/>
        <v>UPDATE `Horseman` SET `RequiredLevel`='0' WHERE `Level`='1';</v>
      </c>
      <c r="AK61" s="77"/>
      <c r="AL61" s="78"/>
      <c r="AM61" s="78"/>
      <c r="AN61" s="78"/>
      <c r="AO61" s="78"/>
      <c r="AP61" s="76"/>
      <c r="AQ61" s="79"/>
      <c r="AR61" s="80"/>
    </row>
    <row r="62" spans="1:44" x14ac:dyDescent="0.25">
      <c r="A62" s="18">
        <v>2</v>
      </c>
      <c r="B62" s="73">
        <v>136</v>
      </c>
      <c r="C62" s="20">
        <v>510</v>
      </c>
      <c r="D62" s="103">
        <v>3.1500000000000004</v>
      </c>
      <c r="E62" s="103">
        <v>2.0499999999999998</v>
      </c>
      <c r="F62" s="103">
        <v>10.25</v>
      </c>
      <c r="G62" s="95">
        <v>5881</v>
      </c>
      <c r="H62" s="95">
        <v>6858</v>
      </c>
      <c r="I62" s="95">
        <v>8216</v>
      </c>
      <c r="J62" s="95">
        <v>5776</v>
      </c>
      <c r="K62" s="97" t="s">
        <v>244</v>
      </c>
      <c r="L62" s="94">
        <v>1080</v>
      </c>
      <c r="M62" s="15"/>
      <c r="N62" s="54">
        <v>0</v>
      </c>
      <c r="O62" s="54">
        <v>0</v>
      </c>
      <c r="P62" s="91">
        <v>0</v>
      </c>
      <c r="Q62" s="101" t="s">
        <v>176</v>
      </c>
      <c r="R62" t="str">
        <f t="shared" si="7"/>
        <v>UPDATE `Horseman` SET `TrainingTime`='136' WHERE `Level`='2';</v>
      </c>
      <c r="S62" t="str">
        <f t="shared" si="7"/>
        <v>UPDATE `Horseman` SET `MightBonus`='510' WHERE `Level`='2';</v>
      </c>
      <c r="T62" t="str">
        <f t="shared" si="7"/>
        <v>UPDATE `Horseman` SET `Attack`='3.15' WHERE `Level`='2';</v>
      </c>
      <c r="U62" t="str">
        <f t="shared" si="7"/>
        <v>UPDATE `Horseman` SET `Defend`='2.05' WHERE `Level`='2';</v>
      </c>
      <c r="V62" t="str">
        <f t="shared" si="7"/>
        <v>UPDATE `Horseman` SET `Health`='10.25' WHERE `Level`='2';</v>
      </c>
      <c r="W62" t="str">
        <f t="shared" si="7"/>
        <v>UPDATE `Horseman` SET `FoodCost`='5881' WHERE `Level`='2';</v>
      </c>
      <c r="X62" t="str">
        <f t="shared" si="7"/>
        <v>UPDATE `Horseman` SET `WoodCost`='6858' WHERE `Level`='2';</v>
      </c>
      <c r="Y62" t="str">
        <f t="shared" si="7"/>
        <v>UPDATE `Horseman` SET `StoneCost`='8216' WHERE `Level`='2';</v>
      </c>
      <c r="Z62" t="str">
        <f t="shared" si="7"/>
        <v>UPDATE `Horseman` SET `MetalCost`='5776' WHERE `Level`='2';</v>
      </c>
      <c r="AA62" t="str">
        <f t="shared" si="7"/>
        <v>UPDATE `Horseman` SET `TimeMin`='18m:00' WHERE `Level`='2';</v>
      </c>
      <c r="AB62" t="str">
        <f t="shared" si="7"/>
        <v>UPDATE `Horseman` SET `TimeInt`='1080' WHERE `Level`='2';</v>
      </c>
      <c r="AC62" t="str">
        <f t="shared" si="7"/>
        <v>UPDATE `Horseman` SET `Required`='' WHERE `Level`='2';</v>
      </c>
      <c r="AD62" t="str">
        <f t="shared" si="7"/>
        <v>UPDATE `Horseman` SET `Required_ID`='0' WHERE `Level`='2';</v>
      </c>
      <c r="AE62" t="str">
        <f t="shared" si="7"/>
        <v>UPDATE `Horseman` SET `RequiredLevel`='0' WHERE `Level`='2';</v>
      </c>
      <c r="AK62" s="77"/>
      <c r="AL62" s="78"/>
      <c r="AM62" s="78"/>
      <c r="AN62" s="78"/>
      <c r="AO62" s="78"/>
      <c r="AP62" s="76"/>
      <c r="AQ62" s="79"/>
      <c r="AR62" s="80"/>
    </row>
    <row r="63" spans="1:44" x14ac:dyDescent="0.25">
      <c r="A63" s="18">
        <v>3</v>
      </c>
      <c r="B63" s="73">
        <v>132</v>
      </c>
      <c r="C63" s="20">
        <v>816</v>
      </c>
      <c r="D63" s="103">
        <v>3.3</v>
      </c>
      <c r="E63" s="103">
        <v>2.1</v>
      </c>
      <c r="F63" s="103">
        <v>10.45</v>
      </c>
      <c r="G63" s="95">
        <v>9361</v>
      </c>
      <c r="H63" s="95">
        <v>10930</v>
      </c>
      <c r="I63" s="95">
        <v>13102</v>
      </c>
      <c r="J63" s="95">
        <v>9326</v>
      </c>
      <c r="K63" s="96" t="s">
        <v>245</v>
      </c>
      <c r="L63" s="70">
        <v>1728</v>
      </c>
      <c r="M63" s="15"/>
      <c r="N63" s="54">
        <v>0</v>
      </c>
      <c r="O63" s="54">
        <v>0</v>
      </c>
      <c r="P63" s="91">
        <v>0</v>
      </c>
      <c r="Q63" s="101" t="s">
        <v>175</v>
      </c>
      <c r="R63" t="str">
        <f t="shared" si="7"/>
        <v>UPDATE `Horseman` SET `TrainingTime`='132' WHERE `Level`='3';</v>
      </c>
      <c r="S63" t="str">
        <f t="shared" si="7"/>
        <v>UPDATE `Horseman` SET `MightBonus`='816' WHERE `Level`='3';</v>
      </c>
      <c r="T63" t="str">
        <f t="shared" si="7"/>
        <v>UPDATE `Horseman` SET `Attack`='3.3' WHERE `Level`='3';</v>
      </c>
      <c r="U63" t="str">
        <f t="shared" si="7"/>
        <v>UPDATE `Horseman` SET `Defend`='2.1' WHERE `Level`='3';</v>
      </c>
      <c r="V63" t="str">
        <f t="shared" si="7"/>
        <v>UPDATE `Horseman` SET `Health`='10.45' WHERE `Level`='3';</v>
      </c>
      <c r="W63" t="str">
        <f t="shared" si="7"/>
        <v>UPDATE `Horseman` SET `FoodCost`='9361' WHERE `Level`='3';</v>
      </c>
      <c r="X63" t="str">
        <f t="shared" si="7"/>
        <v>UPDATE `Horseman` SET `WoodCost`='10930' WHERE `Level`='3';</v>
      </c>
      <c r="Y63" t="str">
        <f t="shared" si="7"/>
        <v>UPDATE `Horseman` SET `StoneCost`='13102' WHERE `Level`='3';</v>
      </c>
      <c r="Z63" t="str">
        <f t="shared" si="7"/>
        <v>UPDATE `Horseman` SET `MetalCost`='9326' WHERE `Level`='3';</v>
      </c>
      <c r="AA63" t="str">
        <f t="shared" si="7"/>
        <v>UPDATE `Horseman` SET `TimeMin`='28m:48' WHERE `Level`='3';</v>
      </c>
      <c r="AB63" t="str">
        <f t="shared" si="7"/>
        <v>UPDATE `Horseman` SET `TimeInt`='1728' WHERE `Level`='3';</v>
      </c>
      <c r="AC63" t="str">
        <f t="shared" si="7"/>
        <v>UPDATE `Horseman` SET `Required`='' WHERE `Level`='3';</v>
      </c>
      <c r="AD63" t="str">
        <f t="shared" si="7"/>
        <v>UPDATE `Horseman` SET `Required_ID`='0' WHERE `Level`='3';</v>
      </c>
      <c r="AE63" t="str">
        <f t="shared" si="7"/>
        <v>UPDATE `Horseman` SET `RequiredLevel`='0' WHERE `Level`='3';</v>
      </c>
      <c r="AK63" s="77"/>
      <c r="AL63" s="78"/>
      <c r="AM63" s="78"/>
      <c r="AN63" s="78"/>
      <c r="AO63" s="78"/>
      <c r="AP63" s="76"/>
      <c r="AQ63" s="79"/>
      <c r="AR63" s="80"/>
    </row>
    <row r="64" spans="1:44" x14ac:dyDescent="0.25">
      <c r="A64" s="18">
        <v>4</v>
      </c>
      <c r="B64" s="73">
        <v>128</v>
      </c>
      <c r="C64" s="20">
        <v>2040</v>
      </c>
      <c r="D64" s="103">
        <v>3.45</v>
      </c>
      <c r="E64" s="103">
        <v>2.15</v>
      </c>
      <c r="F64" s="103">
        <v>10.65</v>
      </c>
      <c r="G64" s="95">
        <v>23223</v>
      </c>
      <c r="H64" s="95">
        <v>28222</v>
      </c>
      <c r="I64" s="95">
        <v>33852</v>
      </c>
      <c r="J64" s="95">
        <v>22206</v>
      </c>
      <c r="K64" s="97" t="s">
        <v>246</v>
      </c>
      <c r="L64" s="94">
        <v>4320</v>
      </c>
      <c r="M64" s="15"/>
      <c r="N64" s="54">
        <v>0</v>
      </c>
      <c r="O64" s="54">
        <v>0</v>
      </c>
      <c r="P64" s="91">
        <v>0</v>
      </c>
      <c r="R64" t="str">
        <f t="shared" si="7"/>
        <v>UPDATE `Horseman` SET `TrainingTime`='128' WHERE `Level`='4';</v>
      </c>
      <c r="S64" t="str">
        <f t="shared" si="7"/>
        <v>UPDATE `Horseman` SET `MightBonus`='2040' WHERE `Level`='4';</v>
      </c>
      <c r="T64" t="str">
        <f t="shared" si="7"/>
        <v>UPDATE `Horseman` SET `Attack`='3.45' WHERE `Level`='4';</v>
      </c>
      <c r="U64" t="str">
        <f t="shared" si="7"/>
        <v>UPDATE `Horseman` SET `Defend`='2.15' WHERE `Level`='4';</v>
      </c>
      <c r="V64" t="str">
        <f t="shared" si="7"/>
        <v>UPDATE `Horseman` SET `Health`='10.65' WHERE `Level`='4';</v>
      </c>
      <c r="W64" t="str">
        <f t="shared" si="7"/>
        <v>UPDATE `Horseman` SET `FoodCost`='23223' WHERE `Level`='4';</v>
      </c>
      <c r="X64" t="str">
        <f t="shared" si="7"/>
        <v>UPDATE `Horseman` SET `WoodCost`='28222' WHERE `Level`='4';</v>
      </c>
      <c r="Y64" t="str">
        <f t="shared" si="7"/>
        <v>UPDATE `Horseman` SET `StoneCost`='33852' WHERE `Level`='4';</v>
      </c>
      <c r="Z64" t="str">
        <f t="shared" si="7"/>
        <v>UPDATE `Horseman` SET `MetalCost`='22206' WHERE `Level`='4';</v>
      </c>
      <c r="AA64" t="str">
        <f t="shared" si="7"/>
        <v>UPDATE `Horseman` SET `TimeMin`='1h:12m:00' WHERE `Level`='4';</v>
      </c>
      <c r="AB64" t="str">
        <f t="shared" si="7"/>
        <v>UPDATE `Horseman` SET `TimeInt`='4320' WHERE `Level`='4';</v>
      </c>
      <c r="AC64" t="str">
        <f t="shared" si="7"/>
        <v>UPDATE `Horseman` SET `Required`='' WHERE `Level`='4';</v>
      </c>
      <c r="AD64" t="str">
        <f t="shared" si="7"/>
        <v>UPDATE `Horseman` SET `Required_ID`='0' WHERE `Level`='4';</v>
      </c>
      <c r="AE64" t="str">
        <f t="shared" si="7"/>
        <v>UPDATE `Horseman` SET `RequiredLevel`='0' WHERE `Level`='4';</v>
      </c>
      <c r="AK64" s="77"/>
      <c r="AL64" s="78"/>
      <c r="AM64" s="78"/>
      <c r="AN64" s="78"/>
      <c r="AO64" s="78"/>
      <c r="AP64" s="76"/>
      <c r="AQ64" s="79"/>
      <c r="AR64" s="80"/>
    </row>
    <row r="65" spans="1:44" x14ac:dyDescent="0.25">
      <c r="A65" s="18">
        <v>5</v>
      </c>
      <c r="B65" s="73">
        <v>124</v>
      </c>
      <c r="C65" s="20">
        <v>3060</v>
      </c>
      <c r="D65" s="103">
        <v>3.5999999999999996</v>
      </c>
      <c r="E65" s="103">
        <v>2.2000000000000002</v>
      </c>
      <c r="F65" s="103">
        <v>10.85</v>
      </c>
      <c r="G65" s="95">
        <v>34825</v>
      </c>
      <c r="H65" s="95">
        <v>41798</v>
      </c>
      <c r="I65" s="95">
        <v>50144</v>
      </c>
      <c r="J65" s="95">
        <v>33958</v>
      </c>
      <c r="K65" s="96" t="s">
        <v>247</v>
      </c>
      <c r="L65" s="70">
        <v>6480</v>
      </c>
      <c r="M65" s="15"/>
      <c r="N65" s="54">
        <v>0</v>
      </c>
      <c r="O65" s="54">
        <v>0</v>
      </c>
      <c r="P65" s="91">
        <v>0</v>
      </c>
      <c r="R65" t="str">
        <f t="shared" si="7"/>
        <v>UPDATE `Horseman` SET `TrainingTime`='124' WHERE `Level`='5';</v>
      </c>
      <c r="S65" t="str">
        <f t="shared" si="7"/>
        <v>UPDATE `Horseman` SET `MightBonus`='3060' WHERE `Level`='5';</v>
      </c>
      <c r="T65" t="str">
        <f t="shared" si="7"/>
        <v>UPDATE `Horseman` SET `Attack`='3.6' WHERE `Level`='5';</v>
      </c>
      <c r="U65" t="str">
        <f t="shared" si="7"/>
        <v>UPDATE `Horseman` SET `Defend`='2.2' WHERE `Level`='5';</v>
      </c>
      <c r="V65" t="str">
        <f t="shared" si="7"/>
        <v>UPDATE `Horseman` SET `Health`='10.85' WHERE `Level`='5';</v>
      </c>
      <c r="W65" t="str">
        <f t="shared" si="7"/>
        <v>UPDATE `Horseman` SET `FoodCost`='34825' WHERE `Level`='5';</v>
      </c>
      <c r="X65" t="str">
        <f t="shared" si="7"/>
        <v>UPDATE `Horseman` SET `WoodCost`='41798' WHERE `Level`='5';</v>
      </c>
      <c r="Y65" t="str">
        <f t="shared" si="7"/>
        <v>UPDATE `Horseman` SET `StoneCost`='50144' WHERE `Level`='5';</v>
      </c>
      <c r="Z65" t="str">
        <f t="shared" si="7"/>
        <v>UPDATE `Horseman` SET `MetalCost`='33958' WHERE `Level`='5';</v>
      </c>
      <c r="AA65" t="str">
        <f t="shared" si="7"/>
        <v>UPDATE `Horseman` SET `TimeMin`='1h:48m:00' WHERE `Level`='5';</v>
      </c>
      <c r="AB65" t="str">
        <f t="shared" si="7"/>
        <v>UPDATE `Horseman` SET `TimeInt`='6480' WHERE `Level`='5';</v>
      </c>
      <c r="AC65" t="str">
        <f t="shared" si="7"/>
        <v>UPDATE `Horseman` SET `Required`='' WHERE `Level`='5';</v>
      </c>
      <c r="AD65" t="str">
        <f t="shared" si="7"/>
        <v>UPDATE `Horseman` SET `Required_ID`='0' WHERE `Level`='5';</v>
      </c>
      <c r="AE65" t="str">
        <f t="shared" si="7"/>
        <v>UPDATE `Horseman` SET `RequiredLevel`='0' WHERE `Level`='5';</v>
      </c>
      <c r="AK65" s="77"/>
      <c r="AL65" s="78"/>
      <c r="AM65" s="78"/>
      <c r="AN65" s="78"/>
      <c r="AO65" s="78"/>
      <c r="AP65" s="76"/>
      <c r="AQ65" s="79"/>
      <c r="AR65" s="80"/>
    </row>
    <row r="66" spans="1:44" x14ac:dyDescent="0.25">
      <c r="A66" s="18">
        <v>6</v>
      </c>
      <c r="B66" s="73">
        <v>120</v>
      </c>
      <c r="C66" s="20">
        <v>6120</v>
      </c>
      <c r="D66" s="103">
        <v>3.75</v>
      </c>
      <c r="E66" s="103">
        <v>2.25</v>
      </c>
      <c r="F66" s="103">
        <v>11.05</v>
      </c>
      <c r="G66" s="95">
        <v>69690</v>
      </c>
      <c r="H66" s="95">
        <v>81826</v>
      </c>
      <c r="I66" s="95">
        <v>98177</v>
      </c>
      <c r="J66" s="95">
        <v>67417</v>
      </c>
      <c r="K66" s="97" t="s">
        <v>248</v>
      </c>
      <c r="L66" s="94">
        <v>12960</v>
      </c>
      <c r="M66" s="15"/>
      <c r="N66" s="54">
        <v>0</v>
      </c>
      <c r="O66" s="54">
        <v>0</v>
      </c>
      <c r="P66" s="91">
        <v>0</v>
      </c>
      <c r="R66" t="str">
        <f t="shared" si="7"/>
        <v>UPDATE `Horseman` SET `TrainingTime`='120' WHERE `Level`='6';</v>
      </c>
      <c r="S66" t="str">
        <f t="shared" si="7"/>
        <v>UPDATE `Horseman` SET `MightBonus`='6120' WHERE `Level`='6';</v>
      </c>
      <c r="T66" t="str">
        <f t="shared" si="7"/>
        <v>UPDATE `Horseman` SET `Attack`='3.75' WHERE `Level`='6';</v>
      </c>
      <c r="U66" t="str">
        <f t="shared" si="7"/>
        <v>UPDATE `Horseman` SET `Defend`='2.25' WHERE `Level`='6';</v>
      </c>
      <c r="V66" t="str">
        <f t="shared" si="7"/>
        <v>UPDATE `Horseman` SET `Health`='11.05' WHERE `Level`='6';</v>
      </c>
      <c r="W66" t="str">
        <f t="shared" si="7"/>
        <v>UPDATE `Horseman` SET `FoodCost`='69690' WHERE `Level`='6';</v>
      </c>
      <c r="X66" t="str">
        <f t="shared" si="7"/>
        <v>UPDATE `Horseman` SET `WoodCost`='81826' WHERE `Level`='6';</v>
      </c>
      <c r="Y66" t="str">
        <f t="shared" si="7"/>
        <v>UPDATE `Horseman` SET `StoneCost`='98177' WHERE `Level`='6';</v>
      </c>
      <c r="Z66" t="str">
        <f t="shared" si="7"/>
        <v>UPDATE `Horseman` SET `MetalCost`='67417' WHERE `Level`='6';</v>
      </c>
      <c r="AA66" t="str">
        <f t="shared" si="7"/>
        <v>UPDATE `Horseman` SET `TimeMin`='3h:36m:00' WHERE `Level`='6';</v>
      </c>
      <c r="AB66" t="str">
        <f t="shared" si="7"/>
        <v>UPDATE `Horseman` SET `TimeInt`='12960' WHERE `Level`='6';</v>
      </c>
      <c r="AC66" t="str">
        <f t="shared" si="7"/>
        <v>UPDATE `Horseman` SET `Required`='' WHERE `Level`='6';</v>
      </c>
      <c r="AD66" t="str">
        <f t="shared" si="7"/>
        <v>UPDATE `Horseman` SET `Required_ID`='0' WHERE `Level`='6';</v>
      </c>
      <c r="AE66" t="str">
        <f t="shared" si="7"/>
        <v>UPDATE `Horseman` SET `RequiredLevel`='0' WHERE `Level`='6';</v>
      </c>
      <c r="AK66" s="77"/>
      <c r="AL66" s="78"/>
      <c r="AM66" s="78"/>
      <c r="AN66" s="78"/>
      <c r="AO66" s="78"/>
      <c r="AP66" s="76"/>
      <c r="AQ66" s="79"/>
      <c r="AR66" s="80"/>
    </row>
    <row r="67" spans="1:44" x14ac:dyDescent="0.25">
      <c r="A67" s="18">
        <v>7</v>
      </c>
      <c r="B67" s="73">
        <v>116</v>
      </c>
      <c r="C67" s="20">
        <v>9180</v>
      </c>
      <c r="D67" s="103">
        <v>3.9000000000000004</v>
      </c>
      <c r="E67" s="103">
        <v>2.2999999999999998</v>
      </c>
      <c r="F67" s="103">
        <v>11.25</v>
      </c>
      <c r="G67" s="95">
        <v>107434</v>
      </c>
      <c r="H67" s="95">
        <v>124254</v>
      </c>
      <c r="I67" s="95">
        <v>149091</v>
      </c>
      <c r="J67" s="95">
        <v>99975</v>
      </c>
      <c r="K67" s="96" t="s">
        <v>249</v>
      </c>
      <c r="L67" s="70">
        <v>19440</v>
      </c>
      <c r="M67" s="15"/>
      <c r="N67" s="54">
        <v>0</v>
      </c>
      <c r="O67" s="54">
        <v>0</v>
      </c>
      <c r="P67" s="91">
        <v>0</v>
      </c>
      <c r="R67" t="str">
        <f t="shared" si="7"/>
        <v>UPDATE `Horseman` SET `TrainingTime`='116' WHERE `Level`='7';</v>
      </c>
      <c r="S67" t="str">
        <f t="shared" si="7"/>
        <v>UPDATE `Horseman` SET `MightBonus`='9180' WHERE `Level`='7';</v>
      </c>
      <c r="T67" t="str">
        <f t="shared" si="7"/>
        <v>UPDATE `Horseman` SET `Attack`='3.9' WHERE `Level`='7';</v>
      </c>
      <c r="U67" t="str">
        <f t="shared" si="7"/>
        <v>UPDATE `Horseman` SET `Defend`='2.3' WHERE `Level`='7';</v>
      </c>
      <c r="V67" t="str">
        <f t="shared" si="7"/>
        <v>UPDATE `Horseman` SET `Health`='11.25' WHERE `Level`='7';</v>
      </c>
      <c r="W67" t="str">
        <f t="shared" si="7"/>
        <v>UPDATE `Horseman` SET `FoodCost`='107434' WHERE `Level`='7';</v>
      </c>
      <c r="X67" t="str">
        <f t="shared" si="7"/>
        <v>UPDATE `Horseman` SET `WoodCost`='124254' WHERE `Level`='7';</v>
      </c>
      <c r="Y67" t="str">
        <f t="shared" si="7"/>
        <v>UPDATE `Horseman` SET `StoneCost`='149091' WHERE `Level`='7';</v>
      </c>
      <c r="Z67" t="str">
        <f t="shared" si="7"/>
        <v>UPDATE `Horseman` SET `MetalCost`='99975' WHERE `Level`='7';</v>
      </c>
      <c r="AA67" t="str">
        <f t="shared" si="7"/>
        <v>UPDATE `Horseman` SET `TimeMin`='5h:24m:00' WHERE `Level`='7';</v>
      </c>
      <c r="AB67" t="str">
        <f t="shared" si="7"/>
        <v>UPDATE `Horseman` SET `TimeInt`='19440' WHERE `Level`='7';</v>
      </c>
      <c r="AC67" t="str">
        <f t="shared" si="7"/>
        <v>UPDATE `Horseman` SET `Required`='' WHERE `Level`='7';</v>
      </c>
      <c r="AD67" t="str">
        <f t="shared" si="7"/>
        <v>UPDATE `Horseman` SET `Required_ID`='0' WHERE `Level`='7';</v>
      </c>
      <c r="AE67" t="str">
        <f t="shared" si="7"/>
        <v>UPDATE `Horseman` SET `RequiredLevel`='0' WHERE `Level`='7';</v>
      </c>
      <c r="AK67" s="77"/>
      <c r="AL67" s="78"/>
      <c r="AM67" s="78"/>
      <c r="AN67" s="78"/>
      <c r="AO67" s="78"/>
      <c r="AP67" s="76"/>
      <c r="AQ67" s="79"/>
      <c r="AR67" s="80"/>
    </row>
    <row r="68" spans="1:44" x14ac:dyDescent="0.25">
      <c r="A68" s="18">
        <v>8</v>
      </c>
      <c r="B68" s="73">
        <v>112</v>
      </c>
      <c r="C68" s="20">
        <v>22950</v>
      </c>
      <c r="D68" s="103">
        <v>4.05</v>
      </c>
      <c r="E68" s="103">
        <v>2.35</v>
      </c>
      <c r="F68" s="103">
        <v>11.45</v>
      </c>
      <c r="G68" s="95">
        <v>273056</v>
      </c>
      <c r="H68" s="95">
        <v>307530</v>
      </c>
      <c r="I68" s="95">
        <v>369022</v>
      </c>
      <c r="J68" s="95">
        <v>248378</v>
      </c>
      <c r="K68" s="97" t="s">
        <v>250</v>
      </c>
      <c r="L68" s="94">
        <v>48600</v>
      </c>
      <c r="M68" s="15"/>
      <c r="N68" s="54">
        <v>0</v>
      </c>
      <c r="O68" s="54">
        <v>0</v>
      </c>
      <c r="P68" s="91">
        <v>0</v>
      </c>
      <c r="R68" t="str">
        <f t="shared" si="7"/>
        <v>UPDATE `Horseman` SET `TrainingTime`='112' WHERE `Level`='8';</v>
      </c>
      <c r="S68" t="str">
        <f t="shared" si="7"/>
        <v>UPDATE `Horseman` SET `MightBonus`='22950' WHERE `Level`='8';</v>
      </c>
      <c r="T68" t="str">
        <f t="shared" si="7"/>
        <v>UPDATE `Horseman` SET `Attack`='4.05' WHERE `Level`='8';</v>
      </c>
      <c r="U68" t="str">
        <f t="shared" si="7"/>
        <v>UPDATE `Horseman` SET `Defend`='2.35' WHERE `Level`='8';</v>
      </c>
      <c r="V68" t="str">
        <f t="shared" si="7"/>
        <v>UPDATE `Horseman` SET `Health`='11.45' WHERE `Level`='8';</v>
      </c>
      <c r="W68" t="str">
        <f t="shared" si="7"/>
        <v>UPDATE `Horseman` SET `FoodCost`='273056' WHERE `Level`='8';</v>
      </c>
      <c r="X68" t="str">
        <f t="shared" si="7"/>
        <v>UPDATE `Horseman` SET `WoodCost`='307530' WHERE `Level`='8';</v>
      </c>
      <c r="Y68" t="str">
        <f t="shared" si="7"/>
        <v>UPDATE `Horseman` SET `StoneCost`='369022' WHERE `Level`='8';</v>
      </c>
      <c r="Z68" t="str">
        <f t="shared" si="7"/>
        <v>UPDATE `Horseman` SET `MetalCost`='248378' WHERE `Level`='8';</v>
      </c>
      <c r="AA68" t="str">
        <f t="shared" si="7"/>
        <v>UPDATE `Horseman` SET `TimeMin`='13h:30m:00' WHERE `Level`='8';</v>
      </c>
      <c r="AB68" t="str">
        <f t="shared" si="7"/>
        <v>UPDATE `Horseman` SET `TimeInt`='48600' WHERE `Level`='8';</v>
      </c>
      <c r="AC68" t="str">
        <f t="shared" si="7"/>
        <v>UPDATE `Horseman` SET `Required`='' WHERE `Level`='8';</v>
      </c>
      <c r="AD68" t="str">
        <f t="shared" si="7"/>
        <v>UPDATE `Horseman` SET `Required_ID`='0' WHERE `Level`='8';</v>
      </c>
      <c r="AE68" t="str">
        <f t="shared" si="7"/>
        <v>UPDATE `Horseman` SET `RequiredLevel`='0' WHERE `Level`='8';</v>
      </c>
      <c r="AK68" s="77"/>
      <c r="AL68" s="78"/>
      <c r="AM68" s="78"/>
      <c r="AN68" s="78"/>
      <c r="AO68" s="78"/>
      <c r="AP68" s="76"/>
      <c r="AQ68" s="79"/>
      <c r="AR68" s="80"/>
    </row>
    <row r="69" spans="1:44" x14ac:dyDescent="0.25">
      <c r="A69" s="18">
        <v>9</v>
      </c>
      <c r="B69" s="73">
        <v>108</v>
      </c>
      <c r="C69" s="20">
        <v>34425</v>
      </c>
      <c r="D69" s="103">
        <v>4.2</v>
      </c>
      <c r="E69" s="103">
        <v>2.4</v>
      </c>
      <c r="F69" s="103">
        <v>11.65</v>
      </c>
      <c r="G69" s="95">
        <v>415574</v>
      </c>
      <c r="H69" s="95">
        <v>457260</v>
      </c>
      <c r="I69" s="95">
        <v>548698</v>
      </c>
      <c r="J69" s="95">
        <v>372498</v>
      </c>
      <c r="K69" s="96" t="s">
        <v>228</v>
      </c>
      <c r="L69" s="70">
        <v>72900</v>
      </c>
      <c r="M69" s="15"/>
      <c r="N69" s="54">
        <v>0</v>
      </c>
      <c r="O69" s="54">
        <v>0</v>
      </c>
      <c r="P69" s="91">
        <v>0</v>
      </c>
      <c r="R69" t="str">
        <f t="shared" si="7"/>
        <v>UPDATE `Horseman` SET `TrainingTime`='108' WHERE `Level`='9';</v>
      </c>
      <c r="S69" t="str">
        <f t="shared" si="7"/>
        <v>UPDATE `Horseman` SET `MightBonus`='34425' WHERE `Level`='9';</v>
      </c>
      <c r="T69" t="str">
        <f t="shared" si="7"/>
        <v>UPDATE `Horseman` SET `Attack`='4.2' WHERE `Level`='9';</v>
      </c>
      <c r="U69" t="str">
        <f t="shared" si="7"/>
        <v>UPDATE `Horseman` SET `Defend`='2.4' WHERE `Level`='9';</v>
      </c>
      <c r="V69" t="str">
        <f t="shared" si="7"/>
        <v>UPDATE `Horseman` SET `Health`='11.65' WHERE `Level`='9';</v>
      </c>
      <c r="W69" t="str">
        <f t="shared" si="7"/>
        <v>UPDATE `Horseman` SET `FoodCost`='415574' WHERE `Level`='9';</v>
      </c>
      <c r="X69" t="str">
        <f t="shared" si="7"/>
        <v>UPDATE `Horseman` SET `WoodCost`='457260' WHERE `Level`='9';</v>
      </c>
      <c r="Y69" t="str">
        <f t="shared" si="7"/>
        <v>UPDATE `Horseman` SET `StoneCost`='548698' WHERE `Level`='9';</v>
      </c>
      <c r="Z69" t="str">
        <f t="shared" si="7"/>
        <v>UPDATE `Horseman` SET `MetalCost`='372498' WHERE `Level`='9';</v>
      </c>
      <c r="AA69" t="str">
        <f t="shared" si="7"/>
        <v>UPDATE `Horseman` SET `TimeMin`='20h:15m:00' WHERE `Level`='9';</v>
      </c>
      <c r="AB69" t="str">
        <f t="shared" si="7"/>
        <v>UPDATE `Horseman` SET `TimeInt`='72900' WHERE `Level`='9';</v>
      </c>
      <c r="AC69" t="str">
        <f t="shared" si="7"/>
        <v>UPDATE `Horseman` SET `Required`='' WHERE `Level`='9';</v>
      </c>
      <c r="AD69" t="str">
        <f t="shared" si="7"/>
        <v>UPDATE `Horseman` SET `Required_ID`='0' WHERE `Level`='9';</v>
      </c>
      <c r="AE69" t="str">
        <f t="shared" si="7"/>
        <v>UPDATE `Horseman` SET `RequiredLevel`='0' WHERE `Level`='9';</v>
      </c>
      <c r="AK69" s="77"/>
      <c r="AL69" s="78"/>
      <c r="AM69" s="78"/>
      <c r="AN69" s="78"/>
      <c r="AO69" s="78"/>
      <c r="AP69" s="76"/>
      <c r="AQ69" s="79"/>
      <c r="AR69" s="80"/>
    </row>
    <row r="70" spans="1:44" x14ac:dyDescent="0.25">
      <c r="A70" s="18">
        <v>10</v>
      </c>
      <c r="B70" s="73">
        <v>104</v>
      </c>
      <c r="C70" s="20">
        <v>41310</v>
      </c>
      <c r="D70" s="103">
        <v>4.3499999999999996</v>
      </c>
      <c r="E70" s="103">
        <v>2.4500000000000002</v>
      </c>
      <c r="F70" s="103">
        <v>11.85</v>
      </c>
      <c r="G70" s="95">
        <v>470245</v>
      </c>
      <c r="H70" s="95">
        <v>549898</v>
      </c>
      <c r="I70" s="95">
        <v>659864</v>
      </c>
      <c r="J70" s="95">
        <v>461968</v>
      </c>
      <c r="K70" s="97" t="s">
        <v>229</v>
      </c>
      <c r="L70" s="94">
        <v>87480</v>
      </c>
      <c r="M70" s="15" t="s">
        <v>31</v>
      </c>
      <c r="N70" s="54">
        <v>8</v>
      </c>
      <c r="O70" s="54">
        <v>10</v>
      </c>
      <c r="P70" s="91">
        <v>0</v>
      </c>
      <c r="R70" t="str">
        <f t="shared" si="7"/>
        <v>UPDATE `Horseman` SET `TrainingTime`='104' WHERE `Level`='10';</v>
      </c>
      <c r="S70" t="str">
        <f t="shared" si="7"/>
        <v>UPDATE `Horseman` SET `MightBonus`='41310' WHERE `Level`='10';</v>
      </c>
      <c r="T70" t="str">
        <f t="shared" si="7"/>
        <v>UPDATE `Horseman` SET `Attack`='4.35' WHERE `Level`='10';</v>
      </c>
      <c r="U70" t="str">
        <f t="shared" si="7"/>
        <v>UPDATE `Horseman` SET `Defend`='2.45' WHERE `Level`='10';</v>
      </c>
      <c r="V70" t="str">
        <f t="shared" si="7"/>
        <v>UPDATE `Horseman` SET `Health`='11.85' WHERE `Level`='10';</v>
      </c>
      <c r="W70" t="str">
        <f t="shared" si="7"/>
        <v>UPDATE `Horseman` SET `FoodCost`='470245' WHERE `Level`='10';</v>
      </c>
      <c r="X70" t="str">
        <f t="shared" si="7"/>
        <v>UPDATE `Horseman` SET `WoodCost`='549898' WHERE `Level`='10';</v>
      </c>
      <c r="Y70" t="str">
        <f t="shared" si="7"/>
        <v>UPDATE `Horseman` SET `StoneCost`='659864' WHERE `Level`='10';</v>
      </c>
      <c r="Z70" t="str">
        <f t="shared" si="7"/>
        <v>UPDATE `Horseman` SET `MetalCost`='461968' WHERE `Level`='10';</v>
      </c>
      <c r="AA70" t="str">
        <f t="shared" si="7"/>
        <v>UPDATE `Horseman` SET `TimeMin`='1d 0h:18m:00' WHERE `Level`='10';</v>
      </c>
      <c r="AB70" t="str">
        <f t="shared" si="7"/>
        <v>UPDATE `Horseman` SET `TimeInt`='87480' WHERE `Level`='10';</v>
      </c>
      <c r="AC70" t="str">
        <f t="shared" si="7"/>
        <v>UPDATE `Horseman` SET `Required`='Stone Lv10' WHERE `Level`='10';</v>
      </c>
      <c r="AD70" t="str">
        <f t="shared" si="7"/>
        <v>UPDATE `Horseman` SET `Required_ID`='8' WHERE `Level`='10';</v>
      </c>
      <c r="AE70" t="str">
        <f t="shared" si="7"/>
        <v>UPDATE `Horseman` SET `RequiredLevel`='10' WHERE `Level`='10';</v>
      </c>
      <c r="AK70" s="77"/>
      <c r="AL70" s="78"/>
      <c r="AM70" s="78"/>
      <c r="AN70" s="78"/>
      <c r="AO70" s="78"/>
      <c r="AP70" s="76"/>
      <c r="AQ70" s="79"/>
      <c r="AR70" s="80"/>
    </row>
    <row r="71" spans="1:44" x14ac:dyDescent="0.25">
      <c r="A71" s="18">
        <v>11</v>
      </c>
      <c r="B71" s="73">
        <v>100</v>
      </c>
      <c r="C71" s="20">
        <v>49572</v>
      </c>
      <c r="D71" s="103">
        <v>4.5</v>
      </c>
      <c r="E71" s="103">
        <v>2.5</v>
      </c>
      <c r="F71" s="103">
        <v>12.05</v>
      </c>
      <c r="G71" s="95">
        <v>589058</v>
      </c>
      <c r="H71" s="95">
        <v>669364</v>
      </c>
      <c r="I71" s="95">
        <v>803223</v>
      </c>
      <c r="J71" s="95">
        <v>532615</v>
      </c>
      <c r="K71" s="96" t="s">
        <v>230</v>
      </c>
      <c r="L71" s="70">
        <v>104976</v>
      </c>
      <c r="M71" s="15" t="s">
        <v>35</v>
      </c>
      <c r="N71" s="54">
        <v>8</v>
      </c>
      <c r="O71" s="54">
        <v>11</v>
      </c>
      <c r="P71" s="91">
        <v>0</v>
      </c>
      <c r="R71" t="str">
        <f t="shared" si="7"/>
        <v>UPDATE `Horseman` SET `TrainingTime`='100' WHERE `Level`='11';</v>
      </c>
      <c r="S71" t="str">
        <f t="shared" si="7"/>
        <v>UPDATE `Horseman` SET `MightBonus`='49572' WHERE `Level`='11';</v>
      </c>
      <c r="T71" t="str">
        <f t="shared" si="7"/>
        <v>UPDATE `Horseman` SET `Attack`='4.5' WHERE `Level`='11';</v>
      </c>
      <c r="U71" t="str">
        <f t="shared" si="7"/>
        <v>UPDATE `Horseman` SET `Defend`='2.5' WHERE `Level`='11';</v>
      </c>
      <c r="V71" t="str">
        <f t="shared" si="7"/>
        <v>UPDATE `Horseman` SET `Health`='12.05' WHERE `Level`='11';</v>
      </c>
      <c r="W71" t="str">
        <f t="shared" si="7"/>
        <v>UPDATE `Horseman` SET `FoodCost`='589058' WHERE `Level`='11';</v>
      </c>
      <c r="X71" t="str">
        <f t="shared" si="7"/>
        <v>UPDATE `Horseman` SET `WoodCost`='669364' WHERE `Level`='11';</v>
      </c>
      <c r="Y71" t="str">
        <f t="shared" si="7"/>
        <v>UPDATE `Horseman` SET `StoneCost`='803223' WHERE `Level`='11';</v>
      </c>
      <c r="Z71" t="str">
        <f t="shared" si="7"/>
        <v>UPDATE `Horseman` SET `MetalCost`='532615' WHERE `Level`='11';</v>
      </c>
      <c r="AA71" t="str">
        <f t="shared" si="7"/>
        <v>UPDATE `Horseman` SET `TimeMin`='1d 5h:09m:36' WHERE `Level`='11';</v>
      </c>
      <c r="AB71" t="str">
        <f t="shared" si="7"/>
        <v>UPDATE `Horseman` SET `TimeInt`='104976' WHERE `Level`='11';</v>
      </c>
      <c r="AC71" t="str">
        <f t="shared" si="7"/>
        <v>UPDATE `Horseman` SET `Required`='Stone Lv11' WHERE `Level`='11';</v>
      </c>
      <c r="AD71" t="str">
        <f t="shared" si="7"/>
        <v>UPDATE `Horseman` SET `Required_ID`='8' WHERE `Level`='11';</v>
      </c>
      <c r="AE71" t="str">
        <f t="shared" si="7"/>
        <v>UPDATE `Horseman` SET `RequiredLevel`='11' WHERE `Level`='11';</v>
      </c>
      <c r="AK71" s="77"/>
      <c r="AL71" s="78"/>
      <c r="AM71" s="78"/>
      <c r="AN71" s="78"/>
      <c r="AO71" s="78"/>
      <c r="AP71" s="76"/>
      <c r="AQ71" s="79"/>
      <c r="AR71" s="80"/>
    </row>
    <row r="72" spans="1:44" x14ac:dyDescent="0.25">
      <c r="A72" s="18">
        <v>12</v>
      </c>
      <c r="B72" s="73">
        <v>96</v>
      </c>
      <c r="C72" s="20">
        <v>59486</v>
      </c>
      <c r="D72" s="103">
        <v>4.6500000000000004</v>
      </c>
      <c r="E72" s="103">
        <v>2.5499999999999998</v>
      </c>
      <c r="F72" s="103">
        <v>12.25</v>
      </c>
      <c r="G72" s="95">
        <v>676746</v>
      </c>
      <c r="H72" s="95">
        <v>792923</v>
      </c>
      <c r="I72" s="95">
        <v>951494</v>
      </c>
      <c r="J72" s="95">
        <v>645974</v>
      </c>
      <c r="K72" s="97" t="s">
        <v>251</v>
      </c>
      <c r="L72" s="94">
        <v>125971</v>
      </c>
      <c r="M72" s="15" t="s">
        <v>36</v>
      </c>
      <c r="N72" s="54">
        <v>8</v>
      </c>
      <c r="O72" s="54">
        <v>12</v>
      </c>
      <c r="P72" s="91">
        <v>0</v>
      </c>
      <c r="R72" t="str">
        <f t="shared" si="7"/>
        <v>UPDATE `Horseman` SET `TrainingTime`='96' WHERE `Level`='12';</v>
      </c>
      <c r="S72" t="str">
        <f t="shared" si="7"/>
        <v>UPDATE `Horseman` SET `MightBonus`='59486' WHERE `Level`='12';</v>
      </c>
      <c r="T72" t="str">
        <f t="shared" si="7"/>
        <v>UPDATE `Horseman` SET `Attack`='4.65' WHERE `Level`='12';</v>
      </c>
      <c r="U72" t="str">
        <f t="shared" si="7"/>
        <v>UPDATE `Horseman` SET `Defend`='2.55' WHERE `Level`='12';</v>
      </c>
      <c r="V72" t="str">
        <f t="shared" si="7"/>
        <v>UPDATE `Horseman` SET `Health`='12.25' WHERE `Level`='12';</v>
      </c>
      <c r="W72" t="str">
        <f t="shared" si="7"/>
        <v>UPDATE `Horseman` SET `FoodCost`='676746' WHERE `Level`='12';</v>
      </c>
      <c r="X72" t="str">
        <f t="shared" si="7"/>
        <v>UPDATE `Horseman` SET `WoodCost`='792923' WHERE `Level`='12';</v>
      </c>
      <c r="Y72" t="str">
        <f t="shared" si="7"/>
        <v>UPDATE `Horseman` SET `StoneCost`='951494' WHERE `Level`='12';</v>
      </c>
      <c r="Z72" t="str">
        <f t="shared" si="7"/>
        <v>UPDATE `Horseman` SET `MetalCost`='645974' WHERE `Level`='12';</v>
      </c>
      <c r="AA72" t="str">
        <f t="shared" si="7"/>
        <v>UPDATE `Horseman` SET `TimeMin`='1d 10h:59m:31' WHERE `Level`='12';</v>
      </c>
      <c r="AB72" t="str">
        <f t="shared" si="7"/>
        <v>UPDATE `Horseman` SET `TimeInt`='125971' WHERE `Level`='12';</v>
      </c>
      <c r="AC72" t="str">
        <f t="shared" si="7"/>
        <v>UPDATE `Horseman` SET `Required`='Stone Lv12' WHERE `Level`='12';</v>
      </c>
      <c r="AD72" t="str">
        <f t="shared" si="7"/>
        <v>UPDATE `Horseman` SET `Required_ID`='8' WHERE `Level`='12';</v>
      </c>
      <c r="AE72" t="str">
        <f t="shared" si="7"/>
        <v>UPDATE `Horseman` SET `RequiredLevel`='12' WHERE `Level`='12';</v>
      </c>
      <c r="AK72" s="77"/>
      <c r="AL72" s="78"/>
      <c r="AM72" s="78"/>
      <c r="AN72" s="78"/>
      <c r="AO72" s="78"/>
      <c r="AP72" s="76"/>
      <c r="AQ72" s="79"/>
      <c r="AR72" s="80"/>
    </row>
    <row r="73" spans="1:44" x14ac:dyDescent="0.25">
      <c r="A73" s="18">
        <v>13</v>
      </c>
      <c r="B73" s="73">
        <v>92</v>
      </c>
      <c r="C73" s="20">
        <v>71384</v>
      </c>
      <c r="D73" s="103">
        <v>4.8</v>
      </c>
      <c r="E73" s="103">
        <v>2.6</v>
      </c>
      <c r="F73" s="103">
        <v>12.45</v>
      </c>
      <c r="G73" s="95">
        <v>819152</v>
      </c>
      <c r="H73" s="95">
        <v>950779</v>
      </c>
      <c r="I73" s="95">
        <v>1140921</v>
      </c>
      <c r="J73" s="95">
        <v>808144</v>
      </c>
      <c r="K73" s="96" t="s">
        <v>232</v>
      </c>
      <c r="L73" s="70">
        <v>151166</v>
      </c>
      <c r="M73" s="15" t="s">
        <v>37</v>
      </c>
      <c r="N73" s="54">
        <v>8</v>
      </c>
      <c r="O73" s="54">
        <v>13</v>
      </c>
      <c r="P73" s="91">
        <v>0</v>
      </c>
      <c r="R73" t="str">
        <f t="shared" si="7"/>
        <v>UPDATE `Horseman` SET `TrainingTime`='92' WHERE `Level`='13';</v>
      </c>
      <c r="S73" t="str">
        <f t="shared" si="7"/>
        <v>UPDATE `Horseman` SET `MightBonus`='71384' WHERE `Level`='13';</v>
      </c>
      <c r="T73" t="str">
        <f t="shared" si="7"/>
        <v>UPDATE `Horseman` SET `Attack`='4.8' WHERE `Level`='13';</v>
      </c>
      <c r="U73" t="str">
        <f t="shared" si="7"/>
        <v>UPDATE `Horseman` SET `Defend`='2.6' WHERE `Level`='13';</v>
      </c>
      <c r="V73" t="str">
        <f t="shared" si="7"/>
        <v>UPDATE `Horseman` SET `Health`='12.45' WHERE `Level`='13';</v>
      </c>
      <c r="W73" t="str">
        <f t="shared" si="7"/>
        <v>UPDATE `Horseman` SET `FoodCost`='819152' WHERE `Level`='13';</v>
      </c>
      <c r="X73" t="str">
        <f t="shared" si="7"/>
        <v>UPDATE `Horseman` SET `WoodCost`='950779' WHERE `Level`='13';</v>
      </c>
      <c r="Y73" t="str">
        <f t="shared" si="7"/>
        <v>UPDATE `Horseman` SET `StoneCost`='1140921' WHERE `Level`='13';</v>
      </c>
      <c r="Z73" t="str">
        <f t="shared" si="7"/>
        <v>UPDATE `Horseman` SET `MetalCost`='808144' WHERE `Level`='13';</v>
      </c>
      <c r="AA73" t="str">
        <f t="shared" si="7"/>
        <v>UPDATE `Horseman` SET `TimeMin`='1d 17h:59m:26' WHERE `Level`='13';</v>
      </c>
      <c r="AB73" t="str">
        <f t="shared" si="7"/>
        <v>UPDATE `Horseman` SET `TimeInt`='151166' WHERE `Level`='13';</v>
      </c>
      <c r="AC73" t="str">
        <f t="shared" si="7"/>
        <v>UPDATE `Horseman` SET `Required`='Stone Lv13' WHERE `Level`='13';</v>
      </c>
      <c r="AD73" t="str">
        <f t="shared" si="7"/>
        <v>UPDATE `Horseman` SET `Required_ID`='8' WHERE `Level`='13';</v>
      </c>
      <c r="AE73" t="str">
        <f t="shared" si="7"/>
        <v>UPDATE `Horseman` SET `RequiredLevel`='13' WHERE `Level`='13';</v>
      </c>
      <c r="AK73" s="77"/>
      <c r="AL73" s="78"/>
      <c r="AM73" s="78"/>
      <c r="AN73" s="78"/>
      <c r="AO73" s="78"/>
      <c r="AP73" s="76"/>
      <c r="AQ73" s="79"/>
      <c r="AR73" s="80"/>
    </row>
    <row r="74" spans="1:44" x14ac:dyDescent="0.25">
      <c r="A74" s="18">
        <v>14</v>
      </c>
      <c r="B74" s="73">
        <v>88</v>
      </c>
      <c r="C74" s="20">
        <v>85661</v>
      </c>
      <c r="D74" s="103">
        <v>4.95</v>
      </c>
      <c r="E74" s="103">
        <v>2.65</v>
      </c>
      <c r="F74" s="103">
        <v>12.65</v>
      </c>
      <c r="G74" s="95">
        <v>974336</v>
      </c>
      <c r="H74" s="95">
        <v>1167198</v>
      </c>
      <c r="I74" s="95">
        <v>1400624</v>
      </c>
      <c r="J74" s="95">
        <v>951168</v>
      </c>
      <c r="K74" s="98" t="s">
        <v>252</v>
      </c>
      <c r="L74" s="94">
        <v>181399</v>
      </c>
      <c r="M74" s="15" t="s">
        <v>38</v>
      </c>
      <c r="N74" s="54">
        <v>8</v>
      </c>
      <c r="O74" s="54">
        <v>14</v>
      </c>
      <c r="P74" s="91">
        <v>0</v>
      </c>
      <c r="R74" t="str">
        <f t="shared" si="7"/>
        <v>UPDATE `Horseman` SET `TrainingTime`='88' WHERE `Level`='14';</v>
      </c>
      <c r="S74" t="str">
        <f t="shared" si="7"/>
        <v>UPDATE `Horseman` SET `MightBonus`='85661' WHERE `Level`='14';</v>
      </c>
      <c r="T74" t="str">
        <f t="shared" si="7"/>
        <v>UPDATE `Horseman` SET `Attack`='4.95' WHERE `Level`='14';</v>
      </c>
      <c r="U74" t="str">
        <f t="shared" si="7"/>
        <v>UPDATE `Horseman` SET `Defend`='2.65' WHERE `Level`='14';</v>
      </c>
      <c r="V74" t="str">
        <f t="shared" si="7"/>
        <v>UPDATE `Horseman` SET `Health`='12.65' WHERE `Level`='14';</v>
      </c>
      <c r="W74" t="str">
        <f t="shared" si="7"/>
        <v>UPDATE `Horseman` SET `FoodCost`='974336' WHERE `Level`='14';</v>
      </c>
      <c r="X74" t="str">
        <f t="shared" si="7"/>
        <v>UPDATE `Horseman` SET `WoodCost`='1167198' WHERE `Level`='14';</v>
      </c>
      <c r="Y74" t="str">
        <f t="shared" si="7"/>
        <v>UPDATE `Horseman` SET `StoneCost`='1400624' WHERE `Level`='14';</v>
      </c>
      <c r="Z74" t="str">
        <f t="shared" si="7"/>
        <v>UPDATE `Horseman` SET `MetalCost`='951168' WHERE `Level`='14';</v>
      </c>
      <c r="AA74" t="str">
        <f t="shared" si="7"/>
        <v>UPDATE `Horseman` SET `TimeMin`='2d 2h:23m:19' WHERE `Level`='14';</v>
      </c>
      <c r="AB74" t="str">
        <f t="shared" si="7"/>
        <v>UPDATE `Horseman` SET `TimeInt`='181399' WHERE `Level`='14';</v>
      </c>
      <c r="AC74" t="str">
        <f t="shared" si="7"/>
        <v>UPDATE `Horseman` SET `Required`='Stone Lv14' WHERE `Level`='14';</v>
      </c>
      <c r="AD74" t="str">
        <f t="shared" si="7"/>
        <v>UPDATE `Horseman` SET `Required_ID`='8' WHERE `Level`='14';</v>
      </c>
      <c r="AE74" t="str">
        <f t="shared" si="7"/>
        <v>UPDATE `Horseman` SET `RequiredLevel`='14' WHERE `Level`='14';</v>
      </c>
      <c r="AK74" s="77"/>
      <c r="AL74" s="78"/>
      <c r="AM74" s="78"/>
      <c r="AN74" s="78"/>
      <c r="AO74" s="78"/>
      <c r="AP74" s="76"/>
      <c r="AQ74" s="79"/>
      <c r="AR74" s="80"/>
    </row>
    <row r="75" spans="1:44" x14ac:dyDescent="0.25">
      <c r="A75" s="18">
        <v>15</v>
      </c>
      <c r="B75" s="73">
        <v>85</v>
      </c>
      <c r="C75" s="20">
        <v>128491</v>
      </c>
      <c r="D75" s="103">
        <v>5.0999999999999996</v>
      </c>
      <c r="E75" s="103">
        <v>2.7</v>
      </c>
      <c r="F75" s="103">
        <v>12.85</v>
      </c>
      <c r="G75" s="95">
        <v>1533494</v>
      </c>
      <c r="H75" s="95">
        <v>1721262</v>
      </c>
      <c r="I75" s="95">
        <v>2065500</v>
      </c>
      <c r="J75" s="95">
        <v>1389841</v>
      </c>
      <c r="K75" s="99" t="s">
        <v>253</v>
      </c>
      <c r="L75" s="70">
        <v>272099</v>
      </c>
      <c r="M75" s="15" t="s">
        <v>39</v>
      </c>
      <c r="N75" s="54">
        <v>8</v>
      </c>
      <c r="O75" s="54">
        <v>15</v>
      </c>
      <c r="P75" s="91">
        <v>0</v>
      </c>
      <c r="R75" t="str">
        <f t="shared" si="7"/>
        <v>UPDATE `Horseman` SET `TrainingTime`='85' WHERE `Level`='15';</v>
      </c>
      <c r="S75" t="str">
        <f t="shared" si="7"/>
        <v>UPDATE `Horseman` SET `MightBonus`='128491' WHERE `Level`='15';</v>
      </c>
      <c r="T75" t="str">
        <f t="shared" si="7"/>
        <v>UPDATE `Horseman` SET `Attack`='5.1' WHERE `Level`='15';</v>
      </c>
      <c r="U75" t="str">
        <f t="shared" si="7"/>
        <v>UPDATE `Horseman` SET `Defend`='2.7' WHERE `Level`='15';</v>
      </c>
      <c r="V75" t="str">
        <f t="shared" si="7"/>
        <v>UPDATE `Horseman` SET `Health`='12.85' WHERE `Level`='15';</v>
      </c>
      <c r="W75" t="str">
        <f t="shared" si="7"/>
        <v>UPDATE `Horseman` SET `FoodCost`='1533494' WHERE `Level`='15';</v>
      </c>
      <c r="X75" t="str">
        <f t="shared" si="7"/>
        <v>UPDATE `Horseman` SET `WoodCost`='1721262' WHERE `Level`='15';</v>
      </c>
      <c r="Y75" t="str">
        <f t="shared" si="7"/>
        <v>UPDATE `Horseman` SET `StoneCost`='2065500' WHERE `Level`='15';</v>
      </c>
      <c r="Z75" t="str">
        <f t="shared" si="7"/>
        <v>UPDATE `Horseman` SET `MetalCost`='1389841' WHERE `Level`='15';</v>
      </c>
      <c r="AA75" t="str">
        <f t="shared" si="7"/>
        <v>UPDATE `Horseman` SET `TimeMin`='3d 3h:34m:59' WHERE `Level`='15';</v>
      </c>
      <c r="AB75" t="str">
        <f t="shared" si="7"/>
        <v>UPDATE `Horseman` SET `TimeInt`='272099' WHERE `Level`='15';</v>
      </c>
      <c r="AC75" t="str">
        <f t="shared" si="7"/>
        <v>UPDATE `Horseman` SET `Required`='Stone Lv15' WHERE `Level`='15';</v>
      </c>
      <c r="AD75" t="str">
        <f t="shared" si="7"/>
        <v>UPDATE `Horseman` SET `Required_ID`='8' WHERE `Level`='15';</v>
      </c>
      <c r="AE75" t="str">
        <f t="shared" si="7"/>
        <v>UPDATE `Horseman` SET `RequiredLevel`='15' WHERE `Level`='15';</v>
      </c>
      <c r="AK75" s="77"/>
      <c r="AL75" s="78"/>
      <c r="AM75" s="78"/>
      <c r="AN75" s="78"/>
      <c r="AO75" s="78"/>
      <c r="AP75" s="76"/>
      <c r="AQ75" s="79"/>
      <c r="AR75" s="80"/>
    </row>
    <row r="76" spans="1:44" x14ac:dyDescent="0.25">
      <c r="A76" s="18">
        <v>16</v>
      </c>
      <c r="B76" s="73">
        <v>82</v>
      </c>
      <c r="C76" s="20">
        <v>321227</v>
      </c>
      <c r="D76" s="103">
        <v>5.25</v>
      </c>
      <c r="E76" s="103">
        <v>2.75</v>
      </c>
      <c r="F76" s="103">
        <v>13.05</v>
      </c>
      <c r="G76" s="95">
        <v>3713934</v>
      </c>
      <c r="H76" s="95">
        <v>4395538</v>
      </c>
      <c r="I76" s="95">
        <v>5274632</v>
      </c>
      <c r="J76" s="95">
        <v>3474562</v>
      </c>
      <c r="K76" s="98" t="s">
        <v>254</v>
      </c>
      <c r="L76" s="94">
        <v>680245</v>
      </c>
      <c r="M76" s="15" t="s">
        <v>59</v>
      </c>
      <c r="N76" s="54">
        <v>8</v>
      </c>
      <c r="O76" s="54">
        <v>16</v>
      </c>
      <c r="P76" s="91">
        <v>0</v>
      </c>
      <c r="R76" t="str">
        <f t="shared" si="7"/>
        <v>UPDATE `Horseman` SET `TrainingTime`='82' WHERE `Level`='16';</v>
      </c>
      <c r="S76" t="str">
        <f t="shared" si="7"/>
        <v>UPDATE `Horseman` SET `MightBonus`='321227' WHERE `Level`='16';</v>
      </c>
      <c r="T76" t="str">
        <f t="shared" si="7"/>
        <v>UPDATE `Horseman` SET `Attack`='5.25' WHERE `Level`='16';</v>
      </c>
      <c r="U76" t="str">
        <f t="shared" si="7"/>
        <v>UPDATE `Horseman` SET `Defend`='2.75' WHERE `Level`='16';</v>
      </c>
      <c r="V76" t="str">
        <f t="shared" si="7"/>
        <v>UPDATE `Horseman` SET `Health`='13.05' WHERE `Level`='16';</v>
      </c>
      <c r="W76" t="str">
        <f t="shared" si="7"/>
        <v>UPDATE `Horseman` SET `FoodCost`='3713934' WHERE `Level`='16';</v>
      </c>
      <c r="X76" t="str">
        <f t="shared" si="7"/>
        <v>UPDATE `Horseman` SET `WoodCost`='4395538' WHERE `Level`='16';</v>
      </c>
      <c r="Y76" t="str">
        <f t="shared" si="7"/>
        <v>UPDATE `Horseman` SET `StoneCost`='5274632' WHERE `Level`='16';</v>
      </c>
      <c r="Z76" t="str">
        <f t="shared" si="7"/>
        <v>UPDATE `Horseman` SET `MetalCost`='3474562' WHERE `Level`='16';</v>
      </c>
      <c r="AA76" t="str">
        <f t="shared" si="7"/>
        <v>UPDATE `Horseman` SET `TimeMin`='7d 20h:57m:25' WHERE `Level`='16';</v>
      </c>
      <c r="AB76" t="str">
        <f t="shared" si="7"/>
        <v>UPDATE `Horseman` SET `TimeInt`='680245' WHERE `Level`='16';</v>
      </c>
      <c r="AC76" t="str">
        <f t="shared" si="7"/>
        <v>UPDATE `Horseman` SET `Required`='Stone Lv16' WHERE `Level`='16';</v>
      </c>
      <c r="AD76" t="str">
        <f t="shared" si="7"/>
        <v>UPDATE `Horseman` SET `Required_ID`='8' WHERE `Level`='16';</v>
      </c>
      <c r="AE76" t="str">
        <f t="shared" si="7"/>
        <v>UPDATE `Horseman` SET `RequiredLevel`='16' WHERE `Level`='16';</v>
      </c>
      <c r="AK76" s="77"/>
      <c r="AL76" s="78"/>
      <c r="AM76" s="78"/>
      <c r="AN76" s="78"/>
      <c r="AO76" s="78"/>
      <c r="AP76" s="76"/>
      <c r="AQ76" s="79"/>
      <c r="AR76" s="80"/>
    </row>
    <row r="77" spans="1:44" x14ac:dyDescent="0.25">
      <c r="A77" s="18">
        <v>17</v>
      </c>
      <c r="B77" s="73">
        <v>79</v>
      </c>
      <c r="C77" s="20">
        <v>481840</v>
      </c>
      <c r="D77" s="103">
        <v>5.4</v>
      </c>
      <c r="E77" s="103">
        <v>2.8</v>
      </c>
      <c r="F77" s="103">
        <v>13.25</v>
      </c>
      <c r="G77" s="95">
        <v>5600887</v>
      </c>
      <c r="H77" s="95">
        <v>6573267</v>
      </c>
      <c r="I77" s="95">
        <v>7887906</v>
      </c>
      <c r="J77" s="95">
        <v>5217830</v>
      </c>
      <c r="K77" s="99" t="s">
        <v>255</v>
      </c>
      <c r="L77" s="70">
        <v>1020367</v>
      </c>
      <c r="M77" s="15" t="s">
        <v>60</v>
      </c>
      <c r="N77" s="54">
        <v>8</v>
      </c>
      <c r="O77" s="54">
        <v>17</v>
      </c>
      <c r="P77" s="91">
        <v>0</v>
      </c>
      <c r="R77" t="str">
        <f t="shared" ref="R77:AE80" si="8">CONCATENATE($Q$60,R$60,$Q$61,B77,$Q$62,$A77,$Q$63)</f>
        <v>UPDATE `Horseman` SET `TrainingTime`='79' WHERE `Level`='17';</v>
      </c>
      <c r="S77" t="str">
        <f t="shared" si="8"/>
        <v>UPDATE `Horseman` SET `MightBonus`='481840' WHERE `Level`='17';</v>
      </c>
      <c r="T77" t="str">
        <f t="shared" si="8"/>
        <v>UPDATE `Horseman` SET `Attack`='5.4' WHERE `Level`='17';</v>
      </c>
      <c r="U77" t="str">
        <f t="shared" si="8"/>
        <v>UPDATE `Horseman` SET `Defend`='2.8' WHERE `Level`='17';</v>
      </c>
      <c r="V77" t="str">
        <f t="shared" si="8"/>
        <v>UPDATE `Horseman` SET `Health`='13.25' WHERE `Level`='17';</v>
      </c>
      <c r="W77" t="str">
        <f t="shared" si="8"/>
        <v>UPDATE `Horseman` SET `FoodCost`='5600887' WHERE `Level`='17';</v>
      </c>
      <c r="X77" t="str">
        <f t="shared" si="8"/>
        <v>UPDATE `Horseman` SET `WoodCost`='6573267' WHERE `Level`='17';</v>
      </c>
      <c r="Y77" t="str">
        <f t="shared" si="8"/>
        <v>UPDATE `Horseman` SET `StoneCost`='7887906' WHERE `Level`='17';</v>
      </c>
      <c r="Z77" t="str">
        <f t="shared" si="8"/>
        <v>UPDATE `Horseman` SET `MetalCost`='5217830' WHERE `Level`='17';</v>
      </c>
      <c r="AA77" t="str">
        <f t="shared" si="8"/>
        <v>UPDATE `Horseman` SET `TimeMin`='11d 19h:26m:07' WHERE `Level`='17';</v>
      </c>
      <c r="AB77" t="str">
        <f t="shared" si="8"/>
        <v>UPDATE `Horseman` SET `TimeInt`='1020367' WHERE `Level`='17';</v>
      </c>
      <c r="AC77" t="str">
        <f t="shared" si="8"/>
        <v>UPDATE `Horseman` SET `Required`='Stone Lv17' WHERE `Level`='17';</v>
      </c>
      <c r="AD77" t="str">
        <f t="shared" si="8"/>
        <v>UPDATE `Horseman` SET `Required_ID`='8' WHERE `Level`='17';</v>
      </c>
      <c r="AE77" t="str">
        <f t="shared" si="8"/>
        <v>UPDATE `Horseman` SET `RequiredLevel`='17' WHERE `Level`='17';</v>
      </c>
      <c r="AK77" s="77"/>
      <c r="AL77" s="78"/>
      <c r="AM77" s="78"/>
      <c r="AN77" s="78"/>
      <c r="AO77" s="78"/>
      <c r="AP77" s="76"/>
      <c r="AQ77" s="79"/>
      <c r="AR77" s="80"/>
    </row>
    <row r="78" spans="1:44" x14ac:dyDescent="0.25">
      <c r="A78" s="18">
        <v>18</v>
      </c>
      <c r="B78" s="73">
        <v>76</v>
      </c>
      <c r="C78" s="20">
        <v>963680</v>
      </c>
      <c r="D78" s="103">
        <v>5.55</v>
      </c>
      <c r="E78" s="103">
        <v>2.85</v>
      </c>
      <c r="F78" s="103">
        <v>13.45</v>
      </c>
      <c r="G78" s="95">
        <v>11561164</v>
      </c>
      <c r="H78" s="95">
        <v>12847064</v>
      </c>
      <c r="I78" s="95">
        <v>15416463</v>
      </c>
      <c r="J78" s="95">
        <v>10435639</v>
      </c>
      <c r="K78" s="99" t="s">
        <v>256</v>
      </c>
      <c r="L78" s="94">
        <v>2040734</v>
      </c>
      <c r="M78" s="15" t="s">
        <v>61</v>
      </c>
      <c r="N78" s="54">
        <v>8</v>
      </c>
      <c r="O78" s="54">
        <v>18</v>
      </c>
      <c r="P78" s="91">
        <v>0</v>
      </c>
      <c r="R78" t="str">
        <f t="shared" si="8"/>
        <v>UPDATE `Horseman` SET `TrainingTime`='76' WHERE `Level`='18';</v>
      </c>
      <c r="S78" t="str">
        <f t="shared" si="8"/>
        <v>UPDATE `Horseman` SET `MightBonus`='963680' WHERE `Level`='18';</v>
      </c>
      <c r="T78" t="str">
        <f t="shared" si="8"/>
        <v>UPDATE `Horseman` SET `Attack`='5.55' WHERE `Level`='18';</v>
      </c>
      <c r="U78" t="str">
        <f t="shared" si="8"/>
        <v>UPDATE `Horseman` SET `Defend`='2.85' WHERE `Level`='18';</v>
      </c>
      <c r="V78" t="str">
        <f t="shared" si="8"/>
        <v>UPDATE `Horseman` SET `Health`='13.45' WHERE `Level`='18';</v>
      </c>
      <c r="W78" t="str">
        <f t="shared" si="8"/>
        <v>UPDATE `Horseman` SET `FoodCost`='11561164' WHERE `Level`='18';</v>
      </c>
      <c r="X78" t="str">
        <f t="shared" si="8"/>
        <v>UPDATE `Horseman` SET `WoodCost`='12847064' WHERE `Level`='18';</v>
      </c>
      <c r="Y78" t="str">
        <f t="shared" si="8"/>
        <v>UPDATE `Horseman` SET `StoneCost`='15416463' WHERE `Level`='18';</v>
      </c>
      <c r="Z78" t="str">
        <f t="shared" si="8"/>
        <v>UPDATE `Horseman` SET `MetalCost`='10435639' WHERE `Level`='18';</v>
      </c>
      <c r="AA78" t="str">
        <f t="shared" si="8"/>
        <v>UPDATE `Horseman` SET `TimeMin`='23d 14h:52m:14' WHERE `Level`='18';</v>
      </c>
      <c r="AB78" t="str">
        <f t="shared" si="8"/>
        <v>UPDATE `Horseman` SET `TimeInt`='2040734' WHERE `Level`='18';</v>
      </c>
      <c r="AC78" t="str">
        <f t="shared" si="8"/>
        <v>UPDATE `Horseman` SET `Required`='Stone Lv18' WHERE `Level`='18';</v>
      </c>
      <c r="AD78" t="str">
        <f t="shared" si="8"/>
        <v>UPDATE `Horseman` SET `Required_ID`='8' WHERE `Level`='18';</v>
      </c>
      <c r="AE78" t="str">
        <f t="shared" si="8"/>
        <v>UPDATE `Horseman` SET `RequiredLevel`='18' WHERE `Level`='18';</v>
      </c>
      <c r="AK78" s="77"/>
      <c r="AL78" s="78"/>
      <c r="AM78" s="78"/>
      <c r="AN78" s="78"/>
      <c r="AO78" s="78"/>
      <c r="AP78" s="76"/>
      <c r="AQ78" s="79"/>
      <c r="AR78" s="80"/>
    </row>
    <row r="79" spans="1:44" x14ac:dyDescent="0.25">
      <c r="A79" s="18">
        <v>19</v>
      </c>
      <c r="B79" s="73">
        <v>73</v>
      </c>
      <c r="C79" s="20">
        <v>1445519</v>
      </c>
      <c r="D79" s="103">
        <v>5.7</v>
      </c>
      <c r="E79" s="103">
        <v>2.9</v>
      </c>
      <c r="F79" s="103">
        <v>13.65</v>
      </c>
      <c r="G79" s="95">
        <v>16681531</v>
      </c>
      <c r="H79" s="95">
        <v>19639653</v>
      </c>
      <c r="I79" s="95">
        <v>23567570</v>
      </c>
      <c r="J79" s="95">
        <v>15875562</v>
      </c>
      <c r="K79" s="99" t="s">
        <v>242</v>
      </c>
      <c r="L79" s="70">
        <v>3061100</v>
      </c>
      <c r="M79" s="15" t="s">
        <v>62</v>
      </c>
      <c r="N79" s="54">
        <v>8</v>
      </c>
      <c r="O79" s="54">
        <v>19</v>
      </c>
      <c r="P79" s="91">
        <v>0</v>
      </c>
      <c r="R79" t="str">
        <f t="shared" si="8"/>
        <v>UPDATE `Horseman` SET `TrainingTime`='73' WHERE `Level`='19';</v>
      </c>
      <c r="S79" t="str">
        <f t="shared" si="8"/>
        <v>UPDATE `Horseman` SET `MightBonus`='1445519' WHERE `Level`='19';</v>
      </c>
      <c r="T79" t="str">
        <f t="shared" si="8"/>
        <v>UPDATE `Horseman` SET `Attack`='5.7' WHERE `Level`='19';</v>
      </c>
      <c r="U79" t="str">
        <f t="shared" si="8"/>
        <v>UPDATE `Horseman` SET `Defend`='2.9' WHERE `Level`='19';</v>
      </c>
      <c r="V79" t="str">
        <f t="shared" si="8"/>
        <v>UPDATE `Horseman` SET `Health`='13.65' WHERE `Level`='19';</v>
      </c>
      <c r="W79" t="str">
        <f t="shared" si="8"/>
        <v>UPDATE `Horseman` SET `FoodCost`='16681531' WHERE `Level`='19';</v>
      </c>
      <c r="X79" t="str">
        <f t="shared" si="8"/>
        <v>UPDATE `Horseman` SET `WoodCost`='19639653' WHERE `Level`='19';</v>
      </c>
      <c r="Y79" t="str">
        <f t="shared" si="8"/>
        <v>UPDATE `Horseman` SET `StoneCost`='23567570' WHERE `Level`='19';</v>
      </c>
      <c r="Z79" t="str">
        <f t="shared" si="8"/>
        <v>UPDATE `Horseman` SET `MetalCost`='15875562' WHERE `Level`='19';</v>
      </c>
      <c r="AA79" t="str">
        <f t="shared" si="8"/>
        <v>UPDATE `Horseman` SET `TimeMin`='35d 10h:18m:20' WHERE `Level`='19';</v>
      </c>
      <c r="AB79" t="str">
        <f t="shared" si="8"/>
        <v>UPDATE `Horseman` SET `TimeInt`='3061100' WHERE `Level`='19';</v>
      </c>
      <c r="AC79" t="str">
        <f t="shared" si="8"/>
        <v>UPDATE `Horseman` SET `Required`='Stone Lv19' WHERE `Level`='19';</v>
      </c>
      <c r="AD79" t="str">
        <f t="shared" si="8"/>
        <v>UPDATE `Horseman` SET `Required_ID`='8' WHERE `Level`='19';</v>
      </c>
      <c r="AE79" t="str">
        <f t="shared" si="8"/>
        <v>UPDATE `Horseman` SET `RequiredLevel`='19' WHERE `Level`='19';</v>
      </c>
      <c r="AK79" s="77"/>
      <c r="AL79" s="78"/>
      <c r="AM79" s="78"/>
      <c r="AN79" s="78"/>
      <c r="AO79" s="78"/>
      <c r="AP79" s="76"/>
      <c r="AQ79" s="79"/>
      <c r="AR79" s="80"/>
    </row>
    <row r="80" spans="1:44" x14ac:dyDescent="0.25">
      <c r="A80" s="18">
        <v>20</v>
      </c>
      <c r="B80" s="73">
        <v>70</v>
      </c>
      <c r="C80" s="20">
        <v>0</v>
      </c>
      <c r="D80" s="103">
        <v>5.85</v>
      </c>
      <c r="E80" s="103">
        <v>2.95</v>
      </c>
      <c r="F80" s="103">
        <v>13.85</v>
      </c>
      <c r="G80" s="104">
        <v>0</v>
      </c>
      <c r="H80" s="104">
        <v>0</v>
      </c>
      <c r="I80" s="104">
        <v>0</v>
      </c>
      <c r="J80" s="104">
        <v>0</v>
      </c>
      <c r="K80" s="104">
        <v>0</v>
      </c>
      <c r="L80" s="104">
        <v>0</v>
      </c>
      <c r="M80" s="15"/>
      <c r="N80" s="105">
        <v>0</v>
      </c>
      <c r="O80" s="105">
        <v>0</v>
      </c>
      <c r="P80" s="91">
        <v>0</v>
      </c>
      <c r="R80" t="str">
        <f t="shared" si="8"/>
        <v>UPDATE `Horseman` SET `TrainingTime`='70' WHERE `Level`='20';</v>
      </c>
      <c r="S80" t="str">
        <f t="shared" si="8"/>
        <v>UPDATE `Horseman` SET `MightBonus`='0' WHERE `Level`='20';</v>
      </c>
      <c r="T80" t="str">
        <f t="shared" si="8"/>
        <v>UPDATE `Horseman` SET `Attack`='5.85' WHERE `Level`='20';</v>
      </c>
      <c r="U80" t="str">
        <f t="shared" si="8"/>
        <v>UPDATE `Horseman` SET `Defend`='2.95' WHERE `Level`='20';</v>
      </c>
      <c r="V80" t="str">
        <f t="shared" si="8"/>
        <v>UPDATE `Horseman` SET `Health`='13.85' WHERE `Level`='20';</v>
      </c>
      <c r="W80" t="str">
        <f t="shared" si="8"/>
        <v>UPDATE `Horseman` SET `FoodCost`='0' WHERE `Level`='20';</v>
      </c>
      <c r="X80" t="str">
        <f t="shared" si="8"/>
        <v>UPDATE `Horseman` SET `WoodCost`='0' WHERE `Level`='20';</v>
      </c>
      <c r="Y80" t="str">
        <f t="shared" si="8"/>
        <v>UPDATE `Horseman` SET `StoneCost`='0' WHERE `Level`='20';</v>
      </c>
      <c r="Z80" t="str">
        <f t="shared" si="8"/>
        <v>UPDATE `Horseman` SET `MetalCost`='0' WHERE `Level`='20';</v>
      </c>
      <c r="AA80" t="str">
        <f t="shared" si="8"/>
        <v>UPDATE `Horseman` SET `TimeMin`='0' WHERE `Level`='20';</v>
      </c>
      <c r="AB80" t="str">
        <f t="shared" si="8"/>
        <v>UPDATE `Horseman` SET `TimeInt`='0' WHERE `Level`='20';</v>
      </c>
      <c r="AC80" t="str">
        <f t="shared" si="8"/>
        <v>UPDATE `Horseman` SET `Required`='' WHERE `Level`='20';</v>
      </c>
      <c r="AD80" t="str">
        <f t="shared" si="8"/>
        <v>UPDATE `Horseman` SET `Required_ID`='0' WHERE `Level`='20';</v>
      </c>
      <c r="AE80" t="str">
        <f t="shared" si="8"/>
        <v>UPDATE `Horseman` SET `RequiredLevel`='0' WHERE `Level`='20';</v>
      </c>
      <c r="AK80" s="77"/>
      <c r="AL80" s="78"/>
      <c r="AM80" s="78"/>
      <c r="AN80" s="78"/>
      <c r="AO80" s="78"/>
      <c r="AP80" s="76"/>
      <c r="AQ80" s="79"/>
      <c r="AR80" s="80"/>
    </row>
    <row r="81" spans="1:42" s="4" customFormat="1" x14ac:dyDescent="0.25">
      <c r="K81" s="122"/>
    </row>
    <row r="82" spans="1:42" s="4" customFormat="1" x14ac:dyDescent="0.25">
      <c r="K82" s="122"/>
    </row>
    <row r="84" spans="1:42" s="21" customFormat="1" x14ac:dyDescent="0.25">
      <c r="A84" s="21" t="s">
        <v>144</v>
      </c>
      <c r="B84" s="21" t="s">
        <v>366</v>
      </c>
      <c r="C84" s="21" t="s">
        <v>11</v>
      </c>
      <c r="K84" s="92"/>
      <c r="L84" s="27"/>
      <c r="M84" s="27"/>
      <c r="N84" s="29"/>
      <c r="O84" s="27"/>
      <c r="P84" s="27"/>
      <c r="Q84" s="27"/>
      <c r="R84" s="27"/>
      <c r="S84" s="27"/>
      <c r="T84" s="27"/>
      <c r="U84" s="27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H84" s="32"/>
      <c r="AI84" s="32"/>
      <c r="AJ84" s="32"/>
      <c r="AK84" s="32"/>
      <c r="AL84" s="32"/>
      <c r="AM84" s="32"/>
      <c r="AN84" s="32"/>
      <c r="AO84" s="32"/>
      <c r="AP84" s="32"/>
    </row>
    <row r="85" spans="1:42" s="3" customFormat="1" x14ac:dyDescent="0.25">
      <c r="D85" s="3">
        <v>5</v>
      </c>
      <c r="E85" s="3">
        <v>3</v>
      </c>
      <c r="F85" s="3">
        <v>15</v>
      </c>
      <c r="K85" s="93"/>
      <c r="L85" s="28"/>
      <c r="M85" s="28"/>
      <c r="N85" s="30"/>
      <c r="O85" s="28"/>
      <c r="P85" s="28"/>
      <c r="Q85" s="28"/>
      <c r="R85" s="28"/>
      <c r="S85" s="28"/>
      <c r="T85" s="28"/>
      <c r="U85" s="28"/>
      <c r="W85" s="4"/>
      <c r="X85" s="4"/>
      <c r="Y85" s="4"/>
      <c r="Z85" s="4"/>
      <c r="AA85" s="4"/>
      <c r="AB85" s="4"/>
      <c r="AC85" s="4"/>
      <c r="AD85" s="4"/>
      <c r="AE85" s="4"/>
      <c r="AF85" s="4"/>
      <c r="AH85" s="33"/>
      <c r="AI85" s="33"/>
      <c r="AJ85" s="33"/>
      <c r="AK85" s="33"/>
      <c r="AL85" s="33"/>
      <c r="AM85" s="33"/>
      <c r="AN85" s="33"/>
      <c r="AO85" s="33"/>
      <c r="AP85" s="33"/>
    </row>
    <row r="86" spans="1:42" ht="30" x14ac:dyDescent="0.25">
      <c r="A86" s="42" t="s">
        <v>0</v>
      </c>
      <c r="B86" s="106" t="s">
        <v>170</v>
      </c>
      <c r="C86" s="42" t="s">
        <v>169</v>
      </c>
      <c r="D86" s="42" t="s">
        <v>168</v>
      </c>
      <c r="E86" s="42" t="s">
        <v>32</v>
      </c>
      <c r="F86" s="42" t="s">
        <v>34</v>
      </c>
      <c r="G86" s="8" t="s">
        <v>180</v>
      </c>
      <c r="H86" s="8" t="s">
        <v>181</v>
      </c>
      <c r="I86" s="8" t="s">
        <v>182</v>
      </c>
      <c r="J86" s="8" t="s">
        <v>179</v>
      </c>
      <c r="K86" s="8" t="s">
        <v>178</v>
      </c>
      <c r="L86" s="42" t="s">
        <v>177</v>
      </c>
      <c r="M86" s="107" t="s">
        <v>5</v>
      </c>
      <c r="N86" s="42" t="s">
        <v>239</v>
      </c>
      <c r="O86" s="42" t="s">
        <v>240</v>
      </c>
      <c r="P86" s="11" t="s">
        <v>184</v>
      </c>
      <c r="Q86" s="102" t="s">
        <v>377</v>
      </c>
      <c r="R86" s="106" t="s">
        <v>170</v>
      </c>
      <c r="S86" s="42" t="s">
        <v>169</v>
      </c>
      <c r="T86" s="42" t="s">
        <v>168</v>
      </c>
      <c r="U86" s="42" t="s">
        <v>32</v>
      </c>
      <c r="V86" s="42" t="s">
        <v>34</v>
      </c>
      <c r="W86" s="8" t="s">
        <v>180</v>
      </c>
      <c r="X86" s="8" t="s">
        <v>181</v>
      </c>
      <c r="Y86" s="8" t="s">
        <v>182</v>
      </c>
      <c r="Z86" s="8" t="s">
        <v>179</v>
      </c>
      <c r="AA86" s="8" t="s">
        <v>178</v>
      </c>
      <c r="AB86" s="42" t="s">
        <v>177</v>
      </c>
      <c r="AC86" s="107" t="s">
        <v>5</v>
      </c>
      <c r="AD86" s="42" t="s">
        <v>239</v>
      </c>
      <c r="AE86" s="42" t="s">
        <v>240</v>
      </c>
    </row>
    <row r="87" spans="1:42" x14ac:dyDescent="0.25">
      <c r="A87" s="18">
        <v>1</v>
      </c>
      <c r="B87" s="73">
        <v>300</v>
      </c>
      <c r="C87" s="20">
        <v>306</v>
      </c>
      <c r="D87" s="103">
        <v>5</v>
      </c>
      <c r="E87" s="103">
        <v>3</v>
      </c>
      <c r="F87" s="103">
        <v>15</v>
      </c>
      <c r="G87" s="95">
        <v>3506</v>
      </c>
      <c r="H87" s="95">
        <v>3362</v>
      </c>
      <c r="I87" s="95">
        <v>2750</v>
      </c>
      <c r="J87" s="95">
        <v>5882</v>
      </c>
      <c r="K87" s="123" t="s">
        <v>260</v>
      </c>
      <c r="L87" s="70">
        <v>648</v>
      </c>
      <c r="M87" s="15"/>
      <c r="N87" s="54">
        <v>0</v>
      </c>
      <c r="O87" s="54">
        <v>0</v>
      </c>
      <c r="P87" s="91">
        <v>0</v>
      </c>
      <c r="Q87" t="s">
        <v>183</v>
      </c>
      <c r="R87" t="str">
        <f t="shared" ref="R87:AE102" si="9">CONCATENATE($Q$86,R$86,$Q$87,B87,$Q$88,$A87,$Q$89)</f>
        <v>UPDATE `WarElephant` SET `TrainingTime`='300' WHERE `Level`='1';</v>
      </c>
      <c r="S87" t="str">
        <f t="shared" si="9"/>
        <v>UPDATE `WarElephant` SET `MightBonus`='306' WHERE `Level`='1';</v>
      </c>
      <c r="T87" t="str">
        <f t="shared" si="9"/>
        <v>UPDATE `WarElephant` SET `Attack`='5' WHERE `Level`='1';</v>
      </c>
      <c r="U87" t="str">
        <f t="shared" si="9"/>
        <v>UPDATE `WarElephant` SET `Defend`='3' WHERE `Level`='1';</v>
      </c>
      <c r="V87" t="str">
        <f t="shared" si="9"/>
        <v>UPDATE `WarElephant` SET `Health`='15' WHERE `Level`='1';</v>
      </c>
      <c r="W87" t="str">
        <f t="shared" si="9"/>
        <v>UPDATE `WarElephant` SET `FoodCost`='3506' WHERE `Level`='1';</v>
      </c>
      <c r="X87" t="str">
        <f t="shared" si="9"/>
        <v>UPDATE `WarElephant` SET `WoodCost`='3362' WHERE `Level`='1';</v>
      </c>
      <c r="Y87" t="str">
        <f t="shared" si="9"/>
        <v>UPDATE `WarElephant` SET `StoneCost`='2750' WHERE `Level`='1';</v>
      </c>
      <c r="Z87" t="str">
        <f t="shared" si="9"/>
        <v>UPDATE `WarElephant` SET `MetalCost`='5882' WHERE `Level`='1';</v>
      </c>
      <c r="AA87" t="str">
        <f t="shared" si="9"/>
        <v>UPDATE `WarElephant` SET `TimeMin`='10m:48' WHERE `Level`='1';</v>
      </c>
      <c r="AB87" t="str">
        <f t="shared" si="9"/>
        <v>UPDATE `WarElephant` SET `TimeInt`='648' WHERE `Level`='1';</v>
      </c>
      <c r="AC87" t="str">
        <f t="shared" si="9"/>
        <v>UPDATE `WarElephant` SET `Required`='' WHERE `Level`='1';</v>
      </c>
      <c r="AD87" t="str">
        <f t="shared" si="9"/>
        <v>UPDATE `WarElephant` SET `Required_ID`='0' WHERE `Level`='1';</v>
      </c>
      <c r="AE87" t="str">
        <f t="shared" si="9"/>
        <v>UPDATE `WarElephant` SET `RequiredLevel`='0' WHERE `Level`='1';</v>
      </c>
    </row>
    <row r="88" spans="1:42" x14ac:dyDescent="0.25">
      <c r="A88" s="18">
        <v>2</v>
      </c>
      <c r="B88" s="73">
        <v>293</v>
      </c>
      <c r="C88" s="20">
        <v>765</v>
      </c>
      <c r="D88" s="103">
        <v>5.15</v>
      </c>
      <c r="E88" s="103">
        <v>3.05</v>
      </c>
      <c r="F88" s="103">
        <v>15.25</v>
      </c>
      <c r="G88" s="95">
        <v>8842</v>
      </c>
      <c r="H88" s="95">
        <v>8597</v>
      </c>
      <c r="I88" s="95">
        <v>8684</v>
      </c>
      <c r="J88" s="95">
        <v>12269</v>
      </c>
      <c r="K88" s="124" t="s">
        <v>261</v>
      </c>
      <c r="L88" s="94">
        <v>1620</v>
      </c>
      <c r="M88" s="15"/>
      <c r="N88" s="54">
        <v>0</v>
      </c>
      <c r="O88" s="54">
        <v>0</v>
      </c>
      <c r="P88" s="91">
        <v>0</v>
      </c>
      <c r="Q88" s="101" t="s">
        <v>176</v>
      </c>
      <c r="R88" t="str">
        <f t="shared" si="9"/>
        <v>UPDATE `WarElephant` SET `TrainingTime`='293' WHERE `Level`='2';</v>
      </c>
      <c r="S88" t="str">
        <f t="shared" si="9"/>
        <v>UPDATE `WarElephant` SET `MightBonus`='765' WHERE `Level`='2';</v>
      </c>
      <c r="T88" t="str">
        <f t="shared" si="9"/>
        <v>UPDATE `WarElephant` SET `Attack`='5.15' WHERE `Level`='2';</v>
      </c>
      <c r="U88" t="str">
        <f t="shared" si="9"/>
        <v>UPDATE `WarElephant` SET `Defend`='3.05' WHERE `Level`='2';</v>
      </c>
      <c r="V88" t="str">
        <f t="shared" si="9"/>
        <v>UPDATE `WarElephant` SET `Health`='15.25' WHERE `Level`='2';</v>
      </c>
      <c r="W88" t="str">
        <f t="shared" si="9"/>
        <v>UPDATE `WarElephant` SET `FoodCost`='8842' WHERE `Level`='2';</v>
      </c>
      <c r="X88" t="str">
        <f t="shared" si="9"/>
        <v>UPDATE `WarElephant` SET `WoodCost`='8597' WHERE `Level`='2';</v>
      </c>
      <c r="Y88" t="str">
        <f t="shared" si="9"/>
        <v>UPDATE `WarElephant` SET `StoneCost`='8684' WHERE `Level`='2';</v>
      </c>
      <c r="Z88" t="str">
        <f t="shared" si="9"/>
        <v>UPDATE `WarElephant` SET `MetalCost`='12269' WHERE `Level`='2';</v>
      </c>
      <c r="AA88" t="str">
        <f t="shared" si="9"/>
        <v>UPDATE `WarElephant` SET `TimeMin`='27m:00' WHERE `Level`='2';</v>
      </c>
      <c r="AB88" t="str">
        <f t="shared" si="9"/>
        <v>UPDATE `WarElephant` SET `TimeInt`='1620' WHERE `Level`='2';</v>
      </c>
      <c r="AC88" t="str">
        <f t="shared" si="9"/>
        <v>UPDATE `WarElephant` SET `Required`='' WHERE `Level`='2';</v>
      </c>
      <c r="AD88" t="str">
        <f t="shared" si="9"/>
        <v>UPDATE `WarElephant` SET `Required_ID`='0' WHERE `Level`='2';</v>
      </c>
      <c r="AE88" t="str">
        <f t="shared" si="9"/>
        <v>UPDATE `WarElephant` SET `RequiredLevel`='0' WHERE `Level`='2';</v>
      </c>
    </row>
    <row r="89" spans="1:42" x14ac:dyDescent="0.25">
      <c r="A89" s="18">
        <v>3</v>
      </c>
      <c r="B89" s="73">
        <v>286</v>
      </c>
      <c r="C89" s="20">
        <v>1224</v>
      </c>
      <c r="D89" s="103">
        <v>5.3</v>
      </c>
      <c r="E89" s="103">
        <v>3.1</v>
      </c>
      <c r="F89" s="103">
        <v>15.45</v>
      </c>
      <c r="G89" s="95">
        <v>14062</v>
      </c>
      <c r="H89" s="95">
        <v>13723</v>
      </c>
      <c r="I89" s="95">
        <v>14009</v>
      </c>
      <c r="J89" s="95">
        <v>19598</v>
      </c>
      <c r="K89" s="123" t="s">
        <v>262</v>
      </c>
      <c r="L89" s="70">
        <v>2592</v>
      </c>
      <c r="M89" s="15"/>
      <c r="N89" s="54">
        <v>0</v>
      </c>
      <c r="O89" s="54">
        <v>0</v>
      </c>
      <c r="P89" s="91">
        <v>0</v>
      </c>
      <c r="Q89" s="101" t="s">
        <v>175</v>
      </c>
      <c r="R89" t="str">
        <f t="shared" si="9"/>
        <v>UPDATE `WarElephant` SET `TrainingTime`='286' WHERE `Level`='3';</v>
      </c>
      <c r="S89" t="str">
        <f t="shared" si="9"/>
        <v>UPDATE `WarElephant` SET `MightBonus`='1224' WHERE `Level`='3';</v>
      </c>
      <c r="T89" t="str">
        <f t="shared" si="9"/>
        <v>UPDATE `WarElephant` SET `Attack`='5.3' WHERE `Level`='3';</v>
      </c>
      <c r="U89" t="str">
        <f t="shared" si="9"/>
        <v>UPDATE `WarElephant` SET `Defend`='3.1' WHERE `Level`='3';</v>
      </c>
      <c r="V89" t="str">
        <f t="shared" si="9"/>
        <v>UPDATE `WarElephant` SET `Health`='15.45' WHERE `Level`='3';</v>
      </c>
      <c r="W89" t="str">
        <f t="shared" si="9"/>
        <v>UPDATE `WarElephant` SET `FoodCost`='14062' WHERE `Level`='3';</v>
      </c>
      <c r="X89" t="str">
        <f t="shared" si="9"/>
        <v>UPDATE `WarElephant` SET `WoodCost`='13723' WHERE `Level`='3';</v>
      </c>
      <c r="Y89" t="str">
        <f t="shared" si="9"/>
        <v>UPDATE `WarElephant` SET `StoneCost`='14009' WHERE `Level`='3';</v>
      </c>
      <c r="Z89" t="str">
        <f t="shared" si="9"/>
        <v>UPDATE `WarElephant` SET `MetalCost`='19598' WHERE `Level`='3';</v>
      </c>
      <c r="AA89" t="str">
        <f t="shared" si="9"/>
        <v>UPDATE `WarElephant` SET `TimeMin`='43m:12' WHERE `Level`='3';</v>
      </c>
      <c r="AB89" t="str">
        <f t="shared" si="9"/>
        <v>UPDATE `WarElephant` SET `TimeInt`='2592' WHERE `Level`='3';</v>
      </c>
      <c r="AC89" t="str">
        <f t="shared" si="9"/>
        <v>UPDATE `WarElephant` SET `Required`='' WHERE `Level`='3';</v>
      </c>
      <c r="AD89" t="str">
        <f t="shared" si="9"/>
        <v>UPDATE `WarElephant` SET `Required_ID`='0' WHERE `Level`='3';</v>
      </c>
      <c r="AE89" t="str">
        <f t="shared" si="9"/>
        <v>UPDATE `WarElephant` SET `RequiredLevel`='0' WHERE `Level`='3';</v>
      </c>
    </row>
    <row r="90" spans="1:42" x14ac:dyDescent="0.25">
      <c r="A90" s="18">
        <v>4</v>
      </c>
      <c r="B90" s="73">
        <v>279</v>
      </c>
      <c r="C90" s="20">
        <v>3060</v>
      </c>
      <c r="D90" s="103">
        <v>5.45</v>
      </c>
      <c r="E90" s="103">
        <v>3.15</v>
      </c>
      <c r="F90" s="103">
        <v>15.65</v>
      </c>
      <c r="G90" s="95">
        <v>34855</v>
      </c>
      <c r="H90" s="95">
        <v>34235</v>
      </c>
      <c r="I90" s="95">
        <v>33329</v>
      </c>
      <c r="J90" s="95">
        <v>50723</v>
      </c>
      <c r="K90" s="124" t="s">
        <v>247</v>
      </c>
      <c r="L90" s="94">
        <v>6480</v>
      </c>
      <c r="M90" s="15"/>
      <c r="N90" s="54">
        <v>0</v>
      </c>
      <c r="O90" s="54">
        <v>0</v>
      </c>
      <c r="P90" s="91">
        <v>0</v>
      </c>
      <c r="R90" t="str">
        <f t="shared" si="9"/>
        <v>UPDATE `WarElephant` SET `TrainingTime`='279' WHERE `Level`='4';</v>
      </c>
      <c r="S90" t="str">
        <f t="shared" si="9"/>
        <v>UPDATE `WarElephant` SET `MightBonus`='3060' WHERE `Level`='4';</v>
      </c>
      <c r="T90" t="str">
        <f t="shared" si="9"/>
        <v>UPDATE `WarElephant` SET `Attack`='5.45' WHERE `Level`='4';</v>
      </c>
      <c r="U90" t="str">
        <f t="shared" si="9"/>
        <v>UPDATE `WarElephant` SET `Defend`='3.15' WHERE `Level`='4';</v>
      </c>
      <c r="V90" t="str">
        <f t="shared" si="9"/>
        <v>UPDATE `WarElephant` SET `Health`='15.65' WHERE `Level`='4';</v>
      </c>
      <c r="W90" t="str">
        <f t="shared" si="9"/>
        <v>UPDATE `WarElephant` SET `FoodCost`='34855' WHERE `Level`='4';</v>
      </c>
      <c r="X90" t="str">
        <f t="shared" si="9"/>
        <v>UPDATE `WarElephant` SET `WoodCost`='34235' WHERE `Level`='4';</v>
      </c>
      <c r="Y90" t="str">
        <f t="shared" si="9"/>
        <v>UPDATE `WarElephant` SET `StoneCost`='33329' WHERE `Level`='4';</v>
      </c>
      <c r="Z90" t="str">
        <f t="shared" si="9"/>
        <v>UPDATE `WarElephant` SET `MetalCost`='50723' WHERE `Level`='4';</v>
      </c>
      <c r="AA90" t="str">
        <f t="shared" si="9"/>
        <v>UPDATE `WarElephant` SET `TimeMin`='1h:48m:00' WHERE `Level`='4';</v>
      </c>
      <c r="AB90" t="str">
        <f t="shared" si="9"/>
        <v>UPDATE `WarElephant` SET `TimeInt`='6480' WHERE `Level`='4';</v>
      </c>
      <c r="AC90" t="str">
        <f t="shared" si="9"/>
        <v>UPDATE `WarElephant` SET `Required`='' WHERE `Level`='4';</v>
      </c>
      <c r="AD90" t="str">
        <f t="shared" si="9"/>
        <v>UPDATE `WarElephant` SET `Required_ID`='0' WHERE `Level`='4';</v>
      </c>
      <c r="AE90" t="str">
        <f t="shared" si="9"/>
        <v>UPDATE `WarElephant` SET `RequiredLevel`='0' WHERE `Level`='4';</v>
      </c>
    </row>
    <row r="91" spans="1:42" x14ac:dyDescent="0.25">
      <c r="A91" s="18">
        <v>5</v>
      </c>
      <c r="B91" s="73">
        <v>272</v>
      </c>
      <c r="C91" s="20">
        <v>4590</v>
      </c>
      <c r="D91" s="103">
        <v>5.6</v>
      </c>
      <c r="E91" s="103">
        <v>3.2</v>
      </c>
      <c r="F91" s="103">
        <v>15.85</v>
      </c>
      <c r="G91" s="95">
        <v>52258</v>
      </c>
      <c r="H91" s="95">
        <v>51239</v>
      </c>
      <c r="I91" s="95">
        <v>50957</v>
      </c>
      <c r="J91" s="95">
        <v>75161</v>
      </c>
      <c r="K91" s="123" t="s">
        <v>263</v>
      </c>
      <c r="L91" s="70">
        <v>9720</v>
      </c>
      <c r="M91" s="15"/>
      <c r="N91" s="54">
        <v>0</v>
      </c>
      <c r="O91" s="54">
        <v>0</v>
      </c>
      <c r="P91" s="91">
        <v>0</v>
      </c>
      <c r="R91" t="str">
        <f t="shared" si="9"/>
        <v>UPDATE `WarElephant` SET `TrainingTime`='272' WHERE `Level`='5';</v>
      </c>
      <c r="S91" t="str">
        <f t="shared" si="9"/>
        <v>UPDATE `WarElephant` SET `MightBonus`='4590' WHERE `Level`='5';</v>
      </c>
      <c r="T91" t="str">
        <f t="shared" si="9"/>
        <v>UPDATE `WarElephant` SET `Attack`='5.6' WHERE `Level`='5';</v>
      </c>
      <c r="U91" t="str">
        <f t="shared" si="9"/>
        <v>UPDATE `WarElephant` SET `Defend`='3.2' WHERE `Level`='5';</v>
      </c>
      <c r="V91" t="str">
        <f t="shared" si="9"/>
        <v>UPDATE `WarElephant` SET `Health`='15.85' WHERE `Level`='5';</v>
      </c>
      <c r="W91" t="str">
        <f t="shared" si="9"/>
        <v>UPDATE `WarElephant` SET `FoodCost`='52258' WHERE `Level`='5';</v>
      </c>
      <c r="X91" t="str">
        <f t="shared" si="9"/>
        <v>UPDATE `WarElephant` SET `WoodCost`='51239' WHERE `Level`='5';</v>
      </c>
      <c r="Y91" t="str">
        <f t="shared" si="9"/>
        <v>UPDATE `WarElephant` SET `StoneCost`='50957' WHERE `Level`='5';</v>
      </c>
      <c r="Z91" t="str">
        <f t="shared" si="9"/>
        <v>UPDATE `WarElephant` SET `MetalCost`='75161' WHERE `Level`='5';</v>
      </c>
      <c r="AA91" t="str">
        <f t="shared" si="9"/>
        <v>UPDATE `WarElephant` SET `TimeMin`='2h:42m:00' WHERE `Level`='5';</v>
      </c>
      <c r="AB91" t="str">
        <f t="shared" si="9"/>
        <v>UPDATE `WarElephant` SET `TimeInt`='9720' WHERE `Level`='5';</v>
      </c>
      <c r="AC91" t="str">
        <f t="shared" si="9"/>
        <v>UPDATE `WarElephant` SET `Required`='' WHERE `Level`='5';</v>
      </c>
      <c r="AD91" t="str">
        <f t="shared" si="9"/>
        <v>UPDATE `WarElephant` SET `Required_ID`='0' WHERE `Level`='5';</v>
      </c>
      <c r="AE91" t="str">
        <f t="shared" si="9"/>
        <v>UPDATE `WarElephant` SET `RequiredLevel`='0' WHERE `Level`='5';</v>
      </c>
    </row>
    <row r="92" spans="1:42" x14ac:dyDescent="0.25">
      <c r="A92" s="18">
        <v>6</v>
      </c>
      <c r="B92" s="73">
        <v>265</v>
      </c>
      <c r="C92" s="20">
        <v>9180</v>
      </c>
      <c r="D92" s="103">
        <v>5.75</v>
      </c>
      <c r="E92" s="103">
        <v>3.25</v>
      </c>
      <c r="F92" s="103">
        <v>16.05</v>
      </c>
      <c r="G92" s="95">
        <v>104555</v>
      </c>
      <c r="H92" s="95">
        <v>106207</v>
      </c>
      <c r="I92" s="95">
        <v>101146</v>
      </c>
      <c r="J92" s="95">
        <v>147211</v>
      </c>
      <c r="K92" s="124" t="s">
        <v>249</v>
      </c>
      <c r="L92" s="94">
        <v>19440</v>
      </c>
      <c r="M92" s="15"/>
      <c r="N92" s="54">
        <v>0</v>
      </c>
      <c r="O92" s="54">
        <v>0</v>
      </c>
      <c r="P92" s="91">
        <v>0</v>
      </c>
      <c r="R92" t="str">
        <f t="shared" si="9"/>
        <v>UPDATE `WarElephant` SET `TrainingTime`='265' WHERE `Level`='6';</v>
      </c>
      <c r="S92" t="str">
        <f t="shared" si="9"/>
        <v>UPDATE `WarElephant` SET `MightBonus`='9180' WHERE `Level`='6';</v>
      </c>
      <c r="T92" t="str">
        <f t="shared" si="9"/>
        <v>UPDATE `WarElephant` SET `Attack`='5.75' WHERE `Level`='6';</v>
      </c>
      <c r="U92" t="str">
        <f t="shared" si="9"/>
        <v>UPDATE `WarElephant` SET `Defend`='3.25' WHERE `Level`='6';</v>
      </c>
      <c r="V92" t="str">
        <f t="shared" si="9"/>
        <v>UPDATE `WarElephant` SET `Health`='16.05' WHERE `Level`='6';</v>
      </c>
      <c r="W92" t="str">
        <f t="shared" si="9"/>
        <v>UPDATE `WarElephant` SET `FoodCost`='104555' WHERE `Level`='6';</v>
      </c>
      <c r="X92" t="str">
        <f t="shared" si="9"/>
        <v>UPDATE `WarElephant` SET `WoodCost`='106207' WHERE `Level`='6';</v>
      </c>
      <c r="Y92" t="str">
        <f t="shared" si="9"/>
        <v>UPDATE `WarElephant` SET `StoneCost`='101146' WHERE `Level`='6';</v>
      </c>
      <c r="Z92" t="str">
        <f t="shared" si="9"/>
        <v>UPDATE `WarElephant` SET `MetalCost`='147211' WHERE `Level`='6';</v>
      </c>
      <c r="AA92" t="str">
        <f t="shared" si="9"/>
        <v>UPDATE `WarElephant` SET `TimeMin`='5h:24m:00' WHERE `Level`='6';</v>
      </c>
      <c r="AB92" t="str">
        <f t="shared" si="9"/>
        <v>UPDATE `WarElephant` SET `TimeInt`='19440' WHERE `Level`='6';</v>
      </c>
      <c r="AC92" t="str">
        <f t="shared" si="9"/>
        <v>UPDATE `WarElephant` SET `Required`='' WHERE `Level`='6';</v>
      </c>
      <c r="AD92" t="str">
        <f t="shared" si="9"/>
        <v>UPDATE `WarElephant` SET `Required_ID`='0' WHERE `Level`='6';</v>
      </c>
      <c r="AE92" t="str">
        <f t="shared" si="9"/>
        <v>UPDATE `WarElephant` SET `RequiredLevel`='0' WHERE `Level`='6';</v>
      </c>
    </row>
    <row r="93" spans="1:42" x14ac:dyDescent="0.25">
      <c r="A93" s="18">
        <v>7</v>
      </c>
      <c r="B93" s="73">
        <v>258</v>
      </c>
      <c r="C93" s="20">
        <v>13770</v>
      </c>
      <c r="D93" s="103">
        <v>5.9</v>
      </c>
      <c r="E93" s="103">
        <v>3.3</v>
      </c>
      <c r="F93" s="103">
        <v>16.25</v>
      </c>
      <c r="G93" s="95">
        <v>161171</v>
      </c>
      <c r="H93" s="95">
        <v>153886</v>
      </c>
      <c r="I93" s="95">
        <v>149983</v>
      </c>
      <c r="J93" s="95">
        <v>223582</v>
      </c>
      <c r="K93" s="123" t="s">
        <v>264</v>
      </c>
      <c r="L93" s="70">
        <v>29160</v>
      </c>
      <c r="M93" s="15"/>
      <c r="N93" s="54">
        <v>0</v>
      </c>
      <c r="O93" s="54">
        <v>0</v>
      </c>
      <c r="P93" s="91">
        <v>0</v>
      </c>
      <c r="R93" t="str">
        <f t="shared" si="9"/>
        <v>UPDATE `WarElephant` SET `TrainingTime`='258' WHERE `Level`='7';</v>
      </c>
      <c r="S93" t="str">
        <f t="shared" si="9"/>
        <v>UPDATE `WarElephant` SET `MightBonus`='13770' WHERE `Level`='7';</v>
      </c>
      <c r="T93" t="str">
        <f t="shared" si="9"/>
        <v>UPDATE `WarElephant` SET `Attack`='5.9' WHERE `Level`='7';</v>
      </c>
      <c r="U93" t="str">
        <f t="shared" si="9"/>
        <v>UPDATE `WarElephant` SET `Defend`='3.3' WHERE `Level`='7';</v>
      </c>
      <c r="V93" t="str">
        <f t="shared" si="9"/>
        <v>UPDATE `WarElephant` SET `Health`='16.25' WHERE `Level`='7';</v>
      </c>
      <c r="W93" t="str">
        <f t="shared" si="9"/>
        <v>UPDATE `WarElephant` SET `FoodCost`='161171' WHERE `Level`='7';</v>
      </c>
      <c r="X93" t="str">
        <f t="shared" si="9"/>
        <v>UPDATE `WarElephant` SET `WoodCost`='153886' WHERE `Level`='7';</v>
      </c>
      <c r="Y93" t="str">
        <f t="shared" si="9"/>
        <v>UPDATE `WarElephant` SET `StoneCost`='149983' WHERE `Level`='7';</v>
      </c>
      <c r="Z93" t="str">
        <f t="shared" si="9"/>
        <v>UPDATE `WarElephant` SET `MetalCost`='223582' WHERE `Level`='7';</v>
      </c>
      <c r="AA93" t="str">
        <f t="shared" si="9"/>
        <v>UPDATE `WarElephant` SET `TimeMin`='8h:06m:00' WHERE `Level`='7';</v>
      </c>
      <c r="AB93" t="str">
        <f t="shared" si="9"/>
        <v>UPDATE `WarElephant` SET `TimeInt`='29160' WHERE `Level`='7';</v>
      </c>
      <c r="AC93" t="str">
        <f t="shared" si="9"/>
        <v>UPDATE `WarElephant` SET `Required`='' WHERE `Level`='7';</v>
      </c>
      <c r="AD93" t="str">
        <f t="shared" si="9"/>
        <v>UPDATE `WarElephant` SET `Required_ID`='0' WHERE `Level`='7';</v>
      </c>
      <c r="AE93" t="str">
        <f t="shared" si="9"/>
        <v>UPDATE `WarElephant` SET `RequiredLevel`='0' WHERE `Level`='7';</v>
      </c>
    </row>
    <row r="94" spans="1:42" x14ac:dyDescent="0.25">
      <c r="A94" s="18">
        <v>8</v>
      </c>
      <c r="B94" s="73">
        <v>251</v>
      </c>
      <c r="C94" s="20">
        <v>34425</v>
      </c>
      <c r="D94" s="103">
        <v>6.05</v>
      </c>
      <c r="E94" s="103">
        <v>3.35</v>
      </c>
      <c r="F94" s="103">
        <v>16.45</v>
      </c>
      <c r="G94" s="95">
        <v>409604</v>
      </c>
      <c r="H94" s="95">
        <v>385718</v>
      </c>
      <c r="I94" s="95">
        <v>372587</v>
      </c>
      <c r="J94" s="95">
        <v>553478</v>
      </c>
      <c r="K94" s="124" t="s">
        <v>228</v>
      </c>
      <c r="L94" s="94">
        <v>72900</v>
      </c>
      <c r="M94" s="15"/>
      <c r="N94" s="54">
        <v>0</v>
      </c>
      <c r="O94" s="54">
        <v>0</v>
      </c>
      <c r="P94" s="91">
        <v>0</v>
      </c>
      <c r="R94" t="str">
        <f t="shared" si="9"/>
        <v>UPDATE `WarElephant` SET `TrainingTime`='251' WHERE `Level`='8';</v>
      </c>
      <c r="S94" t="str">
        <f t="shared" si="9"/>
        <v>UPDATE `WarElephant` SET `MightBonus`='34425' WHERE `Level`='8';</v>
      </c>
      <c r="T94" t="str">
        <f t="shared" si="9"/>
        <v>UPDATE `WarElephant` SET `Attack`='6.05' WHERE `Level`='8';</v>
      </c>
      <c r="U94" t="str">
        <f t="shared" si="9"/>
        <v>UPDATE `WarElephant` SET `Defend`='3.35' WHERE `Level`='8';</v>
      </c>
      <c r="V94" t="str">
        <f t="shared" si="9"/>
        <v>UPDATE `WarElephant` SET `Health`='16.45' WHERE `Level`='8';</v>
      </c>
      <c r="W94" t="str">
        <f t="shared" si="9"/>
        <v>UPDATE `WarElephant` SET `FoodCost`='409604' WHERE `Level`='8';</v>
      </c>
      <c r="X94" t="str">
        <f t="shared" si="9"/>
        <v>UPDATE `WarElephant` SET `WoodCost`='385718' WHERE `Level`='8';</v>
      </c>
      <c r="Y94" t="str">
        <f t="shared" si="9"/>
        <v>UPDATE `WarElephant` SET `StoneCost`='372587' WHERE `Level`='8';</v>
      </c>
      <c r="Z94" t="str">
        <f t="shared" si="9"/>
        <v>UPDATE `WarElephant` SET `MetalCost`='553478' WHERE `Level`='8';</v>
      </c>
      <c r="AA94" t="str">
        <f t="shared" si="9"/>
        <v>UPDATE `WarElephant` SET `TimeMin`='20h:15m:00' WHERE `Level`='8';</v>
      </c>
      <c r="AB94" t="str">
        <f t="shared" si="9"/>
        <v>UPDATE `WarElephant` SET `TimeInt`='72900' WHERE `Level`='8';</v>
      </c>
      <c r="AC94" t="str">
        <f t="shared" si="9"/>
        <v>UPDATE `WarElephant` SET `Required`='' WHERE `Level`='8';</v>
      </c>
      <c r="AD94" t="str">
        <f t="shared" si="9"/>
        <v>UPDATE `WarElephant` SET `Required_ID`='0' WHERE `Level`='8';</v>
      </c>
      <c r="AE94" t="str">
        <f t="shared" si="9"/>
        <v>UPDATE `WarElephant` SET `RequiredLevel`='0' WHERE `Level`='8';</v>
      </c>
    </row>
    <row r="95" spans="1:42" x14ac:dyDescent="0.25">
      <c r="A95" s="18">
        <v>9</v>
      </c>
      <c r="B95" s="73">
        <v>244</v>
      </c>
      <c r="C95" s="20">
        <v>51638</v>
      </c>
      <c r="D95" s="103">
        <v>6.2</v>
      </c>
      <c r="E95" s="103">
        <v>3.4</v>
      </c>
      <c r="F95" s="103">
        <v>16.649999999999999</v>
      </c>
      <c r="G95" s="95">
        <v>623381</v>
      </c>
      <c r="H95" s="95">
        <v>576932</v>
      </c>
      <c r="I95" s="95">
        <v>558767</v>
      </c>
      <c r="J95" s="95">
        <v>822992</v>
      </c>
      <c r="K95" s="123" t="s">
        <v>265</v>
      </c>
      <c r="L95" s="70">
        <v>109350</v>
      </c>
      <c r="M95" s="15"/>
      <c r="N95" s="54">
        <v>0</v>
      </c>
      <c r="O95" s="54">
        <v>0</v>
      </c>
      <c r="P95" s="91">
        <v>0</v>
      </c>
      <c r="R95" t="str">
        <f t="shared" si="9"/>
        <v>UPDATE `WarElephant` SET `TrainingTime`='244' WHERE `Level`='9';</v>
      </c>
      <c r="S95" t="str">
        <f t="shared" si="9"/>
        <v>UPDATE `WarElephant` SET `MightBonus`='51638' WHERE `Level`='9';</v>
      </c>
      <c r="T95" t="str">
        <f t="shared" si="9"/>
        <v>UPDATE `WarElephant` SET `Attack`='6.2' WHERE `Level`='9';</v>
      </c>
      <c r="U95" t="str">
        <f t="shared" si="9"/>
        <v>UPDATE `WarElephant` SET `Defend`='3.4' WHERE `Level`='9';</v>
      </c>
      <c r="V95" t="str">
        <f t="shared" si="9"/>
        <v>UPDATE `WarElephant` SET `Health`='16.65' WHERE `Level`='9';</v>
      </c>
      <c r="W95" t="str">
        <f t="shared" si="9"/>
        <v>UPDATE `WarElephant` SET `FoodCost`='623381' WHERE `Level`='9';</v>
      </c>
      <c r="X95" t="str">
        <f t="shared" si="9"/>
        <v>UPDATE `WarElephant` SET `WoodCost`='576932' WHERE `Level`='9';</v>
      </c>
      <c r="Y95" t="str">
        <f t="shared" si="9"/>
        <v>UPDATE `WarElephant` SET `StoneCost`='558767' WHERE `Level`='9';</v>
      </c>
      <c r="Z95" t="str">
        <f t="shared" si="9"/>
        <v>UPDATE `WarElephant` SET `MetalCost`='822992' WHERE `Level`='9';</v>
      </c>
      <c r="AA95" t="str">
        <f t="shared" si="9"/>
        <v>UPDATE `WarElephant` SET `TimeMin`='1d 6h:22m:30' WHERE `Level`='9';</v>
      </c>
      <c r="AB95" t="str">
        <f t="shared" si="9"/>
        <v>UPDATE `WarElephant` SET `TimeInt`='109350' WHERE `Level`='9';</v>
      </c>
      <c r="AC95" t="str">
        <f t="shared" si="9"/>
        <v>UPDATE `WarElephant` SET `Required`='' WHERE `Level`='9';</v>
      </c>
      <c r="AD95" t="str">
        <f t="shared" si="9"/>
        <v>UPDATE `WarElephant` SET `Required_ID`='0' WHERE `Level`='9';</v>
      </c>
      <c r="AE95" t="str">
        <f t="shared" si="9"/>
        <v>UPDATE `WarElephant` SET `RequiredLevel`='0' WHERE `Level`='9';</v>
      </c>
    </row>
    <row r="96" spans="1:42" x14ac:dyDescent="0.25">
      <c r="A96" s="18">
        <v>10</v>
      </c>
      <c r="B96" s="73">
        <v>237</v>
      </c>
      <c r="C96" s="20">
        <v>61965</v>
      </c>
      <c r="D96" s="103">
        <v>6.35</v>
      </c>
      <c r="E96" s="103">
        <v>3.45</v>
      </c>
      <c r="F96" s="103">
        <v>16.850000000000001</v>
      </c>
      <c r="G96" s="95">
        <v>705388</v>
      </c>
      <c r="H96" s="95">
        <v>710309</v>
      </c>
      <c r="I96" s="95">
        <v>692972</v>
      </c>
      <c r="J96" s="95">
        <v>989741</v>
      </c>
      <c r="K96" s="124" t="s">
        <v>266</v>
      </c>
      <c r="L96" s="94">
        <v>131220</v>
      </c>
      <c r="M96" s="15" t="s">
        <v>33</v>
      </c>
      <c r="N96" s="54">
        <v>11</v>
      </c>
      <c r="O96" s="54">
        <v>10</v>
      </c>
      <c r="P96" s="91">
        <v>0</v>
      </c>
      <c r="R96" t="str">
        <f t="shared" si="9"/>
        <v>UPDATE `WarElephant` SET `TrainingTime`='237' WHERE `Level`='10';</v>
      </c>
      <c r="S96" t="str">
        <f t="shared" si="9"/>
        <v>UPDATE `WarElephant` SET `MightBonus`='61965' WHERE `Level`='10';</v>
      </c>
      <c r="T96" t="str">
        <f t="shared" si="9"/>
        <v>UPDATE `WarElephant` SET `Attack`='6.35' WHERE `Level`='10';</v>
      </c>
      <c r="U96" t="str">
        <f t="shared" si="9"/>
        <v>UPDATE `WarElephant` SET `Defend`='3.45' WHERE `Level`='10';</v>
      </c>
      <c r="V96" t="str">
        <f t="shared" si="9"/>
        <v>UPDATE `WarElephant` SET `Health`='16.85' WHERE `Level`='10';</v>
      </c>
      <c r="W96" t="str">
        <f t="shared" si="9"/>
        <v>UPDATE `WarElephant` SET `FoodCost`='705388' WHERE `Level`='10';</v>
      </c>
      <c r="X96" t="str">
        <f t="shared" si="9"/>
        <v>UPDATE `WarElephant` SET `WoodCost`='710309' WHERE `Level`='10';</v>
      </c>
      <c r="Y96" t="str">
        <f t="shared" si="9"/>
        <v>UPDATE `WarElephant` SET `StoneCost`='692972' WHERE `Level`='10';</v>
      </c>
      <c r="Z96" t="str">
        <f t="shared" si="9"/>
        <v>UPDATE `WarElephant` SET `MetalCost`='989741' WHERE `Level`='10';</v>
      </c>
      <c r="AA96" t="str">
        <f t="shared" si="9"/>
        <v>UPDATE `WarElephant` SET `TimeMin`='1d 12h:27m:00' WHERE `Level`='10';</v>
      </c>
      <c r="AB96" t="str">
        <f t="shared" si="9"/>
        <v>UPDATE `WarElephant` SET `TimeInt`='131220' WHERE `Level`='10';</v>
      </c>
      <c r="AC96" t="str">
        <f t="shared" si="9"/>
        <v>UPDATE `WarElephant` SET `Required`='Metal Lv10' WHERE `Level`='10';</v>
      </c>
      <c r="AD96" t="str">
        <f t="shared" si="9"/>
        <v>UPDATE `WarElephant` SET `Required_ID`='11' WHERE `Level`='10';</v>
      </c>
      <c r="AE96" t="str">
        <f t="shared" si="9"/>
        <v>UPDATE `WarElephant` SET `RequiredLevel`='10' WHERE `Level`='10';</v>
      </c>
    </row>
    <row r="97" spans="1:42" x14ac:dyDescent="0.25">
      <c r="A97" s="18">
        <v>11</v>
      </c>
      <c r="B97" s="73">
        <v>230</v>
      </c>
      <c r="C97" s="20">
        <v>74358</v>
      </c>
      <c r="D97" s="103">
        <v>6.5</v>
      </c>
      <c r="E97" s="103">
        <v>3.5</v>
      </c>
      <c r="F97" s="103">
        <v>17.05</v>
      </c>
      <c r="G97" s="95">
        <v>883607</v>
      </c>
      <c r="H97" s="95">
        <v>830761</v>
      </c>
      <c r="I97" s="95">
        <v>798943</v>
      </c>
      <c r="J97" s="95">
        <v>1204780</v>
      </c>
      <c r="K97" s="123" t="s">
        <v>267</v>
      </c>
      <c r="L97" s="70">
        <v>157464</v>
      </c>
      <c r="M97" s="15" t="s">
        <v>40</v>
      </c>
      <c r="N97" s="54">
        <v>11</v>
      </c>
      <c r="O97" s="54">
        <v>11</v>
      </c>
      <c r="P97" s="91">
        <v>0</v>
      </c>
      <c r="R97" t="str">
        <f t="shared" si="9"/>
        <v>UPDATE `WarElephant` SET `TrainingTime`='230' WHERE `Level`='11';</v>
      </c>
      <c r="S97" t="str">
        <f t="shared" si="9"/>
        <v>UPDATE `WarElephant` SET `MightBonus`='74358' WHERE `Level`='11';</v>
      </c>
      <c r="T97" t="str">
        <f t="shared" si="9"/>
        <v>UPDATE `WarElephant` SET `Attack`='6.5' WHERE `Level`='11';</v>
      </c>
      <c r="U97" t="str">
        <f t="shared" si="9"/>
        <v>UPDATE `WarElephant` SET `Defend`='3.5' WHERE `Level`='11';</v>
      </c>
      <c r="V97" t="str">
        <f t="shared" si="9"/>
        <v>UPDATE `WarElephant` SET `Health`='17.05' WHERE `Level`='11';</v>
      </c>
      <c r="W97" t="str">
        <f t="shared" si="9"/>
        <v>UPDATE `WarElephant` SET `FoodCost`='883607' WHERE `Level`='11';</v>
      </c>
      <c r="X97" t="str">
        <f t="shared" si="9"/>
        <v>UPDATE `WarElephant` SET `WoodCost`='830761' WHERE `Level`='11';</v>
      </c>
      <c r="Y97" t="str">
        <f t="shared" si="9"/>
        <v>UPDATE `WarElephant` SET `StoneCost`='798943' WHERE `Level`='11';</v>
      </c>
      <c r="Z97" t="str">
        <f t="shared" si="9"/>
        <v>UPDATE `WarElephant` SET `MetalCost`='1204780' WHERE `Level`='11';</v>
      </c>
      <c r="AA97" t="str">
        <f t="shared" si="9"/>
        <v>UPDATE `WarElephant` SET `TimeMin`='1d 19h:44m:24' WHERE `Level`='11';</v>
      </c>
      <c r="AB97" t="str">
        <f t="shared" si="9"/>
        <v>UPDATE `WarElephant` SET `TimeInt`='157464' WHERE `Level`='11';</v>
      </c>
      <c r="AC97" t="str">
        <f t="shared" si="9"/>
        <v>UPDATE `WarElephant` SET `Required`='Metal Lv11' WHERE `Level`='11';</v>
      </c>
      <c r="AD97" t="str">
        <f t="shared" si="9"/>
        <v>UPDATE `WarElephant` SET `Required_ID`='11' WHERE `Level`='11';</v>
      </c>
      <c r="AE97" t="str">
        <f t="shared" si="9"/>
        <v>UPDATE `WarElephant` SET `RequiredLevel`='11' WHERE `Level`='11';</v>
      </c>
    </row>
    <row r="98" spans="1:42" x14ac:dyDescent="0.25">
      <c r="A98" s="18">
        <v>12</v>
      </c>
      <c r="B98" s="73">
        <v>223</v>
      </c>
      <c r="C98" s="20">
        <v>89230</v>
      </c>
      <c r="D98" s="103">
        <v>6.65</v>
      </c>
      <c r="E98" s="103">
        <v>3.55</v>
      </c>
      <c r="F98" s="103">
        <v>17.25</v>
      </c>
      <c r="G98" s="95">
        <v>1015139</v>
      </c>
      <c r="H98" s="95">
        <v>1050362</v>
      </c>
      <c r="I98" s="95">
        <v>968981</v>
      </c>
      <c r="J98" s="95">
        <v>1427186</v>
      </c>
      <c r="K98" s="124" t="s">
        <v>268</v>
      </c>
      <c r="L98" s="94">
        <v>188957</v>
      </c>
      <c r="M98" s="15" t="s">
        <v>41</v>
      </c>
      <c r="N98" s="54">
        <v>11</v>
      </c>
      <c r="O98" s="54">
        <v>12</v>
      </c>
      <c r="P98" s="91">
        <v>0</v>
      </c>
      <c r="R98" t="str">
        <f t="shared" si="9"/>
        <v>UPDATE `WarElephant` SET `TrainingTime`='223' WHERE `Level`='12';</v>
      </c>
      <c r="S98" t="str">
        <f t="shared" si="9"/>
        <v>UPDATE `WarElephant` SET `MightBonus`='89230' WHERE `Level`='12';</v>
      </c>
      <c r="T98" t="str">
        <f t="shared" si="9"/>
        <v>UPDATE `WarElephant` SET `Attack`='6.65' WHERE `Level`='12';</v>
      </c>
      <c r="U98" t="str">
        <f t="shared" si="9"/>
        <v>UPDATE `WarElephant` SET `Defend`='3.55' WHERE `Level`='12';</v>
      </c>
      <c r="V98" t="str">
        <f t="shared" si="9"/>
        <v>UPDATE `WarElephant` SET `Health`='17.25' WHERE `Level`='12';</v>
      </c>
      <c r="W98" t="str">
        <f t="shared" si="9"/>
        <v>UPDATE `WarElephant` SET `FoodCost`='1015139' WHERE `Level`='12';</v>
      </c>
      <c r="X98" t="str">
        <f t="shared" si="9"/>
        <v>UPDATE `WarElephant` SET `WoodCost`='1050362' WHERE `Level`='12';</v>
      </c>
      <c r="Y98" t="str">
        <f t="shared" si="9"/>
        <v>UPDATE `WarElephant` SET `StoneCost`='968981' WHERE `Level`='12';</v>
      </c>
      <c r="Z98" t="str">
        <f t="shared" si="9"/>
        <v>UPDATE `WarElephant` SET `MetalCost`='1427186' WHERE `Level`='12';</v>
      </c>
      <c r="AA98" t="str">
        <f t="shared" si="9"/>
        <v>UPDATE `WarElephant` SET `TimeMin`='2d 4h:29m:17' WHERE `Level`='12';</v>
      </c>
      <c r="AB98" t="str">
        <f t="shared" si="9"/>
        <v>UPDATE `WarElephant` SET `TimeInt`='188957' WHERE `Level`='12';</v>
      </c>
      <c r="AC98" t="str">
        <f t="shared" si="9"/>
        <v>UPDATE `WarElephant` SET `Required`='Metal Lv12' WHERE `Level`='12';</v>
      </c>
      <c r="AD98" t="str">
        <f t="shared" si="9"/>
        <v>UPDATE `WarElephant` SET `Required_ID`='11' WHERE `Level`='12';</v>
      </c>
      <c r="AE98" t="str">
        <f t="shared" si="9"/>
        <v>UPDATE `WarElephant` SET `RequiredLevel`='12' WHERE `Level`='12';</v>
      </c>
    </row>
    <row r="99" spans="1:42" x14ac:dyDescent="0.25">
      <c r="A99" s="18">
        <v>13</v>
      </c>
      <c r="B99" s="73">
        <v>216</v>
      </c>
      <c r="C99" s="20">
        <v>107076</v>
      </c>
      <c r="D99" s="103">
        <v>6.8</v>
      </c>
      <c r="E99" s="103">
        <v>3.6</v>
      </c>
      <c r="F99" s="103">
        <v>17.45</v>
      </c>
      <c r="G99" s="95">
        <v>1228748</v>
      </c>
      <c r="H99" s="95">
        <v>1201682</v>
      </c>
      <c r="I99" s="95">
        <v>1212236</v>
      </c>
      <c r="J99" s="95">
        <v>1711327</v>
      </c>
      <c r="K99" s="123" t="s">
        <v>233</v>
      </c>
      <c r="L99" s="70">
        <v>226749</v>
      </c>
      <c r="M99" s="15" t="s">
        <v>42</v>
      </c>
      <c r="N99" s="54">
        <v>11</v>
      </c>
      <c r="O99" s="54">
        <v>13</v>
      </c>
      <c r="P99" s="91">
        <v>0</v>
      </c>
      <c r="R99" t="str">
        <f t="shared" si="9"/>
        <v>UPDATE `WarElephant` SET `TrainingTime`='216' WHERE `Level`='13';</v>
      </c>
      <c r="S99" t="str">
        <f t="shared" si="9"/>
        <v>UPDATE `WarElephant` SET `MightBonus`='107076' WHERE `Level`='13';</v>
      </c>
      <c r="T99" t="str">
        <f t="shared" si="9"/>
        <v>UPDATE `WarElephant` SET `Attack`='6.8' WHERE `Level`='13';</v>
      </c>
      <c r="U99" t="str">
        <f t="shared" si="9"/>
        <v>UPDATE `WarElephant` SET `Defend`='3.6' WHERE `Level`='13';</v>
      </c>
      <c r="V99" t="str">
        <f t="shared" si="9"/>
        <v>UPDATE `WarElephant` SET `Health`='17.45' WHERE `Level`='13';</v>
      </c>
      <c r="W99" t="str">
        <f t="shared" si="9"/>
        <v>UPDATE `WarElephant` SET `FoodCost`='1228748' WHERE `Level`='13';</v>
      </c>
      <c r="X99" t="str">
        <f t="shared" si="9"/>
        <v>UPDATE `WarElephant` SET `WoodCost`='1201682' WHERE `Level`='13';</v>
      </c>
      <c r="Y99" t="str">
        <f t="shared" si="9"/>
        <v>UPDATE `WarElephant` SET `StoneCost`='1212236' WHERE `Level`='13';</v>
      </c>
      <c r="Z99" t="str">
        <f t="shared" si="9"/>
        <v>UPDATE `WarElephant` SET `MetalCost`='1711327' WHERE `Level`='13';</v>
      </c>
      <c r="AA99" t="str">
        <f t="shared" si="9"/>
        <v>UPDATE `WarElephant` SET `TimeMin`='2d 14h:59m:09' WHERE `Level`='13';</v>
      </c>
      <c r="AB99" t="str">
        <f t="shared" si="9"/>
        <v>UPDATE `WarElephant` SET `TimeInt`='226749' WHERE `Level`='13';</v>
      </c>
      <c r="AC99" t="str">
        <f t="shared" si="9"/>
        <v>UPDATE `WarElephant` SET `Required`='Metal Lv13' WHERE `Level`='13';</v>
      </c>
      <c r="AD99" t="str">
        <f t="shared" si="9"/>
        <v>UPDATE `WarElephant` SET `Required_ID`='11' WHERE `Level`='13';</v>
      </c>
      <c r="AE99" t="str">
        <f t="shared" si="9"/>
        <v>UPDATE `WarElephant` SET `RequiredLevel`='13' WHERE `Level`='13';</v>
      </c>
    </row>
    <row r="100" spans="1:42" x14ac:dyDescent="0.25">
      <c r="A100" s="18">
        <v>14</v>
      </c>
      <c r="B100" s="73">
        <v>209</v>
      </c>
      <c r="C100" s="20">
        <v>128491</v>
      </c>
      <c r="D100" s="103">
        <v>6.95</v>
      </c>
      <c r="E100" s="103">
        <v>3.65</v>
      </c>
      <c r="F100" s="103">
        <v>17.649999999999999</v>
      </c>
      <c r="G100" s="95">
        <v>1461524</v>
      </c>
      <c r="H100" s="95">
        <v>1435523</v>
      </c>
      <c r="I100" s="95">
        <v>1426772</v>
      </c>
      <c r="J100" s="95">
        <v>2100881</v>
      </c>
      <c r="K100" s="125" t="s">
        <v>253</v>
      </c>
      <c r="L100" s="94">
        <v>272099</v>
      </c>
      <c r="M100" s="15" t="s">
        <v>43</v>
      </c>
      <c r="N100" s="54">
        <v>11</v>
      </c>
      <c r="O100" s="54">
        <v>14</v>
      </c>
      <c r="P100" s="91">
        <v>0</v>
      </c>
      <c r="R100" t="str">
        <f t="shared" si="9"/>
        <v>UPDATE `WarElephant` SET `TrainingTime`='209' WHERE `Level`='14';</v>
      </c>
      <c r="S100" t="str">
        <f t="shared" si="9"/>
        <v>UPDATE `WarElephant` SET `MightBonus`='128491' WHERE `Level`='14';</v>
      </c>
      <c r="T100" t="str">
        <f t="shared" si="9"/>
        <v>UPDATE `WarElephant` SET `Attack`='6.95' WHERE `Level`='14';</v>
      </c>
      <c r="U100" t="str">
        <f t="shared" si="9"/>
        <v>UPDATE `WarElephant` SET `Defend`='3.65' WHERE `Level`='14';</v>
      </c>
      <c r="V100" t="str">
        <f t="shared" si="9"/>
        <v>UPDATE `WarElephant` SET `Health`='17.65' WHERE `Level`='14';</v>
      </c>
      <c r="W100" t="str">
        <f t="shared" si="9"/>
        <v>UPDATE `WarElephant` SET `FoodCost`='1461524' WHERE `Level`='14';</v>
      </c>
      <c r="X100" t="str">
        <f t="shared" si="9"/>
        <v>UPDATE `WarElephant` SET `WoodCost`='1435523' WHERE `Level`='14';</v>
      </c>
      <c r="Y100" t="str">
        <f t="shared" si="9"/>
        <v>UPDATE `WarElephant` SET `StoneCost`='1426772' WHERE `Level`='14';</v>
      </c>
      <c r="Z100" t="str">
        <f t="shared" si="9"/>
        <v>UPDATE `WarElephant` SET `MetalCost`='2100881' WHERE `Level`='14';</v>
      </c>
      <c r="AA100" t="str">
        <f t="shared" si="9"/>
        <v>UPDATE `WarElephant` SET `TimeMin`='3d 3h:34m:59' WHERE `Level`='14';</v>
      </c>
      <c r="AB100" t="str">
        <f t="shared" si="9"/>
        <v>UPDATE `WarElephant` SET `TimeInt`='272099' WHERE `Level`='14';</v>
      </c>
      <c r="AC100" t="str">
        <f t="shared" si="9"/>
        <v>UPDATE `WarElephant` SET `Required`='Metal Lv14' WHERE `Level`='14';</v>
      </c>
      <c r="AD100" t="str">
        <f t="shared" si="9"/>
        <v>UPDATE `WarElephant` SET `Required_ID`='11' WHERE `Level`='14';</v>
      </c>
      <c r="AE100" t="str">
        <f t="shared" si="9"/>
        <v>UPDATE `WarElephant` SET `RequiredLevel`='14' WHERE `Level`='14';</v>
      </c>
    </row>
    <row r="101" spans="1:42" x14ac:dyDescent="0.25">
      <c r="A101" s="18">
        <v>15</v>
      </c>
      <c r="B101" s="73">
        <v>206</v>
      </c>
      <c r="C101" s="20">
        <v>192737</v>
      </c>
      <c r="D101" s="103">
        <v>7.1</v>
      </c>
      <c r="E101" s="103">
        <v>3.7</v>
      </c>
      <c r="F101" s="103">
        <v>17.850000000000001</v>
      </c>
      <c r="G101" s="95">
        <v>2300261</v>
      </c>
      <c r="H101" s="95">
        <v>2153798</v>
      </c>
      <c r="I101" s="95">
        <v>2084782</v>
      </c>
      <c r="J101" s="95">
        <v>3098195</v>
      </c>
      <c r="K101" s="126" t="s">
        <v>269</v>
      </c>
      <c r="L101" s="70">
        <v>408149</v>
      </c>
      <c r="M101" s="15" t="s">
        <v>44</v>
      </c>
      <c r="N101" s="54">
        <v>11</v>
      </c>
      <c r="O101" s="54">
        <v>15</v>
      </c>
      <c r="P101" s="91">
        <v>0</v>
      </c>
      <c r="R101" t="str">
        <f t="shared" si="9"/>
        <v>UPDATE `WarElephant` SET `TrainingTime`='206' WHERE `Level`='15';</v>
      </c>
      <c r="S101" t="str">
        <f t="shared" si="9"/>
        <v>UPDATE `WarElephant` SET `MightBonus`='192737' WHERE `Level`='15';</v>
      </c>
      <c r="T101" t="str">
        <f t="shared" si="9"/>
        <v>UPDATE `WarElephant` SET `Attack`='7.1' WHERE `Level`='15';</v>
      </c>
      <c r="U101" t="str">
        <f t="shared" si="9"/>
        <v>UPDATE `WarElephant` SET `Defend`='3.7' WHERE `Level`='15';</v>
      </c>
      <c r="V101" t="str">
        <f t="shared" si="9"/>
        <v>UPDATE `WarElephant` SET `Health`='17.85' WHERE `Level`='15';</v>
      </c>
      <c r="W101" t="str">
        <f t="shared" si="9"/>
        <v>UPDATE `WarElephant` SET `FoodCost`='2300261' WHERE `Level`='15';</v>
      </c>
      <c r="X101" t="str">
        <f t="shared" si="9"/>
        <v>UPDATE `WarElephant` SET `WoodCost`='2153798' WHERE `Level`='15';</v>
      </c>
      <c r="Y101" t="str">
        <f t="shared" si="9"/>
        <v>UPDATE `WarElephant` SET `StoneCost`='2084782' WHERE `Level`='15';</v>
      </c>
      <c r="Z101" t="str">
        <f t="shared" si="9"/>
        <v>UPDATE `WarElephant` SET `MetalCost`='3098195' WHERE `Level`='15';</v>
      </c>
      <c r="AA101" t="str">
        <f t="shared" si="9"/>
        <v>UPDATE `WarElephant` SET `TimeMin`='4d 17h:22m:29' WHERE `Level`='15';</v>
      </c>
      <c r="AB101" t="str">
        <f t="shared" si="9"/>
        <v>UPDATE `WarElephant` SET `TimeInt`='408149' WHERE `Level`='15';</v>
      </c>
      <c r="AC101" t="str">
        <f t="shared" si="9"/>
        <v>UPDATE `WarElephant` SET `Required`='Metal Lv15' WHERE `Level`='15';</v>
      </c>
      <c r="AD101" t="str">
        <f t="shared" si="9"/>
        <v>UPDATE `WarElephant` SET `Required_ID`='11' WHERE `Level`='15';</v>
      </c>
      <c r="AE101" t="str">
        <f t="shared" si="9"/>
        <v>UPDATE `WarElephant` SET `RequiredLevel`='15' WHERE `Level`='15';</v>
      </c>
    </row>
    <row r="102" spans="1:42" x14ac:dyDescent="0.25">
      <c r="A102" s="18">
        <v>16</v>
      </c>
      <c r="B102" s="73">
        <v>203</v>
      </c>
      <c r="C102" s="20">
        <v>481840</v>
      </c>
      <c r="D102" s="103">
        <v>7.25</v>
      </c>
      <c r="E102" s="103">
        <v>3.75</v>
      </c>
      <c r="F102" s="103">
        <v>18.05</v>
      </c>
      <c r="G102" s="95">
        <v>5570921</v>
      </c>
      <c r="H102" s="95">
        <v>5397458</v>
      </c>
      <c r="I102" s="95">
        <v>5211863</v>
      </c>
      <c r="J102" s="95">
        <v>7911893</v>
      </c>
      <c r="K102" s="125" t="s">
        <v>270</v>
      </c>
      <c r="L102" s="94">
        <v>1020368</v>
      </c>
      <c r="M102" s="15" t="s">
        <v>51</v>
      </c>
      <c r="N102" s="54">
        <v>11</v>
      </c>
      <c r="O102" s="54">
        <v>16</v>
      </c>
      <c r="P102" s="91">
        <v>0</v>
      </c>
      <c r="R102" t="str">
        <f t="shared" si="9"/>
        <v>UPDATE `WarElephant` SET `TrainingTime`='203' WHERE `Level`='16';</v>
      </c>
      <c r="S102" t="str">
        <f t="shared" si="9"/>
        <v>UPDATE `WarElephant` SET `MightBonus`='481840' WHERE `Level`='16';</v>
      </c>
      <c r="T102" t="str">
        <f t="shared" si="9"/>
        <v>UPDATE `WarElephant` SET `Attack`='7.25' WHERE `Level`='16';</v>
      </c>
      <c r="U102" t="str">
        <f t="shared" si="9"/>
        <v>UPDATE `WarElephant` SET `Defend`='3.75' WHERE `Level`='16';</v>
      </c>
      <c r="V102" t="str">
        <f t="shared" si="9"/>
        <v>UPDATE `WarElephant` SET `Health`='18.05' WHERE `Level`='16';</v>
      </c>
      <c r="W102" t="str">
        <f t="shared" si="9"/>
        <v>UPDATE `WarElephant` SET `FoodCost`='5570921' WHERE `Level`='16';</v>
      </c>
      <c r="X102" t="str">
        <f t="shared" si="9"/>
        <v>UPDATE `WarElephant` SET `WoodCost`='5397458' WHERE `Level`='16';</v>
      </c>
      <c r="Y102" t="str">
        <f t="shared" si="9"/>
        <v>UPDATE `WarElephant` SET `StoneCost`='5211863' WHERE `Level`='16';</v>
      </c>
      <c r="Z102" t="str">
        <f t="shared" si="9"/>
        <v>UPDATE `WarElephant` SET `MetalCost`='7911893' WHERE `Level`='16';</v>
      </c>
      <c r="AA102" t="str">
        <f t="shared" si="9"/>
        <v>UPDATE `WarElephant` SET `TimeMin`='11d 19h:26m:08' WHERE `Level`='16';</v>
      </c>
      <c r="AB102" t="str">
        <f t="shared" si="9"/>
        <v>UPDATE `WarElephant` SET `TimeInt`='1020368' WHERE `Level`='16';</v>
      </c>
      <c r="AC102" t="str">
        <f t="shared" si="9"/>
        <v>UPDATE `WarElephant` SET `Required`='Metal Lv16' WHERE `Level`='16';</v>
      </c>
      <c r="AD102" t="str">
        <f t="shared" si="9"/>
        <v>UPDATE `WarElephant` SET `Required_ID`='11' WHERE `Level`='16';</v>
      </c>
      <c r="AE102" t="str">
        <f t="shared" si="9"/>
        <v>UPDATE `WarElephant` SET `RequiredLevel`='16' WHERE `Level`='16';</v>
      </c>
    </row>
    <row r="103" spans="1:42" x14ac:dyDescent="0.25">
      <c r="A103" s="18">
        <v>17</v>
      </c>
      <c r="B103" s="73">
        <v>200</v>
      </c>
      <c r="C103" s="20">
        <v>722760</v>
      </c>
      <c r="D103" s="103">
        <v>7.4</v>
      </c>
      <c r="E103" s="103">
        <v>3.8</v>
      </c>
      <c r="F103" s="103">
        <v>18.25</v>
      </c>
      <c r="G103" s="95">
        <v>8401351</v>
      </c>
      <c r="H103" s="95">
        <v>8078246</v>
      </c>
      <c r="I103" s="95">
        <v>7826765</v>
      </c>
      <c r="J103" s="95">
        <v>11831804</v>
      </c>
      <c r="K103" s="126" t="s">
        <v>271</v>
      </c>
      <c r="L103" s="70">
        <v>1530551</v>
      </c>
      <c r="M103" s="15" t="s">
        <v>52</v>
      </c>
      <c r="N103" s="54">
        <v>11</v>
      </c>
      <c r="O103" s="54">
        <v>17</v>
      </c>
      <c r="P103" s="91">
        <v>0</v>
      </c>
      <c r="R103" t="str">
        <f t="shared" ref="R103:AE106" si="10">CONCATENATE($Q$86,R$86,$Q$87,B103,$Q$88,$A103,$Q$89)</f>
        <v>UPDATE `WarElephant` SET `TrainingTime`='200' WHERE `Level`='17';</v>
      </c>
      <c r="S103" t="str">
        <f t="shared" si="10"/>
        <v>UPDATE `WarElephant` SET `MightBonus`='722760' WHERE `Level`='17';</v>
      </c>
      <c r="T103" t="str">
        <f t="shared" si="10"/>
        <v>UPDATE `WarElephant` SET `Attack`='7.4' WHERE `Level`='17';</v>
      </c>
      <c r="U103" t="str">
        <f t="shared" si="10"/>
        <v>UPDATE `WarElephant` SET `Defend`='3.8' WHERE `Level`='17';</v>
      </c>
      <c r="V103" t="str">
        <f t="shared" si="10"/>
        <v>UPDATE `WarElephant` SET `Health`='18.25' WHERE `Level`='17';</v>
      </c>
      <c r="W103" t="str">
        <f t="shared" si="10"/>
        <v>UPDATE `WarElephant` SET `FoodCost`='8401351' WHERE `Level`='17';</v>
      </c>
      <c r="X103" t="str">
        <f t="shared" si="10"/>
        <v>UPDATE `WarElephant` SET `WoodCost`='8078246' WHERE `Level`='17';</v>
      </c>
      <c r="Y103" t="str">
        <f t="shared" si="10"/>
        <v>UPDATE `WarElephant` SET `StoneCost`='7826765' WHERE `Level`='17';</v>
      </c>
      <c r="Z103" t="str">
        <f t="shared" si="10"/>
        <v>UPDATE `WarElephant` SET `MetalCost`='11831804' WHERE `Level`='17';</v>
      </c>
      <c r="AA103" t="str">
        <f t="shared" si="10"/>
        <v>UPDATE `WarElephant` SET `TimeMin`='17d 17h:09m:11' WHERE `Level`='17';</v>
      </c>
      <c r="AB103" t="str">
        <f t="shared" si="10"/>
        <v>UPDATE `WarElephant` SET `TimeInt`='1530551' WHERE `Level`='17';</v>
      </c>
      <c r="AC103" t="str">
        <f t="shared" si="10"/>
        <v>UPDATE `WarElephant` SET `Required`='Metal Lv17' WHERE `Level`='17';</v>
      </c>
      <c r="AD103" t="str">
        <f t="shared" si="10"/>
        <v>UPDATE `WarElephant` SET `Required_ID`='11' WHERE `Level`='17';</v>
      </c>
      <c r="AE103" t="str">
        <f t="shared" si="10"/>
        <v>UPDATE `WarElephant` SET `RequiredLevel`='17' WHERE `Level`='17';</v>
      </c>
    </row>
    <row r="104" spans="1:42" x14ac:dyDescent="0.25">
      <c r="A104" s="18">
        <v>18</v>
      </c>
      <c r="B104" s="73">
        <v>197</v>
      </c>
      <c r="C104" s="20">
        <v>1445520</v>
      </c>
      <c r="D104" s="103">
        <v>7.5500000000000007</v>
      </c>
      <c r="E104" s="103">
        <v>3.85</v>
      </c>
      <c r="F104" s="103">
        <v>18.45</v>
      </c>
      <c r="G104" s="95">
        <v>17341766</v>
      </c>
      <c r="H104" s="95">
        <v>16156264</v>
      </c>
      <c r="I104" s="95">
        <v>15653479</v>
      </c>
      <c r="J104" s="95">
        <v>23124640</v>
      </c>
      <c r="K104" s="126" t="s">
        <v>258</v>
      </c>
      <c r="L104" s="94">
        <v>3061101</v>
      </c>
      <c r="M104" s="15" t="s">
        <v>53</v>
      </c>
      <c r="N104" s="54">
        <v>11</v>
      </c>
      <c r="O104" s="54">
        <v>18</v>
      </c>
      <c r="P104" s="91">
        <v>0</v>
      </c>
      <c r="R104" t="str">
        <f t="shared" si="10"/>
        <v>UPDATE `WarElephant` SET `TrainingTime`='197' WHERE `Level`='18';</v>
      </c>
      <c r="S104" t="str">
        <f t="shared" si="10"/>
        <v>UPDATE `WarElephant` SET `MightBonus`='1445520' WHERE `Level`='18';</v>
      </c>
      <c r="T104" t="str">
        <f t="shared" si="10"/>
        <v>UPDATE `WarElephant` SET `Attack`='7.55' WHERE `Level`='18';</v>
      </c>
      <c r="U104" t="str">
        <f t="shared" si="10"/>
        <v>UPDATE `WarElephant` SET `Defend`='3.85' WHERE `Level`='18';</v>
      </c>
      <c r="V104" t="str">
        <f t="shared" si="10"/>
        <v>UPDATE `WarElephant` SET `Health`='18.45' WHERE `Level`='18';</v>
      </c>
      <c r="W104" t="str">
        <f t="shared" si="10"/>
        <v>UPDATE `WarElephant` SET `FoodCost`='17341766' WHERE `Level`='18';</v>
      </c>
      <c r="X104" t="str">
        <f t="shared" si="10"/>
        <v>UPDATE `WarElephant` SET `WoodCost`='16156264' WHERE `Level`='18';</v>
      </c>
      <c r="Y104" t="str">
        <f t="shared" si="10"/>
        <v>UPDATE `WarElephant` SET `StoneCost`='15653479' WHERE `Level`='18';</v>
      </c>
      <c r="Z104" t="str">
        <f t="shared" si="10"/>
        <v>UPDATE `WarElephant` SET `MetalCost`='23124640' WHERE `Level`='18';</v>
      </c>
      <c r="AA104" t="str">
        <f t="shared" si="10"/>
        <v>UPDATE `WarElephant` SET `TimeMin`='35d 10h:18m:21' WHERE `Level`='18';</v>
      </c>
      <c r="AB104" t="str">
        <f t="shared" si="10"/>
        <v>UPDATE `WarElephant` SET `TimeInt`='3061101' WHERE `Level`='18';</v>
      </c>
      <c r="AC104" t="str">
        <f t="shared" si="10"/>
        <v>UPDATE `WarElephant` SET `Required`='Metal Lv18' WHERE `Level`='18';</v>
      </c>
      <c r="AD104" t="str">
        <f t="shared" si="10"/>
        <v>UPDATE `WarElephant` SET `Required_ID`='11' WHERE `Level`='18';</v>
      </c>
      <c r="AE104" t="str">
        <f t="shared" si="10"/>
        <v>UPDATE `WarElephant` SET `RequiredLevel`='18' WHERE `Level`='18';</v>
      </c>
    </row>
    <row r="105" spans="1:42" x14ac:dyDescent="0.25">
      <c r="A105" s="18">
        <v>19</v>
      </c>
      <c r="B105" s="73">
        <v>194</v>
      </c>
      <c r="C105" s="20">
        <v>2168279</v>
      </c>
      <c r="D105" s="103">
        <v>7.6999999999999993</v>
      </c>
      <c r="E105" s="103">
        <v>3.9</v>
      </c>
      <c r="F105" s="103">
        <v>18.649999999999999</v>
      </c>
      <c r="G105" s="95">
        <v>25022317</v>
      </c>
      <c r="H105" s="95">
        <v>24227159</v>
      </c>
      <c r="I105" s="95">
        <v>23813363</v>
      </c>
      <c r="J105" s="95">
        <v>35351300</v>
      </c>
      <c r="K105" s="126" t="s">
        <v>259</v>
      </c>
      <c r="L105" s="70">
        <v>4591650</v>
      </c>
      <c r="M105" s="15" t="s">
        <v>54</v>
      </c>
      <c r="N105" s="54">
        <v>11</v>
      </c>
      <c r="O105" s="54">
        <v>19</v>
      </c>
      <c r="P105" s="91">
        <v>0</v>
      </c>
      <c r="R105" t="str">
        <f t="shared" si="10"/>
        <v>UPDATE `WarElephant` SET `TrainingTime`='194' WHERE `Level`='19';</v>
      </c>
      <c r="S105" t="str">
        <f t="shared" si="10"/>
        <v>UPDATE `WarElephant` SET `MightBonus`='2168279' WHERE `Level`='19';</v>
      </c>
      <c r="T105" t="str">
        <f t="shared" si="10"/>
        <v>UPDATE `WarElephant` SET `Attack`='7.7' WHERE `Level`='19';</v>
      </c>
      <c r="U105" t="str">
        <f t="shared" si="10"/>
        <v>UPDATE `WarElephant` SET `Defend`='3.9' WHERE `Level`='19';</v>
      </c>
      <c r="V105" t="str">
        <f t="shared" si="10"/>
        <v>UPDATE `WarElephant` SET `Health`='18.65' WHERE `Level`='19';</v>
      </c>
      <c r="W105" t="str">
        <f t="shared" si="10"/>
        <v>UPDATE `WarElephant` SET `FoodCost`='25022317' WHERE `Level`='19';</v>
      </c>
      <c r="X105" t="str">
        <f t="shared" si="10"/>
        <v>UPDATE `WarElephant` SET `WoodCost`='24227159' WHERE `Level`='19';</v>
      </c>
      <c r="Y105" t="str">
        <f t="shared" si="10"/>
        <v>UPDATE `WarElephant` SET `StoneCost`='23813363' WHERE `Level`='19';</v>
      </c>
      <c r="Z105" t="str">
        <f t="shared" si="10"/>
        <v>UPDATE `WarElephant` SET `MetalCost`='35351300' WHERE `Level`='19';</v>
      </c>
      <c r="AA105" t="str">
        <f t="shared" si="10"/>
        <v>UPDATE `WarElephant` SET `TimeMin`='53d 10h:18m:20' WHERE `Level`='19';</v>
      </c>
      <c r="AB105" t="str">
        <f t="shared" si="10"/>
        <v>UPDATE `WarElephant` SET `TimeInt`='4591650' WHERE `Level`='19';</v>
      </c>
      <c r="AC105" t="str">
        <f t="shared" si="10"/>
        <v>UPDATE `WarElephant` SET `Required`='Metal Lv19' WHERE `Level`='19';</v>
      </c>
      <c r="AD105" t="str">
        <f t="shared" si="10"/>
        <v>UPDATE `WarElephant` SET `Required_ID`='11' WHERE `Level`='19';</v>
      </c>
      <c r="AE105" t="str">
        <f t="shared" si="10"/>
        <v>UPDATE `WarElephant` SET `RequiredLevel`='19' WHERE `Level`='19';</v>
      </c>
    </row>
    <row r="106" spans="1:42" x14ac:dyDescent="0.25">
      <c r="A106" s="18">
        <v>20</v>
      </c>
      <c r="B106" s="73">
        <v>191</v>
      </c>
      <c r="C106" s="20">
        <v>0</v>
      </c>
      <c r="D106" s="103">
        <v>7.85</v>
      </c>
      <c r="E106" s="103">
        <v>3.95</v>
      </c>
      <c r="F106" s="103">
        <v>18.850000000000001</v>
      </c>
      <c r="G106" s="104">
        <v>0</v>
      </c>
      <c r="H106" s="104">
        <v>0</v>
      </c>
      <c r="I106" s="104">
        <v>0</v>
      </c>
      <c r="J106" s="104">
        <v>0</v>
      </c>
      <c r="K106" s="104">
        <v>0</v>
      </c>
      <c r="L106" s="104">
        <v>0</v>
      </c>
      <c r="M106" s="15"/>
      <c r="N106" s="105">
        <v>0</v>
      </c>
      <c r="O106" s="105">
        <v>0</v>
      </c>
      <c r="P106" s="91">
        <v>0</v>
      </c>
      <c r="R106" t="str">
        <f t="shared" si="10"/>
        <v>UPDATE `WarElephant` SET `TrainingTime`='191' WHERE `Level`='20';</v>
      </c>
      <c r="S106" t="str">
        <f t="shared" si="10"/>
        <v>UPDATE `WarElephant` SET `MightBonus`='0' WHERE `Level`='20';</v>
      </c>
      <c r="T106" t="str">
        <f t="shared" si="10"/>
        <v>UPDATE `WarElephant` SET `Attack`='7.85' WHERE `Level`='20';</v>
      </c>
      <c r="U106" t="str">
        <f t="shared" si="10"/>
        <v>UPDATE `WarElephant` SET `Defend`='3.95' WHERE `Level`='20';</v>
      </c>
      <c r="V106" t="str">
        <f t="shared" si="10"/>
        <v>UPDATE `WarElephant` SET `Health`='18.85' WHERE `Level`='20';</v>
      </c>
      <c r="W106" t="str">
        <f t="shared" si="10"/>
        <v>UPDATE `WarElephant` SET `FoodCost`='0' WHERE `Level`='20';</v>
      </c>
      <c r="X106" t="str">
        <f t="shared" si="10"/>
        <v>UPDATE `WarElephant` SET `WoodCost`='0' WHERE `Level`='20';</v>
      </c>
      <c r="Y106" t="str">
        <f t="shared" si="10"/>
        <v>UPDATE `WarElephant` SET `StoneCost`='0' WHERE `Level`='20';</v>
      </c>
      <c r="Z106" t="str">
        <f t="shared" si="10"/>
        <v>UPDATE `WarElephant` SET `MetalCost`='0' WHERE `Level`='20';</v>
      </c>
      <c r="AA106" t="str">
        <f t="shared" si="10"/>
        <v>UPDATE `WarElephant` SET `TimeMin`='0' WHERE `Level`='20';</v>
      </c>
      <c r="AB106" t="str">
        <f t="shared" si="10"/>
        <v>UPDATE `WarElephant` SET `TimeInt`='0' WHERE `Level`='20';</v>
      </c>
      <c r="AC106" t="str">
        <f t="shared" si="10"/>
        <v>UPDATE `WarElephant` SET `Required`='' WHERE `Level`='20';</v>
      </c>
      <c r="AD106" t="str">
        <f t="shared" si="10"/>
        <v>UPDATE `WarElephant` SET `Required_ID`='0' WHERE `Level`='20';</v>
      </c>
      <c r="AE106" t="str">
        <f t="shared" si="10"/>
        <v>UPDATE `WarElephant` SET `RequiredLevel`='0' WHERE `Level`='20';</v>
      </c>
    </row>
    <row r="107" spans="1:42" s="4" customFormat="1" x14ac:dyDescent="0.25">
      <c r="K107" s="122"/>
    </row>
    <row r="108" spans="1:42" s="4" customFormat="1" x14ac:dyDescent="0.25">
      <c r="K108" s="122"/>
    </row>
    <row r="110" spans="1:42" s="21" customFormat="1" x14ac:dyDescent="0.25">
      <c r="A110" s="21" t="s">
        <v>145</v>
      </c>
      <c r="B110" s="21" t="s">
        <v>367</v>
      </c>
      <c r="C110" s="21" t="s">
        <v>11</v>
      </c>
      <c r="K110" s="92"/>
      <c r="L110" s="27"/>
      <c r="M110" s="27"/>
      <c r="N110" s="29"/>
      <c r="O110" s="27"/>
      <c r="P110" s="27"/>
      <c r="Q110" s="27"/>
      <c r="R110" s="27"/>
      <c r="S110" s="27"/>
      <c r="T110" s="27"/>
      <c r="U110" s="27"/>
      <c r="V110" s="27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H110" s="32"/>
      <c r="AI110" s="32"/>
      <c r="AJ110" s="32"/>
      <c r="AK110" s="32"/>
      <c r="AL110" s="32"/>
      <c r="AM110" s="32"/>
      <c r="AN110" s="32"/>
      <c r="AO110" s="32"/>
      <c r="AP110" s="32"/>
    </row>
    <row r="111" spans="1:42" s="3" customFormat="1" x14ac:dyDescent="0.25">
      <c r="D111" s="3">
        <v>7</v>
      </c>
      <c r="E111" s="3">
        <v>4</v>
      </c>
      <c r="F111" s="3">
        <v>20</v>
      </c>
      <c r="K111" s="93"/>
      <c r="L111" s="28"/>
      <c r="M111" s="28"/>
      <c r="N111" s="30"/>
      <c r="O111" s="28"/>
      <c r="P111" s="28"/>
      <c r="Q111" s="28"/>
      <c r="R111" s="28"/>
      <c r="S111" s="28"/>
      <c r="T111" s="28"/>
      <c r="U111" s="28"/>
      <c r="V111" s="28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H111" s="33"/>
      <c r="AI111" s="33"/>
      <c r="AJ111" s="33"/>
      <c r="AK111" s="33"/>
      <c r="AL111" s="33"/>
      <c r="AM111" s="33"/>
      <c r="AN111" s="33"/>
      <c r="AO111" s="33"/>
      <c r="AP111" s="33"/>
    </row>
    <row r="112" spans="1:42" ht="30" x14ac:dyDescent="0.25">
      <c r="A112" s="42" t="s">
        <v>0</v>
      </c>
      <c r="B112" s="106" t="s">
        <v>170</v>
      </c>
      <c r="C112" s="42" t="s">
        <v>169</v>
      </c>
      <c r="D112" s="42" t="s">
        <v>168</v>
      </c>
      <c r="E112" s="42" t="s">
        <v>32</v>
      </c>
      <c r="F112" s="42" t="s">
        <v>34</v>
      </c>
      <c r="G112" s="8" t="s">
        <v>180</v>
      </c>
      <c r="H112" s="8" t="s">
        <v>181</v>
      </c>
      <c r="I112" s="8" t="s">
        <v>182</v>
      </c>
      <c r="J112" s="8" t="s">
        <v>179</v>
      </c>
      <c r="K112" s="8" t="s">
        <v>178</v>
      </c>
      <c r="L112" s="42" t="s">
        <v>177</v>
      </c>
      <c r="M112" s="107" t="s">
        <v>5</v>
      </c>
      <c r="N112" s="42" t="s">
        <v>239</v>
      </c>
      <c r="O112" s="42" t="s">
        <v>240</v>
      </c>
      <c r="P112" s="11" t="s">
        <v>184</v>
      </c>
      <c r="Q112" s="102" t="s">
        <v>379</v>
      </c>
      <c r="R112" s="106" t="s">
        <v>170</v>
      </c>
      <c r="S112" s="42" t="s">
        <v>169</v>
      </c>
      <c r="T112" s="42" t="s">
        <v>168</v>
      </c>
      <c r="U112" s="42" t="s">
        <v>32</v>
      </c>
      <c r="V112" s="42" t="s">
        <v>34</v>
      </c>
      <c r="W112" s="8" t="s">
        <v>180</v>
      </c>
      <c r="X112" s="8" t="s">
        <v>181</v>
      </c>
      <c r="Y112" s="8" t="s">
        <v>182</v>
      </c>
      <c r="Z112" s="8" t="s">
        <v>179</v>
      </c>
      <c r="AA112" s="8" t="s">
        <v>178</v>
      </c>
      <c r="AB112" s="42" t="s">
        <v>177</v>
      </c>
      <c r="AC112" s="107" t="s">
        <v>5</v>
      </c>
      <c r="AD112" s="42" t="s">
        <v>239</v>
      </c>
      <c r="AE112" s="42" t="s">
        <v>240</v>
      </c>
    </row>
    <row r="113" spans="1:31" x14ac:dyDescent="0.25">
      <c r="A113" s="18">
        <v>1</v>
      </c>
      <c r="B113" s="73">
        <v>600</v>
      </c>
      <c r="C113" s="20">
        <v>632</v>
      </c>
      <c r="D113" s="103">
        <v>7</v>
      </c>
      <c r="E113" s="103">
        <v>4</v>
      </c>
      <c r="F113" s="103">
        <v>20</v>
      </c>
      <c r="G113" s="95">
        <v>3706</v>
      </c>
      <c r="H113" s="95">
        <v>2800</v>
      </c>
      <c r="I113" s="95">
        <v>3412</v>
      </c>
      <c r="J113" s="95">
        <v>5932</v>
      </c>
      <c r="K113" s="123" t="s">
        <v>274</v>
      </c>
      <c r="L113" s="70">
        <v>1296</v>
      </c>
      <c r="M113" s="15"/>
      <c r="N113" s="54">
        <v>0</v>
      </c>
      <c r="O113" s="54">
        <v>0</v>
      </c>
      <c r="P113" s="91">
        <v>0</v>
      </c>
      <c r="Q113" t="s">
        <v>183</v>
      </c>
      <c r="R113" t="str">
        <f t="shared" ref="R113:R132" si="11">CONCATENATE($Q$112,R$112,$Q$113,B113,$Q$114,$A113,$Q$115)</f>
        <v>UPDATE `WarStormer` SET `TrainingTime`='600' WHERE `Level`='1';</v>
      </c>
      <c r="S113" t="str">
        <f t="shared" ref="S113:AE128" si="12">CONCATENATE($Q$112,S$112,$Q$113,C113,$Q$114,$A113,$Q$115)</f>
        <v>UPDATE `WarStormer` SET `MightBonus`='632' WHERE `Level`='1';</v>
      </c>
      <c r="T113" t="str">
        <f t="shared" si="12"/>
        <v>UPDATE `WarStormer` SET `Attack`='7' WHERE `Level`='1';</v>
      </c>
      <c r="U113" t="str">
        <f t="shared" si="12"/>
        <v>UPDATE `WarStormer` SET `Defend`='4' WHERE `Level`='1';</v>
      </c>
      <c r="V113" t="str">
        <f t="shared" si="12"/>
        <v>UPDATE `WarStormer` SET `Health`='20' WHERE `Level`='1';</v>
      </c>
      <c r="W113" t="str">
        <f t="shared" si="12"/>
        <v>UPDATE `WarStormer` SET `FoodCost`='3706' WHERE `Level`='1';</v>
      </c>
      <c r="X113" t="str">
        <f t="shared" si="12"/>
        <v>UPDATE `WarStormer` SET `WoodCost`='2800' WHERE `Level`='1';</v>
      </c>
      <c r="Y113" t="str">
        <f t="shared" si="12"/>
        <v>UPDATE `WarStormer` SET `StoneCost`='3412' WHERE `Level`='1';</v>
      </c>
      <c r="Z113" t="str">
        <f t="shared" si="12"/>
        <v>UPDATE `WarStormer` SET `MetalCost`='5932' WHERE `Level`='1';</v>
      </c>
      <c r="AA113" t="str">
        <f t="shared" si="12"/>
        <v>UPDATE `WarStormer` SET `TimeMin`='21m:36' WHERE `Level`='1';</v>
      </c>
      <c r="AB113" t="str">
        <f t="shared" si="12"/>
        <v>UPDATE `WarStormer` SET `TimeInt`='1296' WHERE `Level`='1';</v>
      </c>
      <c r="AC113" t="str">
        <f t="shared" si="12"/>
        <v>UPDATE `WarStormer` SET `Required`='' WHERE `Level`='1';</v>
      </c>
      <c r="AD113" t="str">
        <f t="shared" si="12"/>
        <v>UPDATE `WarStormer` SET `Required_ID`='0' WHERE `Level`='1';</v>
      </c>
      <c r="AE113" t="str">
        <f t="shared" si="12"/>
        <v>UPDATE `WarStormer` SET `RequiredLevel`='0' WHERE `Level`='1';</v>
      </c>
    </row>
    <row r="114" spans="1:31" x14ac:dyDescent="0.25">
      <c r="A114" s="18">
        <v>2</v>
      </c>
      <c r="B114" s="73">
        <v>593</v>
      </c>
      <c r="C114" s="20">
        <v>1550</v>
      </c>
      <c r="D114" s="103">
        <v>7.15</v>
      </c>
      <c r="E114" s="103">
        <v>4.05</v>
      </c>
      <c r="F114" s="103">
        <v>20.25</v>
      </c>
      <c r="G114" s="95">
        <v>9042</v>
      </c>
      <c r="H114" s="95">
        <v>8734</v>
      </c>
      <c r="I114" s="95">
        <v>8647</v>
      </c>
      <c r="J114" s="95">
        <v>12319</v>
      </c>
      <c r="K114" s="124" t="s">
        <v>275</v>
      </c>
      <c r="L114" s="94">
        <v>3240</v>
      </c>
      <c r="M114" s="15"/>
      <c r="N114" s="54">
        <v>0</v>
      </c>
      <c r="O114" s="54">
        <v>0</v>
      </c>
      <c r="P114" s="91">
        <v>0</v>
      </c>
      <c r="Q114" s="101" t="s">
        <v>176</v>
      </c>
      <c r="R114" t="str">
        <f t="shared" si="11"/>
        <v>UPDATE `WarStormer` SET `TrainingTime`='593' WHERE `Level`='2';</v>
      </c>
      <c r="S114" t="str">
        <f t="shared" si="12"/>
        <v>UPDATE `WarStormer` SET `MightBonus`='1550' WHERE `Level`='2';</v>
      </c>
      <c r="T114" t="str">
        <f t="shared" si="12"/>
        <v>UPDATE `WarStormer` SET `Attack`='7.15' WHERE `Level`='2';</v>
      </c>
      <c r="U114" t="str">
        <f t="shared" si="12"/>
        <v>UPDATE `WarStormer` SET `Defend`='4.05' WHERE `Level`='2';</v>
      </c>
      <c r="V114" t="str">
        <f t="shared" si="12"/>
        <v>UPDATE `WarStormer` SET `Health`='20.25' WHERE `Level`='2';</v>
      </c>
      <c r="W114" t="str">
        <f t="shared" si="12"/>
        <v>UPDATE `WarStormer` SET `FoodCost`='9042' WHERE `Level`='2';</v>
      </c>
      <c r="X114" t="str">
        <f t="shared" si="12"/>
        <v>UPDATE `WarStormer` SET `WoodCost`='8734' WHERE `Level`='2';</v>
      </c>
      <c r="Y114" t="str">
        <f t="shared" si="12"/>
        <v>UPDATE `WarStormer` SET `StoneCost`='8647' WHERE `Level`='2';</v>
      </c>
      <c r="Z114" t="str">
        <f t="shared" si="12"/>
        <v>UPDATE `WarStormer` SET `MetalCost`='12319' WHERE `Level`='2';</v>
      </c>
      <c r="AA114" t="str">
        <f t="shared" si="12"/>
        <v>UPDATE `WarStormer` SET `TimeMin`='54m:00' WHERE `Level`='2';</v>
      </c>
      <c r="AB114" t="str">
        <f t="shared" si="12"/>
        <v>UPDATE `WarStormer` SET `TimeInt`='3240' WHERE `Level`='2';</v>
      </c>
      <c r="AC114" t="str">
        <f t="shared" si="12"/>
        <v>UPDATE `WarStormer` SET `Required`='' WHERE `Level`='2';</v>
      </c>
      <c r="AD114" t="str">
        <f t="shared" si="12"/>
        <v>UPDATE `WarStormer` SET `Required_ID`='0' WHERE `Level`='2';</v>
      </c>
      <c r="AE114" t="str">
        <f t="shared" si="12"/>
        <v>UPDATE `WarStormer` SET `RequiredLevel`='0' WHERE `Level`='2';</v>
      </c>
    </row>
    <row r="115" spans="1:31" x14ac:dyDescent="0.25">
      <c r="A115" s="18">
        <v>3</v>
      </c>
      <c r="B115" s="73">
        <v>586</v>
      </c>
      <c r="C115" s="20">
        <v>2468</v>
      </c>
      <c r="D115" s="103">
        <v>7.3000000000000007</v>
      </c>
      <c r="E115" s="103">
        <v>4.0999999999999996</v>
      </c>
      <c r="F115" s="103">
        <v>20.45</v>
      </c>
      <c r="G115" s="95">
        <v>14262</v>
      </c>
      <c r="H115" s="95">
        <v>14059</v>
      </c>
      <c r="I115" s="95">
        <v>13773</v>
      </c>
      <c r="J115" s="95">
        <v>19648</v>
      </c>
      <c r="K115" s="123" t="s">
        <v>276</v>
      </c>
      <c r="L115" s="70">
        <v>5184</v>
      </c>
      <c r="M115" s="15"/>
      <c r="N115" s="54">
        <v>0</v>
      </c>
      <c r="O115" s="54">
        <v>0</v>
      </c>
      <c r="P115" s="91">
        <v>0</v>
      </c>
      <c r="Q115" s="101" t="s">
        <v>175</v>
      </c>
      <c r="R115" t="str">
        <f t="shared" si="11"/>
        <v>UPDATE `WarStormer` SET `TrainingTime`='586' WHERE `Level`='3';</v>
      </c>
      <c r="S115" t="str">
        <f t="shared" si="12"/>
        <v>UPDATE `WarStormer` SET `MightBonus`='2468' WHERE `Level`='3';</v>
      </c>
      <c r="T115" t="str">
        <f t="shared" si="12"/>
        <v>UPDATE `WarStormer` SET `Attack`='7.3' WHERE `Level`='3';</v>
      </c>
      <c r="U115" t="str">
        <f t="shared" si="12"/>
        <v>UPDATE `WarStormer` SET `Defend`='4.1' WHERE `Level`='3';</v>
      </c>
      <c r="V115" t="str">
        <f t="shared" si="12"/>
        <v>UPDATE `WarStormer` SET `Health`='20.45' WHERE `Level`='3';</v>
      </c>
      <c r="W115" t="str">
        <f t="shared" si="12"/>
        <v>UPDATE `WarStormer` SET `FoodCost`='14262' WHERE `Level`='3';</v>
      </c>
      <c r="X115" t="str">
        <f t="shared" si="12"/>
        <v>UPDATE `WarStormer` SET `WoodCost`='14059' WHERE `Level`='3';</v>
      </c>
      <c r="Y115" t="str">
        <f t="shared" si="12"/>
        <v>UPDATE `WarStormer` SET `StoneCost`='13773' WHERE `Level`='3';</v>
      </c>
      <c r="Z115" t="str">
        <f t="shared" si="12"/>
        <v>UPDATE `WarStormer` SET `MetalCost`='19648' WHERE `Level`='3';</v>
      </c>
      <c r="AA115" t="str">
        <f t="shared" si="12"/>
        <v>UPDATE `WarStormer` SET `TimeMin`='1h:26m:24' WHERE `Level`='3';</v>
      </c>
      <c r="AB115" t="str">
        <f t="shared" si="12"/>
        <v>UPDATE `WarStormer` SET `TimeInt`='5184' WHERE `Level`='3';</v>
      </c>
      <c r="AC115" t="str">
        <f t="shared" si="12"/>
        <v>UPDATE `WarStormer` SET `Required`='' WHERE `Level`='3';</v>
      </c>
      <c r="AD115" t="str">
        <f t="shared" si="12"/>
        <v>UPDATE `WarStormer` SET `Required_ID`='0' WHERE `Level`='3';</v>
      </c>
      <c r="AE115" t="str">
        <f t="shared" si="12"/>
        <v>UPDATE `WarStormer` SET `RequiredLevel`='0' WHERE `Level`='3';</v>
      </c>
    </row>
    <row r="116" spans="1:31" x14ac:dyDescent="0.25">
      <c r="A116" s="18">
        <v>4</v>
      </c>
      <c r="B116" s="73">
        <v>579</v>
      </c>
      <c r="C116" s="20">
        <v>6140</v>
      </c>
      <c r="D116" s="103">
        <v>7.4499999999999993</v>
      </c>
      <c r="E116" s="103">
        <v>4.1500000000000004</v>
      </c>
      <c r="F116" s="103">
        <v>20.65</v>
      </c>
      <c r="G116" s="95">
        <v>35055</v>
      </c>
      <c r="H116" s="95">
        <v>33379</v>
      </c>
      <c r="I116" s="95">
        <v>34285</v>
      </c>
      <c r="J116" s="95">
        <v>50773</v>
      </c>
      <c r="K116" s="124" t="s">
        <v>248</v>
      </c>
      <c r="L116" s="94">
        <v>12960</v>
      </c>
      <c r="M116" s="15"/>
      <c r="N116" s="54">
        <v>0</v>
      </c>
      <c r="O116" s="54">
        <v>0</v>
      </c>
      <c r="P116" s="91">
        <v>0</v>
      </c>
      <c r="R116" t="str">
        <f t="shared" si="11"/>
        <v>UPDATE `WarStormer` SET `TrainingTime`='579' WHERE `Level`='4';</v>
      </c>
      <c r="S116" t="str">
        <f t="shared" si="12"/>
        <v>UPDATE `WarStormer` SET `MightBonus`='6140' WHERE `Level`='4';</v>
      </c>
      <c r="T116" t="str">
        <f t="shared" si="12"/>
        <v>UPDATE `WarStormer` SET `Attack`='7.45' WHERE `Level`='4';</v>
      </c>
      <c r="U116" t="str">
        <f t="shared" si="12"/>
        <v>UPDATE `WarStormer` SET `Defend`='4.15' WHERE `Level`='4';</v>
      </c>
      <c r="V116" t="str">
        <f t="shared" si="12"/>
        <v>UPDATE `WarStormer` SET `Health`='20.65' WHERE `Level`='4';</v>
      </c>
      <c r="W116" t="str">
        <f t="shared" si="12"/>
        <v>UPDATE `WarStormer` SET `FoodCost`='35055' WHERE `Level`='4';</v>
      </c>
      <c r="X116" t="str">
        <f t="shared" si="12"/>
        <v>UPDATE `WarStormer` SET `WoodCost`='33379' WHERE `Level`='4';</v>
      </c>
      <c r="Y116" t="str">
        <f t="shared" si="12"/>
        <v>UPDATE `WarStormer` SET `StoneCost`='34285' WHERE `Level`='4';</v>
      </c>
      <c r="Z116" t="str">
        <f t="shared" si="12"/>
        <v>UPDATE `WarStormer` SET `MetalCost`='50773' WHERE `Level`='4';</v>
      </c>
      <c r="AA116" t="str">
        <f t="shared" si="12"/>
        <v>UPDATE `WarStormer` SET `TimeMin`='3h:36m:00' WHERE `Level`='4';</v>
      </c>
      <c r="AB116" t="str">
        <f t="shared" si="12"/>
        <v>UPDATE `WarStormer` SET `TimeInt`='12960' WHERE `Level`='4';</v>
      </c>
      <c r="AC116" t="str">
        <f t="shared" si="12"/>
        <v>UPDATE `WarStormer` SET `Required`='' WHERE `Level`='4';</v>
      </c>
      <c r="AD116" t="str">
        <f t="shared" si="12"/>
        <v>UPDATE `WarStormer` SET `Required_ID`='0' WHERE `Level`='4';</v>
      </c>
      <c r="AE116" t="str">
        <f t="shared" si="12"/>
        <v>UPDATE `WarStormer` SET `RequiredLevel`='0' WHERE `Level`='4';</v>
      </c>
    </row>
    <row r="117" spans="1:31" x14ac:dyDescent="0.25">
      <c r="A117" s="18">
        <v>5</v>
      </c>
      <c r="B117" s="73">
        <v>572</v>
      </c>
      <c r="C117" s="20">
        <v>9200</v>
      </c>
      <c r="D117" s="103">
        <v>7.6</v>
      </c>
      <c r="E117" s="103">
        <v>4.2</v>
      </c>
      <c r="F117" s="103">
        <v>20.85</v>
      </c>
      <c r="G117" s="95">
        <v>52458</v>
      </c>
      <c r="H117" s="95">
        <v>51007</v>
      </c>
      <c r="I117" s="95">
        <v>51289</v>
      </c>
      <c r="J117" s="95">
        <v>75211</v>
      </c>
      <c r="K117" s="123" t="s">
        <v>249</v>
      </c>
      <c r="L117" s="70">
        <v>19440</v>
      </c>
      <c r="M117" s="15"/>
      <c r="N117" s="54">
        <v>0</v>
      </c>
      <c r="O117" s="54">
        <v>0</v>
      </c>
      <c r="P117" s="91">
        <v>0</v>
      </c>
      <c r="R117" t="str">
        <f t="shared" si="11"/>
        <v>UPDATE `WarStormer` SET `TrainingTime`='572' WHERE `Level`='5';</v>
      </c>
      <c r="S117" t="str">
        <f t="shared" si="12"/>
        <v>UPDATE `WarStormer` SET `MightBonus`='9200' WHERE `Level`='5';</v>
      </c>
      <c r="T117" t="str">
        <f t="shared" si="12"/>
        <v>UPDATE `WarStormer` SET `Attack`='7.6' WHERE `Level`='5';</v>
      </c>
      <c r="U117" t="str">
        <f t="shared" si="12"/>
        <v>UPDATE `WarStormer` SET `Defend`='4.2' WHERE `Level`='5';</v>
      </c>
      <c r="V117" t="str">
        <f t="shared" si="12"/>
        <v>UPDATE `WarStormer` SET `Health`='20.85' WHERE `Level`='5';</v>
      </c>
      <c r="W117" t="str">
        <f t="shared" si="12"/>
        <v>UPDATE `WarStormer` SET `FoodCost`='52458' WHERE `Level`='5';</v>
      </c>
      <c r="X117" t="str">
        <f t="shared" si="12"/>
        <v>UPDATE `WarStormer` SET `WoodCost`='51007' WHERE `Level`='5';</v>
      </c>
      <c r="Y117" t="str">
        <f t="shared" si="12"/>
        <v>UPDATE `WarStormer` SET `StoneCost`='51289' WHERE `Level`='5';</v>
      </c>
      <c r="Z117" t="str">
        <f t="shared" si="12"/>
        <v>UPDATE `WarStormer` SET `MetalCost`='75211' WHERE `Level`='5';</v>
      </c>
      <c r="AA117" t="str">
        <f t="shared" si="12"/>
        <v>UPDATE `WarStormer` SET `TimeMin`='5h:24m:00' WHERE `Level`='5';</v>
      </c>
      <c r="AB117" t="str">
        <f t="shared" si="12"/>
        <v>UPDATE `WarStormer` SET `TimeInt`='19440' WHERE `Level`='5';</v>
      </c>
      <c r="AC117" t="str">
        <f t="shared" si="12"/>
        <v>UPDATE `WarStormer` SET `Required`='' WHERE `Level`='5';</v>
      </c>
      <c r="AD117" t="str">
        <f t="shared" si="12"/>
        <v>UPDATE `WarStormer` SET `Required_ID`='0' WHERE `Level`='5';</v>
      </c>
      <c r="AE117" t="str">
        <f t="shared" si="12"/>
        <v>UPDATE `WarStormer` SET `RequiredLevel`='0' WHERE `Level`='5';</v>
      </c>
    </row>
    <row r="118" spans="1:31" x14ac:dyDescent="0.25">
      <c r="A118" s="18">
        <v>6</v>
      </c>
      <c r="B118" s="73">
        <v>565</v>
      </c>
      <c r="C118" s="20">
        <v>18380</v>
      </c>
      <c r="D118" s="103">
        <v>7.75</v>
      </c>
      <c r="E118" s="103">
        <v>4.25</v>
      </c>
      <c r="F118" s="103">
        <v>21.05</v>
      </c>
      <c r="G118" s="95">
        <v>104755</v>
      </c>
      <c r="H118" s="95">
        <v>101196</v>
      </c>
      <c r="I118" s="95">
        <v>106257</v>
      </c>
      <c r="J118" s="95">
        <v>147261</v>
      </c>
      <c r="K118" s="124" t="s">
        <v>277</v>
      </c>
      <c r="L118" s="94">
        <v>38880</v>
      </c>
      <c r="M118" s="15"/>
      <c r="N118" s="54">
        <v>0</v>
      </c>
      <c r="O118" s="54">
        <v>0</v>
      </c>
      <c r="P118" s="91">
        <v>0</v>
      </c>
      <c r="R118" t="str">
        <f t="shared" si="11"/>
        <v>UPDATE `WarStormer` SET `TrainingTime`='565' WHERE `Level`='6';</v>
      </c>
      <c r="S118" t="str">
        <f t="shared" si="12"/>
        <v>UPDATE `WarStormer` SET `MightBonus`='18380' WHERE `Level`='6';</v>
      </c>
      <c r="T118" t="str">
        <f t="shared" si="12"/>
        <v>UPDATE `WarStormer` SET `Attack`='7.75' WHERE `Level`='6';</v>
      </c>
      <c r="U118" t="str">
        <f t="shared" si="12"/>
        <v>UPDATE `WarStormer` SET `Defend`='4.25' WHERE `Level`='6';</v>
      </c>
      <c r="V118" t="str">
        <f t="shared" si="12"/>
        <v>UPDATE `WarStormer` SET `Health`='21.05' WHERE `Level`='6';</v>
      </c>
      <c r="W118" t="str">
        <f t="shared" si="12"/>
        <v>UPDATE `WarStormer` SET `FoodCost`='104755' WHERE `Level`='6';</v>
      </c>
      <c r="X118" t="str">
        <f t="shared" si="12"/>
        <v>UPDATE `WarStormer` SET `WoodCost`='101196' WHERE `Level`='6';</v>
      </c>
      <c r="Y118" t="str">
        <f t="shared" si="12"/>
        <v>UPDATE `WarStormer` SET `StoneCost`='106257' WHERE `Level`='6';</v>
      </c>
      <c r="Z118" t="str">
        <f t="shared" si="12"/>
        <v>UPDATE `WarStormer` SET `MetalCost`='147261' WHERE `Level`='6';</v>
      </c>
      <c r="AA118" t="str">
        <f t="shared" si="12"/>
        <v>UPDATE `WarStormer` SET `TimeMin`='10h:48m:00' WHERE `Level`='6';</v>
      </c>
      <c r="AB118" t="str">
        <f t="shared" si="12"/>
        <v>UPDATE `WarStormer` SET `TimeInt`='38880' WHERE `Level`='6';</v>
      </c>
      <c r="AC118" t="str">
        <f t="shared" si="12"/>
        <v>UPDATE `WarStormer` SET `Required`='' WHERE `Level`='6';</v>
      </c>
      <c r="AD118" t="str">
        <f t="shared" si="12"/>
        <v>UPDATE `WarStormer` SET `Required_ID`='0' WHERE `Level`='6';</v>
      </c>
      <c r="AE118" t="str">
        <f t="shared" si="12"/>
        <v>UPDATE `WarStormer` SET `RequiredLevel`='0' WHERE `Level`='6';</v>
      </c>
    </row>
    <row r="119" spans="1:31" x14ac:dyDescent="0.25">
      <c r="A119" s="18">
        <v>7</v>
      </c>
      <c r="B119" s="73">
        <v>558</v>
      </c>
      <c r="C119" s="20">
        <v>27560</v>
      </c>
      <c r="D119" s="103">
        <v>7.9</v>
      </c>
      <c r="E119" s="103">
        <v>4.3</v>
      </c>
      <c r="F119" s="103">
        <v>21.25</v>
      </c>
      <c r="G119" s="95">
        <v>161371</v>
      </c>
      <c r="H119" s="95">
        <v>150033</v>
      </c>
      <c r="I119" s="95">
        <v>153936</v>
      </c>
      <c r="J119" s="95">
        <v>223632</v>
      </c>
      <c r="K119" s="123" t="s">
        <v>278</v>
      </c>
      <c r="L119" s="70">
        <v>58320</v>
      </c>
      <c r="M119" s="15"/>
      <c r="N119" s="54">
        <v>0</v>
      </c>
      <c r="O119" s="54">
        <v>0</v>
      </c>
      <c r="P119" s="91">
        <v>0</v>
      </c>
      <c r="R119" t="str">
        <f t="shared" si="11"/>
        <v>UPDATE `WarStormer` SET `TrainingTime`='558' WHERE `Level`='7';</v>
      </c>
      <c r="S119" t="str">
        <f t="shared" si="12"/>
        <v>UPDATE `WarStormer` SET `MightBonus`='27560' WHERE `Level`='7';</v>
      </c>
      <c r="T119" t="str">
        <f t="shared" si="12"/>
        <v>UPDATE `WarStormer` SET `Attack`='7.9' WHERE `Level`='7';</v>
      </c>
      <c r="U119" t="str">
        <f t="shared" si="12"/>
        <v>UPDATE `WarStormer` SET `Defend`='4.3' WHERE `Level`='7';</v>
      </c>
      <c r="V119" t="str">
        <f t="shared" si="12"/>
        <v>UPDATE `WarStormer` SET `Health`='21.25' WHERE `Level`='7';</v>
      </c>
      <c r="W119" t="str">
        <f t="shared" si="12"/>
        <v>UPDATE `WarStormer` SET `FoodCost`='161371' WHERE `Level`='7';</v>
      </c>
      <c r="X119" t="str">
        <f t="shared" si="12"/>
        <v>UPDATE `WarStormer` SET `WoodCost`='150033' WHERE `Level`='7';</v>
      </c>
      <c r="Y119" t="str">
        <f t="shared" si="12"/>
        <v>UPDATE `WarStormer` SET `StoneCost`='153936' WHERE `Level`='7';</v>
      </c>
      <c r="Z119" t="str">
        <f t="shared" si="12"/>
        <v>UPDATE `WarStormer` SET `MetalCost`='223632' WHERE `Level`='7';</v>
      </c>
      <c r="AA119" t="str">
        <f t="shared" si="12"/>
        <v>UPDATE `WarStormer` SET `TimeMin`='16h:12m:00' WHERE `Level`='7';</v>
      </c>
      <c r="AB119" t="str">
        <f t="shared" si="12"/>
        <v>UPDATE `WarStormer` SET `TimeInt`='58320' WHERE `Level`='7';</v>
      </c>
      <c r="AC119" t="str">
        <f t="shared" si="12"/>
        <v>UPDATE `WarStormer` SET `Required`='' WHERE `Level`='7';</v>
      </c>
      <c r="AD119" t="str">
        <f t="shared" si="12"/>
        <v>UPDATE `WarStormer` SET `Required_ID`='0' WHERE `Level`='7';</v>
      </c>
      <c r="AE119" t="str">
        <f t="shared" si="12"/>
        <v>UPDATE `WarStormer` SET `RequiredLevel`='0' WHERE `Level`='7';</v>
      </c>
    </row>
    <row r="120" spans="1:31" x14ac:dyDescent="0.25">
      <c r="A120" s="18">
        <v>8</v>
      </c>
      <c r="B120" s="73">
        <v>551</v>
      </c>
      <c r="C120" s="20">
        <v>68870</v>
      </c>
      <c r="D120" s="103">
        <v>8.0500000000000007</v>
      </c>
      <c r="E120" s="103">
        <v>4.3499999999999996</v>
      </c>
      <c r="F120" s="103">
        <v>21.45</v>
      </c>
      <c r="G120" s="95">
        <v>409804</v>
      </c>
      <c r="H120" s="95">
        <v>372637</v>
      </c>
      <c r="I120" s="95">
        <v>385768</v>
      </c>
      <c r="J120" s="95">
        <v>553528</v>
      </c>
      <c r="K120" s="124" t="s">
        <v>279</v>
      </c>
      <c r="L120" s="94">
        <v>145800</v>
      </c>
      <c r="M120" s="15"/>
      <c r="N120" s="54">
        <v>0</v>
      </c>
      <c r="O120" s="54">
        <v>0</v>
      </c>
      <c r="P120" s="91">
        <v>0</v>
      </c>
      <c r="R120" t="str">
        <f t="shared" si="11"/>
        <v>UPDATE `WarStormer` SET `TrainingTime`='551' WHERE `Level`='8';</v>
      </c>
      <c r="S120" t="str">
        <f t="shared" si="12"/>
        <v>UPDATE `WarStormer` SET `MightBonus`='68870' WHERE `Level`='8';</v>
      </c>
      <c r="T120" t="str">
        <f t="shared" si="12"/>
        <v>UPDATE `WarStormer` SET `Attack`='8.05' WHERE `Level`='8';</v>
      </c>
      <c r="U120" t="str">
        <f t="shared" si="12"/>
        <v>UPDATE `WarStormer` SET `Defend`='4.35' WHERE `Level`='8';</v>
      </c>
      <c r="V120" t="str">
        <f t="shared" si="12"/>
        <v>UPDATE `WarStormer` SET `Health`='21.45' WHERE `Level`='8';</v>
      </c>
      <c r="W120" t="str">
        <f t="shared" si="12"/>
        <v>UPDATE `WarStormer` SET `FoodCost`='409804' WHERE `Level`='8';</v>
      </c>
      <c r="X120" t="str">
        <f t="shared" si="12"/>
        <v>UPDATE `WarStormer` SET `WoodCost`='372637' WHERE `Level`='8';</v>
      </c>
      <c r="Y120" t="str">
        <f t="shared" si="12"/>
        <v>UPDATE `WarStormer` SET `StoneCost`='385768' WHERE `Level`='8';</v>
      </c>
      <c r="Z120" t="str">
        <f t="shared" si="12"/>
        <v>UPDATE `WarStormer` SET `MetalCost`='553528' WHERE `Level`='8';</v>
      </c>
      <c r="AA120" t="str">
        <f t="shared" si="12"/>
        <v>UPDATE `WarStormer` SET `TimeMin`='1d 16h:30m:00' WHERE `Level`='8';</v>
      </c>
      <c r="AB120" t="str">
        <f t="shared" si="12"/>
        <v>UPDATE `WarStormer` SET `TimeInt`='145800' WHERE `Level`='8';</v>
      </c>
      <c r="AC120" t="str">
        <f t="shared" si="12"/>
        <v>UPDATE `WarStormer` SET `Required`='' WHERE `Level`='8';</v>
      </c>
      <c r="AD120" t="str">
        <f t="shared" si="12"/>
        <v>UPDATE `WarStormer` SET `Required_ID`='0' WHERE `Level`='8';</v>
      </c>
      <c r="AE120" t="str">
        <f t="shared" si="12"/>
        <v>UPDATE `WarStormer` SET `RequiredLevel`='0' WHERE `Level`='8';</v>
      </c>
    </row>
    <row r="121" spans="1:31" x14ac:dyDescent="0.25">
      <c r="A121" s="18">
        <v>9</v>
      </c>
      <c r="B121" s="73">
        <v>544</v>
      </c>
      <c r="C121" s="20">
        <v>103295</v>
      </c>
      <c r="D121" s="103">
        <v>8.1999999999999993</v>
      </c>
      <c r="E121" s="103">
        <v>4.4000000000000004</v>
      </c>
      <c r="F121" s="103">
        <v>21.65</v>
      </c>
      <c r="G121" s="95">
        <v>623581</v>
      </c>
      <c r="H121" s="95">
        <v>558817</v>
      </c>
      <c r="I121" s="95">
        <v>576982</v>
      </c>
      <c r="J121" s="95">
        <v>823042</v>
      </c>
      <c r="K121" s="123" t="s">
        <v>280</v>
      </c>
      <c r="L121" s="70">
        <v>218700</v>
      </c>
      <c r="M121" s="15"/>
      <c r="N121" s="54">
        <v>0</v>
      </c>
      <c r="O121" s="54">
        <v>0</v>
      </c>
      <c r="P121" s="91">
        <v>0</v>
      </c>
      <c r="R121" t="str">
        <f t="shared" si="11"/>
        <v>UPDATE `WarStormer` SET `TrainingTime`='544' WHERE `Level`='9';</v>
      </c>
      <c r="S121" t="str">
        <f t="shared" si="12"/>
        <v>UPDATE `WarStormer` SET `MightBonus`='103295' WHERE `Level`='9';</v>
      </c>
      <c r="T121" t="str">
        <f t="shared" si="12"/>
        <v>UPDATE `WarStormer` SET `Attack`='8.2' WHERE `Level`='9';</v>
      </c>
      <c r="U121" t="str">
        <f t="shared" si="12"/>
        <v>UPDATE `WarStormer` SET `Defend`='4.4' WHERE `Level`='9';</v>
      </c>
      <c r="V121" t="str">
        <f t="shared" si="12"/>
        <v>UPDATE `WarStormer` SET `Health`='21.65' WHERE `Level`='9';</v>
      </c>
      <c r="W121" t="str">
        <f t="shared" si="12"/>
        <v>UPDATE `WarStormer` SET `FoodCost`='623581' WHERE `Level`='9';</v>
      </c>
      <c r="X121" t="str">
        <f t="shared" si="12"/>
        <v>UPDATE `WarStormer` SET `WoodCost`='558817' WHERE `Level`='9';</v>
      </c>
      <c r="Y121" t="str">
        <f t="shared" si="12"/>
        <v>UPDATE `WarStormer` SET `StoneCost`='576982' WHERE `Level`='9';</v>
      </c>
      <c r="Z121" t="str">
        <f t="shared" si="12"/>
        <v>UPDATE `WarStormer` SET `MetalCost`='823042' WHERE `Level`='9';</v>
      </c>
      <c r="AA121" t="str">
        <f t="shared" si="12"/>
        <v>UPDATE `WarStormer` SET `TimeMin`='2d 12h:45m:00' WHERE `Level`='9';</v>
      </c>
      <c r="AB121" t="str">
        <f t="shared" si="12"/>
        <v>UPDATE `WarStormer` SET `TimeInt`='218700' WHERE `Level`='9';</v>
      </c>
      <c r="AC121" t="str">
        <f t="shared" si="12"/>
        <v>UPDATE `WarStormer` SET `Required`='' WHERE `Level`='9';</v>
      </c>
      <c r="AD121" t="str">
        <f t="shared" si="12"/>
        <v>UPDATE `WarStormer` SET `Required_ID`='0' WHERE `Level`='9';</v>
      </c>
      <c r="AE121" t="str">
        <f t="shared" si="12"/>
        <v>UPDATE `WarStormer` SET `RequiredLevel`='0' WHERE `Level`='9';</v>
      </c>
    </row>
    <row r="122" spans="1:31" x14ac:dyDescent="0.25">
      <c r="A122" s="18">
        <v>10</v>
      </c>
      <c r="B122" s="73">
        <v>537</v>
      </c>
      <c r="C122" s="20">
        <v>123950</v>
      </c>
      <c r="D122" s="103">
        <v>8.35</v>
      </c>
      <c r="E122" s="103">
        <v>4.45</v>
      </c>
      <c r="F122" s="103">
        <v>21.85</v>
      </c>
      <c r="G122" s="95">
        <v>705588</v>
      </c>
      <c r="H122" s="95">
        <v>693022</v>
      </c>
      <c r="I122" s="95">
        <v>710359</v>
      </c>
      <c r="J122" s="95">
        <v>989791</v>
      </c>
      <c r="K122" s="124" t="s">
        <v>281</v>
      </c>
      <c r="L122" s="94">
        <v>262440</v>
      </c>
      <c r="M122" s="15"/>
      <c r="N122" s="54">
        <v>0</v>
      </c>
      <c r="O122" s="54">
        <v>0</v>
      </c>
      <c r="P122" s="91">
        <v>0</v>
      </c>
      <c r="R122" t="str">
        <f t="shared" si="11"/>
        <v>UPDATE `WarStormer` SET `TrainingTime`='537' WHERE `Level`='10';</v>
      </c>
      <c r="S122" t="str">
        <f t="shared" si="12"/>
        <v>UPDATE `WarStormer` SET `MightBonus`='123950' WHERE `Level`='10';</v>
      </c>
      <c r="T122" t="str">
        <f t="shared" si="12"/>
        <v>UPDATE `WarStormer` SET `Attack`='8.35' WHERE `Level`='10';</v>
      </c>
      <c r="U122" t="str">
        <f t="shared" si="12"/>
        <v>UPDATE `WarStormer` SET `Defend`='4.45' WHERE `Level`='10';</v>
      </c>
      <c r="V122" t="str">
        <f t="shared" si="12"/>
        <v>UPDATE `WarStormer` SET `Health`='21.85' WHERE `Level`='10';</v>
      </c>
      <c r="W122" t="str">
        <f t="shared" si="12"/>
        <v>UPDATE `WarStormer` SET `FoodCost`='705588' WHERE `Level`='10';</v>
      </c>
      <c r="X122" t="str">
        <f t="shared" si="12"/>
        <v>UPDATE `WarStormer` SET `WoodCost`='693022' WHERE `Level`='10';</v>
      </c>
      <c r="Y122" t="str">
        <f t="shared" si="12"/>
        <v>UPDATE `WarStormer` SET `StoneCost`='710359' WHERE `Level`='10';</v>
      </c>
      <c r="Z122" t="str">
        <f t="shared" si="12"/>
        <v>UPDATE `WarStormer` SET `MetalCost`='989791' WHERE `Level`='10';</v>
      </c>
      <c r="AA122" t="str">
        <f t="shared" si="12"/>
        <v>UPDATE `WarStormer` SET `TimeMin`='3d 0h:54m:00' WHERE `Level`='10';</v>
      </c>
      <c r="AB122" t="str">
        <f t="shared" si="12"/>
        <v>UPDATE `WarStormer` SET `TimeInt`='262440' WHERE `Level`='10';</v>
      </c>
      <c r="AC122" t="str">
        <f t="shared" si="12"/>
        <v>UPDATE `WarStormer` SET `Required`='' WHERE `Level`='10';</v>
      </c>
      <c r="AD122" t="str">
        <f t="shared" si="12"/>
        <v>UPDATE `WarStormer` SET `Required_ID`='0' WHERE `Level`='10';</v>
      </c>
      <c r="AE122" t="str">
        <f t="shared" si="12"/>
        <v>UPDATE `WarStormer` SET `RequiredLevel`='0' WHERE `Level`='10';</v>
      </c>
    </row>
    <row r="123" spans="1:31" x14ac:dyDescent="0.25">
      <c r="A123" s="18">
        <v>11</v>
      </c>
      <c r="B123" s="73">
        <v>530</v>
      </c>
      <c r="C123" s="20">
        <v>148736</v>
      </c>
      <c r="D123" s="103">
        <v>8.5</v>
      </c>
      <c r="E123" s="103">
        <v>4.5</v>
      </c>
      <c r="F123" s="103">
        <v>22.05</v>
      </c>
      <c r="G123" s="95">
        <v>883807</v>
      </c>
      <c r="H123" s="95">
        <v>798993</v>
      </c>
      <c r="I123" s="95">
        <v>830811</v>
      </c>
      <c r="J123" s="95">
        <v>1204830</v>
      </c>
      <c r="K123" s="123" t="s">
        <v>282</v>
      </c>
      <c r="L123" s="70">
        <v>314928</v>
      </c>
      <c r="M123" s="15"/>
      <c r="N123" s="54">
        <v>0</v>
      </c>
      <c r="O123" s="54">
        <v>0</v>
      </c>
      <c r="P123" s="91">
        <v>0</v>
      </c>
      <c r="R123" t="str">
        <f t="shared" si="11"/>
        <v>UPDATE `WarStormer` SET `TrainingTime`='530' WHERE `Level`='11';</v>
      </c>
      <c r="S123" t="str">
        <f t="shared" si="12"/>
        <v>UPDATE `WarStormer` SET `MightBonus`='148736' WHERE `Level`='11';</v>
      </c>
      <c r="T123" t="str">
        <f t="shared" si="12"/>
        <v>UPDATE `WarStormer` SET `Attack`='8.5' WHERE `Level`='11';</v>
      </c>
      <c r="U123" t="str">
        <f t="shared" si="12"/>
        <v>UPDATE `WarStormer` SET `Defend`='4.5' WHERE `Level`='11';</v>
      </c>
      <c r="V123" t="str">
        <f t="shared" si="12"/>
        <v>UPDATE `WarStormer` SET `Health`='22.05' WHERE `Level`='11';</v>
      </c>
      <c r="W123" t="str">
        <f t="shared" si="12"/>
        <v>UPDATE `WarStormer` SET `FoodCost`='883807' WHERE `Level`='11';</v>
      </c>
      <c r="X123" t="str">
        <f t="shared" si="12"/>
        <v>UPDATE `WarStormer` SET `WoodCost`='798993' WHERE `Level`='11';</v>
      </c>
      <c r="Y123" t="str">
        <f t="shared" si="12"/>
        <v>UPDATE `WarStormer` SET `StoneCost`='830811' WHERE `Level`='11';</v>
      </c>
      <c r="Z123" t="str">
        <f t="shared" si="12"/>
        <v>UPDATE `WarStormer` SET `MetalCost`='1204830' WHERE `Level`='11';</v>
      </c>
      <c r="AA123" t="str">
        <f t="shared" si="12"/>
        <v>UPDATE `WarStormer` SET `TimeMin`='3d 15h:28m:48' WHERE `Level`='11';</v>
      </c>
      <c r="AB123" t="str">
        <f t="shared" si="12"/>
        <v>UPDATE `WarStormer` SET `TimeInt`='314928' WHERE `Level`='11';</v>
      </c>
      <c r="AC123" t="str">
        <f t="shared" si="12"/>
        <v>UPDATE `WarStormer` SET `Required`='' WHERE `Level`='11';</v>
      </c>
      <c r="AD123" t="str">
        <f t="shared" si="12"/>
        <v>UPDATE `WarStormer` SET `Required_ID`='0' WHERE `Level`='11';</v>
      </c>
      <c r="AE123" t="str">
        <f t="shared" si="12"/>
        <v>UPDATE `WarStormer` SET `RequiredLevel`='0' WHERE `Level`='11';</v>
      </c>
    </row>
    <row r="124" spans="1:31" x14ac:dyDescent="0.25">
      <c r="A124" s="18">
        <v>12</v>
      </c>
      <c r="B124" s="73">
        <v>523</v>
      </c>
      <c r="C124" s="20">
        <v>178479</v>
      </c>
      <c r="D124" s="103">
        <v>8.65</v>
      </c>
      <c r="E124" s="103">
        <v>4.55</v>
      </c>
      <c r="F124" s="103">
        <v>22.25</v>
      </c>
      <c r="G124" s="95">
        <v>1015339</v>
      </c>
      <c r="H124" s="95">
        <v>969031</v>
      </c>
      <c r="I124" s="95">
        <v>1050412</v>
      </c>
      <c r="J124" s="95">
        <v>1427236</v>
      </c>
      <c r="K124" s="124" t="s">
        <v>283</v>
      </c>
      <c r="L124" s="94">
        <v>377914</v>
      </c>
      <c r="M124" s="15"/>
      <c r="N124" s="54">
        <v>0</v>
      </c>
      <c r="O124" s="54">
        <v>0</v>
      </c>
      <c r="P124" s="91">
        <v>0</v>
      </c>
      <c r="R124" t="str">
        <f t="shared" si="11"/>
        <v>UPDATE `WarStormer` SET `TrainingTime`='523' WHERE `Level`='12';</v>
      </c>
      <c r="S124" t="str">
        <f t="shared" si="12"/>
        <v>UPDATE `WarStormer` SET `MightBonus`='178479' WHERE `Level`='12';</v>
      </c>
      <c r="T124" t="str">
        <f t="shared" si="12"/>
        <v>UPDATE `WarStormer` SET `Attack`='8.65' WHERE `Level`='12';</v>
      </c>
      <c r="U124" t="str">
        <f t="shared" si="12"/>
        <v>UPDATE `WarStormer` SET `Defend`='4.55' WHERE `Level`='12';</v>
      </c>
      <c r="V124" t="str">
        <f t="shared" si="12"/>
        <v>UPDATE `WarStormer` SET `Health`='22.25' WHERE `Level`='12';</v>
      </c>
      <c r="W124" t="str">
        <f t="shared" si="12"/>
        <v>UPDATE `WarStormer` SET `FoodCost`='1015339' WHERE `Level`='12';</v>
      </c>
      <c r="X124" t="str">
        <f t="shared" si="12"/>
        <v>UPDATE `WarStormer` SET `WoodCost`='969031' WHERE `Level`='12';</v>
      </c>
      <c r="Y124" t="str">
        <f t="shared" si="12"/>
        <v>UPDATE `WarStormer` SET `StoneCost`='1050412' WHERE `Level`='12';</v>
      </c>
      <c r="Z124" t="str">
        <f t="shared" si="12"/>
        <v>UPDATE `WarStormer` SET `MetalCost`='1427236' WHERE `Level`='12';</v>
      </c>
      <c r="AA124" t="str">
        <f t="shared" si="12"/>
        <v>UPDATE `WarStormer` SET `TimeMin`='4d 8h:58m:34' WHERE `Level`='12';</v>
      </c>
      <c r="AB124" t="str">
        <f t="shared" si="12"/>
        <v>UPDATE `WarStormer` SET `TimeInt`='377914' WHERE `Level`='12';</v>
      </c>
      <c r="AC124" t="str">
        <f t="shared" si="12"/>
        <v>UPDATE `WarStormer` SET `Required`='' WHERE `Level`='12';</v>
      </c>
      <c r="AD124" t="str">
        <f t="shared" si="12"/>
        <v>UPDATE `WarStormer` SET `Required_ID`='0' WHERE `Level`='12';</v>
      </c>
      <c r="AE124" t="str">
        <f t="shared" si="12"/>
        <v>UPDATE `WarStormer` SET `RequiredLevel`='0' WHERE `Level`='12';</v>
      </c>
    </row>
    <row r="125" spans="1:31" x14ac:dyDescent="0.25">
      <c r="A125" s="18">
        <v>13</v>
      </c>
      <c r="B125" s="73">
        <v>516</v>
      </c>
      <c r="C125" s="20">
        <v>214172</v>
      </c>
      <c r="D125" s="103">
        <v>8.8000000000000007</v>
      </c>
      <c r="E125" s="103">
        <v>4.5999999999999996</v>
      </c>
      <c r="F125" s="103">
        <v>22.45</v>
      </c>
      <c r="G125" s="95">
        <v>1228948</v>
      </c>
      <c r="H125" s="95">
        <v>1212286</v>
      </c>
      <c r="I125" s="95">
        <v>1201732</v>
      </c>
      <c r="J125" s="95">
        <v>1711377</v>
      </c>
      <c r="K125" s="123" t="s">
        <v>284</v>
      </c>
      <c r="L125" s="70">
        <v>453498</v>
      </c>
      <c r="M125" s="15"/>
      <c r="N125" s="54">
        <v>0</v>
      </c>
      <c r="O125" s="54">
        <v>0</v>
      </c>
      <c r="P125" s="91">
        <v>0</v>
      </c>
      <c r="R125" t="str">
        <f t="shared" si="11"/>
        <v>UPDATE `WarStormer` SET `TrainingTime`='516' WHERE `Level`='13';</v>
      </c>
      <c r="S125" t="str">
        <f t="shared" si="12"/>
        <v>UPDATE `WarStormer` SET `MightBonus`='214172' WHERE `Level`='13';</v>
      </c>
      <c r="T125" t="str">
        <f t="shared" si="12"/>
        <v>UPDATE `WarStormer` SET `Attack`='8.8' WHERE `Level`='13';</v>
      </c>
      <c r="U125" t="str">
        <f t="shared" si="12"/>
        <v>UPDATE `WarStormer` SET `Defend`='4.6' WHERE `Level`='13';</v>
      </c>
      <c r="V125" t="str">
        <f t="shared" si="12"/>
        <v>UPDATE `WarStormer` SET `Health`='22.45' WHERE `Level`='13';</v>
      </c>
      <c r="W125" t="str">
        <f t="shared" si="12"/>
        <v>UPDATE `WarStormer` SET `FoodCost`='1228948' WHERE `Level`='13';</v>
      </c>
      <c r="X125" t="str">
        <f t="shared" si="12"/>
        <v>UPDATE `WarStormer` SET `WoodCost`='1212286' WHERE `Level`='13';</v>
      </c>
      <c r="Y125" t="str">
        <f t="shared" si="12"/>
        <v>UPDATE `WarStormer` SET `StoneCost`='1201732' WHERE `Level`='13';</v>
      </c>
      <c r="Z125" t="str">
        <f t="shared" si="12"/>
        <v>UPDATE `WarStormer` SET `MetalCost`='1711377' WHERE `Level`='13';</v>
      </c>
      <c r="AA125" t="str">
        <f t="shared" si="12"/>
        <v>UPDATE `WarStormer` SET `TimeMin`='5d 5h:58m:18' WHERE `Level`='13';</v>
      </c>
      <c r="AB125" t="str">
        <f t="shared" si="12"/>
        <v>UPDATE `WarStormer` SET `TimeInt`='453498' WHERE `Level`='13';</v>
      </c>
      <c r="AC125" t="str">
        <f t="shared" si="12"/>
        <v>UPDATE `WarStormer` SET `Required`='' WHERE `Level`='13';</v>
      </c>
      <c r="AD125" t="str">
        <f t="shared" si="12"/>
        <v>UPDATE `WarStormer` SET `Required_ID`='0' WHERE `Level`='13';</v>
      </c>
      <c r="AE125" t="str">
        <f t="shared" si="12"/>
        <v>UPDATE `WarStormer` SET `RequiredLevel`='0' WHERE `Level`='13';</v>
      </c>
    </row>
    <row r="126" spans="1:31" x14ac:dyDescent="0.25">
      <c r="A126" s="18">
        <v>14</v>
      </c>
      <c r="B126" s="73">
        <v>509</v>
      </c>
      <c r="C126" s="20">
        <v>257002</v>
      </c>
      <c r="D126" s="103">
        <v>8.9499999999999993</v>
      </c>
      <c r="E126" s="103">
        <v>4.6500000000000004</v>
      </c>
      <c r="F126" s="103">
        <v>22.65</v>
      </c>
      <c r="G126" s="95">
        <v>1461724</v>
      </c>
      <c r="H126" s="95">
        <v>1426822</v>
      </c>
      <c r="I126" s="95">
        <v>1435573</v>
      </c>
      <c r="J126" s="95">
        <v>2100931</v>
      </c>
      <c r="K126" s="125" t="s">
        <v>285</v>
      </c>
      <c r="L126" s="94">
        <v>544198</v>
      </c>
      <c r="M126" s="15"/>
      <c r="N126" s="54">
        <v>0</v>
      </c>
      <c r="O126" s="54">
        <v>0</v>
      </c>
      <c r="P126" s="91">
        <v>0</v>
      </c>
      <c r="R126" t="str">
        <f t="shared" si="11"/>
        <v>UPDATE `WarStormer` SET `TrainingTime`='509' WHERE `Level`='14';</v>
      </c>
      <c r="S126" t="str">
        <f t="shared" si="12"/>
        <v>UPDATE `WarStormer` SET `MightBonus`='257002' WHERE `Level`='14';</v>
      </c>
      <c r="T126" t="str">
        <f t="shared" si="12"/>
        <v>UPDATE `WarStormer` SET `Attack`='8.95' WHERE `Level`='14';</v>
      </c>
      <c r="U126" t="str">
        <f t="shared" si="12"/>
        <v>UPDATE `WarStormer` SET `Defend`='4.65' WHERE `Level`='14';</v>
      </c>
      <c r="V126" t="str">
        <f t="shared" si="12"/>
        <v>UPDATE `WarStormer` SET `Health`='22.65' WHERE `Level`='14';</v>
      </c>
      <c r="W126" t="str">
        <f t="shared" si="12"/>
        <v>UPDATE `WarStormer` SET `FoodCost`='1461724' WHERE `Level`='14';</v>
      </c>
      <c r="X126" t="str">
        <f t="shared" si="12"/>
        <v>UPDATE `WarStormer` SET `WoodCost`='1426822' WHERE `Level`='14';</v>
      </c>
      <c r="Y126" t="str">
        <f t="shared" si="12"/>
        <v>UPDATE `WarStormer` SET `StoneCost`='1435573' WHERE `Level`='14';</v>
      </c>
      <c r="Z126" t="str">
        <f t="shared" si="12"/>
        <v>UPDATE `WarStormer` SET `MetalCost`='2100931' WHERE `Level`='14';</v>
      </c>
      <c r="AA126" t="str">
        <f t="shared" si="12"/>
        <v>UPDATE `WarStormer` SET `TimeMin`='6d 7h:09m:58' WHERE `Level`='14';</v>
      </c>
      <c r="AB126" t="str">
        <f t="shared" si="12"/>
        <v>UPDATE `WarStormer` SET `TimeInt`='544198' WHERE `Level`='14';</v>
      </c>
      <c r="AC126" t="str">
        <f t="shared" si="12"/>
        <v>UPDATE `WarStormer` SET `Required`='' WHERE `Level`='14';</v>
      </c>
      <c r="AD126" t="str">
        <f t="shared" si="12"/>
        <v>UPDATE `WarStormer` SET `Required_ID`='0' WHERE `Level`='14';</v>
      </c>
      <c r="AE126" t="str">
        <f t="shared" si="12"/>
        <v>UPDATE `WarStormer` SET `RequiredLevel`='0' WHERE `Level`='14';</v>
      </c>
    </row>
    <row r="127" spans="1:31" x14ac:dyDescent="0.25">
      <c r="A127" s="18">
        <v>15</v>
      </c>
      <c r="B127" s="73">
        <v>506</v>
      </c>
      <c r="C127" s="20">
        <v>385494</v>
      </c>
      <c r="D127" s="103">
        <v>9.1</v>
      </c>
      <c r="E127" s="103">
        <v>4.7</v>
      </c>
      <c r="F127" s="103">
        <v>22.85</v>
      </c>
      <c r="G127" s="95">
        <v>2300461</v>
      </c>
      <c r="H127" s="95">
        <v>2084832</v>
      </c>
      <c r="I127" s="95">
        <v>2153848</v>
      </c>
      <c r="J127" s="95">
        <v>3098245</v>
      </c>
      <c r="K127" s="126" t="s">
        <v>286</v>
      </c>
      <c r="L127" s="70">
        <v>816298</v>
      </c>
      <c r="M127" s="15"/>
      <c r="N127" s="54">
        <v>0</v>
      </c>
      <c r="O127" s="54">
        <v>0</v>
      </c>
      <c r="P127" s="91">
        <v>0</v>
      </c>
      <c r="R127" t="str">
        <f t="shared" si="11"/>
        <v>UPDATE `WarStormer` SET `TrainingTime`='506' WHERE `Level`='15';</v>
      </c>
      <c r="S127" t="str">
        <f t="shared" si="12"/>
        <v>UPDATE `WarStormer` SET `MightBonus`='385494' WHERE `Level`='15';</v>
      </c>
      <c r="T127" t="str">
        <f t="shared" si="12"/>
        <v>UPDATE `WarStormer` SET `Attack`='9.1' WHERE `Level`='15';</v>
      </c>
      <c r="U127" t="str">
        <f t="shared" si="12"/>
        <v>UPDATE `WarStormer` SET `Defend`='4.7' WHERE `Level`='15';</v>
      </c>
      <c r="V127" t="str">
        <f t="shared" si="12"/>
        <v>UPDATE `WarStormer` SET `Health`='22.85' WHERE `Level`='15';</v>
      </c>
      <c r="W127" t="str">
        <f t="shared" si="12"/>
        <v>UPDATE `WarStormer` SET `FoodCost`='2300461' WHERE `Level`='15';</v>
      </c>
      <c r="X127" t="str">
        <f t="shared" si="12"/>
        <v>UPDATE `WarStormer` SET `WoodCost`='2084832' WHERE `Level`='15';</v>
      </c>
      <c r="Y127" t="str">
        <f t="shared" si="12"/>
        <v>UPDATE `WarStormer` SET `StoneCost`='2153848' WHERE `Level`='15';</v>
      </c>
      <c r="Z127" t="str">
        <f t="shared" si="12"/>
        <v>UPDATE `WarStormer` SET `MetalCost`='3098245' WHERE `Level`='15';</v>
      </c>
      <c r="AA127" t="str">
        <f t="shared" si="12"/>
        <v>UPDATE `WarStormer` SET `TimeMin`='9d 10h:44m:58' WHERE `Level`='15';</v>
      </c>
      <c r="AB127" t="str">
        <f t="shared" si="12"/>
        <v>UPDATE `WarStormer` SET `TimeInt`='816298' WHERE `Level`='15';</v>
      </c>
      <c r="AC127" t="str">
        <f t="shared" si="12"/>
        <v>UPDATE `WarStormer` SET `Required`='' WHERE `Level`='15';</v>
      </c>
      <c r="AD127" t="str">
        <f t="shared" si="12"/>
        <v>UPDATE `WarStormer` SET `Required_ID`='0' WHERE `Level`='15';</v>
      </c>
      <c r="AE127" t="str">
        <f t="shared" si="12"/>
        <v>UPDATE `WarStormer` SET `RequiredLevel`='0' WHERE `Level`='15';</v>
      </c>
    </row>
    <row r="128" spans="1:31" x14ac:dyDescent="0.25">
      <c r="A128" s="18">
        <v>16</v>
      </c>
      <c r="B128" s="73">
        <v>503</v>
      </c>
      <c r="C128" s="20">
        <v>963701</v>
      </c>
      <c r="D128" s="103">
        <v>9.25</v>
      </c>
      <c r="E128" s="103">
        <v>4.75</v>
      </c>
      <c r="F128" s="103">
        <v>23.05</v>
      </c>
      <c r="G128" s="95">
        <v>5571121</v>
      </c>
      <c r="H128" s="95">
        <v>5211913</v>
      </c>
      <c r="I128" s="95">
        <v>5397508</v>
      </c>
      <c r="J128" s="95">
        <v>7911943</v>
      </c>
      <c r="K128" s="125" t="s">
        <v>287</v>
      </c>
      <c r="L128" s="94">
        <v>2040736</v>
      </c>
      <c r="M128" s="15"/>
      <c r="N128" s="54">
        <v>0</v>
      </c>
      <c r="O128" s="54">
        <v>0</v>
      </c>
      <c r="P128" s="91">
        <v>0</v>
      </c>
      <c r="R128" t="str">
        <f t="shared" si="11"/>
        <v>UPDATE `WarStormer` SET `TrainingTime`='503' WHERE `Level`='16';</v>
      </c>
      <c r="S128" t="str">
        <f t="shared" si="12"/>
        <v>UPDATE `WarStormer` SET `MightBonus`='963701' WHERE `Level`='16';</v>
      </c>
      <c r="T128" t="str">
        <f t="shared" si="12"/>
        <v>UPDATE `WarStormer` SET `Attack`='9.25' WHERE `Level`='16';</v>
      </c>
      <c r="U128" t="str">
        <f t="shared" si="12"/>
        <v>UPDATE `WarStormer` SET `Defend`='4.75' WHERE `Level`='16';</v>
      </c>
      <c r="V128" t="str">
        <f t="shared" si="12"/>
        <v>UPDATE `WarStormer` SET `Health`='23.05' WHERE `Level`='16';</v>
      </c>
      <c r="W128" t="str">
        <f t="shared" si="12"/>
        <v>UPDATE `WarStormer` SET `FoodCost`='5571121' WHERE `Level`='16';</v>
      </c>
      <c r="X128" t="str">
        <f t="shared" si="12"/>
        <v>UPDATE `WarStormer` SET `WoodCost`='5211913' WHERE `Level`='16';</v>
      </c>
      <c r="Y128" t="str">
        <f t="shared" si="12"/>
        <v>UPDATE `WarStormer` SET `StoneCost`='5397508' WHERE `Level`='16';</v>
      </c>
      <c r="Z128" t="str">
        <f t="shared" si="12"/>
        <v>UPDATE `WarStormer` SET `MetalCost`='7911943' WHERE `Level`='16';</v>
      </c>
      <c r="AA128" t="str">
        <f t="shared" si="12"/>
        <v>UPDATE `WarStormer` SET `TimeMin`='23d 14h:52m:16' WHERE `Level`='16';</v>
      </c>
      <c r="AB128" t="str">
        <f t="shared" si="12"/>
        <v>UPDATE `WarStormer` SET `TimeInt`='2040736' WHERE `Level`='16';</v>
      </c>
      <c r="AC128" t="str">
        <f t="shared" si="12"/>
        <v>UPDATE `WarStormer` SET `Required`='' WHERE `Level`='16';</v>
      </c>
      <c r="AD128" t="str">
        <f t="shared" si="12"/>
        <v>UPDATE `WarStormer` SET `Required_ID`='0' WHERE `Level`='16';</v>
      </c>
      <c r="AE128" t="str">
        <f t="shared" si="12"/>
        <v>UPDATE `WarStormer` SET `RequiredLevel`='0' WHERE `Level`='16';</v>
      </c>
    </row>
    <row r="129" spans="1:31" x14ac:dyDescent="0.25">
      <c r="A129" s="18">
        <v>17</v>
      </c>
      <c r="B129" s="73">
        <v>500</v>
      </c>
      <c r="C129" s="20">
        <v>1445540</v>
      </c>
      <c r="D129" s="103">
        <v>9.4</v>
      </c>
      <c r="E129" s="103">
        <v>4.8</v>
      </c>
      <c r="F129" s="103">
        <v>23.25</v>
      </c>
      <c r="G129" s="95">
        <v>8401551</v>
      </c>
      <c r="H129" s="95">
        <v>7826815</v>
      </c>
      <c r="I129" s="95">
        <v>8078296</v>
      </c>
      <c r="J129" s="95">
        <v>11831854</v>
      </c>
      <c r="K129" s="126" t="s">
        <v>272</v>
      </c>
      <c r="L129" s="70">
        <v>3061102</v>
      </c>
      <c r="M129" s="15"/>
      <c r="N129" s="54">
        <v>0</v>
      </c>
      <c r="O129" s="54">
        <v>0</v>
      </c>
      <c r="P129" s="91">
        <v>0</v>
      </c>
      <c r="R129" t="str">
        <f t="shared" si="11"/>
        <v>UPDATE `WarStormer` SET `TrainingTime`='500' WHERE `Level`='17';</v>
      </c>
      <c r="S129" t="str">
        <f t="shared" ref="S129:AE132" si="13">CONCATENATE($Q$112,S$112,$Q$113,C129,$Q$114,$A129,$Q$115)</f>
        <v>UPDATE `WarStormer` SET `MightBonus`='1445540' WHERE `Level`='17';</v>
      </c>
      <c r="T129" t="str">
        <f t="shared" si="13"/>
        <v>UPDATE `WarStormer` SET `Attack`='9.4' WHERE `Level`='17';</v>
      </c>
      <c r="U129" t="str">
        <f t="shared" si="13"/>
        <v>UPDATE `WarStormer` SET `Defend`='4.8' WHERE `Level`='17';</v>
      </c>
      <c r="V129" t="str">
        <f t="shared" si="13"/>
        <v>UPDATE `WarStormer` SET `Health`='23.25' WHERE `Level`='17';</v>
      </c>
      <c r="W129" t="str">
        <f t="shared" si="13"/>
        <v>UPDATE `WarStormer` SET `FoodCost`='8401551' WHERE `Level`='17';</v>
      </c>
      <c r="X129" t="str">
        <f t="shared" si="13"/>
        <v>UPDATE `WarStormer` SET `WoodCost`='7826815' WHERE `Level`='17';</v>
      </c>
      <c r="Y129" t="str">
        <f t="shared" si="13"/>
        <v>UPDATE `WarStormer` SET `StoneCost`='8078296' WHERE `Level`='17';</v>
      </c>
      <c r="Z129" t="str">
        <f t="shared" si="13"/>
        <v>UPDATE `WarStormer` SET `MetalCost`='11831854' WHERE `Level`='17';</v>
      </c>
      <c r="AA129" t="str">
        <f t="shared" si="13"/>
        <v>UPDATE `WarStormer` SET `TimeMin`='35d 10h:18m:22' WHERE `Level`='17';</v>
      </c>
      <c r="AB129" t="str">
        <f t="shared" si="13"/>
        <v>UPDATE `WarStormer` SET `TimeInt`='3061102' WHERE `Level`='17';</v>
      </c>
      <c r="AC129" t="str">
        <f t="shared" si="13"/>
        <v>UPDATE `WarStormer` SET `Required`='' WHERE `Level`='17';</v>
      </c>
      <c r="AD129" t="str">
        <f t="shared" si="13"/>
        <v>UPDATE `WarStormer` SET `Required_ID`='0' WHERE `Level`='17';</v>
      </c>
      <c r="AE129" t="str">
        <f t="shared" si="13"/>
        <v>UPDATE `WarStormer` SET `RequiredLevel`='0' WHERE `Level`='17';</v>
      </c>
    </row>
    <row r="130" spans="1:31" x14ac:dyDescent="0.25">
      <c r="A130" s="18">
        <v>18</v>
      </c>
      <c r="B130" s="73">
        <v>497</v>
      </c>
      <c r="C130" s="20">
        <v>2891060</v>
      </c>
      <c r="D130" s="103">
        <v>9.5500000000000007</v>
      </c>
      <c r="E130" s="103">
        <v>4.8499999999999996</v>
      </c>
      <c r="F130" s="103">
        <v>23.45</v>
      </c>
      <c r="G130" s="95">
        <v>17341966</v>
      </c>
      <c r="H130" s="95">
        <v>15653529</v>
      </c>
      <c r="I130" s="95">
        <v>16156314</v>
      </c>
      <c r="J130" s="95">
        <v>23124690</v>
      </c>
      <c r="K130" s="126" t="s">
        <v>273</v>
      </c>
      <c r="L130" s="94">
        <v>6122202</v>
      </c>
      <c r="M130" s="15"/>
      <c r="N130" s="54">
        <v>0</v>
      </c>
      <c r="O130" s="54">
        <v>0</v>
      </c>
      <c r="P130" s="91">
        <v>0</v>
      </c>
      <c r="R130" t="str">
        <f t="shared" si="11"/>
        <v>UPDATE `WarStormer` SET `TrainingTime`='497' WHERE `Level`='18';</v>
      </c>
      <c r="S130" t="str">
        <f t="shared" si="13"/>
        <v>UPDATE `WarStormer` SET `MightBonus`='2891060' WHERE `Level`='18';</v>
      </c>
      <c r="T130" t="str">
        <f t="shared" si="13"/>
        <v>UPDATE `WarStormer` SET `Attack`='9.55' WHERE `Level`='18';</v>
      </c>
      <c r="U130" t="str">
        <f t="shared" si="13"/>
        <v>UPDATE `WarStormer` SET `Defend`='4.85' WHERE `Level`='18';</v>
      </c>
      <c r="V130" t="str">
        <f t="shared" si="13"/>
        <v>UPDATE `WarStormer` SET `Health`='23.45' WHERE `Level`='18';</v>
      </c>
      <c r="W130" t="str">
        <f t="shared" si="13"/>
        <v>UPDATE `WarStormer` SET `FoodCost`='17341966' WHERE `Level`='18';</v>
      </c>
      <c r="X130" t="str">
        <f t="shared" si="13"/>
        <v>UPDATE `WarStormer` SET `WoodCost`='15653529' WHERE `Level`='18';</v>
      </c>
      <c r="Y130" t="str">
        <f t="shared" si="13"/>
        <v>UPDATE `WarStormer` SET `StoneCost`='16156314' WHERE `Level`='18';</v>
      </c>
      <c r="Z130" t="str">
        <f t="shared" si="13"/>
        <v>UPDATE `WarStormer` SET `MetalCost`='23124690' WHERE `Level`='18';</v>
      </c>
      <c r="AA130" t="str">
        <f t="shared" si="13"/>
        <v>UPDATE `WarStormer` SET `TimeMin`='70d 20h:36m:42' WHERE `Level`='18';</v>
      </c>
      <c r="AB130" t="str">
        <f t="shared" si="13"/>
        <v>UPDATE `WarStormer` SET `TimeInt`='6122202' WHERE `Level`='18';</v>
      </c>
      <c r="AC130" t="str">
        <f t="shared" si="13"/>
        <v>UPDATE `WarStormer` SET `Required`='' WHERE `Level`='18';</v>
      </c>
      <c r="AD130" t="str">
        <f t="shared" si="13"/>
        <v>UPDATE `WarStormer` SET `Required_ID`='0' WHERE `Level`='18';</v>
      </c>
      <c r="AE130" t="str">
        <f t="shared" si="13"/>
        <v>UPDATE `WarStormer` SET `RequiredLevel`='0' WHERE `Level`='18';</v>
      </c>
    </row>
    <row r="131" spans="1:31" x14ac:dyDescent="0.25">
      <c r="A131" s="18">
        <v>19</v>
      </c>
      <c r="B131" s="73">
        <v>494</v>
      </c>
      <c r="C131" s="20">
        <v>4336578</v>
      </c>
      <c r="D131" s="103">
        <v>9.6999999999999993</v>
      </c>
      <c r="E131" s="103">
        <v>4.9000000000000004</v>
      </c>
      <c r="F131" s="103">
        <v>23.65</v>
      </c>
      <c r="G131" s="95">
        <v>25022517</v>
      </c>
      <c r="H131" s="95">
        <v>23813413</v>
      </c>
      <c r="I131" s="95">
        <v>24227209</v>
      </c>
      <c r="J131" s="95">
        <v>35351350</v>
      </c>
      <c r="K131" s="126" t="s">
        <v>289</v>
      </c>
      <c r="L131" s="70">
        <v>9183300</v>
      </c>
      <c r="M131" s="15"/>
      <c r="N131" s="54">
        <v>0</v>
      </c>
      <c r="O131" s="54">
        <v>0</v>
      </c>
      <c r="P131" s="91">
        <v>0</v>
      </c>
      <c r="R131" t="str">
        <f t="shared" si="11"/>
        <v>UPDATE `WarStormer` SET `TrainingTime`='494' WHERE `Level`='19';</v>
      </c>
      <c r="S131" t="str">
        <f t="shared" si="13"/>
        <v>UPDATE `WarStormer` SET `MightBonus`='4336578' WHERE `Level`='19';</v>
      </c>
      <c r="T131" t="str">
        <f t="shared" si="13"/>
        <v>UPDATE `WarStormer` SET `Attack`='9.7' WHERE `Level`='19';</v>
      </c>
      <c r="U131" t="str">
        <f t="shared" si="13"/>
        <v>UPDATE `WarStormer` SET `Defend`='4.9' WHERE `Level`='19';</v>
      </c>
      <c r="V131" t="str">
        <f t="shared" si="13"/>
        <v>UPDATE `WarStormer` SET `Health`='23.65' WHERE `Level`='19';</v>
      </c>
      <c r="W131" t="str">
        <f t="shared" si="13"/>
        <v>UPDATE `WarStormer` SET `FoodCost`='25022517' WHERE `Level`='19';</v>
      </c>
      <c r="X131" t="str">
        <f t="shared" si="13"/>
        <v>UPDATE `WarStormer` SET `WoodCost`='23813413' WHERE `Level`='19';</v>
      </c>
      <c r="Y131" t="str">
        <f t="shared" si="13"/>
        <v>UPDATE `WarStormer` SET `StoneCost`='24227209' WHERE `Level`='19';</v>
      </c>
      <c r="Z131" t="str">
        <f t="shared" si="13"/>
        <v>UPDATE `WarStormer` SET `MetalCost`='35351350' WHERE `Level`='19';</v>
      </c>
      <c r="AA131" t="str">
        <f t="shared" si="13"/>
        <v>UPDATE `WarStormer` SET `TimeMin`='106d 6h:55m:0' WHERE `Level`='19';</v>
      </c>
      <c r="AB131" t="str">
        <f t="shared" si="13"/>
        <v>UPDATE `WarStormer` SET `TimeInt`='9183300' WHERE `Level`='19';</v>
      </c>
      <c r="AC131" t="str">
        <f t="shared" si="13"/>
        <v>UPDATE `WarStormer` SET `Required`='' WHERE `Level`='19';</v>
      </c>
      <c r="AD131" t="str">
        <f t="shared" si="13"/>
        <v>UPDATE `WarStormer` SET `Required_ID`='0' WHERE `Level`='19';</v>
      </c>
      <c r="AE131" t="str">
        <f t="shared" si="13"/>
        <v>UPDATE `WarStormer` SET `RequiredLevel`='0' WHERE `Level`='19';</v>
      </c>
    </row>
    <row r="132" spans="1:31" x14ac:dyDescent="0.25">
      <c r="A132" s="18">
        <v>20</v>
      </c>
      <c r="B132" s="73">
        <v>491</v>
      </c>
      <c r="C132" s="20">
        <v>0</v>
      </c>
      <c r="D132" s="103">
        <v>9.85</v>
      </c>
      <c r="E132" s="103">
        <v>4.95</v>
      </c>
      <c r="F132" s="103">
        <v>23.85</v>
      </c>
      <c r="G132" s="104">
        <v>0</v>
      </c>
      <c r="H132" s="104">
        <v>0</v>
      </c>
      <c r="I132" s="104">
        <v>0</v>
      </c>
      <c r="J132" s="104">
        <v>0</v>
      </c>
      <c r="K132" s="104">
        <v>0</v>
      </c>
      <c r="L132" s="104">
        <v>0</v>
      </c>
      <c r="M132" s="15"/>
      <c r="N132" s="54">
        <v>0</v>
      </c>
      <c r="O132" s="54">
        <v>0</v>
      </c>
      <c r="P132" s="91">
        <v>0</v>
      </c>
      <c r="R132" t="str">
        <f t="shared" si="11"/>
        <v>UPDATE `WarStormer` SET `TrainingTime`='491' WHERE `Level`='20';</v>
      </c>
      <c r="S132" t="str">
        <f t="shared" si="13"/>
        <v>UPDATE `WarStormer` SET `MightBonus`='0' WHERE `Level`='20';</v>
      </c>
      <c r="T132" t="str">
        <f t="shared" si="13"/>
        <v>UPDATE `WarStormer` SET `Attack`='9.85' WHERE `Level`='20';</v>
      </c>
      <c r="U132" t="str">
        <f t="shared" si="13"/>
        <v>UPDATE `WarStormer` SET `Defend`='4.95' WHERE `Level`='20';</v>
      </c>
      <c r="V132" t="str">
        <f t="shared" si="13"/>
        <v>UPDATE `WarStormer` SET `Health`='23.85' WHERE `Level`='20';</v>
      </c>
      <c r="W132" t="str">
        <f t="shared" si="13"/>
        <v>UPDATE `WarStormer` SET `FoodCost`='0' WHERE `Level`='20';</v>
      </c>
      <c r="X132" t="str">
        <f t="shared" si="13"/>
        <v>UPDATE `WarStormer` SET `WoodCost`='0' WHERE `Level`='20';</v>
      </c>
      <c r="Y132" t="str">
        <f t="shared" si="13"/>
        <v>UPDATE `WarStormer` SET `StoneCost`='0' WHERE `Level`='20';</v>
      </c>
      <c r="Z132" t="str">
        <f t="shared" si="13"/>
        <v>UPDATE `WarStormer` SET `MetalCost`='0' WHERE `Level`='20';</v>
      </c>
      <c r="AA132" t="str">
        <f t="shared" si="13"/>
        <v>UPDATE `WarStormer` SET `TimeMin`='0' WHERE `Level`='20';</v>
      </c>
      <c r="AB132" t="str">
        <f t="shared" si="13"/>
        <v>UPDATE `WarStormer` SET `TimeInt`='0' WHERE `Level`='20';</v>
      </c>
      <c r="AC132" t="str">
        <f t="shared" si="13"/>
        <v>UPDATE `WarStormer` SET `Required`='' WHERE `Level`='20';</v>
      </c>
      <c r="AD132" t="str">
        <f t="shared" si="13"/>
        <v>UPDATE `WarStormer` SET `Required_ID`='0' WHERE `Level`='20';</v>
      </c>
      <c r="AE132" t="str">
        <f t="shared" si="13"/>
        <v>UPDATE `WarStormer` SET `RequiredLevel`='0' WHERE `Level`='20';</v>
      </c>
    </row>
  </sheetData>
  <mergeCells count="2">
    <mergeCell ref="A1:I1"/>
    <mergeCell ref="M1:P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32"/>
  <sheetViews>
    <sheetView workbookViewId="0">
      <selection activeCell="D13" sqref="D13"/>
    </sheetView>
    <sheetView workbookViewId="1">
      <selection activeCell="M9" sqref="M9"/>
    </sheetView>
  </sheetViews>
  <sheetFormatPr defaultRowHeight="15" x14ac:dyDescent="0.25"/>
  <cols>
    <col min="1" max="1" width="16.140625" bestFit="1" customWidth="1"/>
    <col min="2" max="2" width="11.140625" customWidth="1"/>
    <col min="3" max="3" width="12.140625" bestFit="1" customWidth="1"/>
    <col min="4" max="4" width="10.42578125" bestFit="1" customWidth="1"/>
    <col min="5" max="5" width="10.5703125" bestFit="1" customWidth="1"/>
    <col min="6" max="6" width="11.5703125" bestFit="1" customWidth="1"/>
    <col min="7" max="7" width="14.7109375" bestFit="1" customWidth="1"/>
    <col min="8" max="8" width="14" bestFit="1" customWidth="1"/>
    <col min="9" max="10" width="16" bestFit="1" customWidth="1"/>
    <col min="11" max="11" width="15.85546875" style="91" customWidth="1"/>
    <col min="12" max="12" width="11.5703125" bestFit="1" customWidth="1"/>
    <col min="13" max="13" width="12.140625" customWidth="1"/>
    <col min="14" max="14" width="13" customWidth="1"/>
    <col min="15" max="15" width="12.5703125" customWidth="1"/>
    <col min="17" max="17" width="10.5703125" bestFit="1" customWidth="1"/>
    <col min="18" max="18" width="53" customWidth="1"/>
    <col min="19" max="19" width="70.5703125" bestFit="1" customWidth="1"/>
    <col min="20" max="20" width="64.85546875" bestFit="1" customWidth="1"/>
    <col min="21" max="21" width="67" bestFit="1" customWidth="1"/>
    <col min="28" max="28" width="14" bestFit="1" customWidth="1"/>
    <col min="29" max="29" width="11.140625" customWidth="1"/>
    <col min="30" max="30" width="63.140625" bestFit="1" customWidth="1"/>
    <col min="38" max="38" width="13.5703125" customWidth="1"/>
    <col min="39" max="39" width="11.140625" customWidth="1"/>
    <col min="42" max="42" width="14.28515625" bestFit="1" customWidth="1"/>
  </cols>
  <sheetData>
    <row r="1" spans="1:23" s="7" customFormat="1" x14ac:dyDescent="0.25">
      <c r="A1" s="133" t="s">
        <v>27</v>
      </c>
      <c r="B1" s="134"/>
      <c r="C1" s="134"/>
      <c r="D1" s="134"/>
      <c r="E1" s="134"/>
      <c r="F1" s="134"/>
      <c r="G1" s="134"/>
      <c r="H1" s="134"/>
      <c r="I1" s="135"/>
      <c r="J1" s="127"/>
      <c r="K1" s="127"/>
      <c r="M1" s="136" t="s">
        <v>67</v>
      </c>
      <c r="N1" s="136"/>
      <c r="O1" s="136"/>
      <c r="P1" s="136"/>
    </row>
    <row r="2" spans="1:23" s="41" customFormat="1" x14ac:dyDescent="0.25">
      <c r="A2" s="41" t="s">
        <v>126</v>
      </c>
      <c r="B2" s="40"/>
      <c r="C2" s="40" t="s">
        <v>171</v>
      </c>
      <c r="D2" s="39" t="s">
        <v>168</v>
      </c>
      <c r="E2" s="39" t="s">
        <v>32</v>
      </c>
      <c r="F2" s="40" t="s">
        <v>34</v>
      </c>
      <c r="G2" s="34" t="s">
        <v>172</v>
      </c>
      <c r="H2" s="40" t="s">
        <v>173</v>
      </c>
      <c r="I2" s="40" t="s">
        <v>174</v>
      </c>
      <c r="J2" s="40" t="s">
        <v>169</v>
      </c>
      <c r="K2" s="34" t="s">
        <v>134</v>
      </c>
      <c r="M2" s="40" t="s">
        <v>63</v>
      </c>
      <c r="N2" s="40" t="s">
        <v>64</v>
      </c>
      <c r="O2" s="40" t="s">
        <v>65</v>
      </c>
      <c r="P2" s="40" t="s">
        <v>66</v>
      </c>
    </row>
    <row r="3" spans="1:23" x14ac:dyDescent="0.25">
      <c r="A3">
        <v>1</v>
      </c>
      <c r="B3" s="26" t="s">
        <v>10</v>
      </c>
      <c r="C3" s="26" t="s">
        <v>8</v>
      </c>
      <c r="D3" s="24">
        <v>2</v>
      </c>
      <c r="E3" s="24">
        <v>1</v>
      </c>
      <c r="F3" s="25">
        <v>5</v>
      </c>
      <c r="G3" s="25">
        <v>90</v>
      </c>
      <c r="H3" s="25">
        <v>1</v>
      </c>
      <c r="I3" s="25">
        <v>1</v>
      </c>
      <c r="J3" s="25">
        <v>2</v>
      </c>
      <c r="K3" s="87">
        <v>36</v>
      </c>
      <c r="M3" s="23">
        <v>50</v>
      </c>
      <c r="N3" s="23">
        <v>0</v>
      </c>
      <c r="O3" s="23">
        <v>0</v>
      </c>
      <c r="P3" s="23">
        <v>0</v>
      </c>
      <c r="S3" s="75"/>
    </row>
    <row r="4" spans="1:23" ht="30" x14ac:dyDescent="0.25">
      <c r="A4">
        <v>2</v>
      </c>
      <c r="B4" s="26" t="s">
        <v>28</v>
      </c>
      <c r="C4" s="26" t="s">
        <v>14</v>
      </c>
      <c r="D4" s="24">
        <v>4</v>
      </c>
      <c r="E4" s="24">
        <v>2</v>
      </c>
      <c r="F4" s="25">
        <v>10</v>
      </c>
      <c r="G4" s="25">
        <v>120</v>
      </c>
      <c r="H4" s="25">
        <v>1</v>
      </c>
      <c r="I4" s="25">
        <v>1</v>
      </c>
      <c r="J4" s="25">
        <v>8</v>
      </c>
      <c r="K4" s="88">
        <v>39</v>
      </c>
      <c r="M4" s="23">
        <v>100</v>
      </c>
      <c r="N4" s="23">
        <v>100</v>
      </c>
      <c r="O4" s="23">
        <v>0</v>
      </c>
      <c r="P4" s="23">
        <v>0</v>
      </c>
      <c r="S4" s="75"/>
      <c r="T4" s="75"/>
    </row>
    <row r="5" spans="1:23" ht="30" x14ac:dyDescent="0.25">
      <c r="A5">
        <v>3</v>
      </c>
      <c r="B5" s="26" t="s">
        <v>29</v>
      </c>
      <c r="C5" s="26" t="s">
        <v>13</v>
      </c>
      <c r="D5" s="24">
        <v>6</v>
      </c>
      <c r="E5" s="24">
        <v>3</v>
      </c>
      <c r="F5" s="25">
        <v>15</v>
      </c>
      <c r="G5" s="25">
        <v>290</v>
      </c>
      <c r="H5" s="25">
        <v>1</v>
      </c>
      <c r="I5" s="25">
        <v>1</v>
      </c>
      <c r="J5" s="25">
        <v>24</v>
      </c>
      <c r="K5" s="88">
        <v>42</v>
      </c>
      <c r="M5" s="23">
        <v>200</v>
      </c>
      <c r="N5" s="23">
        <v>200</v>
      </c>
      <c r="O5" s="23">
        <v>200</v>
      </c>
      <c r="P5" s="23">
        <v>0</v>
      </c>
      <c r="R5" s="74"/>
      <c r="S5" s="74"/>
    </row>
    <row r="6" spans="1:23" x14ac:dyDescent="0.25">
      <c r="A6">
        <v>4</v>
      </c>
      <c r="B6" s="26" t="s">
        <v>30</v>
      </c>
      <c r="C6" s="26" t="s">
        <v>12</v>
      </c>
      <c r="D6" s="24">
        <v>8</v>
      </c>
      <c r="E6" s="24">
        <v>4</v>
      </c>
      <c r="F6" s="25">
        <v>20</v>
      </c>
      <c r="G6" s="25">
        <v>580</v>
      </c>
      <c r="H6" s="25">
        <v>1</v>
      </c>
      <c r="I6" s="25">
        <v>1</v>
      </c>
      <c r="J6" s="25">
        <v>120</v>
      </c>
      <c r="K6" s="88">
        <v>56</v>
      </c>
      <c r="M6" s="23">
        <v>1000</v>
      </c>
      <c r="N6" s="23">
        <v>1000</v>
      </c>
      <c r="O6" s="23">
        <v>1000</v>
      </c>
      <c r="P6" s="23">
        <v>1000</v>
      </c>
    </row>
    <row r="7" spans="1:23" s="5" customFormat="1" x14ac:dyDescent="0.25">
      <c r="A7" s="35"/>
      <c r="B7" s="36"/>
      <c r="C7" s="36"/>
      <c r="D7" s="37"/>
      <c r="E7" s="37"/>
      <c r="F7" s="37"/>
      <c r="G7" s="37"/>
      <c r="H7" s="37"/>
      <c r="I7" s="38"/>
      <c r="K7" s="89"/>
    </row>
    <row r="8" spans="1:23" s="7" customFormat="1" x14ac:dyDescent="0.25">
      <c r="A8" s="7" t="s">
        <v>6</v>
      </c>
      <c r="B8" s="7" t="s">
        <v>7</v>
      </c>
      <c r="C8" s="7" t="s">
        <v>9</v>
      </c>
      <c r="K8" s="90"/>
    </row>
    <row r="9" spans="1:23" x14ac:dyDescent="0.25">
      <c r="A9" s="8" t="s">
        <v>0</v>
      </c>
      <c r="B9" s="10" t="s">
        <v>169</v>
      </c>
      <c r="C9" s="8" t="s">
        <v>180</v>
      </c>
      <c r="D9" s="8" t="s">
        <v>181</v>
      </c>
      <c r="E9" s="8" t="s">
        <v>182</v>
      </c>
      <c r="F9" s="8" t="s">
        <v>179</v>
      </c>
      <c r="G9" s="8" t="s">
        <v>178</v>
      </c>
      <c r="H9" s="8" t="s">
        <v>177</v>
      </c>
      <c r="I9" s="17" t="s">
        <v>5</v>
      </c>
      <c r="J9" s="11" t="s">
        <v>15</v>
      </c>
      <c r="K9" s="11" t="s">
        <v>184</v>
      </c>
      <c r="L9" s="100"/>
      <c r="M9" s="102" t="s">
        <v>358</v>
      </c>
      <c r="N9" s="10" t="s">
        <v>169</v>
      </c>
      <c r="O9" s="8" t="s">
        <v>180</v>
      </c>
      <c r="P9" s="8" t="s">
        <v>181</v>
      </c>
      <c r="Q9" s="8" t="s">
        <v>182</v>
      </c>
      <c r="R9" s="8" t="s">
        <v>179</v>
      </c>
      <c r="S9" s="66" t="s">
        <v>178</v>
      </c>
      <c r="T9" s="8" t="s">
        <v>177</v>
      </c>
      <c r="U9" s="17" t="s">
        <v>5</v>
      </c>
      <c r="V9" s="11" t="s">
        <v>15</v>
      </c>
      <c r="W9" s="11" t="s">
        <v>184</v>
      </c>
    </row>
    <row r="10" spans="1:23" x14ac:dyDescent="0.25">
      <c r="A10" s="6">
        <v>1</v>
      </c>
      <c r="B10" s="9">
        <v>85</v>
      </c>
      <c r="C10" s="6">
        <v>1520</v>
      </c>
      <c r="D10" s="6">
        <v>1230</v>
      </c>
      <c r="E10" s="6">
        <v>940</v>
      </c>
      <c r="F10" s="6">
        <v>520</v>
      </c>
      <c r="G10" s="67" t="s">
        <v>189</v>
      </c>
      <c r="H10" s="43">
        <v>180</v>
      </c>
      <c r="I10" s="6"/>
      <c r="J10" s="12"/>
      <c r="K10" s="91">
        <v>0</v>
      </c>
      <c r="M10" t="s">
        <v>183</v>
      </c>
      <c r="N10" t="str">
        <f>CONCATENATE($M$9,B$9,$M$10,B10,$M$11,$A10,$M$12)</f>
        <v>UPDATE `infantry` SET `MightBonus`='85' WHERE `Level`='1';</v>
      </c>
      <c r="O10" t="str">
        <f t="shared" ref="O10:U10" si="0">CONCATENATE($M$9,C$9,$M$10,C10,$M$11,$A10,$M$12)</f>
        <v>UPDATE `infantry` SET `FoodCost`='1520' WHERE `Level`='1';</v>
      </c>
      <c r="P10" t="str">
        <f t="shared" si="0"/>
        <v>UPDATE `infantry` SET `WoodCost`='1230' WHERE `Level`='1';</v>
      </c>
      <c r="Q10" t="str">
        <f t="shared" si="0"/>
        <v>UPDATE `infantry` SET `StoneCost`='940' WHERE `Level`='1';</v>
      </c>
      <c r="R10" t="str">
        <f t="shared" si="0"/>
        <v>UPDATE `infantry` SET `MetalCost`='520' WHERE `Level`='1';</v>
      </c>
      <c r="S10" t="str">
        <f t="shared" si="0"/>
        <v>UPDATE `infantry` SET `TimeMin`='03m:00' WHERE `Level`='1';</v>
      </c>
      <c r="T10" t="str">
        <f t="shared" si="0"/>
        <v>UPDATE `infantry` SET `TimeInt`='180' WHERE `Level`='1';</v>
      </c>
      <c r="U10" t="str">
        <f t="shared" si="0"/>
        <v>UPDATE `infantry` SET `Required`='' WHERE `Level`='1';</v>
      </c>
      <c r="V10" t="str">
        <f>CONCATENATE($M$9,J$9,$M$10,J10,$M$11,$A10,$M$12)</f>
        <v>UPDATE `infantry` SET `Unlock`='' WHERE `Level`='1';</v>
      </c>
      <c r="W10" t="str">
        <f t="shared" ref="W10:W29" si="1">CONCATENATE($M$9,K$9,$M$10,K10,$M$11,$A10,$M$12)</f>
        <v>UPDATE `infantry` SET `Unlock_ID`='0' WHERE `Level`='1';</v>
      </c>
    </row>
    <row r="11" spans="1:23" x14ac:dyDescent="0.25">
      <c r="A11" s="6">
        <v>2</v>
      </c>
      <c r="B11" s="9">
        <v>128</v>
      </c>
      <c r="C11" s="6">
        <v>2280</v>
      </c>
      <c r="D11" s="6">
        <v>1845</v>
      </c>
      <c r="E11" s="6">
        <v>1410</v>
      </c>
      <c r="F11" s="6">
        <v>830</v>
      </c>
      <c r="G11" s="67" t="s">
        <v>190</v>
      </c>
      <c r="H11" s="43">
        <v>270</v>
      </c>
      <c r="I11" s="6"/>
      <c r="J11" s="12" t="s">
        <v>8</v>
      </c>
      <c r="K11" s="91">
        <v>16</v>
      </c>
      <c r="M11" s="101" t="s">
        <v>176</v>
      </c>
      <c r="N11" t="str">
        <f t="shared" ref="N11:N29" si="2">CONCATENATE($M$9,B$9,$M$10,B11,$M$11,$A11,$M$12)</f>
        <v>UPDATE `infantry` SET `MightBonus`='128' WHERE `Level`='2';</v>
      </c>
      <c r="O11" t="str">
        <f t="shared" ref="O11:O29" si="3">CONCATENATE($M$9,C$9,$M$10,C11,$M$11,$A11,$M$12)</f>
        <v>UPDATE `infantry` SET `FoodCost`='2280' WHERE `Level`='2';</v>
      </c>
      <c r="P11" t="str">
        <f t="shared" ref="P11:P29" si="4">CONCATENATE($M$9,D$9,$M$10,D11,$M$11,$A11,$M$12)</f>
        <v>UPDATE `infantry` SET `WoodCost`='1845' WHERE `Level`='2';</v>
      </c>
      <c r="Q11" t="str">
        <f t="shared" ref="Q11:Q29" si="5">CONCATENATE($M$9,E$9,$M$10,E11,$M$11,$A11,$M$12)</f>
        <v>UPDATE `infantry` SET `StoneCost`='1410' WHERE `Level`='2';</v>
      </c>
      <c r="R11" t="str">
        <f t="shared" ref="R11:R29" si="6">CONCATENATE($M$9,F$9,$M$10,F11,$M$11,$A11,$M$12)</f>
        <v>UPDATE `infantry` SET `MetalCost`='830' WHERE `Level`='2';</v>
      </c>
      <c r="S11" t="str">
        <f t="shared" ref="S11:S29" si="7">CONCATENATE($M$9,G$9,$M$10,G11,$M$11,$A11,$M$12)</f>
        <v>UPDATE `infantry` SET `TimeMin`='04m:30' WHERE `Level`='2';</v>
      </c>
      <c r="T11" t="str">
        <f t="shared" ref="T11:T29" si="8">CONCATENATE($M$9,H$9,$M$10,H11,$M$11,$A11,$M$12)</f>
        <v>UPDATE `infantry` SET `TimeInt`='270' WHERE `Level`='2';</v>
      </c>
      <c r="U11" t="str">
        <f t="shared" ref="U11:U29" si="9">CONCATENATE($M$9,I$9,$M$10,I11,$M$11,$A11,$M$12)</f>
        <v>UPDATE `infantry` SET `Required`='' WHERE `Level`='2';</v>
      </c>
      <c r="V11" t="str">
        <f t="shared" ref="V11:V29" si="10">CONCATENATE($M$9,J$9,$M$10,J11,$M$11,$A11,$M$12)</f>
        <v>UPDATE `infantry` SET `Unlock`='Solider' WHERE `Level`='2';</v>
      </c>
      <c r="W11" t="str">
        <f t="shared" si="1"/>
        <v>UPDATE `infantry` SET `Unlock_ID`='16' WHERE `Level`='2';</v>
      </c>
    </row>
    <row r="12" spans="1:23" x14ac:dyDescent="0.25">
      <c r="A12" s="6">
        <v>3</v>
      </c>
      <c r="B12" s="9">
        <v>192</v>
      </c>
      <c r="C12" s="6">
        <v>3430</v>
      </c>
      <c r="D12" s="6">
        <v>2768</v>
      </c>
      <c r="E12" s="6">
        <v>2115</v>
      </c>
      <c r="F12" s="6">
        <v>1245</v>
      </c>
      <c r="G12" s="67" t="s">
        <v>191</v>
      </c>
      <c r="H12" s="43">
        <v>405</v>
      </c>
      <c r="I12" s="6"/>
      <c r="J12" s="12"/>
      <c r="K12" s="91">
        <v>0</v>
      </c>
      <c r="M12" s="101" t="s">
        <v>175</v>
      </c>
      <c r="N12" t="str">
        <f t="shared" si="2"/>
        <v>UPDATE `infantry` SET `MightBonus`='192' WHERE `Level`='3';</v>
      </c>
      <c r="O12" t="str">
        <f t="shared" si="3"/>
        <v>UPDATE `infantry` SET `FoodCost`='3430' WHERE `Level`='3';</v>
      </c>
      <c r="P12" t="str">
        <f t="shared" si="4"/>
        <v>UPDATE `infantry` SET `WoodCost`='2768' WHERE `Level`='3';</v>
      </c>
      <c r="Q12" t="str">
        <f t="shared" si="5"/>
        <v>UPDATE `infantry` SET `StoneCost`='2115' WHERE `Level`='3';</v>
      </c>
      <c r="R12" t="str">
        <f t="shared" si="6"/>
        <v>UPDATE `infantry` SET `MetalCost`='1245' WHERE `Level`='3';</v>
      </c>
      <c r="S12" t="str">
        <f t="shared" si="7"/>
        <v>UPDATE `infantry` SET `TimeMin`='06m:45' WHERE `Level`='3';</v>
      </c>
      <c r="T12" t="str">
        <f t="shared" si="8"/>
        <v>UPDATE `infantry` SET `TimeInt`='405' WHERE `Level`='3';</v>
      </c>
      <c r="U12" t="str">
        <f t="shared" si="9"/>
        <v>UPDATE `infantry` SET `Required`='' WHERE `Level`='3';</v>
      </c>
      <c r="V12" t="str">
        <f t="shared" si="10"/>
        <v>UPDATE `infantry` SET `Unlock`='' WHERE `Level`='3';</v>
      </c>
      <c r="W12" t="str">
        <f t="shared" si="1"/>
        <v>UPDATE `infantry` SET `Unlock_ID`='0' WHERE `Level`='3';</v>
      </c>
    </row>
    <row r="13" spans="1:23" x14ac:dyDescent="0.25">
      <c r="A13" s="6">
        <v>4</v>
      </c>
      <c r="B13" s="9">
        <v>383</v>
      </c>
      <c r="C13" s="6">
        <v>6860</v>
      </c>
      <c r="D13" s="6">
        <v>5536</v>
      </c>
      <c r="E13" s="6">
        <v>4230</v>
      </c>
      <c r="F13" s="6">
        <v>2490</v>
      </c>
      <c r="G13" s="67" t="s">
        <v>192</v>
      </c>
      <c r="H13" s="43">
        <v>810</v>
      </c>
      <c r="I13" s="6"/>
      <c r="J13" s="12"/>
      <c r="K13" s="91">
        <v>0</v>
      </c>
      <c r="N13" t="str">
        <f t="shared" si="2"/>
        <v>UPDATE `infantry` SET `MightBonus`='383' WHERE `Level`='4';</v>
      </c>
      <c r="O13" t="str">
        <f t="shared" si="3"/>
        <v>UPDATE `infantry` SET `FoodCost`='6860' WHERE `Level`='4';</v>
      </c>
      <c r="P13" t="str">
        <f t="shared" si="4"/>
        <v>UPDATE `infantry` SET `WoodCost`='5536' WHERE `Level`='4';</v>
      </c>
      <c r="Q13" t="str">
        <f t="shared" si="5"/>
        <v>UPDATE `infantry` SET `StoneCost`='4230' WHERE `Level`='4';</v>
      </c>
      <c r="R13" t="str">
        <f t="shared" si="6"/>
        <v>UPDATE `infantry` SET `MetalCost`='2490' WHERE `Level`='4';</v>
      </c>
      <c r="S13" t="str">
        <f t="shared" si="7"/>
        <v>UPDATE `infantry` SET `TimeMin`='13m:30' WHERE `Level`='4';</v>
      </c>
      <c r="T13" t="str">
        <f t="shared" si="8"/>
        <v>UPDATE `infantry` SET `TimeInt`='810' WHERE `Level`='4';</v>
      </c>
      <c r="U13" t="str">
        <f t="shared" si="9"/>
        <v>UPDATE `infantry` SET `Required`='' WHERE `Level`='4';</v>
      </c>
      <c r="V13" t="str">
        <f t="shared" si="10"/>
        <v>UPDATE `infantry` SET `Unlock`='' WHERE `Level`='4';</v>
      </c>
      <c r="W13" t="str">
        <f t="shared" si="1"/>
        <v>UPDATE `infantry` SET `Unlock_ID`='0' WHERE `Level`='4';</v>
      </c>
    </row>
    <row r="14" spans="1:23" x14ac:dyDescent="0.25">
      <c r="A14" s="6">
        <v>5</v>
      </c>
      <c r="B14" s="9">
        <v>574</v>
      </c>
      <c r="C14" s="6">
        <v>10290</v>
      </c>
      <c r="D14" s="6">
        <v>8304</v>
      </c>
      <c r="E14" s="6">
        <v>6345</v>
      </c>
      <c r="F14" s="6">
        <v>3735</v>
      </c>
      <c r="G14" s="67" t="s">
        <v>193</v>
      </c>
      <c r="H14" s="43">
        <v>1215</v>
      </c>
      <c r="I14" s="6"/>
      <c r="J14" s="12" t="s">
        <v>14</v>
      </c>
      <c r="K14" s="91">
        <v>17</v>
      </c>
      <c r="N14" t="str">
        <f t="shared" si="2"/>
        <v>UPDATE `infantry` SET `MightBonus`='574' WHERE `Level`='5';</v>
      </c>
      <c r="O14" t="str">
        <f t="shared" si="3"/>
        <v>UPDATE `infantry` SET `FoodCost`='10290' WHERE `Level`='5';</v>
      </c>
      <c r="P14" t="str">
        <f t="shared" si="4"/>
        <v>UPDATE `infantry` SET `WoodCost`='8304' WHERE `Level`='5';</v>
      </c>
      <c r="Q14" t="str">
        <f t="shared" si="5"/>
        <v>UPDATE `infantry` SET `StoneCost`='6345' WHERE `Level`='5';</v>
      </c>
      <c r="R14" t="str">
        <f t="shared" si="6"/>
        <v>UPDATE `infantry` SET `MetalCost`='3735' WHERE `Level`='5';</v>
      </c>
      <c r="S14" t="str">
        <f t="shared" si="7"/>
        <v>UPDATE `infantry` SET `TimeMin`='20m:15' WHERE `Level`='5';</v>
      </c>
      <c r="T14" t="str">
        <f t="shared" si="8"/>
        <v>UPDATE `infantry` SET `TimeInt`='1215' WHERE `Level`='5';</v>
      </c>
      <c r="U14" t="str">
        <f t="shared" si="9"/>
        <v>UPDATE `infantry` SET `Required`='' WHERE `Level`='5';</v>
      </c>
      <c r="V14" t="str">
        <f t="shared" si="10"/>
        <v>UPDATE `infantry` SET `Unlock`='Trained Solider' WHERE `Level`='5';</v>
      </c>
      <c r="W14" t="str">
        <f t="shared" si="1"/>
        <v>UPDATE `infantry` SET `Unlock_ID`='17' WHERE `Level`='5';</v>
      </c>
    </row>
    <row r="15" spans="1:23" x14ac:dyDescent="0.25">
      <c r="A15" s="6">
        <v>6</v>
      </c>
      <c r="B15" s="9">
        <v>1148</v>
      </c>
      <c r="C15" s="6">
        <v>20580</v>
      </c>
      <c r="D15" s="6">
        <v>16608</v>
      </c>
      <c r="E15" s="6">
        <v>12690</v>
      </c>
      <c r="F15" s="6">
        <v>7490</v>
      </c>
      <c r="G15" s="67" t="s">
        <v>208</v>
      </c>
      <c r="H15" s="43">
        <v>2430</v>
      </c>
      <c r="I15" s="6"/>
      <c r="J15" s="12"/>
      <c r="K15" s="91">
        <v>0</v>
      </c>
      <c r="N15" t="str">
        <f t="shared" si="2"/>
        <v>UPDATE `infantry` SET `MightBonus`='1148' WHERE `Level`='6';</v>
      </c>
      <c r="O15" t="str">
        <f t="shared" si="3"/>
        <v>UPDATE `infantry` SET `FoodCost`='20580' WHERE `Level`='6';</v>
      </c>
      <c r="P15" t="str">
        <f t="shared" si="4"/>
        <v>UPDATE `infantry` SET `WoodCost`='16608' WHERE `Level`='6';</v>
      </c>
      <c r="Q15" t="str">
        <f t="shared" si="5"/>
        <v>UPDATE `infantry` SET `StoneCost`='12690' WHERE `Level`='6';</v>
      </c>
      <c r="R15" t="str">
        <f t="shared" si="6"/>
        <v>UPDATE `infantry` SET `MetalCost`='7490' WHERE `Level`='6';</v>
      </c>
      <c r="S15" t="str">
        <f t="shared" si="7"/>
        <v>UPDATE `infantry` SET `TimeMin`='40m:30' WHERE `Level`='6';</v>
      </c>
      <c r="T15" t="str">
        <f t="shared" si="8"/>
        <v>UPDATE `infantry` SET `TimeInt`='2430' WHERE `Level`='6';</v>
      </c>
      <c r="U15" t="str">
        <f t="shared" si="9"/>
        <v>UPDATE `infantry` SET `Required`='' WHERE `Level`='6';</v>
      </c>
      <c r="V15" t="str">
        <f t="shared" si="10"/>
        <v>UPDATE `infantry` SET `Unlock`='' WHERE `Level`='6';</v>
      </c>
      <c r="W15" t="str">
        <f t="shared" si="1"/>
        <v>UPDATE `infantry` SET `Unlock_ID`='0' WHERE `Level`='6';</v>
      </c>
    </row>
    <row r="16" spans="1:23" x14ac:dyDescent="0.25">
      <c r="A16" s="6">
        <v>7</v>
      </c>
      <c r="B16" s="9">
        <v>1722</v>
      </c>
      <c r="C16" s="6">
        <v>30870</v>
      </c>
      <c r="D16" s="6">
        <v>24912</v>
      </c>
      <c r="E16" s="6">
        <v>19035</v>
      </c>
      <c r="F16" s="6">
        <v>11235</v>
      </c>
      <c r="G16" s="67" t="s">
        <v>209</v>
      </c>
      <c r="H16" s="43">
        <v>3645</v>
      </c>
      <c r="I16" s="6"/>
      <c r="J16" s="12"/>
      <c r="K16" s="91">
        <v>0</v>
      </c>
      <c r="N16" t="str">
        <f t="shared" si="2"/>
        <v>UPDATE `infantry` SET `MightBonus`='1722' WHERE `Level`='7';</v>
      </c>
      <c r="O16" t="str">
        <f t="shared" si="3"/>
        <v>UPDATE `infantry` SET `FoodCost`='30870' WHERE `Level`='7';</v>
      </c>
      <c r="P16" t="str">
        <f t="shared" si="4"/>
        <v>UPDATE `infantry` SET `WoodCost`='24912' WHERE `Level`='7';</v>
      </c>
      <c r="Q16" t="str">
        <f t="shared" si="5"/>
        <v>UPDATE `infantry` SET `StoneCost`='19035' WHERE `Level`='7';</v>
      </c>
      <c r="R16" t="str">
        <f t="shared" si="6"/>
        <v>UPDATE `infantry` SET `MetalCost`='11235' WHERE `Level`='7';</v>
      </c>
      <c r="S16" t="str">
        <f t="shared" si="7"/>
        <v>UPDATE `infantry` SET `TimeMin`='1h:00m:45' WHERE `Level`='7';</v>
      </c>
      <c r="T16" t="str">
        <f t="shared" si="8"/>
        <v>UPDATE `infantry` SET `TimeInt`='3645' WHERE `Level`='7';</v>
      </c>
      <c r="U16" t="str">
        <f t="shared" si="9"/>
        <v>UPDATE `infantry` SET `Required`='' WHERE `Level`='7';</v>
      </c>
      <c r="V16" t="str">
        <f t="shared" si="10"/>
        <v>UPDATE `infantry` SET `Unlock`='' WHERE `Level`='7';</v>
      </c>
      <c r="W16" t="str">
        <f t="shared" si="1"/>
        <v>UPDATE `infantry` SET `Unlock_ID`='0' WHERE `Level`='7';</v>
      </c>
    </row>
    <row r="17" spans="1:42" x14ac:dyDescent="0.25">
      <c r="A17" s="6">
        <v>8</v>
      </c>
      <c r="B17" s="9">
        <v>3443</v>
      </c>
      <c r="C17" s="6">
        <v>61740</v>
      </c>
      <c r="D17" s="6">
        <v>49824</v>
      </c>
      <c r="E17" s="6">
        <v>38070</v>
      </c>
      <c r="F17" s="6">
        <v>22470</v>
      </c>
      <c r="G17" s="67" t="s">
        <v>210</v>
      </c>
      <c r="H17" s="43">
        <v>7290</v>
      </c>
      <c r="I17" s="6"/>
      <c r="J17" s="12"/>
      <c r="K17" s="91">
        <v>0</v>
      </c>
      <c r="N17" t="str">
        <f t="shared" si="2"/>
        <v>UPDATE `infantry` SET `MightBonus`='3443' WHERE `Level`='8';</v>
      </c>
      <c r="O17" t="str">
        <f t="shared" si="3"/>
        <v>UPDATE `infantry` SET `FoodCost`='61740' WHERE `Level`='8';</v>
      </c>
      <c r="P17" t="str">
        <f t="shared" si="4"/>
        <v>UPDATE `infantry` SET `WoodCost`='49824' WHERE `Level`='8';</v>
      </c>
      <c r="Q17" t="str">
        <f t="shared" si="5"/>
        <v>UPDATE `infantry` SET `StoneCost`='38070' WHERE `Level`='8';</v>
      </c>
      <c r="R17" t="str">
        <f t="shared" si="6"/>
        <v>UPDATE `infantry` SET `MetalCost`='22470' WHERE `Level`='8';</v>
      </c>
      <c r="S17" t="str">
        <f t="shared" si="7"/>
        <v>UPDATE `infantry` SET `TimeMin`='2h:01m:30' WHERE `Level`='8';</v>
      </c>
      <c r="T17" t="str">
        <f t="shared" si="8"/>
        <v>UPDATE `infantry` SET `TimeInt`='7290' WHERE `Level`='8';</v>
      </c>
      <c r="U17" t="str">
        <f t="shared" si="9"/>
        <v>UPDATE `infantry` SET `Required`='' WHERE `Level`='8';</v>
      </c>
      <c r="V17" t="str">
        <f t="shared" si="10"/>
        <v>UPDATE `infantry` SET `Unlock`='' WHERE `Level`='8';</v>
      </c>
      <c r="W17" t="str">
        <f t="shared" si="1"/>
        <v>UPDATE `infantry` SET `Unlock_ID`='0' WHERE `Level`='8';</v>
      </c>
    </row>
    <row r="18" spans="1:42" x14ac:dyDescent="0.25">
      <c r="A18" s="6">
        <v>9</v>
      </c>
      <c r="B18" s="9">
        <v>5164</v>
      </c>
      <c r="C18" s="6">
        <v>92610</v>
      </c>
      <c r="D18" s="6">
        <v>74736</v>
      </c>
      <c r="E18" s="6">
        <v>57105</v>
      </c>
      <c r="F18" s="6">
        <v>33705</v>
      </c>
      <c r="G18" s="67" t="s">
        <v>211</v>
      </c>
      <c r="H18" s="43">
        <v>10935</v>
      </c>
      <c r="I18" s="6"/>
      <c r="J18" s="12"/>
      <c r="K18" s="91">
        <v>0</v>
      </c>
      <c r="N18" t="str">
        <f t="shared" si="2"/>
        <v>UPDATE `infantry` SET `MightBonus`='5164' WHERE `Level`='9';</v>
      </c>
      <c r="O18" t="str">
        <f t="shared" si="3"/>
        <v>UPDATE `infantry` SET `FoodCost`='92610' WHERE `Level`='9';</v>
      </c>
      <c r="P18" t="str">
        <f t="shared" si="4"/>
        <v>UPDATE `infantry` SET `WoodCost`='74736' WHERE `Level`='9';</v>
      </c>
      <c r="Q18" t="str">
        <f t="shared" si="5"/>
        <v>UPDATE `infantry` SET `StoneCost`='57105' WHERE `Level`='9';</v>
      </c>
      <c r="R18" t="str">
        <f t="shared" si="6"/>
        <v>UPDATE `infantry` SET `MetalCost`='33705' WHERE `Level`='9';</v>
      </c>
      <c r="S18" t="str">
        <f t="shared" si="7"/>
        <v>UPDATE `infantry` SET `TimeMin`='3h:02m:15' WHERE `Level`='9';</v>
      </c>
      <c r="T18" t="str">
        <f t="shared" si="8"/>
        <v>UPDATE `infantry` SET `TimeInt`='10935' WHERE `Level`='9';</v>
      </c>
      <c r="U18" t="str">
        <f t="shared" si="9"/>
        <v>UPDATE `infantry` SET `Required`='' WHERE `Level`='9';</v>
      </c>
      <c r="V18" t="str">
        <f t="shared" si="10"/>
        <v>UPDATE `infantry` SET `Unlock`='' WHERE `Level`='9';</v>
      </c>
      <c r="W18" t="str">
        <f t="shared" si="1"/>
        <v>UPDATE `infantry` SET `Unlock_ID`='0' WHERE `Level`='9';</v>
      </c>
    </row>
    <row r="19" spans="1:42" x14ac:dyDescent="0.25">
      <c r="A19" s="6">
        <v>10</v>
      </c>
      <c r="B19" s="9">
        <v>12910</v>
      </c>
      <c r="C19" s="6">
        <v>231530</v>
      </c>
      <c r="D19" s="6">
        <v>186845</v>
      </c>
      <c r="E19" s="6">
        <v>142835</v>
      </c>
      <c r="F19" s="6">
        <v>84274</v>
      </c>
      <c r="G19" s="67" t="s">
        <v>212</v>
      </c>
      <c r="H19" s="43">
        <v>27338</v>
      </c>
      <c r="I19" s="6" t="s">
        <v>17</v>
      </c>
      <c r="J19" s="12" t="s">
        <v>13</v>
      </c>
      <c r="K19" s="91">
        <v>18</v>
      </c>
      <c r="N19" t="str">
        <f t="shared" si="2"/>
        <v>UPDATE `infantry` SET `MightBonus`='12910' WHERE `Level`='10';</v>
      </c>
      <c r="O19" t="str">
        <f t="shared" si="3"/>
        <v>UPDATE `infantry` SET `FoodCost`='231530' WHERE `Level`='10';</v>
      </c>
      <c r="P19" t="str">
        <f t="shared" si="4"/>
        <v>UPDATE `infantry` SET `WoodCost`='186845' WHERE `Level`='10';</v>
      </c>
      <c r="Q19" t="str">
        <f t="shared" si="5"/>
        <v>UPDATE `infantry` SET `StoneCost`='142835' WHERE `Level`='10';</v>
      </c>
      <c r="R19" t="str">
        <f t="shared" si="6"/>
        <v>UPDATE `infantry` SET `MetalCost`='84274' WHERE `Level`='10';</v>
      </c>
      <c r="S19" t="str">
        <f t="shared" si="7"/>
        <v>UPDATE `infantry` SET `TimeMin`='7h:35m:38' WHERE `Level`='10';</v>
      </c>
      <c r="T19" t="str">
        <f t="shared" si="8"/>
        <v>UPDATE `infantry` SET `TimeInt`='27338' WHERE `Level`='10';</v>
      </c>
      <c r="U19" t="str">
        <f t="shared" si="9"/>
        <v>UPDATE `infantry` SET `Required`='Farm Lv10' WHERE `Level`='10';</v>
      </c>
      <c r="V19" t="str">
        <f t="shared" si="10"/>
        <v>UPDATE `infantry` SET `Unlock`='Forbidden Guard' WHERE `Level`='10';</v>
      </c>
      <c r="W19" t="str">
        <f t="shared" si="1"/>
        <v>UPDATE `infantry` SET `Unlock_ID`='18' WHERE `Level`='10';</v>
      </c>
    </row>
    <row r="20" spans="1:42" x14ac:dyDescent="0.25">
      <c r="A20" s="6">
        <v>11</v>
      </c>
      <c r="B20" s="9">
        <v>19365</v>
      </c>
      <c r="C20" s="6">
        <v>347295</v>
      </c>
      <c r="D20" s="6">
        <v>280267</v>
      </c>
      <c r="E20" s="6">
        <v>214252</v>
      </c>
      <c r="F20" s="6">
        <v>126411</v>
      </c>
      <c r="G20" s="67" t="s">
        <v>213</v>
      </c>
      <c r="H20" s="43">
        <v>41007</v>
      </c>
      <c r="I20" s="6" t="s">
        <v>18</v>
      </c>
      <c r="J20" s="12"/>
      <c r="K20" s="91">
        <v>0</v>
      </c>
      <c r="N20" t="str">
        <f t="shared" si="2"/>
        <v>UPDATE `infantry` SET `MightBonus`='19365' WHERE `Level`='11';</v>
      </c>
      <c r="O20" t="str">
        <f t="shared" si="3"/>
        <v>UPDATE `infantry` SET `FoodCost`='347295' WHERE `Level`='11';</v>
      </c>
      <c r="P20" t="str">
        <f t="shared" si="4"/>
        <v>UPDATE `infantry` SET `WoodCost`='280267' WHERE `Level`='11';</v>
      </c>
      <c r="Q20" t="str">
        <f t="shared" si="5"/>
        <v>UPDATE `infantry` SET `StoneCost`='214252' WHERE `Level`='11';</v>
      </c>
      <c r="R20" t="str">
        <f t="shared" si="6"/>
        <v>UPDATE `infantry` SET `MetalCost`='126411' WHERE `Level`='11';</v>
      </c>
      <c r="S20" t="str">
        <f t="shared" si="7"/>
        <v>UPDATE `infantry` SET `TimeMin`='11h:23m:27' WHERE `Level`='11';</v>
      </c>
      <c r="T20" t="str">
        <f t="shared" si="8"/>
        <v>UPDATE `infantry` SET `TimeInt`='41007' WHERE `Level`='11';</v>
      </c>
      <c r="U20" t="str">
        <f t="shared" si="9"/>
        <v>UPDATE `infantry` SET `Required`='Farm Lv11' WHERE `Level`='11';</v>
      </c>
      <c r="V20" t="str">
        <f t="shared" si="10"/>
        <v>UPDATE `infantry` SET `Unlock`='' WHERE `Level`='11';</v>
      </c>
      <c r="W20" t="str">
        <f t="shared" si="1"/>
        <v>UPDATE `infantry` SET `Unlock_ID`='0' WHERE `Level`='11';</v>
      </c>
    </row>
    <row r="21" spans="1:42" x14ac:dyDescent="0.25">
      <c r="A21" s="6">
        <v>12</v>
      </c>
      <c r="B21" s="9">
        <v>38729</v>
      </c>
      <c r="C21" s="6">
        <v>694582</v>
      </c>
      <c r="D21" s="6">
        <v>560500</v>
      </c>
      <c r="E21" s="6">
        <v>428499</v>
      </c>
      <c r="F21" s="6">
        <v>252848</v>
      </c>
      <c r="G21" s="67" t="s">
        <v>214</v>
      </c>
      <c r="H21" s="43">
        <v>82013</v>
      </c>
      <c r="I21" s="6" t="s">
        <v>19</v>
      </c>
      <c r="J21" s="12"/>
      <c r="K21" s="91">
        <v>0</v>
      </c>
      <c r="N21" t="str">
        <f t="shared" si="2"/>
        <v>UPDATE `infantry` SET `MightBonus`='38729' WHERE `Level`='12';</v>
      </c>
      <c r="O21" t="str">
        <f t="shared" si="3"/>
        <v>UPDATE `infantry` SET `FoodCost`='694582' WHERE `Level`='12';</v>
      </c>
      <c r="P21" t="str">
        <f t="shared" si="4"/>
        <v>UPDATE `infantry` SET `WoodCost`='560500' WHERE `Level`='12';</v>
      </c>
      <c r="Q21" t="str">
        <f t="shared" si="5"/>
        <v>UPDATE `infantry` SET `StoneCost`='428499' WHERE `Level`='12';</v>
      </c>
      <c r="R21" t="str">
        <f t="shared" si="6"/>
        <v>UPDATE `infantry` SET `MetalCost`='252848' WHERE `Level`='12';</v>
      </c>
      <c r="S21" t="str">
        <f t="shared" si="7"/>
        <v>UPDATE `infantry` SET `TimeMin`='22h:46m:53' WHERE `Level`='12';</v>
      </c>
      <c r="T21" t="str">
        <f t="shared" si="8"/>
        <v>UPDATE `infantry` SET `TimeInt`='82013' WHERE `Level`='12';</v>
      </c>
      <c r="U21" t="str">
        <f t="shared" si="9"/>
        <v>UPDATE `infantry` SET `Required`='Farm Lv12' WHERE `Level`='12';</v>
      </c>
      <c r="V21" t="str">
        <f t="shared" si="10"/>
        <v>UPDATE `infantry` SET `Unlock`='' WHERE `Level`='12';</v>
      </c>
      <c r="W21" t="str">
        <f t="shared" si="1"/>
        <v>UPDATE `infantry` SET `Unlock_ID`='0' WHERE `Level`='12';</v>
      </c>
    </row>
    <row r="22" spans="1:42" x14ac:dyDescent="0.25">
      <c r="A22" s="6">
        <v>13</v>
      </c>
      <c r="B22" s="9">
        <v>96821</v>
      </c>
      <c r="C22" s="6">
        <v>1736450</v>
      </c>
      <c r="D22" s="6">
        <v>1401246</v>
      </c>
      <c r="E22" s="6">
        <v>1071244</v>
      </c>
      <c r="F22" s="6">
        <v>632109</v>
      </c>
      <c r="G22" s="67" t="s">
        <v>215</v>
      </c>
      <c r="H22" s="43">
        <v>205032</v>
      </c>
      <c r="I22" s="6" t="s">
        <v>20</v>
      </c>
      <c r="J22" s="12"/>
      <c r="K22" s="91">
        <v>0</v>
      </c>
      <c r="N22" t="str">
        <f t="shared" si="2"/>
        <v>UPDATE `infantry` SET `MightBonus`='96821' WHERE `Level`='13';</v>
      </c>
      <c r="O22" t="str">
        <f t="shared" si="3"/>
        <v>UPDATE `infantry` SET `FoodCost`='1736450' WHERE `Level`='13';</v>
      </c>
      <c r="P22" t="str">
        <f t="shared" si="4"/>
        <v>UPDATE `infantry` SET `WoodCost`='1401246' WHERE `Level`='13';</v>
      </c>
      <c r="Q22" t="str">
        <f t="shared" si="5"/>
        <v>UPDATE `infantry` SET `StoneCost`='1071244' WHERE `Level`='13';</v>
      </c>
      <c r="R22" t="str">
        <f t="shared" si="6"/>
        <v>UPDATE `infantry` SET `MetalCost`='632109' WHERE `Level`='13';</v>
      </c>
      <c r="S22" t="str">
        <f t="shared" si="7"/>
        <v>UPDATE `infantry` SET `TimeMin`='2d 8h:57m:12' WHERE `Level`='13';</v>
      </c>
      <c r="T22" t="str">
        <f t="shared" si="8"/>
        <v>UPDATE `infantry` SET `TimeInt`='205032' WHERE `Level`='13';</v>
      </c>
      <c r="U22" t="str">
        <f t="shared" si="9"/>
        <v>UPDATE `infantry` SET `Required`='Farm Lv13' WHERE `Level`='13';</v>
      </c>
      <c r="V22" t="str">
        <f t="shared" si="10"/>
        <v>UPDATE `infantry` SET `Unlock`='' WHERE `Level`='13';</v>
      </c>
      <c r="W22" t="str">
        <f t="shared" si="1"/>
        <v>UPDATE `infantry` SET `Unlock_ID`='0' WHERE `Level`='13';</v>
      </c>
    </row>
    <row r="23" spans="1:42" x14ac:dyDescent="0.25">
      <c r="A23" s="6">
        <v>14</v>
      </c>
      <c r="B23" s="9">
        <v>290462</v>
      </c>
      <c r="C23" s="6">
        <v>5209335</v>
      </c>
      <c r="D23" s="6">
        <v>4203716</v>
      </c>
      <c r="E23" s="6">
        <v>3213704</v>
      </c>
      <c r="F23" s="6">
        <v>1896339</v>
      </c>
      <c r="G23" s="67" t="s">
        <v>216</v>
      </c>
      <c r="H23" s="43">
        <v>615094</v>
      </c>
      <c r="I23" s="6" t="s">
        <v>21</v>
      </c>
      <c r="J23" s="12"/>
      <c r="K23" s="91">
        <v>0</v>
      </c>
      <c r="N23" t="str">
        <f t="shared" si="2"/>
        <v>UPDATE `infantry` SET `MightBonus`='290462' WHERE `Level`='14';</v>
      </c>
      <c r="O23" t="str">
        <f t="shared" si="3"/>
        <v>UPDATE `infantry` SET `FoodCost`='5209335' WHERE `Level`='14';</v>
      </c>
      <c r="P23" t="str">
        <f t="shared" si="4"/>
        <v>UPDATE `infantry` SET `WoodCost`='4203716' WHERE `Level`='14';</v>
      </c>
      <c r="Q23" t="str">
        <f t="shared" si="5"/>
        <v>UPDATE `infantry` SET `StoneCost`='3213704' WHERE `Level`='14';</v>
      </c>
      <c r="R23" t="str">
        <f t="shared" si="6"/>
        <v>UPDATE `infantry` SET `MetalCost`='1896339' WHERE `Level`='14';</v>
      </c>
      <c r="S23" t="str">
        <f t="shared" si="7"/>
        <v>UPDATE `infantry` SET `TimeMin`='7d 2h:51m:34' WHERE `Level`='14';</v>
      </c>
      <c r="T23" t="str">
        <f t="shared" si="8"/>
        <v>UPDATE `infantry` SET `TimeInt`='615094' WHERE `Level`='14';</v>
      </c>
      <c r="U23" t="str">
        <f t="shared" si="9"/>
        <v>UPDATE `infantry` SET `Required`='Farm Lv14' WHERE `Level`='14';</v>
      </c>
      <c r="V23" t="str">
        <f t="shared" si="10"/>
        <v>UPDATE `infantry` SET `Unlock`='' WHERE `Level`='14';</v>
      </c>
      <c r="W23" t="str">
        <f t="shared" si="1"/>
        <v>UPDATE `infantry` SET `Unlock_ID`='0' WHERE `Level`='14';</v>
      </c>
    </row>
    <row r="24" spans="1:42" x14ac:dyDescent="0.25">
      <c r="A24" s="6">
        <v>15</v>
      </c>
      <c r="B24" s="9">
        <v>580923</v>
      </c>
      <c r="C24" s="6">
        <v>10418670</v>
      </c>
      <c r="D24" s="6">
        <v>8407402</v>
      </c>
      <c r="E24" s="6">
        <v>6427348</v>
      </c>
      <c r="F24" s="6">
        <v>3792698</v>
      </c>
      <c r="G24" s="67" t="s">
        <v>217</v>
      </c>
      <c r="H24" s="43">
        <v>1230188</v>
      </c>
      <c r="I24" s="6" t="s">
        <v>22</v>
      </c>
      <c r="J24" s="12"/>
      <c r="K24" s="91">
        <v>0</v>
      </c>
      <c r="N24" t="str">
        <f t="shared" si="2"/>
        <v>UPDATE `infantry` SET `MightBonus`='580923' WHERE `Level`='15';</v>
      </c>
      <c r="O24" t="str">
        <f t="shared" si="3"/>
        <v>UPDATE `infantry` SET `FoodCost`='10418670' WHERE `Level`='15';</v>
      </c>
      <c r="P24" t="str">
        <f t="shared" si="4"/>
        <v>UPDATE `infantry` SET `WoodCost`='8407402' WHERE `Level`='15';</v>
      </c>
      <c r="Q24" t="str">
        <f t="shared" si="5"/>
        <v>UPDATE `infantry` SET `StoneCost`='6427348' WHERE `Level`='15';</v>
      </c>
      <c r="R24" t="str">
        <f t="shared" si="6"/>
        <v>UPDATE `infantry` SET `MetalCost`='3792698' WHERE `Level`='15';</v>
      </c>
      <c r="S24" t="str">
        <f t="shared" si="7"/>
        <v>UPDATE `infantry` SET `TimeMin`='14d 5h:43m:08' WHERE `Level`='15';</v>
      </c>
      <c r="T24" t="str">
        <f t="shared" si="8"/>
        <v>UPDATE `infantry` SET `TimeInt`='1230188' WHERE `Level`='15';</v>
      </c>
      <c r="U24" t="str">
        <f t="shared" si="9"/>
        <v>UPDATE `infantry` SET `Required`='Farm Lv15' WHERE `Level`='15';</v>
      </c>
      <c r="V24" t="str">
        <f t="shared" si="10"/>
        <v>UPDATE `infantry` SET `Unlock`='' WHERE `Level`='15';</v>
      </c>
      <c r="W24" t="str">
        <f t="shared" si="1"/>
        <v>UPDATE `infantry` SET `Unlock_ID`='0' WHERE `Level`='15';</v>
      </c>
    </row>
    <row r="25" spans="1:42" x14ac:dyDescent="0.25">
      <c r="A25" s="6">
        <v>16</v>
      </c>
      <c r="B25" s="9">
        <v>871384</v>
      </c>
      <c r="C25" s="6">
        <v>15628006</v>
      </c>
      <c r="D25" s="6">
        <v>12611078</v>
      </c>
      <c r="E25" s="6">
        <v>9641022</v>
      </c>
      <c r="F25" s="6">
        <v>5689047</v>
      </c>
      <c r="G25" s="67" t="s">
        <v>218</v>
      </c>
      <c r="H25" s="43">
        <v>1845282</v>
      </c>
      <c r="I25" s="6" t="s">
        <v>23</v>
      </c>
      <c r="J25" s="12"/>
      <c r="K25" s="91">
        <v>0</v>
      </c>
      <c r="N25" t="str">
        <f t="shared" si="2"/>
        <v>UPDATE `infantry` SET `MightBonus`='871384' WHERE `Level`='16';</v>
      </c>
      <c r="O25" t="str">
        <f t="shared" si="3"/>
        <v>UPDATE `infantry` SET `FoodCost`='15628006' WHERE `Level`='16';</v>
      </c>
      <c r="P25" t="str">
        <f t="shared" si="4"/>
        <v>UPDATE `infantry` SET `WoodCost`='12611078' WHERE `Level`='16';</v>
      </c>
      <c r="Q25" t="str">
        <f t="shared" si="5"/>
        <v>UPDATE `infantry` SET `StoneCost`='9641022' WHERE `Level`='16';</v>
      </c>
      <c r="R25" t="str">
        <f t="shared" si="6"/>
        <v>UPDATE `infantry` SET `MetalCost`='5689047' WHERE `Level`='16';</v>
      </c>
      <c r="S25" t="str">
        <f t="shared" si="7"/>
        <v>UPDATE `infantry` SET `TimeMin`='21d 8h:34m:42' WHERE `Level`='16';</v>
      </c>
      <c r="T25" t="str">
        <f t="shared" si="8"/>
        <v>UPDATE `infantry` SET `TimeInt`='1845282' WHERE `Level`='16';</v>
      </c>
      <c r="U25" t="str">
        <f t="shared" si="9"/>
        <v>UPDATE `infantry` SET `Required`='Farm Lv16' WHERE `Level`='16';</v>
      </c>
      <c r="V25" t="str">
        <f t="shared" si="10"/>
        <v>UPDATE `infantry` SET `Unlock`='' WHERE `Level`='16';</v>
      </c>
      <c r="W25" t="str">
        <f t="shared" si="1"/>
        <v>UPDATE `infantry` SET `Unlock_ID`='0' WHERE `Level`='16';</v>
      </c>
    </row>
    <row r="26" spans="1:42" x14ac:dyDescent="0.25">
      <c r="A26" s="6">
        <v>17</v>
      </c>
      <c r="B26" s="9">
        <v>1742766</v>
      </c>
      <c r="C26" s="6">
        <v>31256003</v>
      </c>
      <c r="D26" s="6">
        <v>25222149</v>
      </c>
      <c r="E26" s="6">
        <v>19282040</v>
      </c>
      <c r="F26" s="6">
        <v>11378092</v>
      </c>
      <c r="G26" s="67" t="s">
        <v>205</v>
      </c>
      <c r="H26" s="43">
        <v>3690563</v>
      </c>
      <c r="I26" s="6" t="s">
        <v>24</v>
      </c>
      <c r="J26" s="12"/>
      <c r="K26" s="91">
        <v>0</v>
      </c>
      <c r="N26" t="str">
        <f t="shared" si="2"/>
        <v>UPDATE `infantry` SET `MightBonus`='1742766' WHERE `Level`='17';</v>
      </c>
      <c r="O26" t="str">
        <f t="shared" si="3"/>
        <v>UPDATE `infantry` SET `FoodCost`='31256003' WHERE `Level`='17';</v>
      </c>
      <c r="P26" t="str">
        <f t="shared" si="4"/>
        <v>UPDATE `infantry` SET `WoodCost`='25222149' WHERE `Level`='17';</v>
      </c>
      <c r="Q26" t="str">
        <f t="shared" si="5"/>
        <v>UPDATE `infantry` SET `StoneCost`='19282040' WHERE `Level`='17';</v>
      </c>
      <c r="R26" t="str">
        <f t="shared" si="6"/>
        <v>UPDATE `infantry` SET `MetalCost`='11378092' WHERE `Level`='17';</v>
      </c>
      <c r="S26" t="str">
        <f t="shared" si="7"/>
        <v>UPDATE `infantry` SET `TimeMin`='42d 17h:9m:23' WHERE `Level`='17';</v>
      </c>
      <c r="T26" t="str">
        <f t="shared" si="8"/>
        <v>UPDATE `infantry` SET `TimeInt`='3690563' WHERE `Level`='17';</v>
      </c>
      <c r="U26" t="str">
        <f t="shared" si="9"/>
        <v>UPDATE `infantry` SET `Required`='Farm Lv17' WHERE `Level`='17';</v>
      </c>
      <c r="V26" t="str">
        <f t="shared" si="10"/>
        <v>UPDATE `infantry` SET `Unlock`='' WHERE `Level`='17';</v>
      </c>
      <c r="W26" t="str">
        <f t="shared" si="1"/>
        <v>UPDATE `infantry` SET `Unlock_ID`='0' WHERE `Level`='17';</v>
      </c>
    </row>
    <row r="27" spans="1:42" x14ac:dyDescent="0.25">
      <c r="A27" s="6">
        <v>18</v>
      </c>
      <c r="B27" s="9">
        <v>2614149</v>
      </c>
      <c r="C27" s="6">
        <v>46883801</v>
      </c>
      <c r="D27" s="6">
        <v>37833221</v>
      </c>
      <c r="E27" s="6">
        <v>28923307</v>
      </c>
      <c r="F27" s="6">
        <v>17067116</v>
      </c>
      <c r="G27" s="67" t="s">
        <v>206</v>
      </c>
      <c r="H27" s="43">
        <v>5535844</v>
      </c>
      <c r="I27" s="6" t="s">
        <v>25</v>
      </c>
      <c r="J27" s="12"/>
      <c r="K27" s="91">
        <v>0</v>
      </c>
      <c r="N27" t="str">
        <f t="shared" si="2"/>
        <v>UPDATE `infantry` SET `MightBonus`='2614149' WHERE `Level`='18';</v>
      </c>
      <c r="O27" t="str">
        <f t="shared" si="3"/>
        <v>UPDATE `infantry` SET `FoodCost`='46883801' WHERE `Level`='18';</v>
      </c>
      <c r="P27" t="str">
        <f t="shared" si="4"/>
        <v>UPDATE `infantry` SET `WoodCost`='37833221' WHERE `Level`='18';</v>
      </c>
      <c r="Q27" t="str">
        <f t="shared" si="5"/>
        <v>UPDATE `infantry` SET `StoneCost`='28923307' WHERE `Level`='18';</v>
      </c>
      <c r="R27" t="str">
        <f t="shared" si="6"/>
        <v>UPDATE `infantry` SET `MetalCost`='17067116' WHERE `Level`='18';</v>
      </c>
      <c r="S27" t="str">
        <f t="shared" si="7"/>
        <v>UPDATE `infantry` SET `TimeMin`='64d 1h:44m:4' WHERE `Level`='18';</v>
      </c>
      <c r="T27" t="str">
        <f t="shared" si="8"/>
        <v>UPDATE `infantry` SET `TimeInt`='5535844' WHERE `Level`='18';</v>
      </c>
      <c r="U27" t="str">
        <f t="shared" si="9"/>
        <v>UPDATE `infantry` SET `Required`='Farm Lv18' WHERE `Level`='18';</v>
      </c>
      <c r="V27" t="str">
        <f t="shared" si="10"/>
        <v>UPDATE `infantry` SET `Unlock`='' WHERE `Level`='18';</v>
      </c>
      <c r="W27" t="str">
        <f t="shared" si="1"/>
        <v>UPDATE `infantry` SET `Unlock_ID`='0' WHERE `Level`='18';</v>
      </c>
    </row>
    <row r="28" spans="1:42" x14ac:dyDescent="0.25">
      <c r="A28" s="6">
        <v>19</v>
      </c>
      <c r="B28" s="9">
        <v>5228298</v>
      </c>
      <c r="C28" s="6">
        <v>93767952</v>
      </c>
      <c r="D28" s="6">
        <v>75665842</v>
      </c>
      <c r="E28" s="6">
        <v>57846814</v>
      </c>
      <c r="F28" s="6">
        <v>34134273</v>
      </c>
      <c r="G28" s="67" t="s">
        <v>207</v>
      </c>
      <c r="H28" s="43">
        <v>11071688</v>
      </c>
      <c r="I28" s="6" t="s">
        <v>26</v>
      </c>
      <c r="J28" s="12"/>
      <c r="K28" s="91">
        <v>0</v>
      </c>
      <c r="N28" t="str">
        <f t="shared" si="2"/>
        <v>UPDATE `infantry` SET `MightBonus`='5228298' WHERE `Level`='19';</v>
      </c>
      <c r="O28" t="str">
        <f t="shared" si="3"/>
        <v>UPDATE `infantry` SET `FoodCost`='93767952' WHERE `Level`='19';</v>
      </c>
      <c r="P28" t="str">
        <f t="shared" si="4"/>
        <v>UPDATE `infantry` SET `WoodCost`='75665842' WHERE `Level`='19';</v>
      </c>
      <c r="Q28" t="str">
        <f t="shared" si="5"/>
        <v>UPDATE `infantry` SET `StoneCost`='57846814' WHERE `Level`='19';</v>
      </c>
      <c r="R28" t="str">
        <f t="shared" si="6"/>
        <v>UPDATE `infantry` SET `MetalCost`='34134273' WHERE `Level`='19';</v>
      </c>
      <c r="S28" t="str">
        <f t="shared" si="7"/>
        <v>UPDATE `infantry` SET `TimeMin`='128d 3h:28m:8' WHERE `Level`='19';</v>
      </c>
      <c r="T28" t="str">
        <f t="shared" si="8"/>
        <v>UPDATE `infantry` SET `TimeInt`='11071688' WHERE `Level`='19';</v>
      </c>
      <c r="U28" t="str">
        <f t="shared" si="9"/>
        <v>UPDATE `infantry` SET `Required`='Farm Lv19' WHERE `Level`='19';</v>
      </c>
      <c r="V28" t="str">
        <f t="shared" si="10"/>
        <v>UPDATE `infantry` SET `Unlock`='' WHERE `Level`='19';</v>
      </c>
      <c r="W28" t="str">
        <f t="shared" si="1"/>
        <v>UPDATE `infantry` SET `Unlock_ID`='0' WHERE `Level`='19';</v>
      </c>
    </row>
    <row r="29" spans="1:42" x14ac:dyDescent="0.25">
      <c r="A29" s="6">
        <v>20</v>
      </c>
      <c r="B29" s="9">
        <v>0</v>
      </c>
      <c r="C29" s="6">
        <v>0</v>
      </c>
      <c r="D29" s="6">
        <v>0</v>
      </c>
      <c r="E29" s="6">
        <v>0</v>
      </c>
      <c r="F29" s="6">
        <v>0</v>
      </c>
      <c r="G29" s="15">
        <v>0</v>
      </c>
      <c r="H29" s="43">
        <v>0</v>
      </c>
      <c r="I29" s="6"/>
      <c r="J29" s="12" t="s">
        <v>12</v>
      </c>
      <c r="K29" s="91">
        <v>19</v>
      </c>
      <c r="N29" t="str">
        <f t="shared" si="2"/>
        <v>UPDATE `infantry` SET `MightBonus`='0' WHERE `Level`='20';</v>
      </c>
      <c r="O29" t="str">
        <f t="shared" si="3"/>
        <v>UPDATE `infantry` SET `FoodCost`='0' WHERE `Level`='20';</v>
      </c>
      <c r="P29" t="str">
        <f t="shared" si="4"/>
        <v>UPDATE `infantry` SET `WoodCost`='0' WHERE `Level`='20';</v>
      </c>
      <c r="Q29" t="str">
        <f t="shared" si="5"/>
        <v>UPDATE `infantry` SET `StoneCost`='0' WHERE `Level`='20';</v>
      </c>
      <c r="R29" t="str">
        <f t="shared" si="6"/>
        <v>UPDATE `infantry` SET `MetalCost`='0' WHERE `Level`='20';</v>
      </c>
      <c r="S29" t="str">
        <f t="shared" si="7"/>
        <v>UPDATE `infantry` SET `TimeMin`='0' WHERE `Level`='20';</v>
      </c>
      <c r="T29" t="str">
        <f t="shared" si="8"/>
        <v>UPDATE `infantry` SET `TimeInt`='0' WHERE `Level`='20';</v>
      </c>
      <c r="U29" t="str">
        <f t="shared" si="9"/>
        <v>UPDATE `infantry` SET `Required`='' WHERE `Level`='20';</v>
      </c>
      <c r="V29" t="str">
        <f t="shared" si="10"/>
        <v>UPDATE `infantry` SET `Unlock`='Heroic' WHERE `Level`='20';</v>
      </c>
      <c r="W29" t="str">
        <f t="shared" si="1"/>
        <v>UPDATE `infantry` SET `Unlock_ID`='19' WHERE `Level`='20';</v>
      </c>
    </row>
    <row r="30" spans="1:42" x14ac:dyDescent="0.25">
      <c r="C30" s="121"/>
      <c r="D30" s="121"/>
      <c r="E30" s="121"/>
      <c r="F30" s="81"/>
      <c r="H30" s="81"/>
      <c r="L30" s="1"/>
    </row>
    <row r="31" spans="1:42" x14ac:dyDescent="0.25">
      <c r="C31" s="70"/>
      <c r="F31" s="119"/>
      <c r="M31" s="1"/>
    </row>
    <row r="32" spans="1:42" s="21" customFormat="1" x14ac:dyDescent="0.25">
      <c r="A32" s="21" t="s">
        <v>8</v>
      </c>
      <c r="B32" s="21" t="s">
        <v>10</v>
      </c>
      <c r="C32" s="21" t="s">
        <v>11</v>
      </c>
      <c r="K32" s="92"/>
      <c r="L32" s="27"/>
      <c r="M32" s="27"/>
      <c r="N32" s="29"/>
      <c r="O32" s="27"/>
      <c r="P32" s="27"/>
      <c r="Q32" s="27"/>
      <c r="R32" s="27"/>
      <c r="S32" s="27"/>
      <c r="T32" s="27"/>
      <c r="U32" s="27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H32" s="32"/>
      <c r="AI32" s="32"/>
      <c r="AJ32" s="32"/>
      <c r="AK32" s="32"/>
      <c r="AL32" s="32"/>
      <c r="AM32" s="32"/>
      <c r="AN32" s="32"/>
      <c r="AO32" s="32"/>
      <c r="AP32" s="32"/>
    </row>
    <row r="33" spans="1:42" s="3" customFormat="1" x14ac:dyDescent="0.25">
      <c r="K33" s="93"/>
      <c r="L33" s="28"/>
      <c r="M33" s="28"/>
      <c r="N33" s="30"/>
      <c r="O33" s="28"/>
      <c r="P33" s="28"/>
      <c r="Q33" s="28"/>
      <c r="R33" s="28"/>
      <c r="S33" s="28"/>
      <c r="T33" s="28"/>
      <c r="U33" s="28"/>
      <c r="W33" s="4"/>
      <c r="X33" s="4"/>
      <c r="Y33" s="4"/>
      <c r="Z33" s="4"/>
      <c r="AA33" s="4"/>
      <c r="AB33" s="4"/>
      <c r="AC33" s="4"/>
      <c r="AD33" s="4"/>
      <c r="AE33" s="4"/>
      <c r="AF33" s="4"/>
      <c r="AH33" s="33"/>
      <c r="AI33" s="33"/>
      <c r="AJ33" s="33"/>
      <c r="AK33" s="33"/>
      <c r="AL33" s="33"/>
      <c r="AM33" s="33"/>
      <c r="AN33" s="33"/>
      <c r="AO33" s="33"/>
      <c r="AP33" s="33"/>
    </row>
    <row r="34" spans="1:42" ht="15" customHeight="1" x14ac:dyDescent="0.25">
      <c r="A34" s="42" t="s">
        <v>0</v>
      </c>
      <c r="B34" s="106" t="s">
        <v>170</v>
      </c>
      <c r="C34" s="42" t="s">
        <v>169</v>
      </c>
      <c r="D34" s="42" t="s">
        <v>168</v>
      </c>
      <c r="E34" s="42" t="s">
        <v>32</v>
      </c>
      <c r="F34" s="42" t="s">
        <v>34</v>
      </c>
      <c r="G34" s="8" t="s">
        <v>180</v>
      </c>
      <c r="H34" s="8" t="s">
        <v>181</v>
      </c>
      <c r="I34" s="8" t="s">
        <v>182</v>
      </c>
      <c r="J34" s="8" t="s">
        <v>179</v>
      </c>
      <c r="K34" s="8" t="s">
        <v>178</v>
      </c>
      <c r="L34" s="42" t="s">
        <v>177</v>
      </c>
      <c r="M34" s="107" t="s">
        <v>5</v>
      </c>
      <c r="N34" s="42" t="s">
        <v>239</v>
      </c>
      <c r="O34" s="42" t="s">
        <v>240</v>
      </c>
      <c r="P34" s="11" t="s">
        <v>184</v>
      </c>
      <c r="Q34" s="102" t="s">
        <v>241</v>
      </c>
      <c r="R34" s="42" t="s">
        <v>169</v>
      </c>
      <c r="S34" s="42" t="s">
        <v>168</v>
      </c>
      <c r="T34" s="42" t="s">
        <v>32</v>
      </c>
      <c r="U34" s="42" t="s">
        <v>34</v>
      </c>
      <c r="V34" s="8" t="s">
        <v>180</v>
      </c>
      <c r="W34" s="8" t="s">
        <v>181</v>
      </c>
      <c r="X34" s="8" t="s">
        <v>182</v>
      </c>
      <c r="Y34" s="8" t="s">
        <v>179</v>
      </c>
      <c r="Z34" s="8" t="s">
        <v>178</v>
      </c>
      <c r="AA34" s="42" t="s">
        <v>177</v>
      </c>
      <c r="AB34" s="107" t="s">
        <v>5</v>
      </c>
      <c r="AC34" s="42" t="s">
        <v>239</v>
      </c>
      <c r="AD34" s="42" t="s">
        <v>240</v>
      </c>
    </row>
    <row r="35" spans="1:42" x14ac:dyDescent="0.25">
      <c r="A35" s="18">
        <v>1</v>
      </c>
      <c r="B35" s="73">
        <v>90</v>
      </c>
      <c r="C35" s="120">
        <v>170</v>
      </c>
      <c r="D35" s="18">
        <v>2.15</v>
      </c>
      <c r="E35" s="18">
        <v>1.1000000000000001</v>
      </c>
      <c r="F35" s="18">
        <v>5.2</v>
      </c>
      <c r="G35" s="95">
        <v>1920</v>
      </c>
      <c r="H35" s="95">
        <v>3240</v>
      </c>
      <c r="I35" s="95">
        <v>1500</v>
      </c>
      <c r="J35" s="95">
        <v>1840</v>
      </c>
      <c r="K35" s="96" t="s">
        <v>219</v>
      </c>
      <c r="L35" s="70">
        <v>360</v>
      </c>
      <c r="M35" s="15"/>
      <c r="N35" s="54">
        <v>0</v>
      </c>
      <c r="O35" s="54">
        <v>0</v>
      </c>
      <c r="P35" s="91">
        <v>0</v>
      </c>
      <c r="Q35" t="s">
        <v>183</v>
      </c>
      <c r="R35" t="str">
        <f>CONCATENATE($Q$34,R$34,$Q$35,C35,$Q$36,$A35,$Q$37)</f>
        <v>UPDATE `solider` SET `MightBonus`='170' WHERE `Level`='1';</v>
      </c>
      <c r="S35" t="str">
        <f>CONCATENATE($Q$34,S$34,$Q$35,D35,$Q$36,$A35,$Q$37)</f>
        <v>UPDATE `solider` SET `Attack`='2.15' WHERE `Level`='1';</v>
      </c>
      <c r="T35" t="str">
        <f t="shared" ref="T35:AD35" si="11">CONCATENATE($Q$34,T$34,$Q$35,E35,$Q$36,$A35,$Q$37)</f>
        <v>UPDATE `solider` SET `Defend`='1.1' WHERE `Level`='1';</v>
      </c>
      <c r="U35" t="str">
        <f t="shared" si="11"/>
        <v>UPDATE `solider` SET `Health`='5.2' WHERE `Level`='1';</v>
      </c>
      <c r="V35" t="str">
        <f t="shared" si="11"/>
        <v>UPDATE `solider` SET `FoodCost`='1920' WHERE `Level`='1';</v>
      </c>
      <c r="W35" t="str">
        <f t="shared" si="11"/>
        <v>UPDATE `solider` SET `WoodCost`='3240' WHERE `Level`='1';</v>
      </c>
      <c r="X35" t="str">
        <f t="shared" si="11"/>
        <v>UPDATE `solider` SET `StoneCost`='1500' WHERE `Level`='1';</v>
      </c>
      <c r="Y35" t="str">
        <f t="shared" si="11"/>
        <v>UPDATE `solider` SET `MetalCost`='1840' WHERE `Level`='1';</v>
      </c>
      <c r="Z35" t="str">
        <f t="shared" ref="Z35:Z54" si="12">CONCATENATE($Q$34,Z$34,$Q$35,K35,$Q$36,$A35,$Q$37)</f>
        <v>UPDATE `solider` SET `TimeMin`='06m:00' WHERE `Level`='1';</v>
      </c>
      <c r="AA35" t="str">
        <f t="shared" si="11"/>
        <v>UPDATE `solider` SET `TimeInt`='360' WHERE `Level`='1';</v>
      </c>
      <c r="AB35" t="str">
        <f t="shared" si="11"/>
        <v>UPDATE `solider` SET `Required`='' WHERE `Level`='1';</v>
      </c>
      <c r="AC35" t="str">
        <f t="shared" si="11"/>
        <v>UPDATE `solider` SET `Required_ID`='0' WHERE `Level`='1';</v>
      </c>
      <c r="AD35" t="str">
        <f t="shared" si="11"/>
        <v>UPDATE `solider` SET `RequiredLevel`='0' WHERE `Level`='1';</v>
      </c>
    </row>
    <row r="36" spans="1:42" x14ac:dyDescent="0.25">
      <c r="A36" s="18">
        <v>2</v>
      </c>
      <c r="B36" s="73">
        <f>B35-4</f>
        <v>86</v>
      </c>
      <c r="C36" s="120">
        <v>424</v>
      </c>
      <c r="D36" s="18">
        <f>D35+0.15</f>
        <v>2.2999999999999998</v>
      </c>
      <c r="E36" s="18">
        <f>E35+0.05</f>
        <v>1.1500000000000001</v>
      </c>
      <c r="F36" s="18">
        <f>F35+0.25</f>
        <v>5.45</v>
      </c>
      <c r="G36" s="95">
        <v>4884</v>
      </c>
      <c r="H36" s="95">
        <v>6788</v>
      </c>
      <c r="I36" s="95">
        <v>4797</v>
      </c>
      <c r="J36" s="95">
        <v>4748</v>
      </c>
      <c r="K36" s="97" t="s">
        <v>220</v>
      </c>
      <c r="L36" s="94">
        <v>900</v>
      </c>
      <c r="M36" s="15"/>
      <c r="N36" s="54">
        <v>0</v>
      </c>
      <c r="O36" s="54">
        <v>0</v>
      </c>
      <c r="P36" s="91">
        <v>0</v>
      </c>
      <c r="Q36" s="101" t="s">
        <v>176</v>
      </c>
      <c r="R36" t="str">
        <f t="shared" ref="R36:R54" si="13">CONCATENATE($Q$34,R$34,$Q$35,C36,$Q$36,$A36,$Q$37)</f>
        <v>UPDATE `solider` SET `MightBonus`='424' WHERE `Level`='2';</v>
      </c>
      <c r="S36" t="str">
        <f t="shared" ref="S36:S54" si="14">CONCATENATE($Q$34,S$34,$Q$35,D36,$Q$36,$A36,$Q$37)</f>
        <v>UPDATE `solider` SET `Attack`='2.3' WHERE `Level`='2';</v>
      </c>
      <c r="T36" t="str">
        <f t="shared" ref="T36:T54" si="15">CONCATENATE($Q$34,T$34,$Q$35,E36,$Q$36,$A36,$Q$37)</f>
        <v>UPDATE `solider` SET `Defend`='1.15' WHERE `Level`='2';</v>
      </c>
      <c r="U36" t="str">
        <f t="shared" ref="U36:U54" si="16">CONCATENATE($Q$34,U$34,$Q$35,F36,$Q$36,$A36,$Q$37)</f>
        <v>UPDATE `solider` SET `Health`='5.45' WHERE `Level`='2';</v>
      </c>
      <c r="V36" t="str">
        <f t="shared" ref="V36:V54" si="17">CONCATENATE($Q$34,V$34,$Q$35,G36,$Q$36,$A36,$Q$37)</f>
        <v>UPDATE `solider` SET `FoodCost`='4884' WHERE `Level`='2';</v>
      </c>
      <c r="W36" t="str">
        <f t="shared" ref="W36:W54" si="18">CONCATENATE($Q$34,W$34,$Q$35,H36,$Q$36,$A36,$Q$37)</f>
        <v>UPDATE `solider` SET `WoodCost`='6788' WHERE `Level`='2';</v>
      </c>
      <c r="X36" t="str">
        <f t="shared" ref="X36:X54" si="19">CONCATENATE($Q$34,X$34,$Q$35,I36,$Q$36,$A36,$Q$37)</f>
        <v>UPDATE `solider` SET `StoneCost`='4797' WHERE `Level`='2';</v>
      </c>
      <c r="Y36" t="str">
        <f t="shared" ref="Y36:Y54" si="20">CONCATENATE($Q$34,Y$34,$Q$35,J36,$Q$36,$A36,$Q$37)</f>
        <v>UPDATE `solider` SET `MetalCost`='4748' WHERE `Level`='2';</v>
      </c>
      <c r="Z36" t="str">
        <f t="shared" si="12"/>
        <v>UPDATE `solider` SET `TimeMin`='15m:00' WHERE `Level`='2';</v>
      </c>
      <c r="AA36" t="str">
        <f t="shared" ref="AA36:AA54" si="21">CONCATENATE($Q$34,AA$34,$Q$35,L36,$Q$36,$A36,$Q$37)</f>
        <v>UPDATE `solider` SET `TimeInt`='900' WHERE `Level`='2';</v>
      </c>
      <c r="AB36" t="str">
        <f t="shared" ref="AB36:AB54" si="22">CONCATENATE($Q$34,AB$34,$Q$35,M36,$Q$36,$A36,$Q$37)</f>
        <v>UPDATE `solider` SET `Required`='' WHERE `Level`='2';</v>
      </c>
      <c r="AC36" t="str">
        <f t="shared" ref="AC36:AC54" si="23">CONCATENATE($Q$34,AC$34,$Q$35,N36,$Q$36,$A36,$Q$37)</f>
        <v>UPDATE `solider` SET `Required_ID`='0' WHERE `Level`='2';</v>
      </c>
      <c r="AD36" t="str">
        <f t="shared" ref="AD36:AD54" si="24">CONCATENATE($Q$34,AD$34,$Q$35,O36,$Q$36,$A36,$Q$37)</f>
        <v>UPDATE `solider` SET `RequiredLevel`='0' WHERE `Level`='2';</v>
      </c>
    </row>
    <row r="37" spans="1:42" x14ac:dyDescent="0.25">
      <c r="A37" s="18">
        <v>3</v>
      </c>
      <c r="B37" s="73">
        <f t="shared" ref="B37:B53" si="25">B36-4</f>
        <v>82</v>
      </c>
      <c r="C37" s="120">
        <v>680</v>
      </c>
      <c r="D37" s="18">
        <f t="shared" ref="D37:D54" si="26">D36+0.15</f>
        <v>2.4499999999999997</v>
      </c>
      <c r="E37" s="18">
        <f t="shared" ref="E37:E54" si="27">E36+0.05</f>
        <v>1.2000000000000002</v>
      </c>
      <c r="F37" s="18">
        <f t="shared" ref="F37:F54" si="28">F36+0.2</f>
        <v>5.65</v>
      </c>
      <c r="G37" s="95">
        <v>7784</v>
      </c>
      <c r="H37" s="95">
        <v>10860</v>
      </c>
      <c r="I37" s="95">
        <v>7755</v>
      </c>
      <c r="J37" s="95">
        <v>7596</v>
      </c>
      <c r="K37" s="96" t="s">
        <v>221</v>
      </c>
      <c r="L37" s="70">
        <v>1440</v>
      </c>
      <c r="M37" s="15"/>
      <c r="N37" s="54">
        <v>0</v>
      </c>
      <c r="O37" s="54">
        <v>0</v>
      </c>
      <c r="P37" s="91">
        <v>0</v>
      </c>
      <c r="Q37" s="101" t="s">
        <v>175</v>
      </c>
      <c r="R37" t="str">
        <f t="shared" si="13"/>
        <v>UPDATE `solider` SET `MightBonus`='680' WHERE `Level`='3';</v>
      </c>
      <c r="S37" t="str">
        <f t="shared" si="14"/>
        <v>UPDATE `solider` SET `Attack`='2.45' WHERE `Level`='3';</v>
      </c>
      <c r="T37" t="str">
        <f t="shared" si="15"/>
        <v>UPDATE `solider` SET `Defend`='1.2' WHERE `Level`='3';</v>
      </c>
      <c r="U37" t="str">
        <f t="shared" si="16"/>
        <v>UPDATE `solider` SET `Health`='5.65' WHERE `Level`='3';</v>
      </c>
      <c r="V37" t="str">
        <f t="shared" si="17"/>
        <v>UPDATE `solider` SET `FoodCost`='7784' WHERE `Level`='3';</v>
      </c>
      <c r="W37" t="str">
        <f t="shared" si="18"/>
        <v>UPDATE `solider` SET `WoodCost`='10860' WHERE `Level`='3';</v>
      </c>
      <c r="X37" t="str">
        <f t="shared" si="19"/>
        <v>UPDATE `solider` SET `StoneCost`='7755' WHERE `Level`='3';</v>
      </c>
      <c r="Y37" t="str">
        <f t="shared" si="20"/>
        <v>UPDATE `solider` SET `MetalCost`='7596' WHERE `Level`='3';</v>
      </c>
      <c r="Z37" t="str">
        <f t="shared" si="12"/>
        <v>UPDATE `solider` SET `TimeMin`='24m:00' WHERE `Level`='3';</v>
      </c>
      <c r="AA37" t="str">
        <f t="shared" si="21"/>
        <v>UPDATE `solider` SET `TimeInt`='1440' WHERE `Level`='3';</v>
      </c>
      <c r="AB37" t="str">
        <f t="shared" si="22"/>
        <v>UPDATE `solider` SET `Required`='' WHERE `Level`='3';</v>
      </c>
      <c r="AC37" t="str">
        <f t="shared" si="23"/>
        <v>UPDATE `solider` SET `Required_ID`='0' WHERE `Level`='3';</v>
      </c>
      <c r="AD37" t="str">
        <f t="shared" si="24"/>
        <v>UPDATE `solider` SET `RequiredLevel`='0' WHERE `Level`='3';</v>
      </c>
    </row>
    <row r="38" spans="1:42" x14ac:dyDescent="0.25">
      <c r="A38" s="18">
        <v>4</v>
      </c>
      <c r="B38" s="73">
        <f t="shared" si="25"/>
        <v>78</v>
      </c>
      <c r="C38" s="120">
        <v>1699</v>
      </c>
      <c r="D38" s="18">
        <f t="shared" si="26"/>
        <v>2.5999999999999996</v>
      </c>
      <c r="E38" s="18">
        <f t="shared" si="27"/>
        <v>1.2500000000000002</v>
      </c>
      <c r="F38" s="18">
        <f t="shared" si="28"/>
        <v>5.8500000000000005</v>
      </c>
      <c r="G38" s="95">
        <v>19336</v>
      </c>
      <c r="H38" s="95">
        <v>28152</v>
      </c>
      <c r="I38" s="95">
        <v>18488</v>
      </c>
      <c r="J38" s="95">
        <v>18992</v>
      </c>
      <c r="K38" s="97" t="s">
        <v>222</v>
      </c>
      <c r="L38" s="94">
        <v>3600</v>
      </c>
      <c r="M38" s="15"/>
      <c r="N38" s="54">
        <v>0</v>
      </c>
      <c r="O38" s="54">
        <v>0</v>
      </c>
      <c r="P38" s="91">
        <v>0</v>
      </c>
      <c r="R38" t="str">
        <f t="shared" si="13"/>
        <v>UPDATE `solider` SET `MightBonus`='1699' WHERE `Level`='4';</v>
      </c>
      <c r="S38" t="str">
        <f t="shared" si="14"/>
        <v>UPDATE `solider` SET `Attack`='2.6' WHERE `Level`='4';</v>
      </c>
      <c r="T38" t="str">
        <f t="shared" si="15"/>
        <v>UPDATE `solider` SET `Defend`='1.25' WHERE `Level`='4';</v>
      </c>
      <c r="U38" t="str">
        <f t="shared" si="16"/>
        <v>UPDATE `solider` SET `Health`='5.85' WHERE `Level`='4';</v>
      </c>
      <c r="V38" t="str">
        <f t="shared" si="17"/>
        <v>UPDATE `solider` SET `FoodCost`='19336' WHERE `Level`='4';</v>
      </c>
      <c r="W38" t="str">
        <f t="shared" si="18"/>
        <v>UPDATE `solider` SET `WoodCost`='28152' WHERE `Level`='4';</v>
      </c>
      <c r="X38" t="str">
        <f t="shared" si="19"/>
        <v>UPDATE `solider` SET `StoneCost`='18488' WHERE `Level`='4';</v>
      </c>
      <c r="Y38" t="str">
        <f t="shared" si="20"/>
        <v>UPDATE `solider` SET `MetalCost`='18992' WHERE `Level`='4';</v>
      </c>
      <c r="Z38" t="str">
        <f t="shared" si="12"/>
        <v>UPDATE `solider` SET `TimeMin`='1h:00m:00' WHERE `Level`='4';</v>
      </c>
      <c r="AA38" t="str">
        <f t="shared" si="21"/>
        <v>UPDATE `solider` SET `TimeInt`='3600' WHERE `Level`='4';</v>
      </c>
      <c r="AB38" t="str">
        <f t="shared" si="22"/>
        <v>UPDATE `solider` SET `Required`='' WHERE `Level`='4';</v>
      </c>
      <c r="AC38" t="str">
        <f t="shared" si="23"/>
        <v>UPDATE `solider` SET `Required_ID`='0' WHERE `Level`='4';</v>
      </c>
      <c r="AD38" t="str">
        <f t="shared" si="24"/>
        <v>UPDATE `solider` SET `RequiredLevel`='0' WHERE `Level`='4';</v>
      </c>
    </row>
    <row r="39" spans="1:42" x14ac:dyDescent="0.25">
      <c r="A39" s="18">
        <v>5</v>
      </c>
      <c r="B39" s="73">
        <f t="shared" si="25"/>
        <v>74</v>
      </c>
      <c r="C39" s="120">
        <v>2549</v>
      </c>
      <c r="D39" s="18">
        <f t="shared" si="26"/>
        <v>2.7499999999999996</v>
      </c>
      <c r="E39" s="18">
        <f t="shared" si="27"/>
        <v>1.3000000000000003</v>
      </c>
      <c r="F39" s="18">
        <f t="shared" si="28"/>
        <v>6.0500000000000007</v>
      </c>
      <c r="G39" s="95">
        <v>29004</v>
      </c>
      <c r="H39" s="95">
        <v>41728</v>
      </c>
      <c r="I39" s="95">
        <v>28282</v>
      </c>
      <c r="J39" s="95">
        <v>28438</v>
      </c>
      <c r="K39" s="96" t="s">
        <v>223</v>
      </c>
      <c r="L39" s="70">
        <v>5400</v>
      </c>
      <c r="M39" s="15"/>
      <c r="N39" s="54">
        <v>0</v>
      </c>
      <c r="O39" s="54">
        <v>0</v>
      </c>
      <c r="P39" s="91">
        <v>0</v>
      </c>
      <c r="R39" t="str">
        <f t="shared" si="13"/>
        <v>UPDATE `solider` SET `MightBonus`='2549' WHERE `Level`='5';</v>
      </c>
      <c r="S39" t="str">
        <f t="shared" si="14"/>
        <v>UPDATE `solider` SET `Attack`='2.75' WHERE `Level`='5';</v>
      </c>
      <c r="T39" t="str">
        <f t="shared" si="15"/>
        <v>UPDATE `solider` SET `Defend`='1.3' WHERE `Level`='5';</v>
      </c>
      <c r="U39" t="str">
        <f t="shared" si="16"/>
        <v>UPDATE `solider` SET `Health`='6.05' WHERE `Level`='5';</v>
      </c>
      <c r="V39" t="str">
        <f t="shared" si="17"/>
        <v>UPDATE `solider` SET `FoodCost`='29004' WHERE `Level`='5';</v>
      </c>
      <c r="W39" t="str">
        <f t="shared" si="18"/>
        <v>UPDATE `solider` SET `WoodCost`='41728' WHERE `Level`='5';</v>
      </c>
      <c r="X39" t="str">
        <f t="shared" si="19"/>
        <v>UPDATE `solider` SET `StoneCost`='28282' WHERE `Level`='5';</v>
      </c>
      <c r="Y39" t="str">
        <f t="shared" si="20"/>
        <v>UPDATE `solider` SET `MetalCost`='28438' WHERE `Level`='5';</v>
      </c>
      <c r="Z39" t="str">
        <f t="shared" si="12"/>
        <v>UPDATE `solider` SET `TimeMin`='1h:30m:00' WHERE `Level`='5';</v>
      </c>
      <c r="AA39" t="str">
        <f t="shared" si="21"/>
        <v>UPDATE `solider` SET `TimeInt`='5400' WHERE `Level`='5';</v>
      </c>
      <c r="AB39" t="str">
        <f t="shared" si="22"/>
        <v>UPDATE `solider` SET `Required`='' WHERE `Level`='5';</v>
      </c>
      <c r="AC39" t="str">
        <f t="shared" si="23"/>
        <v>UPDATE `solider` SET `Required_ID`='0' WHERE `Level`='5';</v>
      </c>
      <c r="AD39" t="str">
        <f t="shared" si="24"/>
        <v>UPDATE `solider` SET `RequiredLevel`='0' WHERE `Level`='5';</v>
      </c>
    </row>
    <row r="40" spans="1:42" x14ac:dyDescent="0.25">
      <c r="A40" s="18">
        <v>6</v>
      </c>
      <c r="B40" s="73">
        <f t="shared" si="25"/>
        <v>70</v>
      </c>
      <c r="C40" s="120">
        <v>5099</v>
      </c>
      <c r="D40" s="18">
        <f t="shared" si="26"/>
        <v>2.8999999999999995</v>
      </c>
      <c r="E40" s="18">
        <f t="shared" si="27"/>
        <v>1.3500000000000003</v>
      </c>
      <c r="F40" s="18">
        <f t="shared" si="28"/>
        <v>6.2500000000000009</v>
      </c>
      <c r="G40" s="95">
        <v>58058</v>
      </c>
      <c r="H40" s="95">
        <v>81756</v>
      </c>
      <c r="I40" s="95">
        <v>56164</v>
      </c>
      <c r="J40" s="95">
        <v>58976</v>
      </c>
      <c r="K40" s="97" t="s">
        <v>224</v>
      </c>
      <c r="L40" s="94">
        <v>10800</v>
      </c>
      <c r="M40" s="15"/>
      <c r="N40" s="54">
        <v>0</v>
      </c>
      <c r="O40" s="54">
        <v>0</v>
      </c>
      <c r="P40" s="91">
        <v>0</v>
      </c>
      <c r="R40" t="str">
        <f t="shared" si="13"/>
        <v>UPDATE `solider` SET `MightBonus`='5099' WHERE `Level`='6';</v>
      </c>
      <c r="S40" t="str">
        <f t="shared" si="14"/>
        <v>UPDATE `solider` SET `Attack`='2.9' WHERE `Level`='6';</v>
      </c>
      <c r="T40" t="str">
        <f t="shared" si="15"/>
        <v>UPDATE `solider` SET `Defend`='1.35' WHERE `Level`='6';</v>
      </c>
      <c r="U40" t="str">
        <f t="shared" si="16"/>
        <v>UPDATE `solider` SET `Health`='6.25' WHERE `Level`='6';</v>
      </c>
      <c r="V40" t="str">
        <f t="shared" si="17"/>
        <v>UPDATE `solider` SET `FoodCost`='58058' WHERE `Level`='6';</v>
      </c>
      <c r="W40" t="str">
        <f t="shared" si="18"/>
        <v>UPDATE `solider` SET `WoodCost`='81756' WHERE `Level`='6';</v>
      </c>
      <c r="X40" t="str">
        <f t="shared" si="19"/>
        <v>UPDATE `solider` SET `StoneCost`='56164' WHERE `Level`='6';</v>
      </c>
      <c r="Y40" t="str">
        <f t="shared" si="20"/>
        <v>UPDATE `solider` SET `MetalCost`='58976' WHERE `Level`='6';</v>
      </c>
      <c r="Z40" t="str">
        <f t="shared" si="12"/>
        <v>UPDATE `solider` SET `TimeMin`='3h:00m:00' WHERE `Level`='6';</v>
      </c>
      <c r="AA40" t="str">
        <f t="shared" si="21"/>
        <v>UPDATE `solider` SET `TimeInt`='10800' WHERE `Level`='6';</v>
      </c>
      <c r="AB40" t="str">
        <f t="shared" si="22"/>
        <v>UPDATE `solider` SET `Required`='' WHERE `Level`='6';</v>
      </c>
      <c r="AC40" t="str">
        <f t="shared" si="23"/>
        <v>UPDATE `solider` SET `Required_ID`='0' WHERE `Level`='6';</v>
      </c>
      <c r="AD40" t="str">
        <f t="shared" si="24"/>
        <v>UPDATE `solider` SET `RequiredLevel`='0' WHERE `Level`='6';</v>
      </c>
    </row>
    <row r="41" spans="1:42" x14ac:dyDescent="0.25">
      <c r="A41" s="18">
        <v>7</v>
      </c>
      <c r="B41" s="73">
        <f t="shared" si="25"/>
        <v>66</v>
      </c>
      <c r="C41" s="120">
        <v>7649</v>
      </c>
      <c r="D41" s="18">
        <f t="shared" si="26"/>
        <v>3.0499999999999994</v>
      </c>
      <c r="E41" s="18">
        <f t="shared" si="27"/>
        <v>1.4000000000000004</v>
      </c>
      <c r="F41" s="18">
        <f t="shared" si="28"/>
        <v>6.4500000000000011</v>
      </c>
      <c r="G41" s="95">
        <v>89512</v>
      </c>
      <c r="H41" s="95">
        <v>124184</v>
      </c>
      <c r="I41" s="95">
        <v>83296</v>
      </c>
      <c r="J41" s="95">
        <v>85464</v>
      </c>
      <c r="K41" s="96" t="s">
        <v>225</v>
      </c>
      <c r="L41" s="70">
        <v>16200</v>
      </c>
      <c r="M41" s="15"/>
      <c r="N41" s="54">
        <v>0</v>
      </c>
      <c r="O41" s="54">
        <v>0</v>
      </c>
      <c r="P41" s="91">
        <v>0</v>
      </c>
      <c r="R41" t="str">
        <f t="shared" si="13"/>
        <v>UPDATE `solider` SET `MightBonus`='7649' WHERE `Level`='7';</v>
      </c>
      <c r="S41" t="str">
        <f t="shared" si="14"/>
        <v>UPDATE `solider` SET `Attack`='3.05' WHERE `Level`='7';</v>
      </c>
      <c r="T41" t="str">
        <f t="shared" si="15"/>
        <v>UPDATE `solider` SET `Defend`='1.4' WHERE `Level`='7';</v>
      </c>
      <c r="U41" t="str">
        <f t="shared" si="16"/>
        <v>UPDATE `solider` SET `Health`='6.45' WHERE `Level`='7';</v>
      </c>
      <c r="V41" t="str">
        <f t="shared" si="17"/>
        <v>UPDATE `solider` SET `FoodCost`='89512' WHERE `Level`='7';</v>
      </c>
      <c r="W41" t="str">
        <f t="shared" si="18"/>
        <v>UPDATE `solider` SET `WoodCost`='124184' WHERE `Level`='7';</v>
      </c>
      <c r="X41" t="str">
        <f t="shared" si="19"/>
        <v>UPDATE `solider` SET `StoneCost`='83296' WHERE `Level`='7';</v>
      </c>
      <c r="Y41" t="str">
        <f t="shared" si="20"/>
        <v>UPDATE `solider` SET `MetalCost`='85464' WHERE `Level`='7';</v>
      </c>
      <c r="Z41" t="str">
        <f t="shared" si="12"/>
        <v>UPDATE `solider` SET `TimeMin`='4h:30m:00' WHERE `Level`='7';</v>
      </c>
      <c r="AA41" t="str">
        <f t="shared" si="21"/>
        <v>UPDATE `solider` SET `TimeInt`='16200' WHERE `Level`='7';</v>
      </c>
      <c r="AB41" t="str">
        <f t="shared" si="22"/>
        <v>UPDATE `solider` SET `Required`='' WHERE `Level`='7';</v>
      </c>
      <c r="AC41" t="str">
        <f t="shared" si="23"/>
        <v>UPDATE `solider` SET `Required_ID`='0' WHERE `Level`='7';</v>
      </c>
      <c r="AD41" t="str">
        <f t="shared" si="24"/>
        <v>UPDATE `solider` SET `RequiredLevel`='0' WHERE `Level`='7';</v>
      </c>
    </row>
    <row r="42" spans="1:42" x14ac:dyDescent="0.25">
      <c r="A42" s="18">
        <v>8</v>
      </c>
      <c r="B42" s="73">
        <f t="shared" si="25"/>
        <v>62</v>
      </c>
      <c r="C42" s="120">
        <v>19124</v>
      </c>
      <c r="D42" s="18">
        <f t="shared" si="26"/>
        <v>3.1999999999999993</v>
      </c>
      <c r="E42" s="18">
        <f t="shared" si="27"/>
        <v>1.4500000000000004</v>
      </c>
      <c r="F42" s="18">
        <f t="shared" si="28"/>
        <v>6.6500000000000012</v>
      </c>
      <c r="G42" s="95">
        <v>227530</v>
      </c>
      <c r="H42" s="95">
        <v>307460</v>
      </c>
      <c r="I42" s="95">
        <v>206965</v>
      </c>
      <c r="J42" s="95">
        <v>214260</v>
      </c>
      <c r="K42" s="97" t="s">
        <v>226</v>
      </c>
      <c r="L42" s="94">
        <v>40500</v>
      </c>
      <c r="M42" s="15"/>
      <c r="N42" s="54">
        <v>0</v>
      </c>
      <c r="O42" s="54">
        <v>0</v>
      </c>
      <c r="P42" s="91">
        <v>0</v>
      </c>
      <c r="R42" t="str">
        <f t="shared" si="13"/>
        <v>UPDATE `solider` SET `MightBonus`='19124' WHERE `Level`='8';</v>
      </c>
      <c r="S42" t="str">
        <f t="shared" si="14"/>
        <v>UPDATE `solider` SET `Attack`='3.2' WHERE `Level`='8';</v>
      </c>
      <c r="T42" t="str">
        <f t="shared" si="15"/>
        <v>UPDATE `solider` SET `Defend`='1.45' WHERE `Level`='8';</v>
      </c>
      <c r="U42" t="str">
        <f t="shared" si="16"/>
        <v>UPDATE `solider` SET `Health`='6.65' WHERE `Level`='8';</v>
      </c>
      <c r="V42" t="str">
        <f t="shared" si="17"/>
        <v>UPDATE `solider` SET `FoodCost`='227530' WHERE `Level`='8';</v>
      </c>
      <c r="W42" t="str">
        <f t="shared" si="18"/>
        <v>UPDATE `solider` SET `WoodCost`='307460' WHERE `Level`='8';</v>
      </c>
      <c r="X42" t="str">
        <f t="shared" si="19"/>
        <v>UPDATE `solider` SET `StoneCost`='206965' WHERE `Level`='8';</v>
      </c>
      <c r="Y42" t="str">
        <f t="shared" si="20"/>
        <v>UPDATE `solider` SET `MetalCost`='214260' WHERE `Level`='8';</v>
      </c>
      <c r="Z42" t="str">
        <f t="shared" si="12"/>
        <v>UPDATE `solider` SET `TimeMin`='11h:15m:00' WHERE `Level`='8';</v>
      </c>
      <c r="AA42" t="str">
        <f t="shared" si="21"/>
        <v>UPDATE `solider` SET `TimeInt`='40500' WHERE `Level`='8';</v>
      </c>
      <c r="AB42" t="str">
        <f t="shared" si="22"/>
        <v>UPDATE `solider` SET `Required`='' WHERE `Level`='8';</v>
      </c>
      <c r="AC42" t="str">
        <f t="shared" si="23"/>
        <v>UPDATE `solider` SET `Required_ID`='0' WHERE `Level`='8';</v>
      </c>
      <c r="AD42" t="str">
        <f t="shared" si="24"/>
        <v>UPDATE `solider` SET `RequiredLevel`='0' WHERE `Level`='8';</v>
      </c>
    </row>
    <row r="43" spans="1:42" x14ac:dyDescent="0.25">
      <c r="A43" s="18">
        <v>9</v>
      </c>
      <c r="B43" s="73">
        <f t="shared" si="25"/>
        <v>58</v>
      </c>
      <c r="C43" s="120">
        <v>28687</v>
      </c>
      <c r="D43" s="18">
        <f t="shared" si="26"/>
        <v>3.3499999999999992</v>
      </c>
      <c r="E43" s="18">
        <f t="shared" si="27"/>
        <v>1.5000000000000004</v>
      </c>
      <c r="F43" s="18">
        <f t="shared" si="28"/>
        <v>6.8500000000000014</v>
      </c>
      <c r="G43" s="95">
        <v>346295</v>
      </c>
      <c r="H43" s="95">
        <v>457190</v>
      </c>
      <c r="I43" s="95">
        <v>310398</v>
      </c>
      <c r="J43" s="95">
        <v>320490</v>
      </c>
      <c r="K43" s="96" t="s">
        <v>227</v>
      </c>
      <c r="L43" s="70">
        <v>60750</v>
      </c>
      <c r="M43" s="15"/>
      <c r="N43" s="54">
        <v>0</v>
      </c>
      <c r="O43" s="54">
        <v>0</v>
      </c>
      <c r="P43" s="91">
        <v>0</v>
      </c>
      <c r="R43" t="str">
        <f t="shared" si="13"/>
        <v>UPDATE `solider` SET `MightBonus`='28687' WHERE `Level`='9';</v>
      </c>
      <c r="S43" t="str">
        <f t="shared" si="14"/>
        <v>UPDATE `solider` SET `Attack`='3.35' WHERE `Level`='9';</v>
      </c>
      <c r="T43" t="str">
        <f t="shared" si="15"/>
        <v>UPDATE `solider` SET `Defend`='1.5' WHERE `Level`='9';</v>
      </c>
      <c r="U43" t="str">
        <f t="shared" si="16"/>
        <v>UPDATE `solider` SET `Health`='6.85' WHERE `Level`='9';</v>
      </c>
      <c r="V43" t="str">
        <f t="shared" si="17"/>
        <v>UPDATE `solider` SET `FoodCost`='346295' WHERE `Level`='9';</v>
      </c>
      <c r="W43" t="str">
        <f t="shared" si="18"/>
        <v>UPDATE `solider` SET `WoodCost`='457190' WHERE `Level`='9';</v>
      </c>
      <c r="X43" t="str">
        <f t="shared" si="19"/>
        <v>UPDATE `solider` SET `StoneCost`='310398' WHERE `Level`='9';</v>
      </c>
      <c r="Y43" t="str">
        <f t="shared" si="20"/>
        <v>UPDATE `solider` SET `MetalCost`='320490' WHERE `Level`='9';</v>
      </c>
      <c r="Z43" t="str">
        <f t="shared" si="12"/>
        <v>UPDATE `solider` SET `TimeMin`='16h:52m:30' WHERE `Level`='9';</v>
      </c>
      <c r="AA43" t="str">
        <f t="shared" si="21"/>
        <v>UPDATE `solider` SET `TimeInt`='60750' WHERE `Level`='9';</v>
      </c>
      <c r="AB43" t="str">
        <f t="shared" si="22"/>
        <v>UPDATE `solider` SET `Required`='' WHERE `Level`='9';</v>
      </c>
      <c r="AC43" t="str">
        <f t="shared" si="23"/>
        <v>UPDATE `solider` SET `Required_ID`='0' WHERE `Level`='9';</v>
      </c>
      <c r="AD43" t="str">
        <f t="shared" si="24"/>
        <v>UPDATE `solider` SET `RequiredLevel`='0' WHERE `Level`='9';</v>
      </c>
    </row>
    <row r="44" spans="1:42" x14ac:dyDescent="0.25">
      <c r="A44" s="18">
        <v>10</v>
      </c>
      <c r="B44" s="73">
        <f t="shared" si="25"/>
        <v>54</v>
      </c>
      <c r="C44" s="120">
        <v>34425</v>
      </c>
      <c r="D44" s="18">
        <f t="shared" si="26"/>
        <v>3.4999999999999991</v>
      </c>
      <c r="E44" s="18">
        <f t="shared" si="27"/>
        <v>1.5500000000000005</v>
      </c>
      <c r="F44" s="18">
        <f t="shared" si="28"/>
        <v>7.0500000000000016</v>
      </c>
      <c r="G44" s="95">
        <v>391854</v>
      </c>
      <c r="H44" s="95">
        <v>549828</v>
      </c>
      <c r="I44" s="95">
        <v>384957</v>
      </c>
      <c r="J44" s="95">
        <v>394588</v>
      </c>
      <c r="K44" s="97" t="s">
        <v>228</v>
      </c>
      <c r="L44" s="94">
        <v>72900</v>
      </c>
      <c r="M44" s="15" t="s">
        <v>16</v>
      </c>
      <c r="N44" s="54">
        <v>5</v>
      </c>
      <c r="O44" s="54">
        <v>10</v>
      </c>
      <c r="P44" s="91">
        <v>0</v>
      </c>
      <c r="R44" t="str">
        <f t="shared" si="13"/>
        <v>UPDATE `solider` SET `MightBonus`='34425' WHERE `Level`='10';</v>
      </c>
      <c r="S44" t="str">
        <f t="shared" si="14"/>
        <v>UPDATE `solider` SET `Attack`='3.5' WHERE `Level`='10';</v>
      </c>
      <c r="T44" t="str">
        <f t="shared" si="15"/>
        <v>UPDATE `solider` SET `Defend`='1.55' WHERE `Level`='10';</v>
      </c>
      <c r="U44" t="str">
        <f t="shared" si="16"/>
        <v>UPDATE `solider` SET `Health`='7.05' WHERE `Level`='10';</v>
      </c>
      <c r="V44" t="str">
        <f t="shared" si="17"/>
        <v>UPDATE `solider` SET `FoodCost`='391854' WHERE `Level`='10';</v>
      </c>
      <c r="W44" t="str">
        <f t="shared" si="18"/>
        <v>UPDATE `solider` SET `WoodCost`='549828' WHERE `Level`='10';</v>
      </c>
      <c r="X44" t="str">
        <f t="shared" si="19"/>
        <v>UPDATE `solider` SET `StoneCost`='384957' WHERE `Level`='10';</v>
      </c>
      <c r="Y44" t="str">
        <f t="shared" si="20"/>
        <v>UPDATE `solider` SET `MetalCost`='394588' WHERE `Level`='10';</v>
      </c>
      <c r="Z44" t="str">
        <f t="shared" si="12"/>
        <v>UPDATE `solider` SET `TimeMin`='20h:15m:00' WHERE `Level`='10';</v>
      </c>
      <c r="AA44" t="str">
        <f t="shared" si="21"/>
        <v>UPDATE `solider` SET `TimeInt`='72900' WHERE `Level`='10';</v>
      </c>
      <c r="AB44" t="str">
        <f t="shared" si="22"/>
        <v>UPDATE `solider` SET `Required`='Wood Lv10' WHERE `Level`='10';</v>
      </c>
      <c r="AC44" t="str">
        <f t="shared" si="23"/>
        <v>UPDATE `solider` SET `Required_ID`='5' WHERE `Level`='10';</v>
      </c>
      <c r="AD44" t="str">
        <f t="shared" si="24"/>
        <v>UPDATE `solider` SET `RequiredLevel`='10' WHERE `Level`='10';</v>
      </c>
    </row>
    <row r="45" spans="1:42" x14ac:dyDescent="0.25">
      <c r="A45" s="18">
        <v>11</v>
      </c>
      <c r="B45" s="73">
        <f t="shared" si="25"/>
        <v>50</v>
      </c>
      <c r="C45" s="120">
        <v>41310</v>
      </c>
      <c r="D45" s="18">
        <f t="shared" si="26"/>
        <v>3.649999999999999</v>
      </c>
      <c r="E45" s="18">
        <f t="shared" si="27"/>
        <v>1.6000000000000005</v>
      </c>
      <c r="F45" s="18">
        <f t="shared" si="28"/>
        <v>7.2500000000000018</v>
      </c>
      <c r="G45" s="95">
        <v>490865</v>
      </c>
      <c r="H45" s="95">
        <v>669294</v>
      </c>
      <c r="I45" s="95">
        <v>443829</v>
      </c>
      <c r="J45" s="95">
        <v>461506</v>
      </c>
      <c r="K45" s="96" t="s">
        <v>229</v>
      </c>
      <c r="L45" s="70">
        <v>87480</v>
      </c>
      <c r="M45" s="15" t="s">
        <v>45</v>
      </c>
      <c r="N45" s="54">
        <v>5</v>
      </c>
      <c r="O45" s="54">
        <v>11</v>
      </c>
      <c r="P45" s="91">
        <v>0</v>
      </c>
      <c r="R45" t="str">
        <f t="shared" si="13"/>
        <v>UPDATE `solider` SET `MightBonus`='41310' WHERE `Level`='11';</v>
      </c>
      <c r="S45" t="str">
        <f t="shared" si="14"/>
        <v>UPDATE `solider` SET `Attack`='3.65' WHERE `Level`='11';</v>
      </c>
      <c r="T45" t="str">
        <f t="shared" si="15"/>
        <v>UPDATE `solider` SET `Defend`='1.6' WHERE `Level`='11';</v>
      </c>
      <c r="U45" t="str">
        <f t="shared" si="16"/>
        <v>UPDATE `solider` SET `Health`='7.25' WHERE `Level`='11';</v>
      </c>
      <c r="V45" t="str">
        <f t="shared" si="17"/>
        <v>UPDATE `solider` SET `FoodCost`='490865' WHERE `Level`='11';</v>
      </c>
      <c r="W45" t="str">
        <f t="shared" si="18"/>
        <v>UPDATE `solider` SET `WoodCost`='669294' WHERE `Level`='11';</v>
      </c>
      <c r="X45" t="str">
        <f t="shared" si="19"/>
        <v>UPDATE `solider` SET `StoneCost`='443829' WHERE `Level`='11';</v>
      </c>
      <c r="Y45" t="str">
        <f t="shared" si="20"/>
        <v>UPDATE `solider` SET `MetalCost`='461506' WHERE `Level`='11';</v>
      </c>
      <c r="Z45" t="str">
        <f t="shared" si="12"/>
        <v>UPDATE `solider` SET `TimeMin`='1d 0h:18m:00' WHERE `Level`='11';</v>
      </c>
      <c r="AA45" t="str">
        <f t="shared" si="21"/>
        <v>UPDATE `solider` SET `TimeInt`='87480' WHERE `Level`='11';</v>
      </c>
      <c r="AB45" t="str">
        <f t="shared" si="22"/>
        <v>UPDATE `solider` SET `Required`='Wood Lv11' WHERE `Level`='11';</v>
      </c>
      <c r="AC45" t="str">
        <f t="shared" si="23"/>
        <v>UPDATE `solider` SET `Required_ID`='5' WHERE `Level`='11';</v>
      </c>
      <c r="AD45" t="str">
        <f t="shared" si="24"/>
        <v>UPDATE `solider` SET `RequiredLevel`='11' WHERE `Level`='11';</v>
      </c>
    </row>
    <row r="46" spans="1:42" x14ac:dyDescent="0.25">
      <c r="A46" s="18">
        <v>12</v>
      </c>
      <c r="B46" s="73">
        <f t="shared" si="25"/>
        <v>46</v>
      </c>
      <c r="C46" s="120">
        <v>49572</v>
      </c>
      <c r="D46" s="18">
        <f t="shared" si="26"/>
        <v>3.7999999999999989</v>
      </c>
      <c r="E46" s="18">
        <f t="shared" si="27"/>
        <v>1.6500000000000006</v>
      </c>
      <c r="F46" s="18">
        <f t="shared" si="28"/>
        <v>7.450000000000002</v>
      </c>
      <c r="G46" s="95">
        <v>563938</v>
      </c>
      <c r="H46" s="95">
        <v>792853</v>
      </c>
      <c r="I46" s="95">
        <v>538295</v>
      </c>
      <c r="J46" s="95">
        <v>583507</v>
      </c>
      <c r="K46" s="97" t="s">
        <v>230</v>
      </c>
      <c r="L46" s="94">
        <v>104976</v>
      </c>
      <c r="M46" s="15" t="s">
        <v>46</v>
      </c>
      <c r="N46" s="54">
        <v>5</v>
      </c>
      <c r="O46" s="54">
        <v>12</v>
      </c>
      <c r="P46" s="91">
        <v>0</v>
      </c>
      <c r="R46" t="str">
        <f t="shared" si="13"/>
        <v>UPDATE `solider` SET `MightBonus`='49572' WHERE `Level`='12';</v>
      </c>
      <c r="S46" t="str">
        <f t="shared" si="14"/>
        <v>UPDATE `solider` SET `Attack`='3.8' WHERE `Level`='12';</v>
      </c>
      <c r="T46" t="str">
        <f t="shared" si="15"/>
        <v>UPDATE `solider` SET `Defend`='1.65' WHERE `Level`='12';</v>
      </c>
      <c r="U46" t="str">
        <f t="shared" si="16"/>
        <v>UPDATE `solider` SET `Health`='7.45' WHERE `Level`='12';</v>
      </c>
      <c r="V46" t="str">
        <f t="shared" si="17"/>
        <v>UPDATE `solider` SET `FoodCost`='563938' WHERE `Level`='12';</v>
      </c>
      <c r="W46" t="str">
        <f t="shared" si="18"/>
        <v>UPDATE `solider` SET `WoodCost`='792853' WHERE `Level`='12';</v>
      </c>
      <c r="X46" t="str">
        <f t="shared" si="19"/>
        <v>UPDATE `solider` SET `StoneCost`='538295' WHERE `Level`='12';</v>
      </c>
      <c r="Y46" t="str">
        <f t="shared" si="20"/>
        <v>UPDATE `solider` SET `MetalCost`='583507' WHERE `Level`='12';</v>
      </c>
      <c r="Z46" t="str">
        <f t="shared" si="12"/>
        <v>UPDATE `solider` SET `TimeMin`='1d 5h:09m:36' WHERE `Level`='12';</v>
      </c>
      <c r="AA46" t="str">
        <f t="shared" si="21"/>
        <v>UPDATE `solider` SET `TimeInt`='104976' WHERE `Level`='12';</v>
      </c>
      <c r="AB46" t="str">
        <f t="shared" si="22"/>
        <v>UPDATE `solider` SET `Required`='Wood Lv12' WHERE `Level`='12';</v>
      </c>
      <c r="AC46" t="str">
        <f t="shared" si="23"/>
        <v>UPDATE `solider` SET `Required_ID`='5' WHERE `Level`='12';</v>
      </c>
      <c r="AD46" t="str">
        <f t="shared" si="24"/>
        <v>UPDATE `solider` SET `RequiredLevel`='12' WHERE `Level`='12';</v>
      </c>
    </row>
    <row r="47" spans="1:42" x14ac:dyDescent="0.25">
      <c r="A47" s="18">
        <v>13</v>
      </c>
      <c r="B47" s="73">
        <f t="shared" si="25"/>
        <v>42</v>
      </c>
      <c r="C47" s="120">
        <v>59487</v>
      </c>
      <c r="D47" s="18">
        <f t="shared" si="26"/>
        <v>3.9499999999999988</v>
      </c>
      <c r="E47" s="18">
        <f t="shared" si="27"/>
        <v>1.7000000000000006</v>
      </c>
      <c r="F47" s="18">
        <f t="shared" si="28"/>
        <v>7.6500000000000021</v>
      </c>
      <c r="G47" s="95">
        <v>682610</v>
      </c>
      <c r="H47" s="95">
        <v>950709</v>
      </c>
      <c r="I47" s="95">
        <v>673437</v>
      </c>
      <c r="J47" s="95">
        <v>667573</v>
      </c>
      <c r="K47" s="96" t="s">
        <v>231</v>
      </c>
      <c r="L47" s="70">
        <v>125972</v>
      </c>
      <c r="M47" s="15" t="s">
        <v>47</v>
      </c>
      <c r="N47" s="54">
        <v>5</v>
      </c>
      <c r="O47" s="54">
        <v>13</v>
      </c>
      <c r="P47" s="91">
        <v>0</v>
      </c>
      <c r="R47" t="str">
        <f t="shared" si="13"/>
        <v>UPDATE `solider` SET `MightBonus`='59487' WHERE `Level`='13';</v>
      </c>
      <c r="S47" t="str">
        <f t="shared" si="14"/>
        <v>UPDATE `solider` SET `Attack`='3.95' WHERE `Level`='13';</v>
      </c>
      <c r="T47" t="str">
        <f t="shared" si="15"/>
        <v>UPDATE `solider` SET `Defend`='1.7' WHERE `Level`='13';</v>
      </c>
      <c r="U47" t="str">
        <f t="shared" si="16"/>
        <v>UPDATE `solider` SET `Health`='7.65' WHERE `Level`='13';</v>
      </c>
      <c r="V47" t="str">
        <f t="shared" si="17"/>
        <v>UPDATE `solider` SET `FoodCost`='682610' WHERE `Level`='13';</v>
      </c>
      <c r="W47" t="str">
        <f t="shared" si="18"/>
        <v>UPDATE `solider` SET `WoodCost`='950709' WHERE `Level`='13';</v>
      </c>
      <c r="X47" t="str">
        <f t="shared" si="19"/>
        <v>UPDATE `solider` SET `StoneCost`='673437' WHERE `Level`='13';</v>
      </c>
      <c r="Y47" t="str">
        <f t="shared" si="20"/>
        <v>UPDATE `solider` SET `MetalCost`='667573' WHERE `Level`='13';</v>
      </c>
      <c r="Z47" t="str">
        <f t="shared" si="12"/>
        <v>UPDATE `solider` SET `TimeMin`='1d 10h:59m:32' WHERE `Level`='13';</v>
      </c>
      <c r="AA47" t="str">
        <f t="shared" si="21"/>
        <v>UPDATE `solider` SET `TimeInt`='125972' WHERE `Level`='13';</v>
      </c>
      <c r="AB47" t="str">
        <f t="shared" si="22"/>
        <v>UPDATE `solider` SET `Required`='Wood Lv13' WHERE `Level`='13';</v>
      </c>
      <c r="AC47" t="str">
        <f t="shared" si="23"/>
        <v>UPDATE `solider` SET `Required_ID`='5' WHERE `Level`='13';</v>
      </c>
      <c r="AD47" t="str">
        <f t="shared" si="24"/>
        <v>UPDATE `solider` SET `RequiredLevel`='13' WHERE `Level`='13';</v>
      </c>
    </row>
    <row r="48" spans="1:42" x14ac:dyDescent="0.25">
      <c r="A48" s="18">
        <v>14</v>
      </c>
      <c r="B48" s="73">
        <f t="shared" si="25"/>
        <v>38</v>
      </c>
      <c r="C48" s="120">
        <v>71383</v>
      </c>
      <c r="D48" s="18">
        <f t="shared" si="26"/>
        <v>4.0999999999999988</v>
      </c>
      <c r="E48" s="18">
        <f t="shared" si="27"/>
        <v>1.7500000000000007</v>
      </c>
      <c r="F48" s="18">
        <f t="shared" si="28"/>
        <v>7.8500000000000023</v>
      </c>
      <c r="G48" s="95">
        <v>811930</v>
      </c>
      <c r="H48" s="95">
        <v>1167128</v>
      </c>
      <c r="I48" s="95">
        <v>792623</v>
      </c>
      <c r="J48" s="95">
        <v>797485</v>
      </c>
      <c r="K48" s="98" t="s">
        <v>232</v>
      </c>
      <c r="L48" s="94">
        <v>151166</v>
      </c>
      <c r="M48" s="15" t="s">
        <v>48</v>
      </c>
      <c r="N48" s="54">
        <v>5</v>
      </c>
      <c r="O48" s="54">
        <v>14</v>
      </c>
      <c r="P48" s="91">
        <v>0</v>
      </c>
      <c r="R48" t="str">
        <f t="shared" si="13"/>
        <v>UPDATE `solider` SET `MightBonus`='71383' WHERE `Level`='14';</v>
      </c>
      <c r="S48" t="str">
        <f t="shared" si="14"/>
        <v>UPDATE `solider` SET `Attack`='4.1' WHERE `Level`='14';</v>
      </c>
      <c r="T48" t="str">
        <f t="shared" si="15"/>
        <v>UPDATE `solider` SET `Defend`='1.75' WHERE `Level`='14';</v>
      </c>
      <c r="U48" t="str">
        <f t="shared" si="16"/>
        <v>UPDATE `solider` SET `Health`='7.85' WHERE `Level`='14';</v>
      </c>
      <c r="V48" t="str">
        <f t="shared" si="17"/>
        <v>UPDATE `solider` SET `FoodCost`='811930' WHERE `Level`='14';</v>
      </c>
      <c r="W48" t="str">
        <f t="shared" si="18"/>
        <v>UPDATE `solider` SET `WoodCost`='1167128' WHERE `Level`='14';</v>
      </c>
      <c r="X48" t="str">
        <f t="shared" si="19"/>
        <v>UPDATE `solider` SET `StoneCost`='792623' WHERE `Level`='14';</v>
      </c>
      <c r="Y48" t="str">
        <f t="shared" si="20"/>
        <v>UPDATE `solider` SET `MetalCost`='797485' WHERE `Level`='14';</v>
      </c>
      <c r="Z48" t="str">
        <f t="shared" si="12"/>
        <v>UPDATE `solider` SET `TimeMin`='1d 17h:59m:26' WHERE `Level`='14';</v>
      </c>
      <c r="AA48" t="str">
        <f t="shared" si="21"/>
        <v>UPDATE `solider` SET `TimeInt`='151166' WHERE `Level`='14';</v>
      </c>
      <c r="AB48" t="str">
        <f t="shared" si="22"/>
        <v>UPDATE `solider` SET `Required`='Wood Lv14' WHERE `Level`='14';</v>
      </c>
      <c r="AC48" t="str">
        <f t="shared" si="23"/>
        <v>UPDATE `solider` SET `Required_ID`='5' WHERE `Level`='14';</v>
      </c>
      <c r="AD48" t="str">
        <f t="shared" si="24"/>
        <v>UPDATE `solider` SET `RequiredLevel`='14' WHERE `Level`='14';</v>
      </c>
    </row>
    <row r="49" spans="1:44" x14ac:dyDescent="0.25">
      <c r="A49" s="18">
        <v>15</v>
      </c>
      <c r="B49" s="73">
        <f t="shared" si="25"/>
        <v>34</v>
      </c>
      <c r="C49" s="120">
        <v>107076</v>
      </c>
      <c r="D49" s="18">
        <f t="shared" si="26"/>
        <v>4.2499999999999991</v>
      </c>
      <c r="E49" s="18">
        <f t="shared" si="27"/>
        <v>1.8000000000000007</v>
      </c>
      <c r="F49" s="18">
        <f t="shared" si="28"/>
        <v>8.0500000000000025</v>
      </c>
      <c r="G49" s="95">
        <v>1277895</v>
      </c>
      <c r="H49" s="95">
        <v>1721192</v>
      </c>
      <c r="I49" s="95">
        <v>1158184</v>
      </c>
      <c r="J49" s="95">
        <v>1196527</v>
      </c>
      <c r="K49" s="99" t="s">
        <v>233</v>
      </c>
      <c r="L49" s="70">
        <v>226749</v>
      </c>
      <c r="M49" s="15" t="s">
        <v>49</v>
      </c>
      <c r="N49" s="54">
        <v>5</v>
      </c>
      <c r="O49" s="54">
        <v>15</v>
      </c>
      <c r="P49" s="91">
        <v>0</v>
      </c>
      <c r="R49" t="str">
        <f t="shared" si="13"/>
        <v>UPDATE `solider` SET `MightBonus`='107076' WHERE `Level`='15';</v>
      </c>
      <c r="S49" t="str">
        <f t="shared" si="14"/>
        <v>UPDATE `solider` SET `Attack`='4.25' WHERE `Level`='15';</v>
      </c>
      <c r="T49" t="str">
        <f t="shared" si="15"/>
        <v>UPDATE `solider` SET `Defend`='1.8' WHERE `Level`='15';</v>
      </c>
      <c r="U49" t="str">
        <f t="shared" si="16"/>
        <v>UPDATE `solider` SET `Health`='8.05' WHERE `Level`='15';</v>
      </c>
      <c r="V49" t="str">
        <f t="shared" si="17"/>
        <v>UPDATE `solider` SET `FoodCost`='1277895' WHERE `Level`='15';</v>
      </c>
      <c r="W49" t="str">
        <f t="shared" si="18"/>
        <v>UPDATE `solider` SET `WoodCost`='1721192' WHERE `Level`='15';</v>
      </c>
      <c r="X49" t="str">
        <f t="shared" si="19"/>
        <v>UPDATE `solider` SET `StoneCost`='1158184' WHERE `Level`='15';</v>
      </c>
      <c r="Y49" t="str">
        <f t="shared" si="20"/>
        <v>UPDATE `solider` SET `MetalCost`='1196527' WHERE `Level`='15';</v>
      </c>
      <c r="Z49" t="str">
        <f t="shared" si="12"/>
        <v>UPDATE `solider` SET `TimeMin`='2d 14h:59m:09' WHERE `Level`='15';</v>
      </c>
      <c r="AA49" t="str">
        <f t="shared" si="21"/>
        <v>UPDATE `solider` SET `TimeInt`='226749' WHERE `Level`='15';</v>
      </c>
      <c r="AB49" t="str">
        <f t="shared" si="22"/>
        <v>UPDATE `solider` SET `Required`='Wood Lv15' WHERE `Level`='15';</v>
      </c>
      <c r="AC49" t="str">
        <f t="shared" si="23"/>
        <v>UPDATE `solider` SET `Required_ID`='5' WHERE `Level`='15';</v>
      </c>
      <c r="AD49" t="str">
        <f t="shared" si="24"/>
        <v>UPDATE `solider` SET `RequiredLevel`='15' WHERE `Level`='15';</v>
      </c>
    </row>
    <row r="50" spans="1:44" x14ac:dyDescent="0.25">
      <c r="A50" s="18">
        <v>16</v>
      </c>
      <c r="B50" s="73">
        <f t="shared" si="25"/>
        <v>30</v>
      </c>
      <c r="C50" s="120">
        <v>267688</v>
      </c>
      <c r="D50" s="18">
        <f t="shared" si="26"/>
        <v>4.3999999999999995</v>
      </c>
      <c r="E50" s="18">
        <f t="shared" si="27"/>
        <v>1.8500000000000008</v>
      </c>
      <c r="F50" s="18">
        <f t="shared" si="28"/>
        <v>8.2500000000000018</v>
      </c>
      <c r="G50" s="95">
        <v>3094928</v>
      </c>
      <c r="H50" s="95">
        <v>4395468</v>
      </c>
      <c r="I50" s="95">
        <v>2895452</v>
      </c>
      <c r="J50" s="95">
        <v>2998560</v>
      </c>
      <c r="K50" s="98" t="s">
        <v>234</v>
      </c>
      <c r="L50" s="94">
        <v>566871</v>
      </c>
      <c r="M50" s="15" t="s">
        <v>55</v>
      </c>
      <c r="N50" s="54">
        <v>5</v>
      </c>
      <c r="O50" s="54">
        <v>16</v>
      </c>
      <c r="P50" s="91">
        <v>0</v>
      </c>
      <c r="R50" t="str">
        <f t="shared" si="13"/>
        <v>UPDATE `solider` SET `MightBonus`='267688' WHERE `Level`='16';</v>
      </c>
      <c r="S50" t="str">
        <f t="shared" si="14"/>
        <v>UPDATE `solider` SET `Attack`='4.4' WHERE `Level`='16';</v>
      </c>
      <c r="T50" t="str">
        <f t="shared" si="15"/>
        <v>UPDATE `solider` SET `Defend`='1.85' WHERE `Level`='16';</v>
      </c>
      <c r="U50" t="str">
        <f t="shared" si="16"/>
        <v>UPDATE `solider` SET `Health`='8.25' WHERE `Level`='16';</v>
      </c>
      <c r="V50" t="str">
        <f t="shared" si="17"/>
        <v>UPDATE `solider` SET `FoodCost`='3094928' WHERE `Level`='16';</v>
      </c>
      <c r="W50" t="str">
        <f t="shared" si="18"/>
        <v>UPDATE `solider` SET `WoodCost`='4395468' WHERE `Level`='16';</v>
      </c>
      <c r="X50" t="str">
        <f t="shared" si="19"/>
        <v>UPDATE `solider` SET `StoneCost`='2895452' WHERE `Level`='16';</v>
      </c>
      <c r="Y50" t="str">
        <f t="shared" si="20"/>
        <v>UPDATE `solider` SET `MetalCost`='2998560' WHERE `Level`='16';</v>
      </c>
      <c r="Z50" t="str">
        <f t="shared" si="12"/>
        <v>UPDATE `solider` SET `TimeMin`='6d 13h:27m:51' WHERE `Level`='16';</v>
      </c>
      <c r="AA50" t="str">
        <f t="shared" si="21"/>
        <v>UPDATE `solider` SET `TimeInt`='566871' WHERE `Level`='16';</v>
      </c>
      <c r="AB50" t="str">
        <f t="shared" si="22"/>
        <v>UPDATE `solider` SET `Required`='Wood Lv16' WHERE `Level`='16';</v>
      </c>
      <c r="AC50" t="str">
        <f t="shared" si="23"/>
        <v>UPDATE `solider` SET `Required_ID`='5' WHERE `Level`='16';</v>
      </c>
      <c r="AD50" t="str">
        <f t="shared" si="24"/>
        <v>UPDATE `solider` SET `RequiredLevel`='16' WHERE `Level`='16';</v>
      </c>
    </row>
    <row r="51" spans="1:44" x14ac:dyDescent="0.25">
      <c r="A51" s="18">
        <v>17</v>
      </c>
      <c r="B51" s="73">
        <f t="shared" si="25"/>
        <v>26</v>
      </c>
      <c r="C51" s="120">
        <v>401533</v>
      </c>
      <c r="D51" s="18">
        <f t="shared" si="26"/>
        <v>4.55</v>
      </c>
      <c r="E51" s="18">
        <f t="shared" si="27"/>
        <v>1.9000000000000008</v>
      </c>
      <c r="F51" s="18">
        <f t="shared" si="28"/>
        <v>8.4500000000000011</v>
      </c>
      <c r="G51" s="95">
        <v>4667389</v>
      </c>
      <c r="H51" s="95">
        <v>6573197</v>
      </c>
      <c r="I51" s="95">
        <v>4348175</v>
      </c>
      <c r="J51" s="95">
        <v>4487887</v>
      </c>
      <c r="K51" s="99" t="s">
        <v>235</v>
      </c>
      <c r="L51" s="70">
        <v>850306</v>
      </c>
      <c r="M51" s="15" t="s">
        <v>56</v>
      </c>
      <c r="N51" s="54">
        <v>5</v>
      </c>
      <c r="O51" s="54">
        <v>17</v>
      </c>
      <c r="P51" s="91">
        <v>0</v>
      </c>
      <c r="R51" t="str">
        <f t="shared" si="13"/>
        <v>UPDATE `solider` SET `MightBonus`='401533' WHERE `Level`='17';</v>
      </c>
      <c r="S51" t="str">
        <f t="shared" si="14"/>
        <v>UPDATE `solider` SET `Attack`='4.55' WHERE `Level`='17';</v>
      </c>
      <c r="T51" t="str">
        <f t="shared" si="15"/>
        <v>UPDATE `solider` SET `Defend`='1.9' WHERE `Level`='17';</v>
      </c>
      <c r="U51" t="str">
        <f t="shared" si="16"/>
        <v>UPDATE `solider` SET `Health`='8.45' WHERE `Level`='17';</v>
      </c>
      <c r="V51" t="str">
        <f t="shared" si="17"/>
        <v>UPDATE `solider` SET `FoodCost`='4667389' WHERE `Level`='17';</v>
      </c>
      <c r="W51" t="str">
        <f t="shared" si="18"/>
        <v>UPDATE `solider` SET `WoodCost`='6573197' WHERE `Level`='17';</v>
      </c>
      <c r="X51" t="str">
        <f t="shared" si="19"/>
        <v>UPDATE `solider` SET `StoneCost`='4348175' WHERE `Level`='17';</v>
      </c>
      <c r="Y51" t="str">
        <f t="shared" si="20"/>
        <v>UPDATE `solider` SET `MetalCost`='4487887' WHERE `Level`='17';</v>
      </c>
      <c r="Z51" t="str">
        <f t="shared" si="12"/>
        <v>UPDATE `solider` SET `TimeMin`='9d 20h:11m:46' WHERE `Level`='17';</v>
      </c>
      <c r="AA51" t="str">
        <f t="shared" si="21"/>
        <v>UPDATE `solider` SET `TimeInt`='850306' WHERE `Level`='17';</v>
      </c>
      <c r="AB51" t="str">
        <f t="shared" si="22"/>
        <v>UPDATE `solider` SET `Required`='Wood Lv17' WHERE `Level`='17';</v>
      </c>
      <c r="AC51" t="str">
        <f t="shared" si="23"/>
        <v>UPDATE `solider` SET `Required_ID`='5' WHERE `Level`='17';</v>
      </c>
      <c r="AD51" t="str">
        <f t="shared" si="24"/>
        <v>UPDATE `solider` SET `RequiredLevel`='17' WHERE `Level`='17';</v>
      </c>
    </row>
    <row r="52" spans="1:44" x14ac:dyDescent="0.25">
      <c r="A52" s="18">
        <v>18</v>
      </c>
      <c r="B52" s="73">
        <f t="shared" si="25"/>
        <v>22</v>
      </c>
      <c r="C52" s="120">
        <v>803066</v>
      </c>
      <c r="D52" s="18">
        <f t="shared" si="26"/>
        <v>4.7</v>
      </c>
      <c r="E52" s="18">
        <f t="shared" si="27"/>
        <v>1.9500000000000008</v>
      </c>
      <c r="F52" s="18">
        <f t="shared" si="28"/>
        <v>8.65</v>
      </c>
      <c r="G52" s="95">
        <v>9634287</v>
      </c>
      <c r="H52" s="95">
        <v>12846994</v>
      </c>
      <c r="I52" s="95">
        <v>8696349</v>
      </c>
      <c r="J52" s="95">
        <v>8975674</v>
      </c>
      <c r="K52" s="99" t="s">
        <v>236</v>
      </c>
      <c r="L52" s="94">
        <v>1700612</v>
      </c>
      <c r="M52" s="15" t="s">
        <v>57</v>
      </c>
      <c r="N52" s="54">
        <v>5</v>
      </c>
      <c r="O52" s="54">
        <v>18</v>
      </c>
      <c r="P52" s="91">
        <v>0</v>
      </c>
      <c r="R52" t="str">
        <f t="shared" si="13"/>
        <v>UPDATE `solider` SET `MightBonus`='803066' WHERE `Level`='18';</v>
      </c>
      <c r="S52" t="str">
        <f t="shared" si="14"/>
        <v>UPDATE `solider` SET `Attack`='4.7' WHERE `Level`='18';</v>
      </c>
      <c r="T52" t="str">
        <f t="shared" si="15"/>
        <v>UPDATE `solider` SET `Defend`='1.95' WHERE `Level`='18';</v>
      </c>
      <c r="U52" t="str">
        <f t="shared" si="16"/>
        <v>UPDATE `solider` SET `Health`='8.65' WHERE `Level`='18';</v>
      </c>
      <c r="V52" t="str">
        <f t="shared" si="17"/>
        <v>UPDATE `solider` SET `FoodCost`='9634287' WHERE `Level`='18';</v>
      </c>
      <c r="W52" t="str">
        <f t="shared" si="18"/>
        <v>UPDATE `solider` SET `WoodCost`='12846994' WHERE `Level`='18';</v>
      </c>
      <c r="X52" t="str">
        <f t="shared" si="19"/>
        <v>UPDATE `solider` SET `StoneCost`='8696349' WHERE `Level`='18';</v>
      </c>
      <c r="Y52" t="str">
        <f t="shared" si="20"/>
        <v>UPDATE `solider` SET `MetalCost`='8975674' WHERE `Level`='18';</v>
      </c>
      <c r="Z52" t="str">
        <f t="shared" si="12"/>
        <v>UPDATE `solider` SET `TimeMin`='19d 16h:23m:32' WHERE `Level`='18';</v>
      </c>
      <c r="AA52" t="str">
        <f t="shared" si="21"/>
        <v>UPDATE `solider` SET `TimeInt`='1700612' WHERE `Level`='18';</v>
      </c>
      <c r="AB52" t="str">
        <f t="shared" si="22"/>
        <v>UPDATE `solider` SET `Required`='Wood Lv18' WHERE `Level`='18';</v>
      </c>
      <c r="AC52" t="str">
        <f t="shared" si="23"/>
        <v>UPDATE `solider` SET `Required_ID`='5' WHERE `Level`='18';</v>
      </c>
      <c r="AD52" t="str">
        <f t="shared" si="24"/>
        <v>UPDATE `solider` SET `RequiredLevel`='18' WHERE `Level`='18';</v>
      </c>
    </row>
    <row r="53" spans="1:44" x14ac:dyDescent="0.25">
      <c r="A53" s="18">
        <v>19</v>
      </c>
      <c r="B53" s="73">
        <f t="shared" si="25"/>
        <v>18</v>
      </c>
      <c r="C53" s="120">
        <v>1204599</v>
      </c>
      <c r="D53" s="18">
        <f t="shared" si="26"/>
        <v>4.8500000000000005</v>
      </c>
      <c r="E53" s="18">
        <f t="shared" si="27"/>
        <v>2.0000000000000009</v>
      </c>
      <c r="F53" s="18">
        <f t="shared" si="28"/>
        <v>8.85</v>
      </c>
      <c r="G53" s="95">
        <v>13901259</v>
      </c>
      <c r="H53" s="95">
        <v>19639583</v>
      </c>
      <c r="I53" s="95">
        <v>13229618</v>
      </c>
      <c r="J53" s="95">
        <v>13459505</v>
      </c>
      <c r="K53" s="99" t="s">
        <v>237</v>
      </c>
      <c r="L53" s="70">
        <v>2550917</v>
      </c>
      <c r="M53" s="15" t="s">
        <v>58</v>
      </c>
      <c r="N53" s="54">
        <v>5</v>
      </c>
      <c r="O53" s="54">
        <v>19</v>
      </c>
      <c r="P53" s="91">
        <v>0</v>
      </c>
      <c r="R53" t="str">
        <f t="shared" si="13"/>
        <v>UPDATE `solider` SET `MightBonus`='1204599' WHERE `Level`='19';</v>
      </c>
      <c r="S53" t="str">
        <f t="shared" si="14"/>
        <v>UPDATE `solider` SET `Attack`='4.85' WHERE `Level`='19';</v>
      </c>
      <c r="T53" t="str">
        <f t="shared" si="15"/>
        <v>UPDATE `solider` SET `Defend`='2' WHERE `Level`='19';</v>
      </c>
      <c r="U53" t="str">
        <f t="shared" si="16"/>
        <v>UPDATE `solider` SET `Health`='8.85' WHERE `Level`='19';</v>
      </c>
      <c r="V53" t="str">
        <f t="shared" si="17"/>
        <v>UPDATE `solider` SET `FoodCost`='13901259' WHERE `Level`='19';</v>
      </c>
      <c r="W53" t="str">
        <f t="shared" si="18"/>
        <v>UPDATE `solider` SET `WoodCost`='19639583' WHERE `Level`='19';</v>
      </c>
      <c r="X53" t="str">
        <f t="shared" si="19"/>
        <v>UPDATE `solider` SET `StoneCost`='13229618' WHERE `Level`='19';</v>
      </c>
      <c r="Y53" t="str">
        <f t="shared" si="20"/>
        <v>UPDATE `solider` SET `MetalCost`='13459505' WHERE `Level`='19';</v>
      </c>
      <c r="Z53" t="str">
        <f t="shared" si="12"/>
        <v>UPDATE `solider` SET `TimeMin`='29d 12h:35m:17' WHERE `Level`='19';</v>
      </c>
      <c r="AA53" t="str">
        <f t="shared" si="21"/>
        <v>UPDATE `solider` SET `TimeInt`='2550917' WHERE `Level`='19';</v>
      </c>
      <c r="AB53" t="str">
        <f t="shared" si="22"/>
        <v>UPDATE `solider` SET `Required`='Wood Lv19' WHERE `Level`='19';</v>
      </c>
      <c r="AC53" t="str">
        <f t="shared" si="23"/>
        <v>UPDATE `solider` SET `Required_ID`='5' WHERE `Level`='19';</v>
      </c>
      <c r="AD53" t="str">
        <f t="shared" si="24"/>
        <v>UPDATE `solider` SET `RequiredLevel`='19' WHERE `Level`='19';</v>
      </c>
    </row>
    <row r="54" spans="1:44" x14ac:dyDescent="0.25">
      <c r="A54" s="18">
        <v>20</v>
      </c>
      <c r="B54" s="73">
        <v>9</v>
      </c>
      <c r="C54" s="20">
        <v>0</v>
      </c>
      <c r="D54" s="18">
        <f t="shared" si="26"/>
        <v>5.0000000000000009</v>
      </c>
      <c r="E54" s="18">
        <f t="shared" si="27"/>
        <v>2.0500000000000007</v>
      </c>
      <c r="F54" s="18">
        <f t="shared" si="28"/>
        <v>9.0499999999999989</v>
      </c>
      <c r="G54" s="104">
        <v>0</v>
      </c>
      <c r="H54" s="104">
        <v>0</v>
      </c>
      <c r="I54" s="104">
        <v>0</v>
      </c>
      <c r="J54" s="104">
        <v>0</v>
      </c>
      <c r="K54" s="104">
        <v>0</v>
      </c>
      <c r="L54" s="104">
        <v>0</v>
      </c>
      <c r="M54" s="15"/>
      <c r="N54" s="105">
        <v>0</v>
      </c>
      <c r="O54" s="105">
        <v>0</v>
      </c>
      <c r="P54" s="91">
        <v>0</v>
      </c>
      <c r="R54" t="str">
        <f t="shared" si="13"/>
        <v>UPDATE `solider` SET `MightBonus`='0' WHERE `Level`='20';</v>
      </c>
      <c r="S54" t="str">
        <f t="shared" si="14"/>
        <v>UPDATE `solider` SET `Attack`='5' WHERE `Level`='20';</v>
      </c>
      <c r="T54" t="str">
        <f t="shared" si="15"/>
        <v>UPDATE `solider` SET `Defend`='2.05' WHERE `Level`='20';</v>
      </c>
      <c r="U54" t="str">
        <f t="shared" si="16"/>
        <v>UPDATE `solider` SET `Health`='9.05' WHERE `Level`='20';</v>
      </c>
      <c r="V54" t="str">
        <f t="shared" si="17"/>
        <v>UPDATE `solider` SET `FoodCost`='0' WHERE `Level`='20';</v>
      </c>
      <c r="W54" t="str">
        <f t="shared" si="18"/>
        <v>UPDATE `solider` SET `WoodCost`='0' WHERE `Level`='20';</v>
      </c>
      <c r="X54" t="str">
        <f t="shared" si="19"/>
        <v>UPDATE `solider` SET `StoneCost`='0' WHERE `Level`='20';</v>
      </c>
      <c r="Y54" t="str">
        <f t="shared" si="20"/>
        <v>UPDATE `solider` SET `MetalCost`='0' WHERE `Level`='20';</v>
      </c>
      <c r="Z54" t="str">
        <f t="shared" si="12"/>
        <v>UPDATE `solider` SET `TimeMin`='0' WHERE `Level`='20';</v>
      </c>
      <c r="AA54" t="str">
        <f t="shared" si="21"/>
        <v>UPDATE `solider` SET `TimeInt`='0' WHERE `Level`='20';</v>
      </c>
      <c r="AB54" t="str">
        <f t="shared" si="22"/>
        <v>UPDATE `solider` SET `Required`='' WHERE `Level`='20';</v>
      </c>
      <c r="AC54" t="str">
        <f t="shared" si="23"/>
        <v>UPDATE `solider` SET `Required_ID`='0' WHERE `Level`='20';</v>
      </c>
      <c r="AD54" t="str">
        <f t="shared" si="24"/>
        <v>UPDATE `solider` SET `RequiredLevel`='0' WHERE `Level`='20';</v>
      </c>
    </row>
    <row r="55" spans="1:44" s="112" customFormat="1" x14ac:dyDescent="0.25">
      <c r="A55" s="80"/>
      <c r="B55" s="80"/>
      <c r="C55" s="108"/>
      <c r="D55" s="80"/>
      <c r="E55" s="80"/>
      <c r="F55" s="80"/>
      <c r="G55" s="109"/>
      <c r="H55" s="109"/>
      <c r="I55" s="109"/>
      <c r="J55" s="109"/>
      <c r="K55" s="110"/>
      <c r="L55" s="111"/>
      <c r="M55" s="80"/>
      <c r="W55" s="108"/>
    </row>
    <row r="56" spans="1:44" s="112" customFormat="1" x14ac:dyDescent="0.25">
      <c r="A56" s="113"/>
      <c r="B56" s="113"/>
      <c r="C56" s="113"/>
      <c r="D56" s="114"/>
      <c r="E56" s="114"/>
      <c r="F56" s="114"/>
      <c r="G56" s="114"/>
      <c r="H56" s="115"/>
      <c r="I56" s="116"/>
      <c r="K56" s="117"/>
      <c r="L56" s="113"/>
      <c r="M56" s="113"/>
      <c r="N56" s="114"/>
      <c r="O56" s="118"/>
      <c r="P56" s="113"/>
      <c r="Q56" s="114"/>
      <c r="R56" s="114"/>
      <c r="S56" s="114"/>
      <c r="T56" s="113"/>
      <c r="U56" s="115"/>
    </row>
    <row r="57" spans="1:44" x14ac:dyDescent="0.25">
      <c r="A57" s="1"/>
      <c r="B57" s="13"/>
      <c r="C57" s="13"/>
      <c r="D57" s="13"/>
      <c r="E57" s="13"/>
      <c r="F57" s="13"/>
      <c r="G57" s="13"/>
      <c r="H57" s="1"/>
      <c r="I57" s="14"/>
      <c r="L57" s="1"/>
      <c r="M57" s="13"/>
      <c r="N57" s="13"/>
      <c r="O57" s="16"/>
      <c r="P57" s="13"/>
      <c r="Q57" s="13"/>
      <c r="R57" s="13"/>
      <c r="S57" s="13"/>
      <c r="T57" s="1"/>
      <c r="U57" s="2"/>
    </row>
    <row r="58" spans="1:44" s="21" customFormat="1" x14ac:dyDescent="0.25">
      <c r="A58" s="21" t="s">
        <v>14</v>
      </c>
      <c r="B58" s="21" t="s">
        <v>28</v>
      </c>
      <c r="C58" s="21" t="s">
        <v>11</v>
      </c>
      <c r="K58" s="92"/>
      <c r="L58" s="27"/>
      <c r="M58" s="27"/>
      <c r="N58" s="29"/>
      <c r="O58" s="27"/>
      <c r="P58" s="27"/>
      <c r="Q58" s="27"/>
      <c r="R58" s="27"/>
      <c r="S58" s="27"/>
      <c r="T58" s="27"/>
      <c r="U58" s="27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H58" s="32"/>
      <c r="AI58" s="32"/>
      <c r="AJ58" s="32"/>
      <c r="AK58" s="32"/>
      <c r="AL58" s="32"/>
      <c r="AM58" s="32"/>
      <c r="AN58" s="32"/>
      <c r="AO58" s="32"/>
      <c r="AP58" s="32"/>
    </row>
    <row r="59" spans="1:44" s="3" customFormat="1" x14ac:dyDescent="0.25">
      <c r="K59" s="93"/>
      <c r="L59" s="28"/>
      <c r="M59" s="28"/>
      <c r="N59" s="30"/>
      <c r="O59" s="28"/>
      <c r="P59" s="28"/>
      <c r="Q59" s="28"/>
      <c r="R59" s="28"/>
      <c r="S59" s="28"/>
      <c r="T59" s="28"/>
      <c r="U59" s="28"/>
      <c r="W59" s="4"/>
      <c r="X59" s="4"/>
      <c r="Y59" s="4"/>
      <c r="Z59" s="4"/>
      <c r="AA59" s="4"/>
      <c r="AB59" s="4"/>
      <c r="AC59" s="4"/>
      <c r="AD59" s="4"/>
      <c r="AE59" s="4"/>
      <c r="AF59" s="4"/>
      <c r="AH59" s="33"/>
      <c r="AI59" s="33"/>
      <c r="AJ59" s="33"/>
      <c r="AK59" s="33"/>
      <c r="AL59" s="33"/>
      <c r="AM59" s="33"/>
      <c r="AN59" s="33"/>
      <c r="AO59" s="33"/>
      <c r="AP59" s="33"/>
    </row>
    <row r="60" spans="1:44" ht="15" customHeight="1" x14ac:dyDescent="0.25">
      <c r="A60" s="42" t="s">
        <v>0</v>
      </c>
      <c r="B60" s="106" t="s">
        <v>170</v>
      </c>
      <c r="C60" s="42" t="s">
        <v>169</v>
      </c>
      <c r="D60" s="42" t="s">
        <v>168</v>
      </c>
      <c r="E60" s="42" t="s">
        <v>32</v>
      </c>
      <c r="F60" s="42" t="s">
        <v>34</v>
      </c>
      <c r="G60" s="8" t="s">
        <v>180</v>
      </c>
      <c r="H60" s="8" t="s">
        <v>181</v>
      </c>
      <c r="I60" s="8" t="s">
        <v>182</v>
      </c>
      <c r="J60" s="8" t="s">
        <v>179</v>
      </c>
      <c r="K60" s="8" t="s">
        <v>178</v>
      </c>
      <c r="L60" s="42" t="s">
        <v>177</v>
      </c>
      <c r="M60" s="107" t="s">
        <v>5</v>
      </c>
      <c r="N60" s="42" t="s">
        <v>239</v>
      </c>
      <c r="O60" s="42" t="s">
        <v>240</v>
      </c>
      <c r="P60" s="11" t="s">
        <v>184</v>
      </c>
      <c r="Q60" s="102" t="s">
        <v>257</v>
      </c>
      <c r="R60" s="106" t="s">
        <v>170</v>
      </c>
      <c r="S60" s="42" t="s">
        <v>169</v>
      </c>
      <c r="T60" s="42" t="s">
        <v>168</v>
      </c>
      <c r="U60" s="42" t="s">
        <v>32</v>
      </c>
      <c r="V60" s="42" t="s">
        <v>34</v>
      </c>
      <c r="W60" s="8" t="s">
        <v>180</v>
      </c>
      <c r="X60" s="8" t="s">
        <v>181</v>
      </c>
      <c r="Y60" s="8" t="s">
        <v>182</v>
      </c>
      <c r="Z60" s="8" t="s">
        <v>179</v>
      </c>
      <c r="AA60" s="8" t="s">
        <v>178</v>
      </c>
      <c r="AB60" s="42" t="s">
        <v>177</v>
      </c>
      <c r="AC60" s="107" t="s">
        <v>5</v>
      </c>
      <c r="AD60" s="42" t="s">
        <v>239</v>
      </c>
      <c r="AE60" s="42" t="s">
        <v>240</v>
      </c>
    </row>
    <row r="61" spans="1:44" x14ac:dyDescent="0.25">
      <c r="A61" s="18">
        <v>1</v>
      </c>
      <c r="B61" s="73">
        <v>120</v>
      </c>
      <c r="C61" s="20">
        <v>204</v>
      </c>
      <c r="D61" s="103">
        <v>4</v>
      </c>
      <c r="E61" s="103">
        <v>2</v>
      </c>
      <c r="F61" s="103">
        <v>10</v>
      </c>
      <c r="G61" s="95">
        <v>2304</v>
      </c>
      <c r="H61" s="95">
        <v>2208</v>
      </c>
      <c r="I61" s="95">
        <v>3888</v>
      </c>
      <c r="J61" s="95">
        <v>1800</v>
      </c>
      <c r="K61" s="96" t="s">
        <v>243</v>
      </c>
      <c r="L61" s="70">
        <v>432</v>
      </c>
      <c r="M61" s="15"/>
      <c r="N61" s="54">
        <v>0</v>
      </c>
      <c r="O61" s="54">
        <v>0</v>
      </c>
      <c r="P61" s="91">
        <v>0</v>
      </c>
      <c r="Q61" t="s">
        <v>183</v>
      </c>
      <c r="R61" t="str">
        <f t="shared" ref="R61:AE61" si="29">CONCATENATE($Q$60,R$60,$Q$61,B61,$Q$62,$A61,$Q$63)</f>
        <v>UPDATE `TrainedSolider` SET `TrainingTime`='120' WHERE `Level`='1';</v>
      </c>
      <c r="S61" t="str">
        <f t="shared" si="29"/>
        <v>UPDATE `TrainedSolider` SET `MightBonus`='204' WHERE `Level`='1';</v>
      </c>
      <c r="T61" t="str">
        <f t="shared" si="29"/>
        <v>UPDATE `TrainedSolider` SET `Attack`='4' WHERE `Level`='1';</v>
      </c>
      <c r="U61" t="str">
        <f t="shared" si="29"/>
        <v>UPDATE `TrainedSolider` SET `Defend`='2' WHERE `Level`='1';</v>
      </c>
      <c r="V61" t="str">
        <f t="shared" si="29"/>
        <v>UPDATE `TrainedSolider` SET `Health`='10' WHERE `Level`='1';</v>
      </c>
      <c r="W61" t="str">
        <f t="shared" si="29"/>
        <v>UPDATE `TrainedSolider` SET `FoodCost`='2304' WHERE `Level`='1';</v>
      </c>
      <c r="X61" t="str">
        <f t="shared" si="29"/>
        <v>UPDATE `TrainedSolider` SET `WoodCost`='2208' WHERE `Level`='1';</v>
      </c>
      <c r="Y61" t="str">
        <f t="shared" si="29"/>
        <v>UPDATE `TrainedSolider` SET `StoneCost`='3888' WHERE `Level`='1';</v>
      </c>
      <c r="Z61" t="str">
        <f t="shared" si="29"/>
        <v>UPDATE `TrainedSolider` SET `MetalCost`='1800' WHERE `Level`='1';</v>
      </c>
      <c r="AA61" t="str">
        <f t="shared" ref="AA61:AA80" si="30">CONCATENATE($Q$60,AA$60,$Q$61,K61,$Q$62,$A61,$Q$63)</f>
        <v>UPDATE `TrainedSolider` SET `TimeMin`='07m:12' WHERE `Level`='1';</v>
      </c>
      <c r="AB61" t="str">
        <f t="shared" si="29"/>
        <v>UPDATE `TrainedSolider` SET `TimeInt`='432' WHERE `Level`='1';</v>
      </c>
      <c r="AC61" t="str">
        <f t="shared" si="29"/>
        <v>UPDATE `TrainedSolider` SET `Required`='' WHERE `Level`='1';</v>
      </c>
      <c r="AD61" t="str">
        <f t="shared" si="29"/>
        <v>UPDATE `TrainedSolider` SET `Required_ID`='0' WHERE `Level`='1';</v>
      </c>
      <c r="AE61" t="str">
        <f t="shared" si="29"/>
        <v>UPDATE `TrainedSolider` SET `RequiredLevel`='0' WHERE `Level`='1';</v>
      </c>
      <c r="AK61" s="77"/>
      <c r="AL61" s="78"/>
      <c r="AM61" s="78"/>
      <c r="AN61" s="78"/>
      <c r="AO61" s="78"/>
      <c r="AP61" s="76"/>
      <c r="AQ61" s="79"/>
      <c r="AR61" s="80"/>
    </row>
    <row r="62" spans="1:44" x14ac:dyDescent="0.25">
      <c r="A62" s="18">
        <v>2</v>
      </c>
      <c r="B62" s="73">
        <v>116</v>
      </c>
      <c r="C62" s="20">
        <v>510</v>
      </c>
      <c r="D62" s="103">
        <v>4.1500000000000004</v>
      </c>
      <c r="E62" s="103">
        <v>2.0499999999999998</v>
      </c>
      <c r="F62" s="103">
        <v>10.25</v>
      </c>
      <c r="G62" s="95">
        <v>5861</v>
      </c>
      <c r="H62" s="95">
        <v>5698</v>
      </c>
      <c r="I62" s="95">
        <v>8146</v>
      </c>
      <c r="J62" s="95">
        <v>5756</v>
      </c>
      <c r="K62" s="97" t="s">
        <v>244</v>
      </c>
      <c r="L62" s="94">
        <v>1080</v>
      </c>
      <c r="M62" s="15"/>
      <c r="N62" s="54">
        <v>0</v>
      </c>
      <c r="O62" s="54">
        <v>0</v>
      </c>
      <c r="P62" s="91">
        <v>0</v>
      </c>
      <c r="Q62" s="101" t="s">
        <v>176</v>
      </c>
      <c r="R62" t="str">
        <f t="shared" ref="R62:R80" si="31">CONCATENATE($Q$60,R$60,$Q$61,B62,$Q$62,$A62,$Q$63)</f>
        <v>UPDATE `TrainedSolider` SET `TrainingTime`='116' WHERE `Level`='2';</v>
      </c>
      <c r="S62" t="str">
        <f t="shared" ref="S62:S80" si="32">CONCATENATE($Q$60,S$60,$Q$61,C62,$Q$62,$A62,$Q$63)</f>
        <v>UPDATE `TrainedSolider` SET `MightBonus`='510' WHERE `Level`='2';</v>
      </c>
      <c r="T62" t="str">
        <f t="shared" ref="T62:T80" si="33">CONCATENATE($Q$60,T$60,$Q$61,D62,$Q$62,$A62,$Q$63)</f>
        <v>UPDATE `TrainedSolider` SET `Attack`='4.15' WHERE `Level`='2';</v>
      </c>
      <c r="U62" t="str">
        <f t="shared" ref="U62:U80" si="34">CONCATENATE($Q$60,U$60,$Q$61,E62,$Q$62,$A62,$Q$63)</f>
        <v>UPDATE `TrainedSolider` SET `Defend`='2.05' WHERE `Level`='2';</v>
      </c>
      <c r="V62" t="str">
        <f t="shared" ref="V62:V80" si="35">CONCATENATE($Q$60,V$60,$Q$61,F62,$Q$62,$A62,$Q$63)</f>
        <v>UPDATE `TrainedSolider` SET `Health`='10.25' WHERE `Level`='2';</v>
      </c>
      <c r="W62" t="str">
        <f t="shared" ref="W62:W80" si="36">CONCATENATE($Q$60,W$60,$Q$61,G62,$Q$62,$A62,$Q$63)</f>
        <v>UPDATE `TrainedSolider` SET `FoodCost`='5861' WHERE `Level`='2';</v>
      </c>
      <c r="X62" t="str">
        <f t="shared" ref="X62:X80" si="37">CONCATENATE($Q$60,X$60,$Q$61,H62,$Q$62,$A62,$Q$63)</f>
        <v>UPDATE `TrainedSolider` SET `WoodCost`='5698' WHERE `Level`='2';</v>
      </c>
      <c r="Y62" t="str">
        <f t="shared" ref="Y62:Y80" si="38">CONCATENATE($Q$60,Y$60,$Q$61,I62,$Q$62,$A62,$Q$63)</f>
        <v>UPDATE `TrainedSolider` SET `StoneCost`='8146' WHERE `Level`='2';</v>
      </c>
      <c r="Z62" t="str">
        <f t="shared" ref="Z62:Z80" si="39">CONCATENATE($Q$60,Z$60,$Q$61,J62,$Q$62,$A62,$Q$63)</f>
        <v>UPDATE `TrainedSolider` SET `MetalCost`='5756' WHERE `Level`='2';</v>
      </c>
      <c r="AA62" t="str">
        <f t="shared" si="30"/>
        <v>UPDATE `TrainedSolider` SET `TimeMin`='18m:00' WHERE `Level`='2';</v>
      </c>
      <c r="AB62" t="str">
        <f t="shared" ref="AB62:AB80" si="40">CONCATENATE($Q$60,AB$60,$Q$61,L62,$Q$62,$A62,$Q$63)</f>
        <v>UPDATE `TrainedSolider` SET `TimeInt`='1080' WHERE `Level`='2';</v>
      </c>
      <c r="AC62" t="str">
        <f t="shared" ref="AC62:AC80" si="41">CONCATENATE($Q$60,AC$60,$Q$61,M62,$Q$62,$A62,$Q$63)</f>
        <v>UPDATE `TrainedSolider` SET `Required`='' WHERE `Level`='2';</v>
      </c>
      <c r="AD62" t="str">
        <f t="shared" ref="AD62:AD80" si="42">CONCATENATE($Q$60,AD$60,$Q$61,N62,$Q$62,$A62,$Q$63)</f>
        <v>UPDATE `TrainedSolider` SET `Required_ID`='0' WHERE `Level`='2';</v>
      </c>
      <c r="AE62" t="str">
        <f t="shared" ref="AE62:AE80" si="43">CONCATENATE($Q$60,AE$60,$Q$61,O62,$Q$62,$A62,$Q$63)</f>
        <v>UPDATE `TrainedSolider` SET `RequiredLevel`='0' WHERE `Level`='2';</v>
      </c>
      <c r="AK62" s="77"/>
      <c r="AL62" s="78"/>
      <c r="AM62" s="78"/>
      <c r="AN62" s="78"/>
      <c r="AO62" s="78"/>
      <c r="AP62" s="76"/>
      <c r="AQ62" s="79"/>
      <c r="AR62" s="80"/>
    </row>
    <row r="63" spans="1:44" x14ac:dyDescent="0.25">
      <c r="A63" s="18">
        <v>3</v>
      </c>
      <c r="B63" s="73">
        <v>112</v>
      </c>
      <c r="C63" s="20">
        <v>816</v>
      </c>
      <c r="D63" s="103">
        <v>4.3</v>
      </c>
      <c r="E63" s="103">
        <v>2.1</v>
      </c>
      <c r="F63" s="103">
        <v>10.45</v>
      </c>
      <c r="G63" s="95">
        <v>9341</v>
      </c>
      <c r="H63" s="95">
        <v>9115</v>
      </c>
      <c r="I63" s="95">
        <v>13032</v>
      </c>
      <c r="J63" s="95">
        <v>9306</v>
      </c>
      <c r="K63" s="96" t="s">
        <v>245</v>
      </c>
      <c r="L63" s="70">
        <v>1728</v>
      </c>
      <c r="M63" s="15"/>
      <c r="N63" s="54">
        <v>0</v>
      </c>
      <c r="O63" s="54">
        <v>0</v>
      </c>
      <c r="P63" s="91">
        <v>0</v>
      </c>
      <c r="Q63" s="101" t="s">
        <v>175</v>
      </c>
      <c r="R63" t="str">
        <f t="shared" si="31"/>
        <v>UPDATE `TrainedSolider` SET `TrainingTime`='112' WHERE `Level`='3';</v>
      </c>
      <c r="S63" t="str">
        <f t="shared" si="32"/>
        <v>UPDATE `TrainedSolider` SET `MightBonus`='816' WHERE `Level`='3';</v>
      </c>
      <c r="T63" t="str">
        <f t="shared" si="33"/>
        <v>UPDATE `TrainedSolider` SET `Attack`='4.3' WHERE `Level`='3';</v>
      </c>
      <c r="U63" t="str">
        <f t="shared" si="34"/>
        <v>UPDATE `TrainedSolider` SET `Defend`='2.1' WHERE `Level`='3';</v>
      </c>
      <c r="V63" t="str">
        <f t="shared" si="35"/>
        <v>UPDATE `TrainedSolider` SET `Health`='10.45' WHERE `Level`='3';</v>
      </c>
      <c r="W63" t="str">
        <f t="shared" si="36"/>
        <v>UPDATE `TrainedSolider` SET `FoodCost`='9341' WHERE `Level`='3';</v>
      </c>
      <c r="X63" t="str">
        <f t="shared" si="37"/>
        <v>UPDATE `TrainedSolider` SET `WoodCost`='9115' WHERE `Level`='3';</v>
      </c>
      <c r="Y63" t="str">
        <f t="shared" si="38"/>
        <v>UPDATE `TrainedSolider` SET `StoneCost`='13032' WHERE `Level`='3';</v>
      </c>
      <c r="Z63" t="str">
        <f t="shared" si="39"/>
        <v>UPDATE `TrainedSolider` SET `MetalCost`='9306' WHERE `Level`='3';</v>
      </c>
      <c r="AA63" t="str">
        <f t="shared" si="30"/>
        <v>UPDATE `TrainedSolider` SET `TimeMin`='28m:48' WHERE `Level`='3';</v>
      </c>
      <c r="AB63" t="str">
        <f t="shared" si="40"/>
        <v>UPDATE `TrainedSolider` SET `TimeInt`='1728' WHERE `Level`='3';</v>
      </c>
      <c r="AC63" t="str">
        <f t="shared" si="41"/>
        <v>UPDATE `TrainedSolider` SET `Required`='' WHERE `Level`='3';</v>
      </c>
      <c r="AD63" t="str">
        <f t="shared" si="42"/>
        <v>UPDATE `TrainedSolider` SET `Required_ID`='0' WHERE `Level`='3';</v>
      </c>
      <c r="AE63" t="str">
        <f t="shared" si="43"/>
        <v>UPDATE `TrainedSolider` SET `RequiredLevel`='0' WHERE `Level`='3';</v>
      </c>
      <c r="AK63" s="77"/>
      <c r="AL63" s="78"/>
      <c r="AM63" s="78"/>
      <c r="AN63" s="78"/>
      <c r="AO63" s="78"/>
      <c r="AP63" s="76"/>
      <c r="AQ63" s="79"/>
      <c r="AR63" s="80"/>
    </row>
    <row r="64" spans="1:44" x14ac:dyDescent="0.25">
      <c r="A64" s="18">
        <v>4</v>
      </c>
      <c r="B64" s="73">
        <v>108</v>
      </c>
      <c r="C64" s="20">
        <v>2040</v>
      </c>
      <c r="D64" s="103">
        <v>4.45</v>
      </c>
      <c r="E64" s="103">
        <v>2.15</v>
      </c>
      <c r="F64" s="103">
        <v>10.65</v>
      </c>
      <c r="G64" s="95">
        <v>23203</v>
      </c>
      <c r="H64" s="95">
        <v>22790</v>
      </c>
      <c r="I64" s="95">
        <v>33782</v>
      </c>
      <c r="J64" s="95">
        <v>22186</v>
      </c>
      <c r="K64" s="97" t="s">
        <v>246</v>
      </c>
      <c r="L64" s="94">
        <v>4320</v>
      </c>
      <c r="M64" s="15"/>
      <c r="N64" s="54">
        <v>0</v>
      </c>
      <c r="O64" s="54">
        <v>0</v>
      </c>
      <c r="P64" s="91">
        <v>0</v>
      </c>
      <c r="R64" t="str">
        <f t="shared" si="31"/>
        <v>UPDATE `TrainedSolider` SET `TrainingTime`='108' WHERE `Level`='4';</v>
      </c>
      <c r="S64" t="str">
        <f t="shared" si="32"/>
        <v>UPDATE `TrainedSolider` SET `MightBonus`='2040' WHERE `Level`='4';</v>
      </c>
      <c r="T64" t="str">
        <f t="shared" si="33"/>
        <v>UPDATE `TrainedSolider` SET `Attack`='4.45' WHERE `Level`='4';</v>
      </c>
      <c r="U64" t="str">
        <f t="shared" si="34"/>
        <v>UPDATE `TrainedSolider` SET `Defend`='2.15' WHERE `Level`='4';</v>
      </c>
      <c r="V64" t="str">
        <f t="shared" si="35"/>
        <v>UPDATE `TrainedSolider` SET `Health`='10.65' WHERE `Level`='4';</v>
      </c>
      <c r="W64" t="str">
        <f t="shared" si="36"/>
        <v>UPDATE `TrainedSolider` SET `FoodCost`='23203' WHERE `Level`='4';</v>
      </c>
      <c r="X64" t="str">
        <f t="shared" si="37"/>
        <v>UPDATE `TrainedSolider` SET `WoodCost`='22790' WHERE `Level`='4';</v>
      </c>
      <c r="Y64" t="str">
        <f t="shared" si="38"/>
        <v>UPDATE `TrainedSolider` SET `StoneCost`='33782' WHERE `Level`='4';</v>
      </c>
      <c r="Z64" t="str">
        <f t="shared" si="39"/>
        <v>UPDATE `TrainedSolider` SET `MetalCost`='22186' WHERE `Level`='4';</v>
      </c>
      <c r="AA64" t="str">
        <f t="shared" si="30"/>
        <v>UPDATE `TrainedSolider` SET `TimeMin`='1h:12m:00' WHERE `Level`='4';</v>
      </c>
      <c r="AB64" t="str">
        <f t="shared" si="40"/>
        <v>UPDATE `TrainedSolider` SET `TimeInt`='4320' WHERE `Level`='4';</v>
      </c>
      <c r="AC64" t="str">
        <f t="shared" si="41"/>
        <v>UPDATE `TrainedSolider` SET `Required`='' WHERE `Level`='4';</v>
      </c>
      <c r="AD64" t="str">
        <f t="shared" si="42"/>
        <v>UPDATE `TrainedSolider` SET `Required_ID`='0' WHERE `Level`='4';</v>
      </c>
      <c r="AE64" t="str">
        <f t="shared" si="43"/>
        <v>UPDATE `TrainedSolider` SET `RequiredLevel`='0' WHERE `Level`='4';</v>
      </c>
      <c r="AK64" s="77"/>
      <c r="AL64" s="78"/>
      <c r="AM64" s="78"/>
      <c r="AN64" s="78"/>
      <c r="AO64" s="78"/>
      <c r="AP64" s="76"/>
      <c r="AQ64" s="79"/>
      <c r="AR64" s="80"/>
    </row>
    <row r="65" spans="1:44" x14ac:dyDescent="0.25">
      <c r="A65" s="18">
        <v>5</v>
      </c>
      <c r="B65" s="73">
        <v>104</v>
      </c>
      <c r="C65" s="20">
        <v>3060</v>
      </c>
      <c r="D65" s="103">
        <v>4.5999999999999996</v>
      </c>
      <c r="E65" s="103">
        <v>2.2000000000000002</v>
      </c>
      <c r="F65" s="103">
        <v>10.85</v>
      </c>
      <c r="G65" s="95">
        <v>34805</v>
      </c>
      <c r="H65" s="95">
        <v>34126</v>
      </c>
      <c r="I65" s="95">
        <v>50074</v>
      </c>
      <c r="J65" s="95">
        <v>33938</v>
      </c>
      <c r="K65" s="96" t="s">
        <v>247</v>
      </c>
      <c r="L65" s="70">
        <v>6480</v>
      </c>
      <c r="M65" s="15"/>
      <c r="N65" s="54">
        <v>0</v>
      </c>
      <c r="O65" s="54">
        <v>0</v>
      </c>
      <c r="P65" s="91">
        <v>0</v>
      </c>
      <c r="R65" t="str">
        <f t="shared" si="31"/>
        <v>UPDATE `TrainedSolider` SET `TrainingTime`='104' WHERE `Level`='5';</v>
      </c>
      <c r="S65" t="str">
        <f t="shared" si="32"/>
        <v>UPDATE `TrainedSolider` SET `MightBonus`='3060' WHERE `Level`='5';</v>
      </c>
      <c r="T65" t="str">
        <f t="shared" si="33"/>
        <v>UPDATE `TrainedSolider` SET `Attack`='4.6' WHERE `Level`='5';</v>
      </c>
      <c r="U65" t="str">
        <f t="shared" si="34"/>
        <v>UPDATE `TrainedSolider` SET `Defend`='2.2' WHERE `Level`='5';</v>
      </c>
      <c r="V65" t="str">
        <f t="shared" si="35"/>
        <v>UPDATE `TrainedSolider` SET `Health`='10.85' WHERE `Level`='5';</v>
      </c>
      <c r="W65" t="str">
        <f t="shared" si="36"/>
        <v>UPDATE `TrainedSolider` SET `FoodCost`='34805' WHERE `Level`='5';</v>
      </c>
      <c r="X65" t="str">
        <f t="shared" si="37"/>
        <v>UPDATE `TrainedSolider` SET `WoodCost`='34126' WHERE `Level`='5';</v>
      </c>
      <c r="Y65" t="str">
        <f t="shared" si="38"/>
        <v>UPDATE `TrainedSolider` SET `StoneCost`='50074' WHERE `Level`='5';</v>
      </c>
      <c r="Z65" t="str">
        <f t="shared" si="39"/>
        <v>UPDATE `TrainedSolider` SET `MetalCost`='33938' WHERE `Level`='5';</v>
      </c>
      <c r="AA65" t="str">
        <f t="shared" si="30"/>
        <v>UPDATE `TrainedSolider` SET `TimeMin`='1h:48m:00' WHERE `Level`='5';</v>
      </c>
      <c r="AB65" t="str">
        <f t="shared" si="40"/>
        <v>UPDATE `TrainedSolider` SET `TimeInt`='6480' WHERE `Level`='5';</v>
      </c>
      <c r="AC65" t="str">
        <f t="shared" si="41"/>
        <v>UPDATE `TrainedSolider` SET `Required`='' WHERE `Level`='5';</v>
      </c>
      <c r="AD65" t="str">
        <f t="shared" si="42"/>
        <v>UPDATE `TrainedSolider` SET `Required_ID`='0' WHERE `Level`='5';</v>
      </c>
      <c r="AE65" t="str">
        <f t="shared" si="43"/>
        <v>UPDATE `TrainedSolider` SET `RequiredLevel`='0' WHERE `Level`='5';</v>
      </c>
      <c r="AK65" s="77"/>
      <c r="AL65" s="78"/>
      <c r="AM65" s="78"/>
      <c r="AN65" s="78"/>
      <c r="AO65" s="78"/>
      <c r="AP65" s="76"/>
      <c r="AQ65" s="79"/>
      <c r="AR65" s="80"/>
    </row>
    <row r="66" spans="1:44" x14ac:dyDescent="0.25">
      <c r="A66" s="18">
        <v>6</v>
      </c>
      <c r="B66" s="73">
        <v>100</v>
      </c>
      <c r="C66" s="20">
        <v>6120</v>
      </c>
      <c r="D66" s="103">
        <v>4.75</v>
      </c>
      <c r="E66" s="103">
        <v>2.25</v>
      </c>
      <c r="F66" s="103">
        <v>11.05</v>
      </c>
      <c r="G66" s="95">
        <v>69670</v>
      </c>
      <c r="H66" s="95">
        <v>70771</v>
      </c>
      <c r="I66" s="95">
        <v>98107</v>
      </c>
      <c r="J66" s="95">
        <v>67397</v>
      </c>
      <c r="K66" s="97" t="s">
        <v>248</v>
      </c>
      <c r="L66" s="94">
        <v>12960</v>
      </c>
      <c r="M66" s="15"/>
      <c r="N66" s="54">
        <v>0</v>
      </c>
      <c r="O66" s="54">
        <v>0</v>
      </c>
      <c r="P66" s="91">
        <v>0</v>
      </c>
      <c r="R66" t="str">
        <f t="shared" si="31"/>
        <v>UPDATE `TrainedSolider` SET `TrainingTime`='100' WHERE `Level`='6';</v>
      </c>
      <c r="S66" t="str">
        <f t="shared" si="32"/>
        <v>UPDATE `TrainedSolider` SET `MightBonus`='6120' WHERE `Level`='6';</v>
      </c>
      <c r="T66" t="str">
        <f t="shared" si="33"/>
        <v>UPDATE `TrainedSolider` SET `Attack`='4.75' WHERE `Level`='6';</v>
      </c>
      <c r="U66" t="str">
        <f t="shared" si="34"/>
        <v>UPDATE `TrainedSolider` SET `Defend`='2.25' WHERE `Level`='6';</v>
      </c>
      <c r="V66" t="str">
        <f t="shared" si="35"/>
        <v>UPDATE `TrainedSolider` SET `Health`='11.05' WHERE `Level`='6';</v>
      </c>
      <c r="W66" t="str">
        <f t="shared" si="36"/>
        <v>UPDATE `TrainedSolider` SET `FoodCost`='69670' WHERE `Level`='6';</v>
      </c>
      <c r="X66" t="str">
        <f t="shared" si="37"/>
        <v>UPDATE `TrainedSolider` SET `WoodCost`='70771' WHERE `Level`='6';</v>
      </c>
      <c r="Y66" t="str">
        <f t="shared" si="38"/>
        <v>UPDATE `TrainedSolider` SET `StoneCost`='98107' WHERE `Level`='6';</v>
      </c>
      <c r="Z66" t="str">
        <f t="shared" si="39"/>
        <v>UPDATE `TrainedSolider` SET `MetalCost`='67397' WHERE `Level`='6';</v>
      </c>
      <c r="AA66" t="str">
        <f t="shared" si="30"/>
        <v>UPDATE `TrainedSolider` SET `TimeMin`='3h:36m:00' WHERE `Level`='6';</v>
      </c>
      <c r="AB66" t="str">
        <f t="shared" si="40"/>
        <v>UPDATE `TrainedSolider` SET `TimeInt`='12960' WHERE `Level`='6';</v>
      </c>
      <c r="AC66" t="str">
        <f t="shared" si="41"/>
        <v>UPDATE `TrainedSolider` SET `Required`='' WHERE `Level`='6';</v>
      </c>
      <c r="AD66" t="str">
        <f t="shared" si="42"/>
        <v>UPDATE `TrainedSolider` SET `Required_ID`='0' WHERE `Level`='6';</v>
      </c>
      <c r="AE66" t="str">
        <f t="shared" si="43"/>
        <v>UPDATE `TrainedSolider` SET `RequiredLevel`='0' WHERE `Level`='6';</v>
      </c>
      <c r="AK66" s="77"/>
      <c r="AL66" s="78"/>
      <c r="AM66" s="78"/>
      <c r="AN66" s="78"/>
      <c r="AO66" s="78"/>
      <c r="AP66" s="76"/>
      <c r="AQ66" s="79"/>
      <c r="AR66" s="80"/>
    </row>
    <row r="67" spans="1:44" x14ac:dyDescent="0.25">
      <c r="A67" s="18">
        <v>7</v>
      </c>
      <c r="B67" s="73">
        <v>96</v>
      </c>
      <c r="C67" s="20">
        <v>9180</v>
      </c>
      <c r="D67" s="103">
        <v>4.9000000000000004</v>
      </c>
      <c r="E67" s="103">
        <v>2.2999999999999998</v>
      </c>
      <c r="F67" s="103">
        <v>11.25</v>
      </c>
      <c r="G67" s="95">
        <v>107414</v>
      </c>
      <c r="H67" s="95">
        <v>102557</v>
      </c>
      <c r="I67" s="95">
        <v>149021</v>
      </c>
      <c r="J67" s="95">
        <v>99955</v>
      </c>
      <c r="K67" s="96" t="s">
        <v>249</v>
      </c>
      <c r="L67" s="70">
        <v>19440</v>
      </c>
      <c r="M67" s="15"/>
      <c r="N67" s="54">
        <v>0</v>
      </c>
      <c r="O67" s="54">
        <v>0</v>
      </c>
      <c r="P67" s="91">
        <v>0</v>
      </c>
      <c r="R67" t="str">
        <f t="shared" si="31"/>
        <v>UPDATE `TrainedSolider` SET `TrainingTime`='96' WHERE `Level`='7';</v>
      </c>
      <c r="S67" t="str">
        <f t="shared" si="32"/>
        <v>UPDATE `TrainedSolider` SET `MightBonus`='9180' WHERE `Level`='7';</v>
      </c>
      <c r="T67" t="str">
        <f t="shared" si="33"/>
        <v>UPDATE `TrainedSolider` SET `Attack`='4.9' WHERE `Level`='7';</v>
      </c>
      <c r="U67" t="str">
        <f t="shared" si="34"/>
        <v>UPDATE `TrainedSolider` SET `Defend`='2.3' WHERE `Level`='7';</v>
      </c>
      <c r="V67" t="str">
        <f t="shared" si="35"/>
        <v>UPDATE `TrainedSolider` SET `Health`='11.25' WHERE `Level`='7';</v>
      </c>
      <c r="W67" t="str">
        <f t="shared" si="36"/>
        <v>UPDATE `TrainedSolider` SET `FoodCost`='107414' WHERE `Level`='7';</v>
      </c>
      <c r="X67" t="str">
        <f t="shared" si="37"/>
        <v>UPDATE `TrainedSolider` SET `WoodCost`='102557' WHERE `Level`='7';</v>
      </c>
      <c r="Y67" t="str">
        <f t="shared" si="38"/>
        <v>UPDATE `TrainedSolider` SET `StoneCost`='149021' WHERE `Level`='7';</v>
      </c>
      <c r="Z67" t="str">
        <f t="shared" si="39"/>
        <v>UPDATE `TrainedSolider` SET `MetalCost`='99955' WHERE `Level`='7';</v>
      </c>
      <c r="AA67" t="str">
        <f t="shared" si="30"/>
        <v>UPDATE `TrainedSolider` SET `TimeMin`='5h:24m:00' WHERE `Level`='7';</v>
      </c>
      <c r="AB67" t="str">
        <f t="shared" si="40"/>
        <v>UPDATE `TrainedSolider` SET `TimeInt`='19440' WHERE `Level`='7';</v>
      </c>
      <c r="AC67" t="str">
        <f t="shared" si="41"/>
        <v>UPDATE `TrainedSolider` SET `Required`='' WHERE `Level`='7';</v>
      </c>
      <c r="AD67" t="str">
        <f t="shared" si="42"/>
        <v>UPDATE `TrainedSolider` SET `Required_ID`='0' WHERE `Level`='7';</v>
      </c>
      <c r="AE67" t="str">
        <f t="shared" si="43"/>
        <v>UPDATE `TrainedSolider` SET `RequiredLevel`='0' WHERE `Level`='7';</v>
      </c>
      <c r="AK67" s="77"/>
      <c r="AL67" s="78"/>
      <c r="AM67" s="78"/>
      <c r="AN67" s="78"/>
      <c r="AO67" s="78"/>
      <c r="AP67" s="76"/>
      <c r="AQ67" s="79"/>
      <c r="AR67" s="80"/>
    </row>
    <row r="68" spans="1:44" x14ac:dyDescent="0.25">
      <c r="A68" s="18">
        <v>8</v>
      </c>
      <c r="B68" s="73">
        <v>92</v>
      </c>
      <c r="C68" s="20">
        <v>22950</v>
      </c>
      <c r="D68" s="103">
        <v>5.05</v>
      </c>
      <c r="E68" s="103">
        <v>2.35</v>
      </c>
      <c r="F68" s="103">
        <v>11.45</v>
      </c>
      <c r="G68" s="95">
        <v>273036</v>
      </c>
      <c r="H68" s="95">
        <v>257112</v>
      </c>
      <c r="I68" s="95">
        <v>368952</v>
      </c>
      <c r="J68" s="95">
        <v>248358</v>
      </c>
      <c r="K68" s="97" t="s">
        <v>250</v>
      </c>
      <c r="L68" s="94">
        <v>48600</v>
      </c>
      <c r="M68" s="15"/>
      <c r="N68" s="54">
        <v>0</v>
      </c>
      <c r="O68" s="54">
        <v>0</v>
      </c>
      <c r="P68" s="91">
        <v>0</v>
      </c>
      <c r="R68" t="str">
        <f t="shared" si="31"/>
        <v>UPDATE `TrainedSolider` SET `TrainingTime`='92' WHERE `Level`='8';</v>
      </c>
      <c r="S68" t="str">
        <f t="shared" si="32"/>
        <v>UPDATE `TrainedSolider` SET `MightBonus`='22950' WHERE `Level`='8';</v>
      </c>
      <c r="T68" t="str">
        <f t="shared" si="33"/>
        <v>UPDATE `TrainedSolider` SET `Attack`='5.05' WHERE `Level`='8';</v>
      </c>
      <c r="U68" t="str">
        <f t="shared" si="34"/>
        <v>UPDATE `TrainedSolider` SET `Defend`='2.35' WHERE `Level`='8';</v>
      </c>
      <c r="V68" t="str">
        <f t="shared" si="35"/>
        <v>UPDATE `TrainedSolider` SET `Health`='11.45' WHERE `Level`='8';</v>
      </c>
      <c r="W68" t="str">
        <f t="shared" si="36"/>
        <v>UPDATE `TrainedSolider` SET `FoodCost`='273036' WHERE `Level`='8';</v>
      </c>
      <c r="X68" t="str">
        <f t="shared" si="37"/>
        <v>UPDATE `TrainedSolider` SET `WoodCost`='257112' WHERE `Level`='8';</v>
      </c>
      <c r="Y68" t="str">
        <f t="shared" si="38"/>
        <v>UPDATE `TrainedSolider` SET `StoneCost`='368952' WHERE `Level`='8';</v>
      </c>
      <c r="Z68" t="str">
        <f t="shared" si="39"/>
        <v>UPDATE `TrainedSolider` SET `MetalCost`='248358' WHERE `Level`='8';</v>
      </c>
      <c r="AA68" t="str">
        <f t="shared" si="30"/>
        <v>UPDATE `TrainedSolider` SET `TimeMin`='13h:30m:00' WHERE `Level`='8';</v>
      </c>
      <c r="AB68" t="str">
        <f t="shared" si="40"/>
        <v>UPDATE `TrainedSolider` SET `TimeInt`='48600' WHERE `Level`='8';</v>
      </c>
      <c r="AC68" t="str">
        <f t="shared" si="41"/>
        <v>UPDATE `TrainedSolider` SET `Required`='' WHERE `Level`='8';</v>
      </c>
      <c r="AD68" t="str">
        <f t="shared" si="42"/>
        <v>UPDATE `TrainedSolider` SET `Required_ID`='0' WHERE `Level`='8';</v>
      </c>
      <c r="AE68" t="str">
        <f t="shared" si="43"/>
        <v>UPDATE `TrainedSolider` SET `RequiredLevel`='0' WHERE `Level`='8';</v>
      </c>
      <c r="AK68" s="77"/>
      <c r="AL68" s="78"/>
      <c r="AM68" s="78"/>
      <c r="AN68" s="78"/>
      <c r="AO68" s="78"/>
      <c r="AP68" s="76"/>
      <c r="AQ68" s="79"/>
      <c r="AR68" s="80"/>
    </row>
    <row r="69" spans="1:44" x14ac:dyDescent="0.25">
      <c r="A69" s="18">
        <v>9</v>
      </c>
      <c r="B69" s="73">
        <v>88</v>
      </c>
      <c r="C69" s="20">
        <v>34425</v>
      </c>
      <c r="D69" s="103">
        <v>5.2</v>
      </c>
      <c r="E69" s="103">
        <v>2.4</v>
      </c>
      <c r="F69" s="103">
        <v>11.65</v>
      </c>
      <c r="G69" s="95">
        <v>415554</v>
      </c>
      <c r="H69" s="95">
        <v>384588</v>
      </c>
      <c r="I69" s="95">
        <v>548628</v>
      </c>
      <c r="J69" s="95">
        <v>372478</v>
      </c>
      <c r="K69" s="96" t="s">
        <v>228</v>
      </c>
      <c r="L69" s="70">
        <v>72900</v>
      </c>
      <c r="M69" s="15"/>
      <c r="N69" s="54">
        <v>0</v>
      </c>
      <c r="O69" s="54">
        <v>0</v>
      </c>
      <c r="P69" s="91">
        <v>0</v>
      </c>
      <c r="R69" t="str">
        <f t="shared" si="31"/>
        <v>UPDATE `TrainedSolider` SET `TrainingTime`='88' WHERE `Level`='9';</v>
      </c>
      <c r="S69" t="str">
        <f t="shared" si="32"/>
        <v>UPDATE `TrainedSolider` SET `MightBonus`='34425' WHERE `Level`='9';</v>
      </c>
      <c r="T69" t="str">
        <f t="shared" si="33"/>
        <v>UPDATE `TrainedSolider` SET `Attack`='5.2' WHERE `Level`='9';</v>
      </c>
      <c r="U69" t="str">
        <f t="shared" si="34"/>
        <v>UPDATE `TrainedSolider` SET `Defend`='2.4' WHERE `Level`='9';</v>
      </c>
      <c r="V69" t="str">
        <f t="shared" si="35"/>
        <v>UPDATE `TrainedSolider` SET `Health`='11.65' WHERE `Level`='9';</v>
      </c>
      <c r="W69" t="str">
        <f t="shared" si="36"/>
        <v>UPDATE `TrainedSolider` SET `FoodCost`='415554' WHERE `Level`='9';</v>
      </c>
      <c r="X69" t="str">
        <f t="shared" si="37"/>
        <v>UPDATE `TrainedSolider` SET `WoodCost`='384588' WHERE `Level`='9';</v>
      </c>
      <c r="Y69" t="str">
        <f t="shared" si="38"/>
        <v>UPDATE `TrainedSolider` SET `StoneCost`='548628' WHERE `Level`='9';</v>
      </c>
      <c r="Z69" t="str">
        <f t="shared" si="39"/>
        <v>UPDATE `TrainedSolider` SET `MetalCost`='372478' WHERE `Level`='9';</v>
      </c>
      <c r="AA69" t="str">
        <f t="shared" si="30"/>
        <v>UPDATE `TrainedSolider` SET `TimeMin`='20h:15m:00' WHERE `Level`='9';</v>
      </c>
      <c r="AB69" t="str">
        <f t="shared" si="40"/>
        <v>UPDATE `TrainedSolider` SET `TimeInt`='72900' WHERE `Level`='9';</v>
      </c>
      <c r="AC69" t="str">
        <f t="shared" si="41"/>
        <v>UPDATE `TrainedSolider` SET `Required`='' WHERE `Level`='9';</v>
      </c>
      <c r="AD69" t="str">
        <f t="shared" si="42"/>
        <v>UPDATE `TrainedSolider` SET `Required_ID`='0' WHERE `Level`='9';</v>
      </c>
      <c r="AE69" t="str">
        <f t="shared" si="43"/>
        <v>UPDATE `TrainedSolider` SET `RequiredLevel`='0' WHERE `Level`='9';</v>
      </c>
      <c r="AK69" s="77"/>
      <c r="AL69" s="78"/>
      <c r="AM69" s="78"/>
      <c r="AN69" s="78"/>
      <c r="AO69" s="78"/>
      <c r="AP69" s="76"/>
      <c r="AQ69" s="79"/>
      <c r="AR69" s="80"/>
    </row>
    <row r="70" spans="1:44" x14ac:dyDescent="0.25">
      <c r="A70" s="18">
        <v>10</v>
      </c>
      <c r="B70" s="73">
        <v>84</v>
      </c>
      <c r="C70" s="20">
        <v>41310</v>
      </c>
      <c r="D70" s="103">
        <v>5.35</v>
      </c>
      <c r="E70" s="103">
        <v>2.4500000000000002</v>
      </c>
      <c r="F70" s="103">
        <v>11.85</v>
      </c>
      <c r="G70" s="95">
        <v>470225</v>
      </c>
      <c r="H70" s="95">
        <v>473506</v>
      </c>
      <c r="I70" s="95">
        <v>659794</v>
      </c>
      <c r="J70" s="95">
        <v>461948</v>
      </c>
      <c r="K70" s="97" t="s">
        <v>229</v>
      </c>
      <c r="L70" s="94">
        <v>87480</v>
      </c>
      <c r="M70" s="15" t="s">
        <v>31</v>
      </c>
      <c r="N70" s="54">
        <v>8</v>
      </c>
      <c r="O70" s="54">
        <v>10</v>
      </c>
      <c r="P70" s="91">
        <v>0</v>
      </c>
      <c r="R70" t="str">
        <f t="shared" si="31"/>
        <v>UPDATE `TrainedSolider` SET `TrainingTime`='84' WHERE `Level`='10';</v>
      </c>
      <c r="S70" t="str">
        <f t="shared" si="32"/>
        <v>UPDATE `TrainedSolider` SET `MightBonus`='41310' WHERE `Level`='10';</v>
      </c>
      <c r="T70" t="str">
        <f t="shared" si="33"/>
        <v>UPDATE `TrainedSolider` SET `Attack`='5.35' WHERE `Level`='10';</v>
      </c>
      <c r="U70" t="str">
        <f t="shared" si="34"/>
        <v>UPDATE `TrainedSolider` SET `Defend`='2.45' WHERE `Level`='10';</v>
      </c>
      <c r="V70" t="str">
        <f t="shared" si="35"/>
        <v>UPDATE `TrainedSolider` SET `Health`='11.85' WHERE `Level`='10';</v>
      </c>
      <c r="W70" t="str">
        <f t="shared" si="36"/>
        <v>UPDATE `TrainedSolider` SET `FoodCost`='470225' WHERE `Level`='10';</v>
      </c>
      <c r="X70" t="str">
        <f t="shared" si="37"/>
        <v>UPDATE `TrainedSolider` SET `WoodCost`='473506' WHERE `Level`='10';</v>
      </c>
      <c r="Y70" t="str">
        <f t="shared" si="38"/>
        <v>UPDATE `TrainedSolider` SET `StoneCost`='659794' WHERE `Level`='10';</v>
      </c>
      <c r="Z70" t="str">
        <f t="shared" si="39"/>
        <v>UPDATE `TrainedSolider` SET `MetalCost`='461948' WHERE `Level`='10';</v>
      </c>
      <c r="AA70" t="str">
        <f t="shared" si="30"/>
        <v>UPDATE `TrainedSolider` SET `TimeMin`='1d 0h:18m:00' WHERE `Level`='10';</v>
      </c>
      <c r="AB70" t="str">
        <f t="shared" si="40"/>
        <v>UPDATE `TrainedSolider` SET `TimeInt`='87480' WHERE `Level`='10';</v>
      </c>
      <c r="AC70" t="str">
        <f t="shared" si="41"/>
        <v>UPDATE `TrainedSolider` SET `Required`='Stone Lv10' WHERE `Level`='10';</v>
      </c>
      <c r="AD70" t="str">
        <f t="shared" si="42"/>
        <v>UPDATE `TrainedSolider` SET `Required_ID`='8' WHERE `Level`='10';</v>
      </c>
      <c r="AE70" t="str">
        <f t="shared" si="43"/>
        <v>UPDATE `TrainedSolider` SET `RequiredLevel`='10' WHERE `Level`='10';</v>
      </c>
      <c r="AK70" s="77"/>
      <c r="AL70" s="78"/>
      <c r="AM70" s="78"/>
      <c r="AN70" s="78"/>
      <c r="AO70" s="78"/>
      <c r="AP70" s="76"/>
      <c r="AQ70" s="79"/>
      <c r="AR70" s="80"/>
    </row>
    <row r="71" spans="1:44" x14ac:dyDescent="0.25">
      <c r="A71" s="18">
        <v>11</v>
      </c>
      <c r="B71" s="73">
        <v>79</v>
      </c>
      <c r="C71" s="20">
        <v>49572</v>
      </c>
      <c r="D71" s="103">
        <v>5.5</v>
      </c>
      <c r="E71" s="103">
        <v>2.5</v>
      </c>
      <c r="F71" s="103">
        <v>12.05</v>
      </c>
      <c r="G71" s="95">
        <v>589038</v>
      </c>
      <c r="H71" s="95">
        <v>553807</v>
      </c>
      <c r="I71" s="95">
        <v>803153</v>
      </c>
      <c r="J71" s="95">
        <v>532595</v>
      </c>
      <c r="K71" s="96" t="s">
        <v>230</v>
      </c>
      <c r="L71" s="70">
        <v>104976</v>
      </c>
      <c r="M71" s="15" t="s">
        <v>35</v>
      </c>
      <c r="N71" s="54">
        <v>8</v>
      </c>
      <c r="O71" s="54">
        <v>11</v>
      </c>
      <c r="P71" s="91">
        <v>0</v>
      </c>
      <c r="R71" t="str">
        <f t="shared" si="31"/>
        <v>UPDATE `TrainedSolider` SET `TrainingTime`='79' WHERE `Level`='11';</v>
      </c>
      <c r="S71" t="str">
        <f t="shared" si="32"/>
        <v>UPDATE `TrainedSolider` SET `MightBonus`='49572' WHERE `Level`='11';</v>
      </c>
      <c r="T71" t="str">
        <f t="shared" si="33"/>
        <v>UPDATE `TrainedSolider` SET `Attack`='5.5' WHERE `Level`='11';</v>
      </c>
      <c r="U71" t="str">
        <f t="shared" si="34"/>
        <v>UPDATE `TrainedSolider` SET `Defend`='2.5' WHERE `Level`='11';</v>
      </c>
      <c r="V71" t="str">
        <f t="shared" si="35"/>
        <v>UPDATE `TrainedSolider` SET `Health`='12.05' WHERE `Level`='11';</v>
      </c>
      <c r="W71" t="str">
        <f t="shared" si="36"/>
        <v>UPDATE `TrainedSolider` SET `FoodCost`='589038' WHERE `Level`='11';</v>
      </c>
      <c r="X71" t="str">
        <f t="shared" si="37"/>
        <v>UPDATE `TrainedSolider` SET `WoodCost`='553807' WHERE `Level`='11';</v>
      </c>
      <c r="Y71" t="str">
        <f t="shared" si="38"/>
        <v>UPDATE `TrainedSolider` SET `StoneCost`='803153' WHERE `Level`='11';</v>
      </c>
      <c r="Z71" t="str">
        <f t="shared" si="39"/>
        <v>UPDATE `TrainedSolider` SET `MetalCost`='532595' WHERE `Level`='11';</v>
      </c>
      <c r="AA71" t="str">
        <f t="shared" si="30"/>
        <v>UPDATE `TrainedSolider` SET `TimeMin`='1d 5h:09m:36' WHERE `Level`='11';</v>
      </c>
      <c r="AB71" t="str">
        <f t="shared" si="40"/>
        <v>UPDATE `TrainedSolider` SET `TimeInt`='104976' WHERE `Level`='11';</v>
      </c>
      <c r="AC71" t="str">
        <f t="shared" si="41"/>
        <v>UPDATE `TrainedSolider` SET `Required`='Stone Lv11' WHERE `Level`='11';</v>
      </c>
      <c r="AD71" t="str">
        <f t="shared" si="42"/>
        <v>UPDATE `TrainedSolider` SET `Required_ID`='8' WHERE `Level`='11';</v>
      </c>
      <c r="AE71" t="str">
        <f t="shared" si="43"/>
        <v>UPDATE `TrainedSolider` SET `RequiredLevel`='11' WHERE `Level`='11';</v>
      </c>
      <c r="AK71" s="77"/>
      <c r="AL71" s="78"/>
      <c r="AM71" s="78"/>
      <c r="AN71" s="78"/>
      <c r="AO71" s="78"/>
      <c r="AP71" s="76"/>
      <c r="AQ71" s="79"/>
      <c r="AR71" s="80"/>
    </row>
    <row r="72" spans="1:44" x14ac:dyDescent="0.25">
      <c r="A72" s="18">
        <v>12</v>
      </c>
      <c r="B72" s="73">
        <v>74</v>
      </c>
      <c r="C72" s="20">
        <v>59486</v>
      </c>
      <c r="D72" s="103">
        <v>5.65</v>
      </c>
      <c r="E72" s="103">
        <v>2.5499999999999998</v>
      </c>
      <c r="F72" s="103">
        <v>12.25</v>
      </c>
      <c r="G72" s="95">
        <v>676726</v>
      </c>
      <c r="H72" s="95">
        <v>700208</v>
      </c>
      <c r="I72" s="95">
        <v>951424</v>
      </c>
      <c r="J72" s="95">
        <v>645954</v>
      </c>
      <c r="K72" s="97" t="s">
        <v>251</v>
      </c>
      <c r="L72" s="94">
        <v>125971</v>
      </c>
      <c r="M72" s="15" t="s">
        <v>36</v>
      </c>
      <c r="N72" s="54">
        <v>8</v>
      </c>
      <c r="O72" s="54">
        <v>12</v>
      </c>
      <c r="P72" s="91">
        <v>0</v>
      </c>
      <c r="R72" t="str">
        <f t="shared" si="31"/>
        <v>UPDATE `TrainedSolider` SET `TrainingTime`='74' WHERE `Level`='12';</v>
      </c>
      <c r="S72" t="str">
        <f t="shared" si="32"/>
        <v>UPDATE `TrainedSolider` SET `MightBonus`='59486' WHERE `Level`='12';</v>
      </c>
      <c r="T72" t="str">
        <f t="shared" si="33"/>
        <v>UPDATE `TrainedSolider` SET `Attack`='5.65' WHERE `Level`='12';</v>
      </c>
      <c r="U72" t="str">
        <f t="shared" si="34"/>
        <v>UPDATE `TrainedSolider` SET `Defend`='2.55' WHERE `Level`='12';</v>
      </c>
      <c r="V72" t="str">
        <f t="shared" si="35"/>
        <v>UPDATE `TrainedSolider` SET `Health`='12.25' WHERE `Level`='12';</v>
      </c>
      <c r="W72" t="str">
        <f t="shared" si="36"/>
        <v>UPDATE `TrainedSolider` SET `FoodCost`='676726' WHERE `Level`='12';</v>
      </c>
      <c r="X72" t="str">
        <f t="shared" si="37"/>
        <v>UPDATE `TrainedSolider` SET `WoodCost`='700208' WHERE `Level`='12';</v>
      </c>
      <c r="Y72" t="str">
        <f t="shared" si="38"/>
        <v>UPDATE `TrainedSolider` SET `StoneCost`='951424' WHERE `Level`='12';</v>
      </c>
      <c r="Z72" t="str">
        <f t="shared" si="39"/>
        <v>UPDATE `TrainedSolider` SET `MetalCost`='645954' WHERE `Level`='12';</v>
      </c>
      <c r="AA72" t="str">
        <f t="shared" si="30"/>
        <v>UPDATE `TrainedSolider` SET `TimeMin`='1d 10h:59m:31' WHERE `Level`='12';</v>
      </c>
      <c r="AB72" t="str">
        <f t="shared" si="40"/>
        <v>UPDATE `TrainedSolider` SET `TimeInt`='125971' WHERE `Level`='12';</v>
      </c>
      <c r="AC72" t="str">
        <f t="shared" si="41"/>
        <v>UPDATE `TrainedSolider` SET `Required`='Stone Lv12' WHERE `Level`='12';</v>
      </c>
      <c r="AD72" t="str">
        <f t="shared" si="42"/>
        <v>UPDATE `TrainedSolider` SET `Required_ID`='8' WHERE `Level`='12';</v>
      </c>
      <c r="AE72" t="str">
        <f t="shared" si="43"/>
        <v>UPDATE `TrainedSolider` SET `RequiredLevel`='12' WHERE `Level`='12';</v>
      </c>
      <c r="AK72" s="77"/>
      <c r="AL72" s="78"/>
      <c r="AM72" s="78"/>
      <c r="AN72" s="78"/>
      <c r="AO72" s="78"/>
      <c r="AP72" s="76"/>
      <c r="AQ72" s="79"/>
      <c r="AR72" s="80"/>
    </row>
    <row r="73" spans="1:44" x14ac:dyDescent="0.25">
      <c r="A73" s="18">
        <v>13</v>
      </c>
      <c r="B73" s="73">
        <v>69</v>
      </c>
      <c r="C73" s="20">
        <v>71384</v>
      </c>
      <c r="D73" s="103">
        <v>5.8</v>
      </c>
      <c r="E73" s="103">
        <v>2.6</v>
      </c>
      <c r="F73" s="103">
        <v>12.45</v>
      </c>
      <c r="G73" s="95">
        <v>819132</v>
      </c>
      <c r="H73" s="95">
        <v>801088</v>
      </c>
      <c r="I73" s="95">
        <v>1140851</v>
      </c>
      <c r="J73" s="95">
        <v>808124</v>
      </c>
      <c r="K73" s="96" t="s">
        <v>232</v>
      </c>
      <c r="L73" s="70">
        <v>151166</v>
      </c>
      <c r="M73" s="15" t="s">
        <v>37</v>
      </c>
      <c r="N73" s="54">
        <v>8</v>
      </c>
      <c r="O73" s="54">
        <v>13</v>
      </c>
      <c r="P73" s="91">
        <v>0</v>
      </c>
      <c r="R73" t="str">
        <f t="shared" si="31"/>
        <v>UPDATE `TrainedSolider` SET `TrainingTime`='69' WHERE `Level`='13';</v>
      </c>
      <c r="S73" t="str">
        <f t="shared" si="32"/>
        <v>UPDATE `TrainedSolider` SET `MightBonus`='71384' WHERE `Level`='13';</v>
      </c>
      <c r="T73" t="str">
        <f t="shared" si="33"/>
        <v>UPDATE `TrainedSolider` SET `Attack`='5.8' WHERE `Level`='13';</v>
      </c>
      <c r="U73" t="str">
        <f t="shared" si="34"/>
        <v>UPDATE `TrainedSolider` SET `Defend`='2.6' WHERE `Level`='13';</v>
      </c>
      <c r="V73" t="str">
        <f t="shared" si="35"/>
        <v>UPDATE `TrainedSolider` SET `Health`='12.45' WHERE `Level`='13';</v>
      </c>
      <c r="W73" t="str">
        <f t="shared" si="36"/>
        <v>UPDATE `TrainedSolider` SET `FoodCost`='819132' WHERE `Level`='13';</v>
      </c>
      <c r="X73" t="str">
        <f t="shared" si="37"/>
        <v>UPDATE `TrainedSolider` SET `WoodCost`='801088' WHERE `Level`='13';</v>
      </c>
      <c r="Y73" t="str">
        <f t="shared" si="38"/>
        <v>UPDATE `TrainedSolider` SET `StoneCost`='1140851' WHERE `Level`='13';</v>
      </c>
      <c r="Z73" t="str">
        <f t="shared" si="39"/>
        <v>UPDATE `TrainedSolider` SET `MetalCost`='808124' WHERE `Level`='13';</v>
      </c>
      <c r="AA73" t="str">
        <f t="shared" si="30"/>
        <v>UPDATE `TrainedSolider` SET `TimeMin`='1d 17h:59m:26' WHERE `Level`='13';</v>
      </c>
      <c r="AB73" t="str">
        <f t="shared" si="40"/>
        <v>UPDATE `TrainedSolider` SET `TimeInt`='151166' WHERE `Level`='13';</v>
      </c>
      <c r="AC73" t="str">
        <f t="shared" si="41"/>
        <v>UPDATE `TrainedSolider` SET `Required`='Stone Lv13' WHERE `Level`='13';</v>
      </c>
      <c r="AD73" t="str">
        <f t="shared" si="42"/>
        <v>UPDATE `TrainedSolider` SET `Required_ID`='8' WHERE `Level`='13';</v>
      </c>
      <c r="AE73" t="str">
        <f t="shared" si="43"/>
        <v>UPDATE `TrainedSolider` SET `RequiredLevel`='13' WHERE `Level`='13';</v>
      </c>
      <c r="AK73" s="77"/>
      <c r="AL73" s="78"/>
      <c r="AM73" s="78"/>
      <c r="AN73" s="78"/>
      <c r="AO73" s="78"/>
      <c r="AP73" s="76"/>
      <c r="AQ73" s="79"/>
      <c r="AR73" s="80"/>
    </row>
    <row r="74" spans="1:44" x14ac:dyDescent="0.25">
      <c r="A74" s="18">
        <v>14</v>
      </c>
      <c r="B74" s="73">
        <v>64</v>
      </c>
      <c r="C74" s="20">
        <v>85661</v>
      </c>
      <c r="D74" s="103">
        <v>5.95</v>
      </c>
      <c r="E74" s="103">
        <v>2.65</v>
      </c>
      <c r="F74" s="103">
        <v>12.65</v>
      </c>
      <c r="G74" s="95">
        <v>974316</v>
      </c>
      <c r="H74" s="95">
        <v>956982</v>
      </c>
      <c r="I74" s="95">
        <v>1400554</v>
      </c>
      <c r="J74" s="95">
        <v>951148</v>
      </c>
      <c r="K74" s="98" t="s">
        <v>252</v>
      </c>
      <c r="L74" s="94">
        <v>181399</v>
      </c>
      <c r="M74" s="15" t="s">
        <v>38</v>
      </c>
      <c r="N74" s="54">
        <v>8</v>
      </c>
      <c r="O74" s="54">
        <v>14</v>
      </c>
      <c r="P74" s="91">
        <v>0</v>
      </c>
      <c r="R74" t="str">
        <f t="shared" si="31"/>
        <v>UPDATE `TrainedSolider` SET `TrainingTime`='64' WHERE `Level`='14';</v>
      </c>
      <c r="S74" t="str">
        <f t="shared" si="32"/>
        <v>UPDATE `TrainedSolider` SET `MightBonus`='85661' WHERE `Level`='14';</v>
      </c>
      <c r="T74" t="str">
        <f t="shared" si="33"/>
        <v>UPDATE `TrainedSolider` SET `Attack`='5.95' WHERE `Level`='14';</v>
      </c>
      <c r="U74" t="str">
        <f t="shared" si="34"/>
        <v>UPDATE `TrainedSolider` SET `Defend`='2.65' WHERE `Level`='14';</v>
      </c>
      <c r="V74" t="str">
        <f t="shared" si="35"/>
        <v>UPDATE `TrainedSolider` SET `Health`='12.65' WHERE `Level`='14';</v>
      </c>
      <c r="W74" t="str">
        <f t="shared" si="36"/>
        <v>UPDATE `TrainedSolider` SET `FoodCost`='974316' WHERE `Level`='14';</v>
      </c>
      <c r="X74" t="str">
        <f t="shared" si="37"/>
        <v>UPDATE `TrainedSolider` SET `WoodCost`='956982' WHERE `Level`='14';</v>
      </c>
      <c r="Y74" t="str">
        <f t="shared" si="38"/>
        <v>UPDATE `TrainedSolider` SET `StoneCost`='1400554' WHERE `Level`='14';</v>
      </c>
      <c r="Z74" t="str">
        <f t="shared" si="39"/>
        <v>UPDATE `TrainedSolider` SET `MetalCost`='951148' WHERE `Level`='14';</v>
      </c>
      <c r="AA74" t="str">
        <f t="shared" si="30"/>
        <v>UPDATE `TrainedSolider` SET `TimeMin`='2d 2h:23m:19' WHERE `Level`='14';</v>
      </c>
      <c r="AB74" t="str">
        <f t="shared" si="40"/>
        <v>UPDATE `TrainedSolider` SET `TimeInt`='181399' WHERE `Level`='14';</v>
      </c>
      <c r="AC74" t="str">
        <f t="shared" si="41"/>
        <v>UPDATE `TrainedSolider` SET `Required`='Stone Lv14' WHERE `Level`='14';</v>
      </c>
      <c r="AD74" t="str">
        <f t="shared" si="42"/>
        <v>UPDATE `TrainedSolider` SET `Required_ID`='8' WHERE `Level`='14';</v>
      </c>
      <c r="AE74" t="str">
        <f t="shared" si="43"/>
        <v>UPDATE `TrainedSolider` SET `RequiredLevel`='14' WHERE `Level`='14';</v>
      </c>
      <c r="AK74" s="77"/>
      <c r="AL74" s="78"/>
      <c r="AM74" s="78"/>
      <c r="AN74" s="78"/>
      <c r="AO74" s="78"/>
      <c r="AP74" s="76"/>
      <c r="AQ74" s="79"/>
      <c r="AR74" s="80"/>
    </row>
    <row r="75" spans="1:44" x14ac:dyDescent="0.25">
      <c r="A75" s="18">
        <v>15</v>
      </c>
      <c r="B75" s="73">
        <v>58</v>
      </c>
      <c r="C75" s="20">
        <v>128491</v>
      </c>
      <c r="D75" s="103">
        <v>6.1</v>
      </c>
      <c r="E75" s="103">
        <v>2.7</v>
      </c>
      <c r="F75" s="103">
        <v>12.85</v>
      </c>
      <c r="G75" s="95">
        <v>1533474</v>
      </c>
      <c r="H75" s="95">
        <v>1435832</v>
      </c>
      <c r="I75" s="95">
        <v>2065430</v>
      </c>
      <c r="J75" s="95">
        <v>1389821</v>
      </c>
      <c r="K75" s="99" t="s">
        <v>253</v>
      </c>
      <c r="L75" s="70">
        <v>272099</v>
      </c>
      <c r="M75" s="15" t="s">
        <v>39</v>
      </c>
      <c r="N75" s="54">
        <v>8</v>
      </c>
      <c r="O75" s="54">
        <v>15</v>
      </c>
      <c r="P75" s="91">
        <v>0</v>
      </c>
      <c r="R75" t="str">
        <f t="shared" si="31"/>
        <v>UPDATE `TrainedSolider` SET `TrainingTime`='58' WHERE `Level`='15';</v>
      </c>
      <c r="S75" t="str">
        <f t="shared" si="32"/>
        <v>UPDATE `TrainedSolider` SET `MightBonus`='128491' WHERE `Level`='15';</v>
      </c>
      <c r="T75" t="str">
        <f t="shared" si="33"/>
        <v>UPDATE `TrainedSolider` SET `Attack`='6.1' WHERE `Level`='15';</v>
      </c>
      <c r="U75" t="str">
        <f t="shared" si="34"/>
        <v>UPDATE `TrainedSolider` SET `Defend`='2.7' WHERE `Level`='15';</v>
      </c>
      <c r="V75" t="str">
        <f t="shared" si="35"/>
        <v>UPDATE `TrainedSolider` SET `Health`='12.85' WHERE `Level`='15';</v>
      </c>
      <c r="W75" t="str">
        <f t="shared" si="36"/>
        <v>UPDATE `TrainedSolider` SET `FoodCost`='1533474' WHERE `Level`='15';</v>
      </c>
      <c r="X75" t="str">
        <f t="shared" si="37"/>
        <v>UPDATE `TrainedSolider` SET `WoodCost`='1435832' WHERE `Level`='15';</v>
      </c>
      <c r="Y75" t="str">
        <f t="shared" si="38"/>
        <v>UPDATE `TrainedSolider` SET `StoneCost`='2065430' WHERE `Level`='15';</v>
      </c>
      <c r="Z75" t="str">
        <f t="shared" si="39"/>
        <v>UPDATE `TrainedSolider` SET `MetalCost`='1389821' WHERE `Level`='15';</v>
      </c>
      <c r="AA75" t="str">
        <f t="shared" si="30"/>
        <v>UPDATE `TrainedSolider` SET `TimeMin`='3d 3h:34m:59' WHERE `Level`='15';</v>
      </c>
      <c r="AB75" t="str">
        <f t="shared" si="40"/>
        <v>UPDATE `TrainedSolider` SET `TimeInt`='272099' WHERE `Level`='15';</v>
      </c>
      <c r="AC75" t="str">
        <f t="shared" si="41"/>
        <v>UPDATE `TrainedSolider` SET `Required`='Stone Lv15' WHERE `Level`='15';</v>
      </c>
      <c r="AD75" t="str">
        <f t="shared" si="42"/>
        <v>UPDATE `TrainedSolider` SET `Required_ID`='8' WHERE `Level`='15';</v>
      </c>
      <c r="AE75" t="str">
        <f t="shared" si="43"/>
        <v>UPDATE `TrainedSolider` SET `RequiredLevel`='15' WHERE `Level`='15';</v>
      </c>
      <c r="AK75" s="77"/>
      <c r="AL75" s="78"/>
      <c r="AM75" s="78"/>
      <c r="AN75" s="78"/>
      <c r="AO75" s="78"/>
      <c r="AP75" s="76"/>
      <c r="AQ75" s="79"/>
      <c r="AR75" s="80"/>
    </row>
    <row r="76" spans="1:44" x14ac:dyDescent="0.25">
      <c r="A76" s="18">
        <v>16</v>
      </c>
      <c r="B76" s="73">
        <v>52</v>
      </c>
      <c r="C76" s="20">
        <v>321227</v>
      </c>
      <c r="D76" s="103">
        <v>6.25</v>
      </c>
      <c r="E76" s="103">
        <v>2.75</v>
      </c>
      <c r="F76" s="103">
        <v>13.05</v>
      </c>
      <c r="G76" s="95">
        <v>3713914</v>
      </c>
      <c r="H76" s="95">
        <v>3598272</v>
      </c>
      <c r="I76" s="95">
        <v>5274562</v>
      </c>
      <c r="J76" s="95">
        <v>3474542</v>
      </c>
      <c r="K76" s="98" t="s">
        <v>254</v>
      </c>
      <c r="L76" s="94">
        <v>680245</v>
      </c>
      <c r="M76" s="15" t="s">
        <v>59</v>
      </c>
      <c r="N76" s="54">
        <v>8</v>
      </c>
      <c r="O76" s="54">
        <v>16</v>
      </c>
      <c r="P76" s="91">
        <v>0</v>
      </c>
      <c r="R76" t="str">
        <f t="shared" si="31"/>
        <v>UPDATE `TrainedSolider` SET `TrainingTime`='52' WHERE `Level`='16';</v>
      </c>
      <c r="S76" t="str">
        <f t="shared" si="32"/>
        <v>UPDATE `TrainedSolider` SET `MightBonus`='321227' WHERE `Level`='16';</v>
      </c>
      <c r="T76" t="str">
        <f t="shared" si="33"/>
        <v>UPDATE `TrainedSolider` SET `Attack`='6.25' WHERE `Level`='16';</v>
      </c>
      <c r="U76" t="str">
        <f t="shared" si="34"/>
        <v>UPDATE `TrainedSolider` SET `Defend`='2.75' WHERE `Level`='16';</v>
      </c>
      <c r="V76" t="str">
        <f t="shared" si="35"/>
        <v>UPDATE `TrainedSolider` SET `Health`='13.05' WHERE `Level`='16';</v>
      </c>
      <c r="W76" t="str">
        <f t="shared" si="36"/>
        <v>UPDATE `TrainedSolider` SET `FoodCost`='3713914' WHERE `Level`='16';</v>
      </c>
      <c r="X76" t="str">
        <f t="shared" si="37"/>
        <v>UPDATE `TrainedSolider` SET `WoodCost`='3598272' WHERE `Level`='16';</v>
      </c>
      <c r="Y76" t="str">
        <f t="shared" si="38"/>
        <v>UPDATE `TrainedSolider` SET `StoneCost`='5274562' WHERE `Level`='16';</v>
      </c>
      <c r="Z76" t="str">
        <f t="shared" si="39"/>
        <v>UPDATE `TrainedSolider` SET `MetalCost`='3474542' WHERE `Level`='16';</v>
      </c>
      <c r="AA76" t="str">
        <f t="shared" si="30"/>
        <v>UPDATE `TrainedSolider` SET `TimeMin`='7d 20h:57m:25' WHERE `Level`='16';</v>
      </c>
      <c r="AB76" t="str">
        <f t="shared" si="40"/>
        <v>UPDATE `TrainedSolider` SET `TimeInt`='680245' WHERE `Level`='16';</v>
      </c>
      <c r="AC76" t="str">
        <f t="shared" si="41"/>
        <v>UPDATE `TrainedSolider` SET `Required`='Stone Lv16' WHERE `Level`='16';</v>
      </c>
      <c r="AD76" t="str">
        <f t="shared" si="42"/>
        <v>UPDATE `TrainedSolider` SET `Required_ID`='8' WHERE `Level`='16';</v>
      </c>
      <c r="AE76" t="str">
        <f t="shared" si="43"/>
        <v>UPDATE `TrainedSolider` SET `RequiredLevel`='16' WHERE `Level`='16';</v>
      </c>
      <c r="AK76" s="77"/>
      <c r="AL76" s="78"/>
      <c r="AM76" s="78"/>
      <c r="AN76" s="78"/>
      <c r="AO76" s="78"/>
      <c r="AP76" s="76"/>
      <c r="AQ76" s="79"/>
      <c r="AR76" s="80"/>
    </row>
    <row r="77" spans="1:44" x14ac:dyDescent="0.25">
      <c r="A77" s="18">
        <v>17</v>
      </c>
      <c r="B77" s="73">
        <v>46</v>
      </c>
      <c r="C77" s="20">
        <v>481840</v>
      </c>
      <c r="D77" s="103">
        <v>6.4</v>
      </c>
      <c r="E77" s="103">
        <v>2.8</v>
      </c>
      <c r="F77" s="103">
        <v>13.25</v>
      </c>
      <c r="G77" s="95">
        <v>5600867</v>
      </c>
      <c r="H77" s="95">
        <v>5385464</v>
      </c>
      <c r="I77" s="95">
        <v>7887836</v>
      </c>
      <c r="J77" s="95">
        <v>5217810</v>
      </c>
      <c r="K77" s="99" t="s">
        <v>255</v>
      </c>
      <c r="L77" s="70">
        <v>1020367</v>
      </c>
      <c r="M77" s="15" t="s">
        <v>60</v>
      </c>
      <c r="N77" s="54">
        <v>8</v>
      </c>
      <c r="O77" s="54">
        <v>17</v>
      </c>
      <c r="P77" s="91">
        <v>0</v>
      </c>
      <c r="R77" t="str">
        <f t="shared" si="31"/>
        <v>UPDATE `TrainedSolider` SET `TrainingTime`='46' WHERE `Level`='17';</v>
      </c>
      <c r="S77" t="str">
        <f t="shared" si="32"/>
        <v>UPDATE `TrainedSolider` SET `MightBonus`='481840' WHERE `Level`='17';</v>
      </c>
      <c r="T77" t="str">
        <f t="shared" si="33"/>
        <v>UPDATE `TrainedSolider` SET `Attack`='6.4' WHERE `Level`='17';</v>
      </c>
      <c r="U77" t="str">
        <f t="shared" si="34"/>
        <v>UPDATE `TrainedSolider` SET `Defend`='2.8' WHERE `Level`='17';</v>
      </c>
      <c r="V77" t="str">
        <f t="shared" si="35"/>
        <v>UPDATE `TrainedSolider` SET `Health`='13.25' WHERE `Level`='17';</v>
      </c>
      <c r="W77" t="str">
        <f t="shared" si="36"/>
        <v>UPDATE `TrainedSolider` SET `FoodCost`='5600867' WHERE `Level`='17';</v>
      </c>
      <c r="X77" t="str">
        <f t="shared" si="37"/>
        <v>UPDATE `TrainedSolider` SET `WoodCost`='5385464' WHERE `Level`='17';</v>
      </c>
      <c r="Y77" t="str">
        <f t="shared" si="38"/>
        <v>UPDATE `TrainedSolider` SET `StoneCost`='7887836' WHERE `Level`='17';</v>
      </c>
      <c r="Z77" t="str">
        <f t="shared" si="39"/>
        <v>UPDATE `TrainedSolider` SET `MetalCost`='5217810' WHERE `Level`='17';</v>
      </c>
      <c r="AA77" t="str">
        <f t="shared" si="30"/>
        <v>UPDATE `TrainedSolider` SET `TimeMin`='11d 19h:26m:07' WHERE `Level`='17';</v>
      </c>
      <c r="AB77" t="str">
        <f t="shared" si="40"/>
        <v>UPDATE `TrainedSolider` SET `TimeInt`='1020367' WHERE `Level`='17';</v>
      </c>
      <c r="AC77" t="str">
        <f t="shared" si="41"/>
        <v>UPDATE `TrainedSolider` SET `Required`='Stone Lv17' WHERE `Level`='17';</v>
      </c>
      <c r="AD77" t="str">
        <f t="shared" si="42"/>
        <v>UPDATE `TrainedSolider` SET `Required_ID`='8' WHERE `Level`='17';</v>
      </c>
      <c r="AE77" t="str">
        <f t="shared" si="43"/>
        <v>UPDATE `TrainedSolider` SET `RequiredLevel`='17' WHERE `Level`='17';</v>
      </c>
      <c r="AK77" s="77"/>
      <c r="AL77" s="78"/>
      <c r="AM77" s="78"/>
      <c r="AN77" s="78"/>
      <c r="AO77" s="78"/>
      <c r="AP77" s="76"/>
      <c r="AQ77" s="79"/>
      <c r="AR77" s="80"/>
    </row>
    <row r="78" spans="1:44" x14ac:dyDescent="0.25">
      <c r="A78" s="18">
        <v>18</v>
      </c>
      <c r="B78" s="73">
        <v>40</v>
      </c>
      <c r="C78" s="20">
        <v>963680</v>
      </c>
      <c r="D78" s="103">
        <v>6.55</v>
      </c>
      <c r="E78" s="103">
        <v>2.85</v>
      </c>
      <c r="F78" s="103">
        <v>13.45</v>
      </c>
      <c r="G78" s="95">
        <v>11561144</v>
      </c>
      <c r="H78" s="95">
        <v>10770809</v>
      </c>
      <c r="I78" s="95">
        <v>15416393</v>
      </c>
      <c r="J78" s="95">
        <v>10435619</v>
      </c>
      <c r="K78" s="99" t="s">
        <v>256</v>
      </c>
      <c r="L78" s="94">
        <v>2040734</v>
      </c>
      <c r="M78" s="15" t="s">
        <v>61</v>
      </c>
      <c r="N78" s="54">
        <v>8</v>
      </c>
      <c r="O78" s="54">
        <v>18</v>
      </c>
      <c r="P78" s="91">
        <v>0</v>
      </c>
      <c r="R78" t="str">
        <f t="shared" si="31"/>
        <v>UPDATE `TrainedSolider` SET `TrainingTime`='40' WHERE `Level`='18';</v>
      </c>
      <c r="S78" t="str">
        <f t="shared" si="32"/>
        <v>UPDATE `TrainedSolider` SET `MightBonus`='963680' WHERE `Level`='18';</v>
      </c>
      <c r="T78" t="str">
        <f t="shared" si="33"/>
        <v>UPDATE `TrainedSolider` SET `Attack`='6.55' WHERE `Level`='18';</v>
      </c>
      <c r="U78" t="str">
        <f t="shared" si="34"/>
        <v>UPDATE `TrainedSolider` SET `Defend`='2.85' WHERE `Level`='18';</v>
      </c>
      <c r="V78" t="str">
        <f t="shared" si="35"/>
        <v>UPDATE `TrainedSolider` SET `Health`='13.45' WHERE `Level`='18';</v>
      </c>
      <c r="W78" t="str">
        <f t="shared" si="36"/>
        <v>UPDATE `TrainedSolider` SET `FoodCost`='11561144' WHERE `Level`='18';</v>
      </c>
      <c r="X78" t="str">
        <f t="shared" si="37"/>
        <v>UPDATE `TrainedSolider` SET `WoodCost`='10770809' WHERE `Level`='18';</v>
      </c>
      <c r="Y78" t="str">
        <f t="shared" si="38"/>
        <v>UPDATE `TrainedSolider` SET `StoneCost`='15416393' WHERE `Level`='18';</v>
      </c>
      <c r="Z78" t="str">
        <f t="shared" si="39"/>
        <v>UPDATE `TrainedSolider` SET `MetalCost`='10435619' WHERE `Level`='18';</v>
      </c>
      <c r="AA78" t="str">
        <f t="shared" si="30"/>
        <v>UPDATE `TrainedSolider` SET `TimeMin`='23d 14h:52m:14' WHERE `Level`='18';</v>
      </c>
      <c r="AB78" t="str">
        <f t="shared" si="40"/>
        <v>UPDATE `TrainedSolider` SET `TimeInt`='2040734' WHERE `Level`='18';</v>
      </c>
      <c r="AC78" t="str">
        <f t="shared" si="41"/>
        <v>UPDATE `TrainedSolider` SET `Required`='Stone Lv18' WHERE `Level`='18';</v>
      </c>
      <c r="AD78" t="str">
        <f t="shared" si="42"/>
        <v>UPDATE `TrainedSolider` SET `Required_ID`='8' WHERE `Level`='18';</v>
      </c>
      <c r="AE78" t="str">
        <f t="shared" si="43"/>
        <v>UPDATE `TrainedSolider` SET `RequiredLevel`='18' WHERE `Level`='18';</v>
      </c>
      <c r="AK78" s="77"/>
      <c r="AL78" s="78"/>
      <c r="AM78" s="78"/>
      <c r="AN78" s="78"/>
      <c r="AO78" s="78"/>
      <c r="AP78" s="76"/>
      <c r="AQ78" s="79"/>
      <c r="AR78" s="80"/>
    </row>
    <row r="79" spans="1:44" x14ac:dyDescent="0.25">
      <c r="A79" s="18">
        <v>19</v>
      </c>
      <c r="B79" s="73">
        <v>34</v>
      </c>
      <c r="C79" s="20">
        <v>1445519</v>
      </c>
      <c r="D79" s="103">
        <v>6.7</v>
      </c>
      <c r="E79" s="103">
        <v>2.9</v>
      </c>
      <c r="F79" s="103">
        <v>13.65</v>
      </c>
      <c r="G79" s="95">
        <v>16681511</v>
      </c>
      <c r="H79" s="95">
        <v>16151406</v>
      </c>
      <c r="I79" s="95">
        <v>23567500</v>
      </c>
      <c r="J79" s="95">
        <v>15875542</v>
      </c>
      <c r="K79" s="99" t="s">
        <v>242</v>
      </c>
      <c r="L79" s="70">
        <v>3061100</v>
      </c>
      <c r="M79" s="15" t="s">
        <v>62</v>
      </c>
      <c r="N79" s="54">
        <v>8</v>
      </c>
      <c r="O79" s="54">
        <v>19</v>
      </c>
      <c r="P79" s="91">
        <v>0</v>
      </c>
      <c r="R79" t="str">
        <f t="shared" si="31"/>
        <v>UPDATE `TrainedSolider` SET `TrainingTime`='34' WHERE `Level`='19';</v>
      </c>
      <c r="S79" t="str">
        <f t="shared" si="32"/>
        <v>UPDATE `TrainedSolider` SET `MightBonus`='1445519' WHERE `Level`='19';</v>
      </c>
      <c r="T79" t="str">
        <f t="shared" si="33"/>
        <v>UPDATE `TrainedSolider` SET `Attack`='6.7' WHERE `Level`='19';</v>
      </c>
      <c r="U79" t="str">
        <f t="shared" si="34"/>
        <v>UPDATE `TrainedSolider` SET `Defend`='2.9' WHERE `Level`='19';</v>
      </c>
      <c r="V79" t="str">
        <f t="shared" si="35"/>
        <v>UPDATE `TrainedSolider` SET `Health`='13.65' WHERE `Level`='19';</v>
      </c>
      <c r="W79" t="str">
        <f t="shared" si="36"/>
        <v>UPDATE `TrainedSolider` SET `FoodCost`='16681511' WHERE `Level`='19';</v>
      </c>
      <c r="X79" t="str">
        <f t="shared" si="37"/>
        <v>UPDATE `TrainedSolider` SET `WoodCost`='16151406' WHERE `Level`='19';</v>
      </c>
      <c r="Y79" t="str">
        <f t="shared" si="38"/>
        <v>UPDATE `TrainedSolider` SET `StoneCost`='23567500' WHERE `Level`='19';</v>
      </c>
      <c r="Z79" t="str">
        <f t="shared" si="39"/>
        <v>UPDATE `TrainedSolider` SET `MetalCost`='15875542' WHERE `Level`='19';</v>
      </c>
      <c r="AA79" t="str">
        <f t="shared" si="30"/>
        <v>UPDATE `TrainedSolider` SET `TimeMin`='35d 10h:18m:20' WHERE `Level`='19';</v>
      </c>
      <c r="AB79" t="str">
        <f t="shared" si="40"/>
        <v>UPDATE `TrainedSolider` SET `TimeInt`='3061100' WHERE `Level`='19';</v>
      </c>
      <c r="AC79" t="str">
        <f t="shared" si="41"/>
        <v>UPDATE `TrainedSolider` SET `Required`='Stone Lv19' WHERE `Level`='19';</v>
      </c>
      <c r="AD79" t="str">
        <f t="shared" si="42"/>
        <v>UPDATE `TrainedSolider` SET `Required_ID`='8' WHERE `Level`='19';</v>
      </c>
      <c r="AE79" t="str">
        <f t="shared" si="43"/>
        <v>UPDATE `TrainedSolider` SET `RequiredLevel`='19' WHERE `Level`='19';</v>
      </c>
      <c r="AK79" s="77"/>
      <c r="AL79" s="78"/>
      <c r="AM79" s="78"/>
      <c r="AN79" s="78"/>
      <c r="AO79" s="78"/>
      <c r="AP79" s="76"/>
      <c r="AQ79" s="79"/>
      <c r="AR79" s="80"/>
    </row>
    <row r="80" spans="1:44" x14ac:dyDescent="0.25">
      <c r="A80" s="18">
        <v>20</v>
      </c>
      <c r="B80" s="73">
        <v>30</v>
      </c>
      <c r="C80" s="20">
        <v>0</v>
      </c>
      <c r="D80" s="103">
        <v>6.85</v>
      </c>
      <c r="E80" s="103">
        <v>2.95</v>
      </c>
      <c r="F80" s="103">
        <v>13.85</v>
      </c>
      <c r="G80" s="104">
        <v>0</v>
      </c>
      <c r="H80" s="104">
        <v>0</v>
      </c>
      <c r="I80" s="104">
        <v>0</v>
      </c>
      <c r="J80" s="104">
        <v>0</v>
      </c>
      <c r="K80" s="104">
        <v>0</v>
      </c>
      <c r="L80" s="104">
        <v>0</v>
      </c>
      <c r="M80" s="15"/>
      <c r="N80" s="105">
        <v>0</v>
      </c>
      <c r="O80" s="105">
        <v>0</v>
      </c>
      <c r="P80" s="91">
        <v>0</v>
      </c>
      <c r="R80" t="str">
        <f t="shared" si="31"/>
        <v>UPDATE `TrainedSolider` SET `TrainingTime`='30' WHERE `Level`='20';</v>
      </c>
      <c r="S80" t="str">
        <f t="shared" si="32"/>
        <v>UPDATE `TrainedSolider` SET `MightBonus`='0' WHERE `Level`='20';</v>
      </c>
      <c r="T80" t="str">
        <f t="shared" si="33"/>
        <v>UPDATE `TrainedSolider` SET `Attack`='6.85' WHERE `Level`='20';</v>
      </c>
      <c r="U80" t="str">
        <f t="shared" si="34"/>
        <v>UPDATE `TrainedSolider` SET `Defend`='2.95' WHERE `Level`='20';</v>
      </c>
      <c r="V80" t="str">
        <f t="shared" si="35"/>
        <v>UPDATE `TrainedSolider` SET `Health`='13.85' WHERE `Level`='20';</v>
      </c>
      <c r="W80" t="str">
        <f t="shared" si="36"/>
        <v>UPDATE `TrainedSolider` SET `FoodCost`='0' WHERE `Level`='20';</v>
      </c>
      <c r="X80" t="str">
        <f t="shared" si="37"/>
        <v>UPDATE `TrainedSolider` SET `WoodCost`='0' WHERE `Level`='20';</v>
      </c>
      <c r="Y80" t="str">
        <f t="shared" si="38"/>
        <v>UPDATE `TrainedSolider` SET `StoneCost`='0' WHERE `Level`='20';</v>
      </c>
      <c r="Z80" t="str">
        <f t="shared" si="39"/>
        <v>UPDATE `TrainedSolider` SET `MetalCost`='0' WHERE `Level`='20';</v>
      </c>
      <c r="AA80" t="str">
        <f t="shared" si="30"/>
        <v>UPDATE `TrainedSolider` SET `TimeMin`='0' WHERE `Level`='20';</v>
      </c>
      <c r="AB80" t="str">
        <f t="shared" si="40"/>
        <v>UPDATE `TrainedSolider` SET `TimeInt`='0' WHERE `Level`='20';</v>
      </c>
      <c r="AC80" t="str">
        <f t="shared" si="41"/>
        <v>UPDATE `TrainedSolider` SET `Required`='' WHERE `Level`='20';</v>
      </c>
      <c r="AD80" t="str">
        <f t="shared" si="42"/>
        <v>UPDATE `TrainedSolider` SET `Required_ID`='0' WHERE `Level`='20';</v>
      </c>
      <c r="AE80" t="str">
        <f t="shared" si="43"/>
        <v>UPDATE `TrainedSolider` SET `RequiredLevel`='0' WHERE `Level`='20';</v>
      </c>
      <c r="AK80" s="77"/>
      <c r="AL80" s="78"/>
      <c r="AM80" s="78"/>
      <c r="AN80" s="78"/>
      <c r="AO80" s="78"/>
      <c r="AP80" s="76"/>
      <c r="AQ80" s="79"/>
      <c r="AR80" s="80"/>
    </row>
    <row r="81" spans="1:42" s="4" customFormat="1" x14ac:dyDescent="0.25">
      <c r="K81" s="122"/>
    </row>
    <row r="82" spans="1:42" s="4" customFormat="1" x14ac:dyDescent="0.25">
      <c r="K82" s="122"/>
    </row>
    <row r="84" spans="1:42" s="21" customFormat="1" x14ac:dyDescent="0.25">
      <c r="A84" s="21" t="s">
        <v>13</v>
      </c>
      <c r="B84" s="21" t="s">
        <v>50</v>
      </c>
      <c r="C84" s="21" t="s">
        <v>11</v>
      </c>
      <c r="K84" s="92"/>
      <c r="L84" s="27"/>
      <c r="M84" s="27"/>
      <c r="N84" s="29"/>
      <c r="O84" s="27"/>
      <c r="P84" s="27"/>
      <c r="Q84" s="27"/>
      <c r="R84" s="27"/>
      <c r="S84" s="27"/>
      <c r="T84" s="27"/>
      <c r="U84" s="27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H84" s="32"/>
      <c r="AI84" s="32"/>
      <c r="AJ84" s="32"/>
      <c r="AK84" s="32"/>
      <c r="AL84" s="32"/>
      <c r="AM84" s="32"/>
      <c r="AN84" s="32"/>
      <c r="AO84" s="32"/>
      <c r="AP84" s="32"/>
    </row>
    <row r="85" spans="1:42" s="3" customFormat="1" x14ac:dyDescent="0.25">
      <c r="K85" s="93"/>
      <c r="L85" s="28"/>
      <c r="M85" s="28"/>
      <c r="N85" s="30"/>
      <c r="O85" s="28"/>
      <c r="P85" s="28"/>
      <c r="Q85" s="28"/>
      <c r="R85" s="28"/>
      <c r="S85" s="28"/>
      <c r="T85" s="28"/>
      <c r="U85" s="28"/>
      <c r="W85" s="4"/>
      <c r="X85" s="4"/>
      <c r="Y85" s="4"/>
      <c r="Z85" s="4"/>
      <c r="AA85" s="4"/>
      <c r="AB85" s="4"/>
      <c r="AC85" s="4"/>
      <c r="AD85" s="4"/>
      <c r="AE85" s="4"/>
      <c r="AF85" s="4"/>
      <c r="AH85" s="33"/>
      <c r="AI85" s="33"/>
      <c r="AJ85" s="33"/>
      <c r="AK85" s="33"/>
      <c r="AL85" s="33"/>
      <c r="AM85" s="33"/>
      <c r="AN85" s="33"/>
      <c r="AO85" s="33"/>
      <c r="AP85" s="33"/>
    </row>
    <row r="86" spans="1:42" ht="30" x14ac:dyDescent="0.25">
      <c r="A86" s="42" t="s">
        <v>0</v>
      </c>
      <c r="B86" s="106" t="s">
        <v>170</v>
      </c>
      <c r="C86" s="42" t="s">
        <v>169</v>
      </c>
      <c r="D86" s="42" t="s">
        <v>168</v>
      </c>
      <c r="E86" s="42" t="s">
        <v>32</v>
      </c>
      <c r="F86" s="42" t="s">
        <v>34</v>
      </c>
      <c r="G86" s="8" t="s">
        <v>180</v>
      </c>
      <c r="H86" s="8" t="s">
        <v>181</v>
      </c>
      <c r="I86" s="8" t="s">
        <v>182</v>
      </c>
      <c r="J86" s="8" t="s">
        <v>179</v>
      </c>
      <c r="K86" s="8" t="s">
        <v>178</v>
      </c>
      <c r="L86" s="42" t="s">
        <v>177</v>
      </c>
      <c r="M86" s="107" t="s">
        <v>5</v>
      </c>
      <c r="N86" s="42" t="s">
        <v>239</v>
      </c>
      <c r="O86" s="42" t="s">
        <v>240</v>
      </c>
      <c r="P86" s="11" t="s">
        <v>184</v>
      </c>
      <c r="Q86" s="102" t="s">
        <v>290</v>
      </c>
      <c r="R86" s="106" t="s">
        <v>170</v>
      </c>
      <c r="S86" s="42" t="s">
        <v>169</v>
      </c>
      <c r="T86" s="42" t="s">
        <v>168</v>
      </c>
      <c r="U86" s="42" t="s">
        <v>32</v>
      </c>
      <c r="V86" s="42" t="s">
        <v>34</v>
      </c>
      <c r="W86" s="8" t="s">
        <v>180</v>
      </c>
      <c r="X86" s="8" t="s">
        <v>181</v>
      </c>
      <c r="Y86" s="8" t="s">
        <v>182</v>
      </c>
      <c r="Z86" s="8" t="s">
        <v>179</v>
      </c>
      <c r="AA86" s="8" t="s">
        <v>178</v>
      </c>
      <c r="AB86" s="42" t="s">
        <v>177</v>
      </c>
      <c r="AC86" s="107" t="s">
        <v>5</v>
      </c>
      <c r="AD86" s="42" t="s">
        <v>239</v>
      </c>
      <c r="AE86" s="42" t="s">
        <v>240</v>
      </c>
    </row>
    <row r="87" spans="1:42" x14ac:dyDescent="0.25">
      <c r="A87" s="18">
        <v>1</v>
      </c>
      <c r="B87" s="73">
        <v>290</v>
      </c>
      <c r="C87" s="20">
        <v>306</v>
      </c>
      <c r="D87" s="103">
        <v>6</v>
      </c>
      <c r="E87" s="103">
        <v>3</v>
      </c>
      <c r="F87" s="103">
        <v>15</v>
      </c>
      <c r="G87" s="95">
        <v>3456</v>
      </c>
      <c r="H87" s="95">
        <v>3312</v>
      </c>
      <c r="I87" s="95">
        <v>2700</v>
      </c>
      <c r="J87" s="95">
        <v>5832</v>
      </c>
      <c r="K87" s="123" t="s">
        <v>260</v>
      </c>
      <c r="L87" s="70">
        <v>648</v>
      </c>
      <c r="M87" s="15"/>
      <c r="N87" s="54">
        <v>0</v>
      </c>
      <c r="O87" s="54">
        <v>0</v>
      </c>
      <c r="P87" s="91">
        <v>0</v>
      </c>
      <c r="Q87" t="s">
        <v>183</v>
      </c>
      <c r="R87" t="str">
        <f t="shared" ref="R87:AE87" si="44">CONCATENATE($Q$86,R$86,$Q$87,B87,$Q$88,$A87,$Q$89)</f>
        <v>UPDATE `ForbiddenGuard` SET `TrainingTime`='290' WHERE `Level`='1';</v>
      </c>
      <c r="S87" t="str">
        <f t="shared" si="44"/>
        <v>UPDATE `ForbiddenGuard` SET `MightBonus`='306' WHERE `Level`='1';</v>
      </c>
      <c r="T87" t="str">
        <f t="shared" si="44"/>
        <v>UPDATE `ForbiddenGuard` SET `Attack`='6' WHERE `Level`='1';</v>
      </c>
      <c r="U87" t="str">
        <f t="shared" si="44"/>
        <v>UPDATE `ForbiddenGuard` SET `Defend`='3' WHERE `Level`='1';</v>
      </c>
      <c r="V87" t="str">
        <f t="shared" si="44"/>
        <v>UPDATE `ForbiddenGuard` SET `Health`='15' WHERE `Level`='1';</v>
      </c>
      <c r="W87" t="str">
        <f t="shared" si="44"/>
        <v>UPDATE `ForbiddenGuard` SET `FoodCost`='3456' WHERE `Level`='1';</v>
      </c>
      <c r="X87" t="str">
        <f t="shared" si="44"/>
        <v>UPDATE `ForbiddenGuard` SET `WoodCost`='3312' WHERE `Level`='1';</v>
      </c>
      <c r="Y87" t="str">
        <f t="shared" si="44"/>
        <v>UPDATE `ForbiddenGuard` SET `StoneCost`='2700' WHERE `Level`='1';</v>
      </c>
      <c r="Z87" t="str">
        <f t="shared" si="44"/>
        <v>UPDATE `ForbiddenGuard` SET `MetalCost`='5832' WHERE `Level`='1';</v>
      </c>
      <c r="AA87" t="str">
        <f t="shared" ref="AA87:AA106" si="45">CONCATENATE($Q$86,AA$86,$Q$87,K87,$Q$88,$A87,$Q$89)</f>
        <v>UPDATE `ForbiddenGuard` SET `TimeMin`='10m:48' WHERE `Level`='1';</v>
      </c>
      <c r="AB87" t="str">
        <f t="shared" si="44"/>
        <v>UPDATE `ForbiddenGuard` SET `TimeInt`='648' WHERE `Level`='1';</v>
      </c>
      <c r="AC87" t="str">
        <f t="shared" si="44"/>
        <v>UPDATE `ForbiddenGuard` SET `Required`='' WHERE `Level`='1';</v>
      </c>
      <c r="AD87" t="str">
        <f t="shared" si="44"/>
        <v>UPDATE `ForbiddenGuard` SET `Required_ID`='0' WHERE `Level`='1';</v>
      </c>
      <c r="AE87" t="str">
        <f t="shared" si="44"/>
        <v>UPDATE `ForbiddenGuard` SET `RequiredLevel`='0' WHERE `Level`='1';</v>
      </c>
    </row>
    <row r="88" spans="1:42" x14ac:dyDescent="0.25">
      <c r="A88" s="18">
        <v>2</v>
      </c>
      <c r="B88" s="73">
        <v>283</v>
      </c>
      <c r="C88" s="20">
        <v>765</v>
      </c>
      <c r="D88" s="103">
        <v>6.15</v>
      </c>
      <c r="E88" s="103">
        <v>3.05</v>
      </c>
      <c r="F88" s="103">
        <v>15.25</v>
      </c>
      <c r="G88" s="95">
        <v>8792</v>
      </c>
      <c r="H88" s="95">
        <v>8547</v>
      </c>
      <c r="I88" s="95">
        <v>8634</v>
      </c>
      <c r="J88" s="95">
        <v>12219</v>
      </c>
      <c r="K88" s="124" t="s">
        <v>261</v>
      </c>
      <c r="L88" s="94">
        <v>1620</v>
      </c>
      <c r="M88" s="15"/>
      <c r="N88" s="54">
        <v>0</v>
      </c>
      <c r="O88" s="54">
        <v>0</v>
      </c>
      <c r="P88" s="91">
        <v>0</v>
      </c>
      <c r="Q88" s="101" t="s">
        <v>176</v>
      </c>
      <c r="R88" t="str">
        <f t="shared" ref="R88:R106" si="46">CONCATENATE($Q$86,R$86,$Q$87,B88,$Q$88,$A88,$Q$89)</f>
        <v>UPDATE `ForbiddenGuard` SET `TrainingTime`='283' WHERE `Level`='2';</v>
      </c>
      <c r="S88" t="str">
        <f t="shared" ref="S88:S106" si="47">CONCATENATE($Q$86,S$86,$Q$87,C88,$Q$88,$A88,$Q$89)</f>
        <v>UPDATE `ForbiddenGuard` SET `MightBonus`='765' WHERE `Level`='2';</v>
      </c>
      <c r="T88" t="str">
        <f t="shared" ref="T88:T106" si="48">CONCATENATE($Q$86,T$86,$Q$87,D88,$Q$88,$A88,$Q$89)</f>
        <v>UPDATE `ForbiddenGuard` SET `Attack`='6.15' WHERE `Level`='2';</v>
      </c>
      <c r="U88" t="str">
        <f t="shared" ref="U88:U106" si="49">CONCATENATE($Q$86,U$86,$Q$87,E88,$Q$88,$A88,$Q$89)</f>
        <v>UPDATE `ForbiddenGuard` SET `Defend`='3.05' WHERE `Level`='2';</v>
      </c>
      <c r="V88" t="str">
        <f t="shared" ref="V88:V106" si="50">CONCATENATE($Q$86,V$86,$Q$87,F88,$Q$88,$A88,$Q$89)</f>
        <v>UPDATE `ForbiddenGuard` SET `Health`='15.25' WHERE `Level`='2';</v>
      </c>
      <c r="W88" t="str">
        <f t="shared" ref="W88:W106" si="51">CONCATENATE($Q$86,W$86,$Q$87,G88,$Q$88,$A88,$Q$89)</f>
        <v>UPDATE `ForbiddenGuard` SET `FoodCost`='8792' WHERE `Level`='2';</v>
      </c>
      <c r="X88" t="str">
        <f t="shared" ref="X88:X106" si="52">CONCATENATE($Q$86,X$86,$Q$87,H88,$Q$88,$A88,$Q$89)</f>
        <v>UPDATE `ForbiddenGuard` SET `WoodCost`='8547' WHERE `Level`='2';</v>
      </c>
      <c r="Y88" t="str">
        <f t="shared" ref="Y88:Y106" si="53">CONCATENATE($Q$86,Y$86,$Q$87,I88,$Q$88,$A88,$Q$89)</f>
        <v>UPDATE `ForbiddenGuard` SET `StoneCost`='8634' WHERE `Level`='2';</v>
      </c>
      <c r="Z88" t="str">
        <f t="shared" ref="Z88:Z106" si="54">CONCATENATE($Q$86,Z$86,$Q$87,J88,$Q$88,$A88,$Q$89)</f>
        <v>UPDATE `ForbiddenGuard` SET `MetalCost`='12219' WHERE `Level`='2';</v>
      </c>
      <c r="AA88" t="str">
        <f t="shared" si="45"/>
        <v>UPDATE `ForbiddenGuard` SET `TimeMin`='27m:00' WHERE `Level`='2';</v>
      </c>
      <c r="AB88" t="str">
        <f t="shared" ref="AB88:AB106" si="55">CONCATENATE($Q$86,AB$86,$Q$87,L88,$Q$88,$A88,$Q$89)</f>
        <v>UPDATE `ForbiddenGuard` SET `TimeInt`='1620' WHERE `Level`='2';</v>
      </c>
      <c r="AC88" t="str">
        <f t="shared" ref="AC88:AC106" si="56">CONCATENATE($Q$86,AC$86,$Q$87,M88,$Q$88,$A88,$Q$89)</f>
        <v>UPDATE `ForbiddenGuard` SET `Required`='' WHERE `Level`='2';</v>
      </c>
      <c r="AD88" t="str">
        <f t="shared" ref="AD88:AD106" si="57">CONCATENATE($Q$86,AD$86,$Q$87,N88,$Q$88,$A88,$Q$89)</f>
        <v>UPDATE `ForbiddenGuard` SET `Required_ID`='0' WHERE `Level`='2';</v>
      </c>
      <c r="AE88" t="str">
        <f t="shared" ref="AE88:AE106" si="58">CONCATENATE($Q$86,AE$86,$Q$87,O88,$Q$88,$A88,$Q$89)</f>
        <v>UPDATE `ForbiddenGuard` SET `RequiredLevel`='0' WHERE `Level`='2';</v>
      </c>
    </row>
    <row r="89" spans="1:42" x14ac:dyDescent="0.25">
      <c r="A89" s="18">
        <v>3</v>
      </c>
      <c r="B89" s="73">
        <v>276</v>
      </c>
      <c r="C89" s="20">
        <v>1224</v>
      </c>
      <c r="D89" s="103">
        <v>6.3</v>
      </c>
      <c r="E89" s="103">
        <v>3.1</v>
      </c>
      <c r="F89" s="103">
        <v>15.45</v>
      </c>
      <c r="G89" s="95">
        <v>14012</v>
      </c>
      <c r="H89" s="95">
        <v>13673</v>
      </c>
      <c r="I89" s="95">
        <v>13959</v>
      </c>
      <c r="J89" s="95">
        <v>19548</v>
      </c>
      <c r="K89" s="123" t="s">
        <v>262</v>
      </c>
      <c r="L89" s="70">
        <v>2592</v>
      </c>
      <c r="M89" s="15"/>
      <c r="N89" s="54">
        <v>0</v>
      </c>
      <c r="O89" s="54">
        <v>0</v>
      </c>
      <c r="P89" s="91">
        <v>0</v>
      </c>
      <c r="Q89" s="101" t="s">
        <v>175</v>
      </c>
      <c r="R89" t="str">
        <f t="shared" si="46"/>
        <v>UPDATE `ForbiddenGuard` SET `TrainingTime`='276' WHERE `Level`='3';</v>
      </c>
      <c r="S89" t="str">
        <f t="shared" si="47"/>
        <v>UPDATE `ForbiddenGuard` SET `MightBonus`='1224' WHERE `Level`='3';</v>
      </c>
      <c r="T89" t="str">
        <f t="shared" si="48"/>
        <v>UPDATE `ForbiddenGuard` SET `Attack`='6.3' WHERE `Level`='3';</v>
      </c>
      <c r="U89" t="str">
        <f t="shared" si="49"/>
        <v>UPDATE `ForbiddenGuard` SET `Defend`='3.1' WHERE `Level`='3';</v>
      </c>
      <c r="V89" t="str">
        <f t="shared" si="50"/>
        <v>UPDATE `ForbiddenGuard` SET `Health`='15.45' WHERE `Level`='3';</v>
      </c>
      <c r="W89" t="str">
        <f t="shared" si="51"/>
        <v>UPDATE `ForbiddenGuard` SET `FoodCost`='14012' WHERE `Level`='3';</v>
      </c>
      <c r="X89" t="str">
        <f t="shared" si="52"/>
        <v>UPDATE `ForbiddenGuard` SET `WoodCost`='13673' WHERE `Level`='3';</v>
      </c>
      <c r="Y89" t="str">
        <f t="shared" si="53"/>
        <v>UPDATE `ForbiddenGuard` SET `StoneCost`='13959' WHERE `Level`='3';</v>
      </c>
      <c r="Z89" t="str">
        <f t="shared" si="54"/>
        <v>UPDATE `ForbiddenGuard` SET `MetalCost`='19548' WHERE `Level`='3';</v>
      </c>
      <c r="AA89" t="str">
        <f t="shared" si="45"/>
        <v>UPDATE `ForbiddenGuard` SET `TimeMin`='43m:12' WHERE `Level`='3';</v>
      </c>
      <c r="AB89" t="str">
        <f t="shared" si="55"/>
        <v>UPDATE `ForbiddenGuard` SET `TimeInt`='2592' WHERE `Level`='3';</v>
      </c>
      <c r="AC89" t="str">
        <f t="shared" si="56"/>
        <v>UPDATE `ForbiddenGuard` SET `Required`='' WHERE `Level`='3';</v>
      </c>
      <c r="AD89" t="str">
        <f t="shared" si="57"/>
        <v>UPDATE `ForbiddenGuard` SET `Required_ID`='0' WHERE `Level`='3';</v>
      </c>
      <c r="AE89" t="str">
        <f t="shared" si="58"/>
        <v>UPDATE `ForbiddenGuard` SET `RequiredLevel`='0' WHERE `Level`='3';</v>
      </c>
    </row>
    <row r="90" spans="1:42" x14ac:dyDescent="0.25">
      <c r="A90" s="18">
        <v>4</v>
      </c>
      <c r="B90" s="73">
        <v>269</v>
      </c>
      <c r="C90" s="20">
        <v>3060</v>
      </c>
      <c r="D90" s="103">
        <v>6.45</v>
      </c>
      <c r="E90" s="103">
        <v>3.15</v>
      </c>
      <c r="F90" s="103">
        <v>15.65</v>
      </c>
      <c r="G90" s="95">
        <v>34805</v>
      </c>
      <c r="H90" s="95">
        <v>34185</v>
      </c>
      <c r="I90" s="95">
        <v>33279</v>
      </c>
      <c r="J90" s="95">
        <v>50673</v>
      </c>
      <c r="K90" s="124" t="s">
        <v>247</v>
      </c>
      <c r="L90" s="94">
        <v>6480</v>
      </c>
      <c r="M90" s="15"/>
      <c r="N90" s="54">
        <v>0</v>
      </c>
      <c r="O90" s="54">
        <v>0</v>
      </c>
      <c r="P90" s="91">
        <v>0</v>
      </c>
      <c r="R90" t="str">
        <f t="shared" si="46"/>
        <v>UPDATE `ForbiddenGuard` SET `TrainingTime`='269' WHERE `Level`='4';</v>
      </c>
      <c r="S90" t="str">
        <f t="shared" si="47"/>
        <v>UPDATE `ForbiddenGuard` SET `MightBonus`='3060' WHERE `Level`='4';</v>
      </c>
      <c r="T90" t="str">
        <f t="shared" si="48"/>
        <v>UPDATE `ForbiddenGuard` SET `Attack`='6.45' WHERE `Level`='4';</v>
      </c>
      <c r="U90" t="str">
        <f t="shared" si="49"/>
        <v>UPDATE `ForbiddenGuard` SET `Defend`='3.15' WHERE `Level`='4';</v>
      </c>
      <c r="V90" t="str">
        <f t="shared" si="50"/>
        <v>UPDATE `ForbiddenGuard` SET `Health`='15.65' WHERE `Level`='4';</v>
      </c>
      <c r="W90" t="str">
        <f t="shared" si="51"/>
        <v>UPDATE `ForbiddenGuard` SET `FoodCost`='34805' WHERE `Level`='4';</v>
      </c>
      <c r="X90" t="str">
        <f t="shared" si="52"/>
        <v>UPDATE `ForbiddenGuard` SET `WoodCost`='34185' WHERE `Level`='4';</v>
      </c>
      <c r="Y90" t="str">
        <f t="shared" si="53"/>
        <v>UPDATE `ForbiddenGuard` SET `StoneCost`='33279' WHERE `Level`='4';</v>
      </c>
      <c r="Z90" t="str">
        <f t="shared" si="54"/>
        <v>UPDATE `ForbiddenGuard` SET `MetalCost`='50673' WHERE `Level`='4';</v>
      </c>
      <c r="AA90" t="str">
        <f t="shared" si="45"/>
        <v>UPDATE `ForbiddenGuard` SET `TimeMin`='1h:48m:00' WHERE `Level`='4';</v>
      </c>
      <c r="AB90" t="str">
        <f t="shared" si="55"/>
        <v>UPDATE `ForbiddenGuard` SET `TimeInt`='6480' WHERE `Level`='4';</v>
      </c>
      <c r="AC90" t="str">
        <f t="shared" si="56"/>
        <v>UPDATE `ForbiddenGuard` SET `Required`='' WHERE `Level`='4';</v>
      </c>
      <c r="AD90" t="str">
        <f t="shared" si="57"/>
        <v>UPDATE `ForbiddenGuard` SET `Required_ID`='0' WHERE `Level`='4';</v>
      </c>
      <c r="AE90" t="str">
        <f t="shared" si="58"/>
        <v>UPDATE `ForbiddenGuard` SET `RequiredLevel`='0' WHERE `Level`='4';</v>
      </c>
    </row>
    <row r="91" spans="1:42" x14ac:dyDescent="0.25">
      <c r="A91" s="18">
        <v>5</v>
      </c>
      <c r="B91" s="73">
        <v>262</v>
      </c>
      <c r="C91" s="20">
        <v>4590</v>
      </c>
      <c r="D91" s="103">
        <v>6.6</v>
      </c>
      <c r="E91" s="103">
        <v>3.2</v>
      </c>
      <c r="F91" s="103">
        <v>15.85</v>
      </c>
      <c r="G91" s="95">
        <v>52208</v>
      </c>
      <c r="H91" s="95">
        <v>51189</v>
      </c>
      <c r="I91" s="95">
        <v>50907</v>
      </c>
      <c r="J91" s="95">
        <v>75111</v>
      </c>
      <c r="K91" s="123" t="s">
        <v>263</v>
      </c>
      <c r="L91" s="70">
        <v>9720</v>
      </c>
      <c r="M91" s="15"/>
      <c r="N91" s="54">
        <v>0</v>
      </c>
      <c r="O91" s="54">
        <v>0</v>
      </c>
      <c r="P91" s="91">
        <v>0</v>
      </c>
      <c r="R91" t="str">
        <f t="shared" si="46"/>
        <v>UPDATE `ForbiddenGuard` SET `TrainingTime`='262' WHERE `Level`='5';</v>
      </c>
      <c r="S91" t="str">
        <f t="shared" si="47"/>
        <v>UPDATE `ForbiddenGuard` SET `MightBonus`='4590' WHERE `Level`='5';</v>
      </c>
      <c r="T91" t="str">
        <f t="shared" si="48"/>
        <v>UPDATE `ForbiddenGuard` SET `Attack`='6.6' WHERE `Level`='5';</v>
      </c>
      <c r="U91" t="str">
        <f t="shared" si="49"/>
        <v>UPDATE `ForbiddenGuard` SET `Defend`='3.2' WHERE `Level`='5';</v>
      </c>
      <c r="V91" t="str">
        <f t="shared" si="50"/>
        <v>UPDATE `ForbiddenGuard` SET `Health`='15.85' WHERE `Level`='5';</v>
      </c>
      <c r="W91" t="str">
        <f t="shared" si="51"/>
        <v>UPDATE `ForbiddenGuard` SET `FoodCost`='52208' WHERE `Level`='5';</v>
      </c>
      <c r="X91" t="str">
        <f t="shared" si="52"/>
        <v>UPDATE `ForbiddenGuard` SET `WoodCost`='51189' WHERE `Level`='5';</v>
      </c>
      <c r="Y91" t="str">
        <f t="shared" si="53"/>
        <v>UPDATE `ForbiddenGuard` SET `StoneCost`='50907' WHERE `Level`='5';</v>
      </c>
      <c r="Z91" t="str">
        <f t="shared" si="54"/>
        <v>UPDATE `ForbiddenGuard` SET `MetalCost`='75111' WHERE `Level`='5';</v>
      </c>
      <c r="AA91" t="str">
        <f t="shared" si="45"/>
        <v>UPDATE `ForbiddenGuard` SET `TimeMin`='2h:42m:00' WHERE `Level`='5';</v>
      </c>
      <c r="AB91" t="str">
        <f t="shared" si="55"/>
        <v>UPDATE `ForbiddenGuard` SET `TimeInt`='9720' WHERE `Level`='5';</v>
      </c>
      <c r="AC91" t="str">
        <f t="shared" si="56"/>
        <v>UPDATE `ForbiddenGuard` SET `Required`='' WHERE `Level`='5';</v>
      </c>
      <c r="AD91" t="str">
        <f t="shared" si="57"/>
        <v>UPDATE `ForbiddenGuard` SET `Required_ID`='0' WHERE `Level`='5';</v>
      </c>
      <c r="AE91" t="str">
        <f t="shared" si="58"/>
        <v>UPDATE `ForbiddenGuard` SET `RequiredLevel`='0' WHERE `Level`='5';</v>
      </c>
    </row>
    <row r="92" spans="1:42" x14ac:dyDescent="0.25">
      <c r="A92" s="18">
        <v>6</v>
      </c>
      <c r="B92" s="73">
        <v>255</v>
      </c>
      <c r="C92" s="20">
        <v>9180</v>
      </c>
      <c r="D92" s="103">
        <v>6.75</v>
      </c>
      <c r="E92" s="103">
        <v>3.25</v>
      </c>
      <c r="F92" s="103">
        <v>16.05</v>
      </c>
      <c r="G92" s="95">
        <v>104505</v>
      </c>
      <c r="H92" s="95">
        <v>106157</v>
      </c>
      <c r="I92" s="95">
        <v>101096</v>
      </c>
      <c r="J92" s="95">
        <v>147161</v>
      </c>
      <c r="K92" s="124" t="s">
        <v>249</v>
      </c>
      <c r="L92" s="94">
        <v>19440</v>
      </c>
      <c r="M92" s="15"/>
      <c r="N92" s="54">
        <v>0</v>
      </c>
      <c r="O92" s="54">
        <v>0</v>
      </c>
      <c r="P92" s="91">
        <v>0</v>
      </c>
      <c r="R92" t="str">
        <f t="shared" si="46"/>
        <v>UPDATE `ForbiddenGuard` SET `TrainingTime`='255' WHERE `Level`='6';</v>
      </c>
      <c r="S92" t="str">
        <f t="shared" si="47"/>
        <v>UPDATE `ForbiddenGuard` SET `MightBonus`='9180' WHERE `Level`='6';</v>
      </c>
      <c r="T92" t="str">
        <f t="shared" si="48"/>
        <v>UPDATE `ForbiddenGuard` SET `Attack`='6.75' WHERE `Level`='6';</v>
      </c>
      <c r="U92" t="str">
        <f t="shared" si="49"/>
        <v>UPDATE `ForbiddenGuard` SET `Defend`='3.25' WHERE `Level`='6';</v>
      </c>
      <c r="V92" t="str">
        <f t="shared" si="50"/>
        <v>UPDATE `ForbiddenGuard` SET `Health`='16.05' WHERE `Level`='6';</v>
      </c>
      <c r="W92" t="str">
        <f t="shared" si="51"/>
        <v>UPDATE `ForbiddenGuard` SET `FoodCost`='104505' WHERE `Level`='6';</v>
      </c>
      <c r="X92" t="str">
        <f t="shared" si="52"/>
        <v>UPDATE `ForbiddenGuard` SET `WoodCost`='106157' WHERE `Level`='6';</v>
      </c>
      <c r="Y92" t="str">
        <f t="shared" si="53"/>
        <v>UPDATE `ForbiddenGuard` SET `StoneCost`='101096' WHERE `Level`='6';</v>
      </c>
      <c r="Z92" t="str">
        <f t="shared" si="54"/>
        <v>UPDATE `ForbiddenGuard` SET `MetalCost`='147161' WHERE `Level`='6';</v>
      </c>
      <c r="AA92" t="str">
        <f t="shared" si="45"/>
        <v>UPDATE `ForbiddenGuard` SET `TimeMin`='5h:24m:00' WHERE `Level`='6';</v>
      </c>
      <c r="AB92" t="str">
        <f t="shared" si="55"/>
        <v>UPDATE `ForbiddenGuard` SET `TimeInt`='19440' WHERE `Level`='6';</v>
      </c>
      <c r="AC92" t="str">
        <f t="shared" si="56"/>
        <v>UPDATE `ForbiddenGuard` SET `Required`='' WHERE `Level`='6';</v>
      </c>
      <c r="AD92" t="str">
        <f t="shared" si="57"/>
        <v>UPDATE `ForbiddenGuard` SET `Required_ID`='0' WHERE `Level`='6';</v>
      </c>
      <c r="AE92" t="str">
        <f t="shared" si="58"/>
        <v>UPDATE `ForbiddenGuard` SET `RequiredLevel`='0' WHERE `Level`='6';</v>
      </c>
    </row>
    <row r="93" spans="1:42" x14ac:dyDescent="0.25">
      <c r="A93" s="18">
        <v>7</v>
      </c>
      <c r="B93" s="73">
        <v>248</v>
      </c>
      <c r="C93" s="20">
        <v>13770</v>
      </c>
      <c r="D93" s="103">
        <v>6.9</v>
      </c>
      <c r="E93" s="103">
        <v>3.3</v>
      </c>
      <c r="F93" s="103">
        <v>16.25</v>
      </c>
      <c r="G93" s="95">
        <v>161121</v>
      </c>
      <c r="H93" s="95">
        <v>153836</v>
      </c>
      <c r="I93" s="95">
        <v>149933</v>
      </c>
      <c r="J93" s="95">
        <v>223532</v>
      </c>
      <c r="K93" s="123" t="s">
        <v>264</v>
      </c>
      <c r="L93" s="70">
        <v>29160</v>
      </c>
      <c r="M93" s="15"/>
      <c r="N93" s="54">
        <v>0</v>
      </c>
      <c r="O93" s="54">
        <v>0</v>
      </c>
      <c r="P93" s="91">
        <v>0</v>
      </c>
      <c r="R93" t="str">
        <f t="shared" si="46"/>
        <v>UPDATE `ForbiddenGuard` SET `TrainingTime`='248' WHERE `Level`='7';</v>
      </c>
      <c r="S93" t="str">
        <f t="shared" si="47"/>
        <v>UPDATE `ForbiddenGuard` SET `MightBonus`='13770' WHERE `Level`='7';</v>
      </c>
      <c r="T93" t="str">
        <f t="shared" si="48"/>
        <v>UPDATE `ForbiddenGuard` SET `Attack`='6.9' WHERE `Level`='7';</v>
      </c>
      <c r="U93" t="str">
        <f t="shared" si="49"/>
        <v>UPDATE `ForbiddenGuard` SET `Defend`='3.3' WHERE `Level`='7';</v>
      </c>
      <c r="V93" t="str">
        <f t="shared" si="50"/>
        <v>UPDATE `ForbiddenGuard` SET `Health`='16.25' WHERE `Level`='7';</v>
      </c>
      <c r="W93" t="str">
        <f t="shared" si="51"/>
        <v>UPDATE `ForbiddenGuard` SET `FoodCost`='161121' WHERE `Level`='7';</v>
      </c>
      <c r="X93" t="str">
        <f t="shared" si="52"/>
        <v>UPDATE `ForbiddenGuard` SET `WoodCost`='153836' WHERE `Level`='7';</v>
      </c>
      <c r="Y93" t="str">
        <f t="shared" si="53"/>
        <v>UPDATE `ForbiddenGuard` SET `StoneCost`='149933' WHERE `Level`='7';</v>
      </c>
      <c r="Z93" t="str">
        <f t="shared" si="54"/>
        <v>UPDATE `ForbiddenGuard` SET `MetalCost`='223532' WHERE `Level`='7';</v>
      </c>
      <c r="AA93" t="str">
        <f t="shared" si="45"/>
        <v>UPDATE `ForbiddenGuard` SET `TimeMin`='8h:06m:00' WHERE `Level`='7';</v>
      </c>
      <c r="AB93" t="str">
        <f t="shared" si="55"/>
        <v>UPDATE `ForbiddenGuard` SET `TimeInt`='29160' WHERE `Level`='7';</v>
      </c>
      <c r="AC93" t="str">
        <f t="shared" si="56"/>
        <v>UPDATE `ForbiddenGuard` SET `Required`='' WHERE `Level`='7';</v>
      </c>
      <c r="AD93" t="str">
        <f t="shared" si="57"/>
        <v>UPDATE `ForbiddenGuard` SET `Required_ID`='0' WHERE `Level`='7';</v>
      </c>
      <c r="AE93" t="str">
        <f t="shared" si="58"/>
        <v>UPDATE `ForbiddenGuard` SET `RequiredLevel`='0' WHERE `Level`='7';</v>
      </c>
    </row>
    <row r="94" spans="1:42" x14ac:dyDescent="0.25">
      <c r="A94" s="18">
        <v>8</v>
      </c>
      <c r="B94" s="73">
        <v>241</v>
      </c>
      <c r="C94" s="20">
        <v>34425</v>
      </c>
      <c r="D94" s="103">
        <v>7.05</v>
      </c>
      <c r="E94" s="103">
        <v>3.35</v>
      </c>
      <c r="F94" s="103">
        <v>16.45</v>
      </c>
      <c r="G94" s="95">
        <v>409554</v>
      </c>
      <c r="H94" s="95">
        <v>385668</v>
      </c>
      <c r="I94" s="95">
        <v>372537</v>
      </c>
      <c r="J94" s="95">
        <v>553428</v>
      </c>
      <c r="K94" s="124" t="s">
        <v>228</v>
      </c>
      <c r="L94" s="94">
        <v>72900</v>
      </c>
      <c r="M94" s="15"/>
      <c r="N94" s="54">
        <v>0</v>
      </c>
      <c r="O94" s="54">
        <v>0</v>
      </c>
      <c r="P94" s="91">
        <v>0</v>
      </c>
      <c r="R94" t="str">
        <f t="shared" si="46"/>
        <v>UPDATE `ForbiddenGuard` SET `TrainingTime`='241' WHERE `Level`='8';</v>
      </c>
      <c r="S94" t="str">
        <f t="shared" si="47"/>
        <v>UPDATE `ForbiddenGuard` SET `MightBonus`='34425' WHERE `Level`='8';</v>
      </c>
      <c r="T94" t="str">
        <f t="shared" si="48"/>
        <v>UPDATE `ForbiddenGuard` SET `Attack`='7.05' WHERE `Level`='8';</v>
      </c>
      <c r="U94" t="str">
        <f t="shared" si="49"/>
        <v>UPDATE `ForbiddenGuard` SET `Defend`='3.35' WHERE `Level`='8';</v>
      </c>
      <c r="V94" t="str">
        <f t="shared" si="50"/>
        <v>UPDATE `ForbiddenGuard` SET `Health`='16.45' WHERE `Level`='8';</v>
      </c>
      <c r="W94" t="str">
        <f t="shared" si="51"/>
        <v>UPDATE `ForbiddenGuard` SET `FoodCost`='409554' WHERE `Level`='8';</v>
      </c>
      <c r="X94" t="str">
        <f t="shared" si="52"/>
        <v>UPDATE `ForbiddenGuard` SET `WoodCost`='385668' WHERE `Level`='8';</v>
      </c>
      <c r="Y94" t="str">
        <f t="shared" si="53"/>
        <v>UPDATE `ForbiddenGuard` SET `StoneCost`='372537' WHERE `Level`='8';</v>
      </c>
      <c r="Z94" t="str">
        <f t="shared" si="54"/>
        <v>UPDATE `ForbiddenGuard` SET `MetalCost`='553428' WHERE `Level`='8';</v>
      </c>
      <c r="AA94" t="str">
        <f t="shared" si="45"/>
        <v>UPDATE `ForbiddenGuard` SET `TimeMin`='20h:15m:00' WHERE `Level`='8';</v>
      </c>
      <c r="AB94" t="str">
        <f t="shared" si="55"/>
        <v>UPDATE `ForbiddenGuard` SET `TimeInt`='72900' WHERE `Level`='8';</v>
      </c>
      <c r="AC94" t="str">
        <f t="shared" si="56"/>
        <v>UPDATE `ForbiddenGuard` SET `Required`='' WHERE `Level`='8';</v>
      </c>
      <c r="AD94" t="str">
        <f t="shared" si="57"/>
        <v>UPDATE `ForbiddenGuard` SET `Required_ID`='0' WHERE `Level`='8';</v>
      </c>
      <c r="AE94" t="str">
        <f t="shared" si="58"/>
        <v>UPDATE `ForbiddenGuard` SET `RequiredLevel`='0' WHERE `Level`='8';</v>
      </c>
    </row>
    <row r="95" spans="1:42" x14ac:dyDescent="0.25">
      <c r="A95" s="18">
        <v>9</v>
      </c>
      <c r="B95" s="73">
        <v>234</v>
      </c>
      <c r="C95" s="20">
        <v>51638</v>
      </c>
      <c r="D95" s="103">
        <v>7.2</v>
      </c>
      <c r="E95" s="103">
        <v>3.4</v>
      </c>
      <c r="F95" s="103">
        <v>16.649999999999999</v>
      </c>
      <c r="G95" s="95">
        <v>623331</v>
      </c>
      <c r="H95" s="95">
        <v>576882</v>
      </c>
      <c r="I95" s="95">
        <v>558717</v>
      </c>
      <c r="J95" s="95">
        <v>822942</v>
      </c>
      <c r="K95" s="123" t="s">
        <v>265</v>
      </c>
      <c r="L95" s="70">
        <v>109350</v>
      </c>
      <c r="M95" s="15"/>
      <c r="N95" s="54">
        <v>0</v>
      </c>
      <c r="O95" s="54">
        <v>0</v>
      </c>
      <c r="P95" s="91">
        <v>0</v>
      </c>
      <c r="R95" t="str">
        <f t="shared" si="46"/>
        <v>UPDATE `ForbiddenGuard` SET `TrainingTime`='234' WHERE `Level`='9';</v>
      </c>
      <c r="S95" t="str">
        <f t="shared" si="47"/>
        <v>UPDATE `ForbiddenGuard` SET `MightBonus`='51638' WHERE `Level`='9';</v>
      </c>
      <c r="T95" t="str">
        <f t="shared" si="48"/>
        <v>UPDATE `ForbiddenGuard` SET `Attack`='7.2' WHERE `Level`='9';</v>
      </c>
      <c r="U95" t="str">
        <f t="shared" si="49"/>
        <v>UPDATE `ForbiddenGuard` SET `Defend`='3.4' WHERE `Level`='9';</v>
      </c>
      <c r="V95" t="str">
        <f t="shared" si="50"/>
        <v>UPDATE `ForbiddenGuard` SET `Health`='16.65' WHERE `Level`='9';</v>
      </c>
      <c r="W95" t="str">
        <f t="shared" si="51"/>
        <v>UPDATE `ForbiddenGuard` SET `FoodCost`='623331' WHERE `Level`='9';</v>
      </c>
      <c r="X95" t="str">
        <f t="shared" si="52"/>
        <v>UPDATE `ForbiddenGuard` SET `WoodCost`='576882' WHERE `Level`='9';</v>
      </c>
      <c r="Y95" t="str">
        <f t="shared" si="53"/>
        <v>UPDATE `ForbiddenGuard` SET `StoneCost`='558717' WHERE `Level`='9';</v>
      </c>
      <c r="Z95" t="str">
        <f t="shared" si="54"/>
        <v>UPDATE `ForbiddenGuard` SET `MetalCost`='822942' WHERE `Level`='9';</v>
      </c>
      <c r="AA95" t="str">
        <f t="shared" si="45"/>
        <v>UPDATE `ForbiddenGuard` SET `TimeMin`='1d 6h:22m:30' WHERE `Level`='9';</v>
      </c>
      <c r="AB95" t="str">
        <f t="shared" si="55"/>
        <v>UPDATE `ForbiddenGuard` SET `TimeInt`='109350' WHERE `Level`='9';</v>
      </c>
      <c r="AC95" t="str">
        <f t="shared" si="56"/>
        <v>UPDATE `ForbiddenGuard` SET `Required`='' WHERE `Level`='9';</v>
      </c>
      <c r="AD95" t="str">
        <f t="shared" si="57"/>
        <v>UPDATE `ForbiddenGuard` SET `Required_ID`='0' WHERE `Level`='9';</v>
      </c>
      <c r="AE95" t="str">
        <f t="shared" si="58"/>
        <v>UPDATE `ForbiddenGuard` SET `RequiredLevel`='0' WHERE `Level`='9';</v>
      </c>
    </row>
    <row r="96" spans="1:42" x14ac:dyDescent="0.25">
      <c r="A96" s="18">
        <v>10</v>
      </c>
      <c r="B96" s="73">
        <v>227</v>
      </c>
      <c r="C96" s="20">
        <v>61965</v>
      </c>
      <c r="D96" s="103">
        <v>7.35</v>
      </c>
      <c r="E96" s="103">
        <v>3.45</v>
      </c>
      <c r="F96" s="103">
        <v>16.850000000000001</v>
      </c>
      <c r="G96" s="95">
        <v>705338</v>
      </c>
      <c r="H96" s="95">
        <v>710259</v>
      </c>
      <c r="I96" s="95">
        <v>692922</v>
      </c>
      <c r="J96" s="95">
        <v>989691</v>
      </c>
      <c r="K96" s="124" t="s">
        <v>266</v>
      </c>
      <c r="L96" s="94">
        <v>131220</v>
      </c>
      <c r="M96" s="15" t="s">
        <v>33</v>
      </c>
      <c r="N96" s="54">
        <v>11</v>
      </c>
      <c r="O96" s="54">
        <v>10</v>
      </c>
      <c r="P96" s="91">
        <v>0</v>
      </c>
      <c r="R96" t="str">
        <f t="shared" si="46"/>
        <v>UPDATE `ForbiddenGuard` SET `TrainingTime`='227' WHERE `Level`='10';</v>
      </c>
      <c r="S96" t="str">
        <f t="shared" si="47"/>
        <v>UPDATE `ForbiddenGuard` SET `MightBonus`='61965' WHERE `Level`='10';</v>
      </c>
      <c r="T96" t="str">
        <f t="shared" si="48"/>
        <v>UPDATE `ForbiddenGuard` SET `Attack`='7.35' WHERE `Level`='10';</v>
      </c>
      <c r="U96" t="str">
        <f t="shared" si="49"/>
        <v>UPDATE `ForbiddenGuard` SET `Defend`='3.45' WHERE `Level`='10';</v>
      </c>
      <c r="V96" t="str">
        <f t="shared" si="50"/>
        <v>UPDATE `ForbiddenGuard` SET `Health`='16.85' WHERE `Level`='10';</v>
      </c>
      <c r="W96" t="str">
        <f t="shared" si="51"/>
        <v>UPDATE `ForbiddenGuard` SET `FoodCost`='705338' WHERE `Level`='10';</v>
      </c>
      <c r="X96" t="str">
        <f t="shared" si="52"/>
        <v>UPDATE `ForbiddenGuard` SET `WoodCost`='710259' WHERE `Level`='10';</v>
      </c>
      <c r="Y96" t="str">
        <f t="shared" si="53"/>
        <v>UPDATE `ForbiddenGuard` SET `StoneCost`='692922' WHERE `Level`='10';</v>
      </c>
      <c r="Z96" t="str">
        <f t="shared" si="54"/>
        <v>UPDATE `ForbiddenGuard` SET `MetalCost`='989691' WHERE `Level`='10';</v>
      </c>
      <c r="AA96" t="str">
        <f t="shared" si="45"/>
        <v>UPDATE `ForbiddenGuard` SET `TimeMin`='1d 12h:27m:00' WHERE `Level`='10';</v>
      </c>
      <c r="AB96" t="str">
        <f t="shared" si="55"/>
        <v>UPDATE `ForbiddenGuard` SET `TimeInt`='131220' WHERE `Level`='10';</v>
      </c>
      <c r="AC96" t="str">
        <f t="shared" si="56"/>
        <v>UPDATE `ForbiddenGuard` SET `Required`='Metal Lv10' WHERE `Level`='10';</v>
      </c>
      <c r="AD96" t="str">
        <f t="shared" si="57"/>
        <v>UPDATE `ForbiddenGuard` SET `Required_ID`='11' WHERE `Level`='10';</v>
      </c>
      <c r="AE96" t="str">
        <f t="shared" si="58"/>
        <v>UPDATE `ForbiddenGuard` SET `RequiredLevel`='10' WHERE `Level`='10';</v>
      </c>
    </row>
    <row r="97" spans="1:42" x14ac:dyDescent="0.25">
      <c r="A97" s="18">
        <v>11</v>
      </c>
      <c r="B97" s="73">
        <v>220</v>
      </c>
      <c r="C97" s="20">
        <v>74358</v>
      </c>
      <c r="D97" s="103">
        <v>7.5</v>
      </c>
      <c r="E97" s="103">
        <v>3.5</v>
      </c>
      <c r="F97" s="103">
        <v>17.05</v>
      </c>
      <c r="G97" s="95">
        <v>883557</v>
      </c>
      <c r="H97" s="95">
        <v>830711</v>
      </c>
      <c r="I97" s="95">
        <v>798893</v>
      </c>
      <c r="J97" s="95">
        <v>1204730</v>
      </c>
      <c r="K97" s="123" t="s">
        <v>267</v>
      </c>
      <c r="L97" s="70">
        <v>157464</v>
      </c>
      <c r="M97" s="15" t="s">
        <v>40</v>
      </c>
      <c r="N97" s="54">
        <v>11</v>
      </c>
      <c r="O97" s="54">
        <v>11</v>
      </c>
      <c r="P97" s="91">
        <v>0</v>
      </c>
      <c r="R97" t="str">
        <f t="shared" si="46"/>
        <v>UPDATE `ForbiddenGuard` SET `TrainingTime`='220' WHERE `Level`='11';</v>
      </c>
      <c r="S97" t="str">
        <f t="shared" si="47"/>
        <v>UPDATE `ForbiddenGuard` SET `MightBonus`='74358' WHERE `Level`='11';</v>
      </c>
      <c r="T97" t="str">
        <f t="shared" si="48"/>
        <v>UPDATE `ForbiddenGuard` SET `Attack`='7.5' WHERE `Level`='11';</v>
      </c>
      <c r="U97" t="str">
        <f t="shared" si="49"/>
        <v>UPDATE `ForbiddenGuard` SET `Defend`='3.5' WHERE `Level`='11';</v>
      </c>
      <c r="V97" t="str">
        <f t="shared" si="50"/>
        <v>UPDATE `ForbiddenGuard` SET `Health`='17.05' WHERE `Level`='11';</v>
      </c>
      <c r="W97" t="str">
        <f t="shared" si="51"/>
        <v>UPDATE `ForbiddenGuard` SET `FoodCost`='883557' WHERE `Level`='11';</v>
      </c>
      <c r="X97" t="str">
        <f t="shared" si="52"/>
        <v>UPDATE `ForbiddenGuard` SET `WoodCost`='830711' WHERE `Level`='11';</v>
      </c>
      <c r="Y97" t="str">
        <f t="shared" si="53"/>
        <v>UPDATE `ForbiddenGuard` SET `StoneCost`='798893' WHERE `Level`='11';</v>
      </c>
      <c r="Z97" t="str">
        <f t="shared" si="54"/>
        <v>UPDATE `ForbiddenGuard` SET `MetalCost`='1204730' WHERE `Level`='11';</v>
      </c>
      <c r="AA97" t="str">
        <f t="shared" si="45"/>
        <v>UPDATE `ForbiddenGuard` SET `TimeMin`='1d 19h:44m:24' WHERE `Level`='11';</v>
      </c>
      <c r="AB97" t="str">
        <f t="shared" si="55"/>
        <v>UPDATE `ForbiddenGuard` SET `TimeInt`='157464' WHERE `Level`='11';</v>
      </c>
      <c r="AC97" t="str">
        <f t="shared" si="56"/>
        <v>UPDATE `ForbiddenGuard` SET `Required`='Metal Lv11' WHERE `Level`='11';</v>
      </c>
      <c r="AD97" t="str">
        <f t="shared" si="57"/>
        <v>UPDATE `ForbiddenGuard` SET `Required_ID`='11' WHERE `Level`='11';</v>
      </c>
      <c r="AE97" t="str">
        <f t="shared" si="58"/>
        <v>UPDATE `ForbiddenGuard` SET `RequiredLevel`='11' WHERE `Level`='11';</v>
      </c>
    </row>
    <row r="98" spans="1:42" x14ac:dyDescent="0.25">
      <c r="A98" s="18">
        <v>12</v>
      </c>
      <c r="B98" s="73">
        <v>213</v>
      </c>
      <c r="C98" s="20">
        <v>89230</v>
      </c>
      <c r="D98" s="103">
        <v>7.65</v>
      </c>
      <c r="E98" s="103">
        <v>3.55</v>
      </c>
      <c r="F98" s="103">
        <v>17.25</v>
      </c>
      <c r="G98" s="95">
        <v>1015089</v>
      </c>
      <c r="H98" s="95">
        <v>1050312</v>
      </c>
      <c r="I98" s="95">
        <v>968931</v>
      </c>
      <c r="J98" s="95">
        <v>1427136</v>
      </c>
      <c r="K98" s="124" t="s">
        <v>268</v>
      </c>
      <c r="L98" s="94">
        <v>188957</v>
      </c>
      <c r="M98" s="15" t="s">
        <v>41</v>
      </c>
      <c r="N98" s="54">
        <v>11</v>
      </c>
      <c r="O98" s="54">
        <v>12</v>
      </c>
      <c r="P98" s="91">
        <v>0</v>
      </c>
      <c r="R98" t="str">
        <f t="shared" si="46"/>
        <v>UPDATE `ForbiddenGuard` SET `TrainingTime`='213' WHERE `Level`='12';</v>
      </c>
      <c r="S98" t="str">
        <f t="shared" si="47"/>
        <v>UPDATE `ForbiddenGuard` SET `MightBonus`='89230' WHERE `Level`='12';</v>
      </c>
      <c r="T98" t="str">
        <f t="shared" si="48"/>
        <v>UPDATE `ForbiddenGuard` SET `Attack`='7.65' WHERE `Level`='12';</v>
      </c>
      <c r="U98" t="str">
        <f t="shared" si="49"/>
        <v>UPDATE `ForbiddenGuard` SET `Defend`='3.55' WHERE `Level`='12';</v>
      </c>
      <c r="V98" t="str">
        <f t="shared" si="50"/>
        <v>UPDATE `ForbiddenGuard` SET `Health`='17.25' WHERE `Level`='12';</v>
      </c>
      <c r="W98" t="str">
        <f t="shared" si="51"/>
        <v>UPDATE `ForbiddenGuard` SET `FoodCost`='1015089' WHERE `Level`='12';</v>
      </c>
      <c r="X98" t="str">
        <f t="shared" si="52"/>
        <v>UPDATE `ForbiddenGuard` SET `WoodCost`='1050312' WHERE `Level`='12';</v>
      </c>
      <c r="Y98" t="str">
        <f t="shared" si="53"/>
        <v>UPDATE `ForbiddenGuard` SET `StoneCost`='968931' WHERE `Level`='12';</v>
      </c>
      <c r="Z98" t="str">
        <f t="shared" si="54"/>
        <v>UPDATE `ForbiddenGuard` SET `MetalCost`='1427136' WHERE `Level`='12';</v>
      </c>
      <c r="AA98" t="str">
        <f t="shared" si="45"/>
        <v>UPDATE `ForbiddenGuard` SET `TimeMin`='2d 4h:29m:17' WHERE `Level`='12';</v>
      </c>
      <c r="AB98" t="str">
        <f t="shared" si="55"/>
        <v>UPDATE `ForbiddenGuard` SET `TimeInt`='188957' WHERE `Level`='12';</v>
      </c>
      <c r="AC98" t="str">
        <f t="shared" si="56"/>
        <v>UPDATE `ForbiddenGuard` SET `Required`='Metal Lv12' WHERE `Level`='12';</v>
      </c>
      <c r="AD98" t="str">
        <f t="shared" si="57"/>
        <v>UPDATE `ForbiddenGuard` SET `Required_ID`='11' WHERE `Level`='12';</v>
      </c>
      <c r="AE98" t="str">
        <f t="shared" si="58"/>
        <v>UPDATE `ForbiddenGuard` SET `RequiredLevel`='12' WHERE `Level`='12';</v>
      </c>
    </row>
    <row r="99" spans="1:42" x14ac:dyDescent="0.25">
      <c r="A99" s="18">
        <v>13</v>
      </c>
      <c r="B99" s="73">
        <v>206</v>
      </c>
      <c r="C99" s="20">
        <v>107076</v>
      </c>
      <c r="D99" s="103">
        <v>7.8</v>
      </c>
      <c r="E99" s="103">
        <v>3.6</v>
      </c>
      <c r="F99" s="103">
        <v>17.45</v>
      </c>
      <c r="G99" s="95">
        <v>1228698</v>
      </c>
      <c r="H99" s="95">
        <v>1201632</v>
      </c>
      <c r="I99" s="95">
        <v>1212186</v>
      </c>
      <c r="J99" s="95">
        <v>1711277</v>
      </c>
      <c r="K99" s="123" t="s">
        <v>233</v>
      </c>
      <c r="L99" s="70">
        <v>226749</v>
      </c>
      <c r="M99" s="15" t="s">
        <v>42</v>
      </c>
      <c r="N99" s="54">
        <v>11</v>
      </c>
      <c r="O99" s="54">
        <v>13</v>
      </c>
      <c r="P99" s="91">
        <v>0</v>
      </c>
      <c r="R99" t="str">
        <f t="shared" si="46"/>
        <v>UPDATE `ForbiddenGuard` SET `TrainingTime`='206' WHERE `Level`='13';</v>
      </c>
      <c r="S99" t="str">
        <f t="shared" si="47"/>
        <v>UPDATE `ForbiddenGuard` SET `MightBonus`='107076' WHERE `Level`='13';</v>
      </c>
      <c r="T99" t="str">
        <f t="shared" si="48"/>
        <v>UPDATE `ForbiddenGuard` SET `Attack`='7.8' WHERE `Level`='13';</v>
      </c>
      <c r="U99" t="str">
        <f t="shared" si="49"/>
        <v>UPDATE `ForbiddenGuard` SET `Defend`='3.6' WHERE `Level`='13';</v>
      </c>
      <c r="V99" t="str">
        <f t="shared" si="50"/>
        <v>UPDATE `ForbiddenGuard` SET `Health`='17.45' WHERE `Level`='13';</v>
      </c>
      <c r="W99" t="str">
        <f t="shared" si="51"/>
        <v>UPDATE `ForbiddenGuard` SET `FoodCost`='1228698' WHERE `Level`='13';</v>
      </c>
      <c r="X99" t="str">
        <f t="shared" si="52"/>
        <v>UPDATE `ForbiddenGuard` SET `WoodCost`='1201632' WHERE `Level`='13';</v>
      </c>
      <c r="Y99" t="str">
        <f t="shared" si="53"/>
        <v>UPDATE `ForbiddenGuard` SET `StoneCost`='1212186' WHERE `Level`='13';</v>
      </c>
      <c r="Z99" t="str">
        <f t="shared" si="54"/>
        <v>UPDATE `ForbiddenGuard` SET `MetalCost`='1711277' WHERE `Level`='13';</v>
      </c>
      <c r="AA99" t="str">
        <f t="shared" si="45"/>
        <v>UPDATE `ForbiddenGuard` SET `TimeMin`='2d 14h:59m:09' WHERE `Level`='13';</v>
      </c>
      <c r="AB99" t="str">
        <f t="shared" si="55"/>
        <v>UPDATE `ForbiddenGuard` SET `TimeInt`='226749' WHERE `Level`='13';</v>
      </c>
      <c r="AC99" t="str">
        <f t="shared" si="56"/>
        <v>UPDATE `ForbiddenGuard` SET `Required`='Metal Lv13' WHERE `Level`='13';</v>
      </c>
      <c r="AD99" t="str">
        <f t="shared" si="57"/>
        <v>UPDATE `ForbiddenGuard` SET `Required_ID`='11' WHERE `Level`='13';</v>
      </c>
      <c r="AE99" t="str">
        <f t="shared" si="58"/>
        <v>UPDATE `ForbiddenGuard` SET `RequiredLevel`='13' WHERE `Level`='13';</v>
      </c>
    </row>
    <row r="100" spans="1:42" x14ac:dyDescent="0.25">
      <c r="A100" s="18">
        <v>14</v>
      </c>
      <c r="B100" s="73">
        <v>199</v>
      </c>
      <c r="C100" s="20">
        <v>128491</v>
      </c>
      <c r="D100" s="103">
        <v>7.95</v>
      </c>
      <c r="E100" s="103">
        <v>3.65</v>
      </c>
      <c r="F100" s="103">
        <v>17.649999999999999</v>
      </c>
      <c r="G100" s="95">
        <v>1461474</v>
      </c>
      <c r="H100" s="95">
        <v>1435473</v>
      </c>
      <c r="I100" s="95">
        <v>1426722</v>
      </c>
      <c r="J100" s="95">
        <v>2100831</v>
      </c>
      <c r="K100" s="125" t="s">
        <v>253</v>
      </c>
      <c r="L100" s="94">
        <v>272099</v>
      </c>
      <c r="M100" s="15" t="s">
        <v>43</v>
      </c>
      <c r="N100" s="54">
        <v>11</v>
      </c>
      <c r="O100" s="54">
        <v>14</v>
      </c>
      <c r="P100" s="91">
        <v>0</v>
      </c>
      <c r="R100" t="str">
        <f t="shared" si="46"/>
        <v>UPDATE `ForbiddenGuard` SET `TrainingTime`='199' WHERE `Level`='14';</v>
      </c>
      <c r="S100" t="str">
        <f t="shared" si="47"/>
        <v>UPDATE `ForbiddenGuard` SET `MightBonus`='128491' WHERE `Level`='14';</v>
      </c>
      <c r="T100" t="str">
        <f t="shared" si="48"/>
        <v>UPDATE `ForbiddenGuard` SET `Attack`='7.95' WHERE `Level`='14';</v>
      </c>
      <c r="U100" t="str">
        <f t="shared" si="49"/>
        <v>UPDATE `ForbiddenGuard` SET `Defend`='3.65' WHERE `Level`='14';</v>
      </c>
      <c r="V100" t="str">
        <f t="shared" si="50"/>
        <v>UPDATE `ForbiddenGuard` SET `Health`='17.65' WHERE `Level`='14';</v>
      </c>
      <c r="W100" t="str">
        <f t="shared" si="51"/>
        <v>UPDATE `ForbiddenGuard` SET `FoodCost`='1461474' WHERE `Level`='14';</v>
      </c>
      <c r="X100" t="str">
        <f t="shared" si="52"/>
        <v>UPDATE `ForbiddenGuard` SET `WoodCost`='1435473' WHERE `Level`='14';</v>
      </c>
      <c r="Y100" t="str">
        <f t="shared" si="53"/>
        <v>UPDATE `ForbiddenGuard` SET `StoneCost`='1426722' WHERE `Level`='14';</v>
      </c>
      <c r="Z100" t="str">
        <f t="shared" si="54"/>
        <v>UPDATE `ForbiddenGuard` SET `MetalCost`='2100831' WHERE `Level`='14';</v>
      </c>
      <c r="AA100" t="str">
        <f t="shared" si="45"/>
        <v>UPDATE `ForbiddenGuard` SET `TimeMin`='3d 3h:34m:59' WHERE `Level`='14';</v>
      </c>
      <c r="AB100" t="str">
        <f t="shared" si="55"/>
        <v>UPDATE `ForbiddenGuard` SET `TimeInt`='272099' WHERE `Level`='14';</v>
      </c>
      <c r="AC100" t="str">
        <f t="shared" si="56"/>
        <v>UPDATE `ForbiddenGuard` SET `Required`='Metal Lv14' WHERE `Level`='14';</v>
      </c>
      <c r="AD100" t="str">
        <f t="shared" si="57"/>
        <v>UPDATE `ForbiddenGuard` SET `Required_ID`='11' WHERE `Level`='14';</v>
      </c>
      <c r="AE100" t="str">
        <f t="shared" si="58"/>
        <v>UPDATE `ForbiddenGuard` SET `RequiredLevel`='14' WHERE `Level`='14';</v>
      </c>
    </row>
    <row r="101" spans="1:42" x14ac:dyDescent="0.25">
      <c r="A101" s="18">
        <v>15</v>
      </c>
      <c r="B101" s="73">
        <v>192</v>
      </c>
      <c r="C101" s="20">
        <v>192737</v>
      </c>
      <c r="D101" s="103">
        <v>8.1</v>
      </c>
      <c r="E101" s="103">
        <v>3.7</v>
      </c>
      <c r="F101" s="103">
        <v>17.850000000000001</v>
      </c>
      <c r="G101" s="95">
        <v>2300211</v>
      </c>
      <c r="H101" s="95">
        <v>2153748</v>
      </c>
      <c r="I101" s="95">
        <v>2084732</v>
      </c>
      <c r="J101" s="95">
        <v>3098145</v>
      </c>
      <c r="K101" s="126" t="s">
        <v>269</v>
      </c>
      <c r="L101" s="70">
        <v>408149</v>
      </c>
      <c r="M101" s="15" t="s">
        <v>44</v>
      </c>
      <c r="N101" s="54">
        <v>11</v>
      </c>
      <c r="O101" s="54">
        <v>15</v>
      </c>
      <c r="P101" s="91">
        <v>0</v>
      </c>
      <c r="R101" t="str">
        <f t="shared" si="46"/>
        <v>UPDATE `ForbiddenGuard` SET `TrainingTime`='192' WHERE `Level`='15';</v>
      </c>
      <c r="S101" t="str">
        <f t="shared" si="47"/>
        <v>UPDATE `ForbiddenGuard` SET `MightBonus`='192737' WHERE `Level`='15';</v>
      </c>
      <c r="T101" t="str">
        <f t="shared" si="48"/>
        <v>UPDATE `ForbiddenGuard` SET `Attack`='8.1' WHERE `Level`='15';</v>
      </c>
      <c r="U101" t="str">
        <f t="shared" si="49"/>
        <v>UPDATE `ForbiddenGuard` SET `Defend`='3.7' WHERE `Level`='15';</v>
      </c>
      <c r="V101" t="str">
        <f t="shared" si="50"/>
        <v>UPDATE `ForbiddenGuard` SET `Health`='17.85' WHERE `Level`='15';</v>
      </c>
      <c r="W101" t="str">
        <f t="shared" si="51"/>
        <v>UPDATE `ForbiddenGuard` SET `FoodCost`='2300211' WHERE `Level`='15';</v>
      </c>
      <c r="X101" t="str">
        <f t="shared" si="52"/>
        <v>UPDATE `ForbiddenGuard` SET `WoodCost`='2153748' WHERE `Level`='15';</v>
      </c>
      <c r="Y101" t="str">
        <f t="shared" si="53"/>
        <v>UPDATE `ForbiddenGuard` SET `StoneCost`='2084732' WHERE `Level`='15';</v>
      </c>
      <c r="Z101" t="str">
        <f t="shared" si="54"/>
        <v>UPDATE `ForbiddenGuard` SET `MetalCost`='3098145' WHERE `Level`='15';</v>
      </c>
      <c r="AA101" t="str">
        <f t="shared" si="45"/>
        <v>UPDATE `ForbiddenGuard` SET `TimeMin`='4d 17h:22m:29' WHERE `Level`='15';</v>
      </c>
      <c r="AB101" t="str">
        <f t="shared" si="55"/>
        <v>UPDATE `ForbiddenGuard` SET `TimeInt`='408149' WHERE `Level`='15';</v>
      </c>
      <c r="AC101" t="str">
        <f t="shared" si="56"/>
        <v>UPDATE `ForbiddenGuard` SET `Required`='Metal Lv15' WHERE `Level`='15';</v>
      </c>
      <c r="AD101" t="str">
        <f t="shared" si="57"/>
        <v>UPDATE `ForbiddenGuard` SET `Required_ID`='11' WHERE `Level`='15';</v>
      </c>
      <c r="AE101" t="str">
        <f t="shared" si="58"/>
        <v>UPDATE `ForbiddenGuard` SET `RequiredLevel`='15' WHERE `Level`='15';</v>
      </c>
    </row>
    <row r="102" spans="1:42" x14ac:dyDescent="0.25">
      <c r="A102" s="18">
        <v>16</v>
      </c>
      <c r="B102" s="73">
        <v>185</v>
      </c>
      <c r="C102" s="20">
        <v>481840</v>
      </c>
      <c r="D102" s="103">
        <v>8.25</v>
      </c>
      <c r="E102" s="103">
        <v>3.75</v>
      </c>
      <c r="F102" s="103">
        <v>18.05</v>
      </c>
      <c r="G102" s="95">
        <v>5570871</v>
      </c>
      <c r="H102" s="95">
        <v>5397408</v>
      </c>
      <c r="I102" s="95">
        <v>5211813</v>
      </c>
      <c r="J102" s="95">
        <v>7911843</v>
      </c>
      <c r="K102" s="125" t="s">
        <v>270</v>
      </c>
      <c r="L102" s="94">
        <v>1020368</v>
      </c>
      <c r="M102" s="15" t="s">
        <v>51</v>
      </c>
      <c r="N102" s="54">
        <v>11</v>
      </c>
      <c r="O102" s="54">
        <v>16</v>
      </c>
      <c r="P102" s="91">
        <v>0</v>
      </c>
      <c r="R102" t="str">
        <f t="shared" si="46"/>
        <v>UPDATE `ForbiddenGuard` SET `TrainingTime`='185' WHERE `Level`='16';</v>
      </c>
      <c r="S102" t="str">
        <f t="shared" si="47"/>
        <v>UPDATE `ForbiddenGuard` SET `MightBonus`='481840' WHERE `Level`='16';</v>
      </c>
      <c r="T102" t="str">
        <f t="shared" si="48"/>
        <v>UPDATE `ForbiddenGuard` SET `Attack`='8.25' WHERE `Level`='16';</v>
      </c>
      <c r="U102" t="str">
        <f t="shared" si="49"/>
        <v>UPDATE `ForbiddenGuard` SET `Defend`='3.75' WHERE `Level`='16';</v>
      </c>
      <c r="V102" t="str">
        <f t="shared" si="50"/>
        <v>UPDATE `ForbiddenGuard` SET `Health`='18.05' WHERE `Level`='16';</v>
      </c>
      <c r="W102" t="str">
        <f t="shared" si="51"/>
        <v>UPDATE `ForbiddenGuard` SET `FoodCost`='5570871' WHERE `Level`='16';</v>
      </c>
      <c r="X102" t="str">
        <f t="shared" si="52"/>
        <v>UPDATE `ForbiddenGuard` SET `WoodCost`='5397408' WHERE `Level`='16';</v>
      </c>
      <c r="Y102" t="str">
        <f t="shared" si="53"/>
        <v>UPDATE `ForbiddenGuard` SET `StoneCost`='5211813' WHERE `Level`='16';</v>
      </c>
      <c r="Z102" t="str">
        <f t="shared" si="54"/>
        <v>UPDATE `ForbiddenGuard` SET `MetalCost`='7911843' WHERE `Level`='16';</v>
      </c>
      <c r="AA102" t="str">
        <f t="shared" si="45"/>
        <v>UPDATE `ForbiddenGuard` SET `TimeMin`='11d 19h:26m:08' WHERE `Level`='16';</v>
      </c>
      <c r="AB102" t="str">
        <f t="shared" si="55"/>
        <v>UPDATE `ForbiddenGuard` SET `TimeInt`='1020368' WHERE `Level`='16';</v>
      </c>
      <c r="AC102" t="str">
        <f t="shared" si="56"/>
        <v>UPDATE `ForbiddenGuard` SET `Required`='Metal Lv16' WHERE `Level`='16';</v>
      </c>
      <c r="AD102" t="str">
        <f t="shared" si="57"/>
        <v>UPDATE `ForbiddenGuard` SET `Required_ID`='11' WHERE `Level`='16';</v>
      </c>
      <c r="AE102" t="str">
        <f t="shared" si="58"/>
        <v>UPDATE `ForbiddenGuard` SET `RequiredLevel`='16' WHERE `Level`='16';</v>
      </c>
    </row>
    <row r="103" spans="1:42" x14ac:dyDescent="0.25">
      <c r="A103" s="18">
        <v>17</v>
      </c>
      <c r="B103" s="73">
        <v>178</v>
      </c>
      <c r="C103" s="20">
        <v>722760</v>
      </c>
      <c r="D103" s="103">
        <v>8.4</v>
      </c>
      <c r="E103" s="103">
        <v>3.8</v>
      </c>
      <c r="F103" s="103">
        <v>18.25</v>
      </c>
      <c r="G103" s="95">
        <v>8401301</v>
      </c>
      <c r="H103" s="95">
        <v>8078196</v>
      </c>
      <c r="I103" s="95">
        <v>7826715</v>
      </c>
      <c r="J103" s="95">
        <v>11831754</v>
      </c>
      <c r="K103" s="126" t="s">
        <v>271</v>
      </c>
      <c r="L103" s="70">
        <v>1530551</v>
      </c>
      <c r="M103" s="15" t="s">
        <v>52</v>
      </c>
      <c r="N103" s="54">
        <v>11</v>
      </c>
      <c r="O103" s="54">
        <v>17</v>
      </c>
      <c r="P103" s="91">
        <v>0</v>
      </c>
      <c r="R103" t="str">
        <f t="shared" si="46"/>
        <v>UPDATE `ForbiddenGuard` SET `TrainingTime`='178' WHERE `Level`='17';</v>
      </c>
      <c r="S103" t="str">
        <f t="shared" si="47"/>
        <v>UPDATE `ForbiddenGuard` SET `MightBonus`='722760' WHERE `Level`='17';</v>
      </c>
      <c r="T103" t="str">
        <f t="shared" si="48"/>
        <v>UPDATE `ForbiddenGuard` SET `Attack`='8.4' WHERE `Level`='17';</v>
      </c>
      <c r="U103" t="str">
        <f t="shared" si="49"/>
        <v>UPDATE `ForbiddenGuard` SET `Defend`='3.8' WHERE `Level`='17';</v>
      </c>
      <c r="V103" t="str">
        <f t="shared" si="50"/>
        <v>UPDATE `ForbiddenGuard` SET `Health`='18.25' WHERE `Level`='17';</v>
      </c>
      <c r="W103" t="str">
        <f t="shared" si="51"/>
        <v>UPDATE `ForbiddenGuard` SET `FoodCost`='8401301' WHERE `Level`='17';</v>
      </c>
      <c r="X103" t="str">
        <f t="shared" si="52"/>
        <v>UPDATE `ForbiddenGuard` SET `WoodCost`='8078196' WHERE `Level`='17';</v>
      </c>
      <c r="Y103" t="str">
        <f t="shared" si="53"/>
        <v>UPDATE `ForbiddenGuard` SET `StoneCost`='7826715' WHERE `Level`='17';</v>
      </c>
      <c r="Z103" t="str">
        <f t="shared" si="54"/>
        <v>UPDATE `ForbiddenGuard` SET `MetalCost`='11831754' WHERE `Level`='17';</v>
      </c>
      <c r="AA103" t="str">
        <f t="shared" si="45"/>
        <v>UPDATE `ForbiddenGuard` SET `TimeMin`='17d 17h:09m:11' WHERE `Level`='17';</v>
      </c>
      <c r="AB103" t="str">
        <f t="shared" si="55"/>
        <v>UPDATE `ForbiddenGuard` SET `TimeInt`='1530551' WHERE `Level`='17';</v>
      </c>
      <c r="AC103" t="str">
        <f t="shared" si="56"/>
        <v>UPDATE `ForbiddenGuard` SET `Required`='Metal Lv17' WHERE `Level`='17';</v>
      </c>
      <c r="AD103" t="str">
        <f t="shared" si="57"/>
        <v>UPDATE `ForbiddenGuard` SET `Required_ID`='11' WHERE `Level`='17';</v>
      </c>
      <c r="AE103" t="str">
        <f t="shared" si="58"/>
        <v>UPDATE `ForbiddenGuard` SET `RequiredLevel`='17' WHERE `Level`='17';</v>
      </c>
    </row>
    <row r="104" spans="1:42" x14ac:dyDescent="0.25">
      <c r="A104" s="18">
        <v>18</v>
      </c>
      <c r="B104" s="73">
        <v>171</v>
      </c>
      <c r="C104" s="20">
        <v>1445520</v>
      </c>
      <c r="D104" s="103">
        <v>8.5500000000000007</v>
      </c>
      <c r="E104" s="103">
        <v>3.85</v>
      </c>
      <c r="F104" s="103">
        <v>18.45</v>
      </c>
      <c r="G104" s="95">
        <v>17341716</v>
      </c>
      <c r="H104" s="95">
        <v>16156214</v>
      </c>
      <c r="I104" s="95">
        <v>15653429</v>
      </c>
      <c r="J104" s="95">
        <v>23124590</v>
      </c>
      <c r="K104" s="126" t="s">
        <v>258</v>
      </c>
      <c r="L104" s="94">
        <v>3061101</v>
      </c>
      <c r="M104" s="15" t="s">
        <v>53</v>
      </c>
      <c r="N104" s="54">
        <v>11</v>
      </c>
      <c r="O104" s="54">
        <v>18</v>
      </c>
      <c r="P104" s="91">
        <v>0</v>
      </c>
      <c r="R104" t="str">
        <f t="shared" si="46"/>
        <v>UPDATE `ForbiddenGuard` SET `TrainingTime`='171' WHERE `Level`='18';</v>
      </c>
      <c r="S104" t="str">
        <f t="shared" si="47"/>
        <v>UPDATE `ForbiddenGuard` SET `MightBonus`='1445520' WHERE `Level`='18';</v>
      </c>
      <c r="T104" t="str">
        <f t="shared" si="48"/>
        <v>UPDATE `ForbiddenGuard` SET `Attack`='8.55' WHERE `Level`='18';</v>
      </c>
      <c r="U104" t="str">
        <f t="shared" si="49"/>
        <v>UPDATE `ForbiddenGuard` SET `Defend`='3.85' WHERE `Level`='18';</v>
      </c>
      <c r="V104" t="str">
        <f t="shared" si="50"/>
        <v>UPDATE `ForbiddenGuard` SET `Health`='18.45' WHERE `Level`='18';</v>
      </c>
      <c r="W104" t="str">
        <f t="shared" si="51"/>
        <v>UPDATE `ForbiddenGuard` SET `FoodCost`='17341716' WHERE `Level`='18';</v>
      </c>
      <c r="X104" t="str">
        <f t="shared" si="52"/>
        <v>UPDATE `ForbiddenGuard` SET `WoodCost`='16156214' WHERE `Level`='18';</v>
      </c>
      <c r="Y104" t="str">
        <f t="shared" si="53"/>
        <v>UPDATE `ForbiddenGuard` SET `StoneCost`='15653429' WHERE `Level`='18';</v>
      </c>
      <c r="Z104" t="str">
        <f t="shared" si="54"/>
        <v>UPDATE `ForbiddenGuard` SET `MetalCost`='23124590' WHERE `Level`='18';</v>
      </c>
      <c r="AA104" t="str">
        <f t="shared" si="45"/>
        <v>UPDATE `ForbiddenGuard` SET `TimeMin`='35d 10h:18m:21' WHERE `Level`='18';</v>
      </c>
      <c r="AB104" t="str">
        <f t="shared" si="55"/>
        <v>UPDATE `ForbiddenGuard` SET `TimeInt`='3061101' WHERE `Level`='18';</v>
      </c>
      <c r="AC104" t="str">
        <f t="shared" si="56"/>
        <v>UPDATE `ForbiddenGuard` SET `Required`='Metal Lv18' WHERE `Level`='18';</v>
      </c>
      <c r="AD104" t="str">
        <f t="shared" si="57"/>
        <v>UPDATE `ForbiddenGuard` SET `Required_ID`='11' WHERE `Level`='18';</v>
      </c>
      <c r="AE104" t="str">
        <f t="shared" si="58"/>
        <v>UPDATE `ForbiddenGuard` SET `RequiredLevel`='18' WHERE `Level`='18';</v>
      </c>
    </row>
    <row r="105" spans="1:42" x14ac:dyDescent="0.25">
      <c r="A105" s="18">
        <v>19</v>
      </c>
      <c r="B105" s="73">
        <v>164</v>
      </c>
      <c r="C105" s="20">
        <v>2168279</v>
      </c>
      <c r="D105" s="103">
        <v>8.6999999999999993</v>
      </c>
      <c r="E105" s="103">
        <v>3.9</v>
      </c>
      <c r="F105" s="103">
        <v>18.649999999999999</v>
      </c>
      <c r="G105" s="95">
        <v>25022267</v>
      </c>
      <c r="H105" s="95">
        <v>24227109</v>
      </c>
      <c r="I105" s="95">
        <v>23813313</v>
      </c>
      <c r="J105" s="95">
        <v>35351250</v>
      </c>
      <c r="K105" s="126" t="s">
        <v>259</v>
      </c>
      <c r="L105" s="70">
        <v>4591650</v>
      </c>
      <c r="M105" s="15" t="s">
        <v>54</v>
      </c>
      <c r="N105" s="54">
        <v>11</v>
      </c>
      <c r="O105" s="54">
        <v>19</v>
      </c>
      <c r="P105" s="91">
        <v>0</v>
      </c>
      <c r="R105" t="str">
        <f t="shared" si="46"/>
        <v>UPDATE `ForbiddenGuard` SET `TrainingTime`='164' WHERE `Level`='19';</v>
      </c>
      <c r="S105" t="str">
        <f t="shared" si="47"/>
        <v>UPDATE `ForbiddenGuard` SET `MightBonus`='2168279' WHERE `Level`='19';</v>
      </c>
      <c r="T105" t="str">
        <f t="shared" si="48"/>
        <v>UPDATE `ForbiddenGuard` SET `Attack`='8.7' WHERE `Level`='19';</v>
      </c>
      <c r="U105" t="str">
        <f t="shared" si="49"/>
        <v>UPDATE `ForbiddenGuard` SET `Defend`='3.9' WHERE `Level`='19';</v>
      </c>
      <c r="V105" t="str">
        <f t="shared" si="50"/>
        <v>UPDATE `ForbiddenGuard` SET `Health`='18.65' WHERE `Level`='19';</v>
      </c>
      <c r="W105" t="str">
        <f t="shared" si="51"/>
        <v>UPDATE `ForbiddenGuard` SET `FoodCost`='25022267' WHERE `Level`='19';</v>
      </c>
      <c r="X105" t="str">
        <f t="shared" si="52"/>
        <v>UPDATE `ForbiddenGuard` SET `WoodCost`='24227109' WHERE `Level`='19';</v>
      </c>
      <c r="Y105" t="str">
        <f t="shared" si="53"/>
        <v>UPDATE `ForbiddenGuard` SET `StoneCost`='23813313' WHERE `Level`='19';</v>
      </c>
      <c r="Z105" t="str">
        <f t="shared" si="54"/>
        <v>UPDATE `ForbiddenGuard` SET `MetalCost`='35351250' WHERE `Level`='19';</v>
      </c>
      <c r="AA105" t="str">
        <f t="shared" si="45"/>
        <v>UPDATE `ForbiddenGuard` SET `TimeMin`='53d 10h:18m:20' WHERE `Level`='19';</v>
      </c>
      <c r="AB105" t="str">
        <f t="shared" si="55"/>
        <v>UPDATE `ForbiddenGuard` SET `TimeInt`='4591650' WHERE `Level`='19';</v>
      </c>
      <c r="AC105" t="str">
        <f t="shared" si="56"/>
        <v>UPDATE `ForbiddenGuard` SET `Required`='Metal Lv19' WHERE `Level`='19';</v>
      </c>
      <c r="AD105" t="str">
        <f t="shared" si="57"/>
        <v>UPDATE `ForbiddenGuard` SET `Required_ID`='11' WHERE `Level`='19';</v>
      </c>
      <c r="AE105" t="str">
        <f t="shared" si="58"/>
        <v>UPDATE `ForbiddenGuard` SET `RequiredLevel`='19' WHERE `Level`='19';</v>
      </c>
    </row>
    <row r="106" spans="1:42" x14ac:dyDescent="0.25">
      <c r="A106" s="18">
        <v>20</v>
      </c>
      <c r="B106" s="73">
        <v>157</v>
      </c>
      <c r="C106" s="20">
        <v>0</v>
      </c>
      <c r="D106" s="103">
        <v>8.85</v>
      </c>
      <c r="E106" s="103">
        <v>3.95</v>
      </c>
      <c r="F106" s="103">
        <v>18.850000000000001</v>
      </c>
      <c r="G106" s="104">
        <v>0</v>
      </c>
      <c r="H106" s="104">
        <v>0</v>
      </c>
      <c r="I106" s="104">
        <v>0</v>
      </c>
      <c r="J106" s="104">
        <v>0</v>
      </c>
      <c r="K106" s="104">
        <v>0</v>
      </c>
      <c r="L106" s="104">
        <v>0</v>
      </c>
      <c r="M106" s="15"/>
      <c r="N106" s="105">
        <v>0</v>
      </c>
      <c r="O106" s="105">
        <v>0</v>
      </c>
      <c r="P106" s="91">
        <v>0</v>
      </c>
      <c r="R106" t="str">
        <f t="shared" si="46"/>
        <v>UPDATE `ForbiddenGuard` SET `TrainingTime`='157' WHERE `Level`='20';</v>
      </c>
      <c r="S106" t="str">
        <f t="shared" si="47"/>
        <v>UPDATE `ForbiddenGuard` SET `MightBonus`='0' WHERE `Level`='20';</v>
      </c>
      <c r="T106" t="str">
        <f t="shared" si="48"/>
        <v>UPDATE `ForbiddenGuard` SET `Attack`='8.85' WHERE `Level`='20';</v>
      </c>
      <c r="U106" t="str">
        <f t="shared" si="49"/>
        <v>UPDATE `ForbiddenGuard` SET `Defend`='3.95' WHERE `Level`='20';</v>
      </c>
      <c r="V106" t="str">
        <f t="shared" si="50"/>
        <v>UPDATE `ForbiddenGuard` SET `Health`='18.85' WHERE `Level`='20';</v>
      </c>
      <c r="W106" t="str">
        <f t="shared" si="51"/>
        <v>UPDATE `ForbiddenGuard` SET `FoodCost`='0' WHERE `Level`='20';</v>
      </c>
      <c r="X106" t="str">
        <f t="shared" si="52"/>
        <v>UPDATE `ForbiddenGuard` SET `WoodCost`='0' WHERE `Level`='20';</v>
      </c>
      <c r="Y106" t="str">
        <f t="shared" si="53"/>
        <v>UPDATE `ForbiddenGuard` SET `StoneCost`='0' WHERE `Level`='20';</v>
      </c>
      <c r="Z106" t="str">
        <f t="shared" si="54"/>
        <v>UPDATE `ForbiddenGuard` SET `MetalCost`='0' WHERE `Level`='20';</v>
      </c>
      <c r="AA106" t="str">
        <f t="shared" si="45"/>
        <v>UPDATE `ForbiddenGuard` SET `TimeMin`='0' WHERE `Level`='20';</v>
      </c>
      <c r="AB106" t="str">
        <f t="shared" si="55"/>
        <v>UPDATE `ForbiddenGuard` SET `TimeInt`='0' WHERE `Level`='20';</v>
      </c>
      <c r="AC106" t="str">
        <f t="shared" si="56"/>
        <v>UPDATE `ForbiddenGuard` SET `Required`='' WHERE `Level`='20';</v>
      </c>
      <c r="AD106" t="str">
        <f t="shared" si="57"/>
        <v>UPDATE `ForbiddenGuard` SET `Required_ID`='0' WHERE `Level`='20';</v>
      </c>
      <c r="AE106" t="str">
        <f t="shared" si="58"/>
        <v>UPDATE `ForbiddenGuard` SET `RequiredLevel`='0' WHERE `Level`='20';</v>
      </c>
    </row>
    <row r="107" spans="1:42" s="4" customFormat="1" x14ac:dyDescent="0.25">
      <c r="K107" s="122"/>
    </row>
    <row r="108" spans="1:42" s="4" customFormat="1" x14ac:dyDescent="0.25">
      <c r="K108" s="122"/>
    </row>
    <row r="110" spans="1:42" s="21" customFormat="1" x14ac:dyDescent="0.25">
      <c r="A110" s="21" t="s">
        <v>12</v>
      </c>
      <c r="B110" s="21" t="s">
        <v>68</v>
      </c>
      <c r="C110" s="21" t="s">
        <v>11</v>
      </c>
      <c r="K110" s="92"/>
      <c r="L110" s="27"/>
      <c r="M110" s="27"/>
      <c r="N110" s="29"/>
      <c r="O110" s="27"/>
      <c r="P110" s="27"/>
      <c r="Q110" s="27"/>
      <c r="R110" s="27"/>
      <c r="S110" s="27"/>
      <c r="T110" s="27"/>
      <c r="U110" s="27"/>
      <c r="V110" s="27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H110" s="32"/>
      <c r="AI110" s="32"/>
      <c r="AJ110" s="32"/>
      <c r="AK110" s="32"/>
      <c r="AL110" s="32"/>
      <c r="AM110" s="32"/>
      <c r="AN110" s="32"/>
      <c r="AO110" s="32"/>
      <c r="AP110" s="32"/>
    </row>
    <row r="111" spans="1:42" s="3" customFormat="1" x14ac:dyDescent="0.25">
      <c r="K111" s="93"/>
      <c r="L111" s="28"/>
      <c r="M111" s="28"/>
      <c r="N111" s="30"/>
      <c r="O111" s="28"/>
      <c r="P111" s="28"/>
      <c r="Q111" s="28"/>
      <c r="R111" s="28"/>
      <c r="S111" s="28"/>
      <c r="T111" s="28"/>
      <c r="U111" s="28"/>
      <c r="V111" s="28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H111" s="33"/>
      <c r="AI111" s="33"/>
      <c r="AJ111" s="33"/>
      <c r="AK111" s="33"/>
      <c r="AL111" s="33"/>
      <c r="AM111" s="33"/>
      <c r="AN111" s="33"/>
      <c r="AO111" s="33"/>
      <c r="AP111" s="33"/>
    </row>
    <row r="112" spans="1:42" ht="30" x14ac:dyDescent="0.25">
      <c r="A112" s="42" t="s">
        <v>0</v>
      </c>
      <c r="B112" s="106" t="s">
        <v>170</v>
      </c>
      <c r="C112" s="42" t="s">
        <v>169</v>
      </c>
      <c r="D112" s="42" t="s">
        <v>168</v>
      </c>
      <c r="E112" s="42" t="s">
        <v>32</v>
      </c>
      <c r="F112" s="42" t="s">
        <v>34</v>
      </c>
      <c r="G112" s="8" t="s">
        <v>180</v>
      </c>
      <c r="H112" s="8" t="s">
        <v>181</v>
      </c>
      <c r="I112" s="8" t="s">
        <v>182</v>
      </c>
      <c r="J112" s="8" t="s">
        <v>179</v>
      </c>
      <c r="K112" s="8" t="s">
        <v>178</v>
      </c>
      <c r="L112" s="42" t="s">
        <v>177</v>
      </c>
      <c r="M112" s="107" t="s">
        <v>5</v>
      </c>
      <c r="N112" s="42" t="s">
        <v>239</v>
      </c>
      <c r="O112" s="42" t="s">
        <v>240</v>
      </c>
      <c r="P112" s="11" t="s">
        <v>184</v>
      </c>
      <c r="Q112" s="102" t="s">
        <v>288</v>
      </c>
      <c r="R112" s="106" t="s">
        <v>170</v>
      </c>
      <c r="S112" s="42" t="s">
        <v>169</v>
      </c>
      <c r="T112" s="42" t="s">
        <v>168</v>
      </c>
      <c r="U112" s="42" t="s">
        <v>32</v>
      </c>
      <c r="V112" s="42" t="s">
        <v>34</v>
      </c>
      <c r="W112" s="8" t="s">
        <v>180</v>
      </c>
      <c r="X112" s="8" t="s">
        <v>181</v>
      </c>
      <c r="Y112" s="8" t="s">
        <v>182</v>
      </c>
      <c r="Z112" s="8" t="s">
        <v>179</v>
      </c>
      <c r="AA112" s="8" t="s">
        <v>178</v>
      </c>
      <c r="AB112" s="42" t="s">
        <v>177</v>
      </c>
      <c r="AC112" s="107" t="s">
        <v>5</v>
      </c>
      <c r="AD112" s="42" t="s">
        <v>239</v>
      </c>
      <c r="AE112" s="42" t="s">
        <v>240</v>
      </c>
    </row>
    <row r="113" spans="1:31" x14ac:dyDescent="0.25">
      <c r="A113" s="18">
        <v>1</v>
      </c>
      <c r="B113" s="73">
        <v>580</v>
      </c>
      <c r="C113" s="20">
        <v>612</v>
      </c>
      <c r="D113" s="103">
        <v>8</v>
      </c>
      <c r="E113" s="103">
        <v>4</v>
      </c>
      <c r="F113" s="103">
        <v>20</v>
      </c>
      <c r="G113" s="95">
        <v>3456</v>
      </c>
      <c r="H113" s="95">
        <v>2700</v>
      </c>
      <c r="I113" s="95">
        <v>3312</v>
      </c>
      <c r="J113" s="95">
        <v>5832</v>
      </c>
      <c r="K113" s="123" t="s">
        <v>274</v>
      </c>
      <c r="L113" s="70">
        <v>1296</v>
      </c>
      <c r="M113" s="15"/>
      <c r="N113" s="54">
        <v>0</v>
      </c>
      <c r="O113" s="54">
        <v>0</v>
      </c>
      <c r="P113" s="91">
        <v>0</v>
      </c>
      <c r="Q113" t="s">
        <v>183</v>
      </c>
      <c r="R113" t="str">
        <f>CONCATENATE($Q$112,R$112,$Q$113,B113,$Q$114,$A113,$Q$115)</f>
        <v>UPDATE `Heroic` SET `TrainingTime`='580' WHERE `Level`='1';</v>
      </c>
      <c r="S113" t="str">
        <f t="shared" ref="S113:AE128" si="59">CONCATENATE($Q$112,S$112,$Q$113,C113,$Q$114,$A113,$Q$115)</f>
        <v>UPDATE `Heroic` SET `MightBonus`='612' WHERE `Level`='1';</v>
      </c>
      <c r="T113" t="str">
        <f t="shared" si="59"/>
        <v>UPDATE `Heroic` SET `Attack`='8' WHERE `Level`='1';</v>
      </c>
      <c r="U113" t="str">
        <f t="shared" si="59"/>
        <v>UPDATE `Heroic` SET `Defend`='4' WHERE `Level`='1';</v>
      </c>
      <c r="V113" t="str">
        <f t="shared" si="59"/>
        <v>UPDATE `Heroic` SET `Health`='20' WHERE `Level`='1';</v>
      </c>
      <c r="W113" t="str">
        <f t="shared" si="59"/>
        <v>UPDATE `Heroic` SET `FoodCost`='3456' WHERE `Level`='1';</v>
      </c>
      <c r="X113" t="str">
        <f t="shared" si="59"/>
        <v>UPDATE `Heroic` SET `WoodCost`='2700' WHERE `Level`='1';</v>
      </c>
      <c r="Y113" t="str">
        <f t="shared" si="59"/>
        <v>UPDATE `Heroic` SET `StoneCost`='3312' WHERE `Level`='1';</v>
      </c>
      <c r="Z113" t="str">
        <f t="shared" si="59"/>
        <v>UPDATE `Heroic` SET `MetalCost`='5832' WHERE `Level`='1';</v>
      </c>
      <c r="AA113" t="str">
        <f t="shared" ref="AA113:AA132" si="60">CONCATENATE($Q$112,AA$112,$Q$113,K113,$Q$114,$A113,$Q$115)</f>
        <v>UPDATE `Heroic` SET `TimeMin`='21m:36' WHERE `Level`='1';</v>
      </c>
      <c r="AB113" t="str">
        <f t="shared" si="59"/>
        <v>UPDATE `Heroic` SET `TimeInt`='1296' WHERE `Level`='1';</v>
      </c>
      <c r="AC113" t="str">
        <f t="shared" si="59"/>
        <v>UPDATE `Heroic` SET `Required`='' WHERE `Level`='1';</v>
      </c>
      <c r="AD113" t="str">
        <f t="shared" si="59"/>
        <v>UPDATE `Heroic` SET `Required_ID`='0' WHERE `Level`='1';</v>
      </c>
      <c r="AE113" t="str">
        <f t="shared" si="59"/>
        <v>UPDATE `Heroic` SET `RequiredLevel`='0' WHERE `Level`='1';</v>
      </c>
    </row>
    <row r="114" spans="1:31" x14ac:dyDescent="0.25">
      <c r="A114" s="18">
        <v>2</v>
      </c>
      <c r="B114" s="73">
        <v>558</v>
      </c>
      <c r="C114" s="20">
        <v>1530</v>
      </c>
      <c r="D114" s="103">
        <v>8.15</v>
      </c>
      <c r="E114" s="103">
        <v>4.05</v>
      </c>
      <c r="F114" s="103">
        <v>20.25</v>
      </c>
      <c r="G114" s="95">
        <v>8792</v>
      </c>
      <c r="H114" s="95">
        <v>8634</v>
      </c>
      <c r="I114" s="95">
        <v>8547</v>
      </c>
      <c r="J114" s="95">
        <v>12219</v>
      </c>
      <c r="K114" s="124" t="s">
        <v>275</v>
      </c>
      <c r="L114" s="94">
        <v>3240</v>
      </c>
      <c r="M114" s="15"/>
      <c r="N114" s="54">
        <v>0</v>
      </c>
      <c r="O114" s="54">
        <v>0</v>
      </c>
      <c r="P114" s="91">
        <v>0</v>
      </c>
      <c r="Q114" s="101" t="s">
        <v>176</v>
      </c>
      <c r="R114" t="str">
        <f t="shared" ref="R114:R132" si="61">CONCATENATE($Q$112,R$112,$Q$113,B114,$Q$114,$A114,$Q$115)</f>
        <v>UPDATE `Heroic` SET `TrainingTime`='558' WHERE `Level`='2';</v>
      </c>
      <c r="S114" t="str">
        <f t="shared" si="59"/>
        <v>UPDATE `Heroic` SET `MightBonus`='1530' WHERE `Level`='2';</v>
      </c>
      <c r="T114" t="str">
        <f t="shared" si="59"/>
        <v>UPDATE `Heroic` SET `Attack`='8.15' WHERE `Level`='2';</v>
      </c>
      <c r="U114" t="str">
        <f t="shared" si="59"/>
        <v>UPDATE `Heroic` SET `Defend`='4.05' WHERE `Level`='2';</v>
      </c>
      <c r="V114" t="str">
        <f t="shared" si="59"/>
        <v>UPDATE `Heroic` SET `Health`='20.25' WHERE `Level`='2';</v>
      </c>
      <c r="W114" t="str">
        <f t="shared" si="59"/>
        <v>UPDATE `Heroic` SET `FoodCost`='8792' WHERE `Level`='2';</v>
      </c>
      <c r="X114" t="str">
        <f t="shared" si="59"/>
        <v>UPDATE `Heroic` SET `WoodCost`='8634' WHERE `Level`='2';</v>
      </c>
      <c r="Y114" t="str">
        <f t="shared" si="59"/>
        <v>UPDATE `Heroic` SET `StoneCost`='8547' WHERE `Level`='2';</v>
      </c>
      <c r="Z114" t="str">
        <f t="shared" si="59"/>
        <v>UPDATE `Heroic` SET `MetalCost`='12219' WHERE `Level`='2';</v>
      </c>
      <c r="AA114" t="str">
        <f t="shared" si="60"/>
        <v>UPDATE `Heroic` SET `TimeMin`='54m:00' WHERE `Level`='2';</v>
      </c>
      <c r="AB114" t="str">
        <f t="shared" si="59"/>
        <v>UPDATE `Heroic` SET `TimeInt`='3240' WHERE `Level`='2';</v>
      </c>
      <c r="AC114" t="str">
        <f t="shared" si="59"/>
        <v>UPDATE `Heroic` SET `Required`='' WHERE `Level`='2';</v>
      </c>
      <c r="AD114" t="str">
        <f t="shared" si="59"/>
        <v>UPDATE `Heroic` SET `Required_ID`='0' WHERE `Level`='2';</v>
      </c>
      <c r="AE114" t="str">
        <f t="shared" si="59"/>
        <v>UPDATE `Heroic` SET `RequiredLevel`='0' WHERE `Level`='2';</v>
      </c>
    </row>
    <row r="115" spans="1:31" x14ac:dyDescent="0.25">
      <c r="A115" s="18">
        <v>3</v>
      </c>
      <c r="B115" s="73">
        <v>536</v>
      </c>
      <c r="C115" s="20">
        <v>2448</v>
      </c>
      <c r="D115" s="103">
        <v>8.3000000000000007</v>
      </c>
      <c r="E115" s="103">
        <v>4.0999999999999996</v>
      </c>
      <c r="F115" s="103">
        <v>20.45</v>
      </c>
      <c r="G115" s="95">
        <v>14012</v>
      </c>
      <c r="H115" s="95">
        <v>13959</v>
      </c>
      <c r="I115" s="95">
        <v>13673</v>
      </c>
      <c r="J115" s="95">
        <v>19548</v>
      </c>
      <c r="K115" s="123" t="s">
        <v>276</v>
      </c>
      <c r="L115" s="70">
        <v>5184</v>
      </c>
      <c r="M115" s="15"/>
      <c r="N115" s="54">
        <v>0</v>
      </c>
      <c r="O115" s="54">
        <v>0</v>
      </c>
      <c r="P115" s="91">
        <v>0</v>
      </c>
      <c r="Q115" s="101" t="s">
        <v>175</v>
      </c>
      <c r="R115" t="str">
        <f t="shared" si="61"/>
        <v>UPDATE `Heroic` SET `TrainingTime`='536' WHERE `Level`='3';</v>
      </c>
      <c r="S115" t="str">
        <f t="shared" si="59"/>
        <v>UPDATE `Heroic` SET `MightBonus`='2448' WHERE `Level`='3';</v>
      </c>
      <c r="T115" t="str">
        <f t="shared" si="59"/>
        <v>UPDATE `Heroic` SET `Attack`='8.3' WHERE `Level`='3';</v>
      </c>
      <c r="U115" t="str">
        <f t="shared" si="59"/>
        <v>UPDATE `Heroic` SET `Defend`='4.1' WHERE `Level`='3';</v>
      </c>
      <c r="V115" t="str">
        <f t="shared" si="59"/>
        <v>UPDATE `Heroic` SET `Health`='20.45' WHERE `Level`='3';</v>
      </c>
      <c r="W115" t="str">
        <f t="shared" si="59"/>
        <v>UPDATE `Heroic` SET `FoodCost`='14012' WHERE `Level`='3';</v>
      </c>
      <c r="X115" t="str">
        <f t="shared" si="59"/>
        <v>UPDATE `Heroic` SET `WoodCost`='13959' WHERE `Level`='3';</v>
      </c>
      <c r="Y115" t="str">
        <f t="shared" si="59"/>
        <v>UPDATE `Heroic` SET `StoneCost`='13673' WHERE `Level`='3';</v>
      </c>
      <c r="Z115" t="str">
        <f t="shared" si="59"/>
        <v>UPDATE `Heroic` SET `MetalCost`='19548' WHERE `Level`='3';</v>
      </c>
      <c r="AA115" t="str">
        <f t="shared" si="60"/>
        <v>UPDATE `Heroic` SET `TimeMin`='1h:26m:24' WHERE `Level`='3';</v>
      </c>
      <c r="AB115" t="str">
        <f t="shared" si="59"/>
        <v>UPDATE `Heroic` SET `TimeInt`='5184' WHERE `Level`='3';</v>
      </c>
      <c r="AC115" t="str">
        <f t="shared" si="59"/>
        <v>UPDATE `Heroic` SET `Required`='' WHERE `Level`='3';</v>
      </c>
      <c r="AD115" t="str">
        <f t="shared" si="59"/>
        <v>UPDATE `Heroic` SET `Required_ID`='0' WHERE `Level`='3';</v>
      </c>
      <c r="AE115" t="str">
        <f t="shared" si="59"/>
        <v>UPDATE `Heroic` SET `RequiredLevel`='0' WHERE `Level`='3';</v>
      </c>
    </row>
    <row r="116" spans="1:31" x14ac:dyDescent="0.25">
      <c r="A116" s="18">
        <v>4</v>
      </c>
      <c r="B116" s="73">
        <v>514</v>
      </c>
      <c r="C116" s="20">
        <v>6120</v>
      </c>
      <c r="D116" s="103">
        <v>8.4499999999999993</v>
      </c>
      <c r="E116" s="103">
        <v>4.1500000000000004</v>
      </c>
      <c r="F116" s="103">
        <v>20.65</v>
      </c>
      <c r="G116" s="95">
        <v>34805</v>
      </c>
      <c r="H116" s="95">
        <v>33279</v>
      </c>
      <c r="I116" s="95">
        <v>34185</v>
      </c>
      <c r="J116" s="95">
        <v>50673</v>
      </c>
      <c r="K116" s="124" t="s">
        <v>248</v>
      </c>
      <c r="L116" s="94">
        <v>12960</v>
      </c>
      <c r="M116" s="15"/>
      <c r="N116" s="54">
        <v>0</v>
      </c>
      <c r="O116" s="54">
        <v>0</v>
      </c>
      <c r="P116" s="91">
        <v>0</v>
      </c>
      <c r="R116" t="str">
        <f t="shared" si="61"/>
        <v>UPDATE `Heroic` SET `TrainingTime`='514' WHERE `Level`='4';</v>
      </c>
      <c r="S116" t="str">
        <f t="shared" si="59"/>
        <v>UPDATE `Heroic` SET `MightBonus`='6120' WHERE `Level`='4';</v>
      </c>
      <c r="T116" t="str">
        <f t="shared" si="59"/>
        <v>UPDATE `Heroic` SET `Attack`='8.45' WHERE `Level`='4';</v>
      </c>
      <c r="U116" t="str">
        <f t="shared" si="59"/>
        <v>UPDATE `Heroic` SET `Defend`='4.15' WHERE `Level`='4';</v>
      </c>
      <c r="V116" t="str">
        <f t="shared" si="59"/>
        <v>UPDATE `Heroic` SET `Health`='20.65' WHERE `Level`='4';</v>
      </c>
      <c r="W116" t="str">
        <f t="shared" si="59"/>
        <v>UPDATE `Heroic` SET `FoodCost`='34805' WHERE `Level`='4';</v>
      </c>
      <c r="X116" t="str">
        <f t="shared" si="59"/>
        <v>UPDATE `Heroic` SET `WoodCost`='33279' WHERE `Level`='4';</v>
      </c>
      <c r="Y116" t="str">
        <f t="shared" si="59"/>
        <v>UPDATE `Heroic` SET `StoneCost`='34185' WHERE `Level`='4';</v>
      </c>
      <c r="Z116" t="str">
        <f t="shared" si="59"/>
        <v>UPDATE `Heroic` SET `MetalCost`='50673' WHERE `Level`='4';</v>
      </c>
      <c r="AA116" t="str">
        <f t="shared" si="60"/>
        <v>UPDATE `Heroic` SET `TimeMin`='3h:36m:00' WHERE `Level`='4';</v>
      </c>
      <c r="AB116" t="str">
        <f t="shared" si="59"/>
        <v>UPDATE `Heroic` SET `TimeInt`='12960' WHERE `Level`='4';</v>
      </c>
      <c r="AC116" t="str">
        <f t="shared" si="59"/>
        <v>UPDATE `Heroic` SET `Required`='' WHERE `Level`='4';</v>
      </c>
      <c r="AD116" t="str">
        <f t="shared" si="59"/>
        <v>UPDATE `Heroic` SET `Required_ID`='0' WHERE `Level`='4';</v>
      </c>
      <c r="AE116" t="str">
        <f t="shared" si="59"/>
        <v>UPDATE `Heroic` SET `RequiredLevel`='0' WHERE `Level`='4';</v>
      </c>
    </row>
    <row r="117" spans="1:31" x14ac:dyDescent="0.25">
      <c r="A117" s="18">
        <v>5</v>
      </c>
      <c r="B117" s="73">
        <v>492</v>
      </c>
      <c r="C117" s="20">
        <v>9180</v>
      </c>
      <c r="D117" s="103">
        <v>8.6</v>
      </c>
      <c r="E117" s="103">
        <v>4.2</v>
      </c>
      <c r="F117" s="103">
        <v>20.85</v>
      </c>
      <c r="G117" s="95">
        <v>52208</v>
      </c>
      <c r="H117" s="95">
        <v>50907</v>
      </c>
      <c r="I117" s="95">
        <v>51189</v>
      </c>
      <c r="J117" s="95">
        <v>75111</v>
      </c>
      <c r="K117" s="123" t="s">
        <v>249</v>
      </c>
      <c r="L117" s="70">
        <v>19440</v>
      </c>
      <c r="M117" s="15"/>
      <c r="N117" s="54">
        <v>0</v>
      </c>
      <c r="O117" s="54">
        <v>0</v>
      </c>
      <c r="P117" s="91">
        <v>0</v>
      </c>
      <c r="R117" t="str">
        <f t="shared" si="61"/>
        <v>UPDATE `Heroic` SET `TrainingTime`='492' WHERE `Level`='5';</v>
      </c>
      <c r="S117" t="str">
        <f t="shared" si="59"/>
        <v>UPDATE `Heroic` SET `MightBonus`='9180' WHERE `Level`='5';</v>
      </c>
      <c r="T117" t="str">
        <f t="shared" si="59"/>
        <v>UPDATE `Heroic` SET `Attack`='8.6' WHERE `Level`='5';</v>
      </c>
      <c r="U117" t="str">
        <f t="shared" si="59"/>
        <v>UPDATE `Heroic` SET `Defend`='4.2' WHERE `Level`='5';</v>
      </c>
      <c r="V117" t="str">
        <f t="shared" si="59"/>
        <v>UPDATE `Heroic` SET `Health`='20.85' WHERE `Level`='5';</v>
      </c>
      <c r="W117" t="str">
        <f t="shared" si="59"/>
        <v>UPDATE `Heroic` SET `FoodCost`='52208' WHERE `Level`='5';</v>
      </c>
      <c r="X117" t="str">
        <f t="shared" si="59"/>
        <v>UPDATE `Heroic` SET `WoodCost`='50907' WHERE `Level`='5';</v>
      </c>
      <c r="Y117" t="str">
        <f t="shared" si="59"/>
        <v>UPDATE `Heroic` SET `StoneCost`='51189' WHERE `Level`='5';</v>
      </c>
      <c r="Z117" t="str">
        <f t="shared" si="59"/>
        <v>UPDATE `Heroic` SET `MetalCost`='75111' WHERE `Level`='5';</v>
      </c>
      <c r="AA117" t="str">
        <f t="shared" si="60"/>
        <v>UPDATE `Heroic` SET `TimeMin`='5h:24m:00' WHERE `Level`='5';</v>
      </c>
      <c r="AB117" t="str">
        <f t="shared" si="59"/>
        <v>UPDATE `Heroic` SET `TimeInt`='19440' WHERE `Level`='5';</v>
      </c>
      <c r="AC117" t="str">
        <f t="shared" si="59"/>
        <v>UPDATE `Heroic` SET `Required`='' WHERE `Level`='5';</v>
      </c>
      <c r="AD117" t="str">
        <f t="shared" si="59"/>
        <v>UPDATE `Heroic` SET `Required_ID`='0' WHERE `Level`='5';</v>
      </c>
      <c r="AE117" t="str">
        <f t="shared" si="59"/>
        <v>UPDATE `Heroic` SET `RequiredLevel`='0' WHERE `Level`='5';</v>
      </c>
    </row>
    <row r="118" spans="1:31" x14ac:dyDescent="0.25">
      <c r="A118" s="18">
        <v>6</v>
      </c>
      <c r="B118" s="73">
        <v>470</v>
      </c>
      <c r="C118" s="20">
        <v>18360</v>
      </c>
      <c r="D118" s="103">
        <v>8.75</v>
      </c>
      <c r="E118" s="103">
        <v>4.25</v>
      </c>
      <c r="F118" s="103">
        <v>21.05</v>
      </c>
      <c r="G118" s="95">
        <v>104505</v>
      </c>
      <c r="H118" s="95">
        <v>101096</v>
      </c>
      <c r="I118" s="95">
        <v>106157</v>
      </c>
      <c r="J118" s="95">
        <v>147161</v>
      </c>
      <c r="K118" s="124" t="s">
        <v>277</v>
      </c>
      <c r="L118" s="94">
        <v>38880</v>
      </c>
      <c r="M118" s="15"/>
      <c r="N118" s="54">
        <v>0</v>
      </c>
      <c r="O118" s="54">
        <v>0</v>
      </c>
      <c r="P118" s="91">
        <v>0</v>
      </c>
      <c r="R118" t="str">
        <f t="shared" si="61"/>
        <v>UPDATE `Heroic` SET `TrainingTime`='470' WHERE `Level`='6';</v>
      </c>
      <c r="S118" t="str">
        <f t="shared" si="59"/>
        <v>UPDATE `Heroic` SET `MightBonus`='18360' WHERE `Level`='6';</v>
      </c>
      <c r="T118" t="str">
        <f t="shared" si="59"/>
        <v>UPDATE `Heroic` SET `Attack`='8.75' WHERE `Level`='6';</v>
      </c>
      <c r="U118" t="str">
        <f t="shared" si="59"/>
        <v>UPDATE `Heroic` SET `Defend`='4.25' WHERE `Level`='6';</v>
      </c>
      <c r="V118" t="str">
        <f t="shared" si="59"/>
        <v>UPDATE `Heroic` SET `Health`='21.05' WHERE `Level`='6';</v>
      </c>
      <c r="W118" t="str">
        <f t="shared" si="59"/>
        <v>UPDATE `Heroic` SET `FoodCost`='104505' WHERE `Level`='6';</v>
      </c>
      <c r="X118" t="str">
        <f t="shared" si="59"/>
        <v>UPDATE `Heroic` SET `WoodCost`='101096' WHERE `Level`='6';</v>
      </c>
      <c r="Y118" t="str">
        <f t="shared" si="59"/>
        <v>UPDATE `Heroic` SET `StoneCost`='106157' WHERE `Level`='6';</v>
      </c>
      <c r="Z118" t="str">
        <f t="shared" si="59"/>
        <v>UPDATE `Heroic` SET `MetalCost`='147161' WHERE `Level`='6';</v>
      </c>
      <c r="AA118" t="str">
        <f t="shared" si="60"/>
        <v>UPDATE `Heroic` SET `TimeMin`='10h:48m:00' WHERE `Level`='6';</v>
      </c>
      <c r="AB118" t="str">
        <f t="shared" si="59"/>
        <v>UPDATE `Heroic` SET `TimeInt`='38880' WHERE `Level`='6';</v>
      </c>
      <c r="AC118" t="str">
        <f t="shared" si="59"/>
        <v>UPDATE `Heroic` SET `Required`='' WHERE `Level`='6';</v>
      </c>
      <c r="AD118" t="str">
        <f t="shared" si="59"/>
        <v>UPDATE `Heroic` SET `Required_ID`='0' WHERE `Level`='6';</v>
      </c>
      <c r="AE118" t="str">
        <f t="shared" si="59"/>
        <v>UPDATE `Heroic` SET `RequiredLevel`='0' WHERE `Level`='6';</v>
      </c>
    </row>
    <row r="119" spans="1:31" x14ac:dyDescent="0.25">
      <c r="A119" s="18">
        <v>7</v>
      </c>
      <c r="B119" s="73">
        <v>448</v>
      </c>
      <c r="C119" s="20">
        <v>27540</v>
      </c>
      <c r="D119" s="103">
        <v>8.9</v>
      </c>
      <c r="E119" s="103">
        <v>4.3</v>
      </c>
      <c r="F119" s="103">
        <v>21.25</v>
      </c>
      <c r="G119" s="95">
        <v>161121</v>
      </c>
      <c r="H119" s="95">
        <v>149933</v>
      </c>
      <c r="I119" s="95">
        <v>153836</v>
      </c>
      <c r="J119" s="95">
        <v>223532</v>
      </c>
      <c r="K119" s="123" t="s">
        <v>278</v>
      </c>
      <c r="L119" s="70">
        <v>58320</v>
      </c>
      <c r="M119" s="15"/>
      <c r="N119" s="54">
        <v>0</v>
      </c>
      <c r="O119" s="54">
        <v>0</v>
      </c>
      <c r="P119" s="91">
        <v>0</v>
      </c>
      <c r="R119" t="str">
        <f t="shared" si="61"/>
        <v>UPDATE `Heroic` SET `TrainingTime`='448' WHERE `Level`='7';</v>
      </c>
      <c r="S119" t="str">
        <f t="shared" si="59"/>
        <v>UPDATE `Heroic` SET `MightBonus`='27540' WHERE `Level`='7';</v>
      </c>
      <c r="T119" t="str">
        <f t="shared" si="59"/>
        <v>UPDATE `Heroic` SET `Attack`='8.9' WHERE `Level`='7';</v>
      </c>
      <c r="U119" t="str">
        <f t="shared" si="59"/>
        <v>UPDATE `Heroic` SET `Defend`='4.3' WHERE `Level`='7';</v>
      </c>
      <c r="V119" t="str">
        <f t="shared" si="59"/>
        <v>UPDATE `Heroic` SET `Health`='21.25' WHERE `Level`='7';</v>
      </c>
      <c r="W119" t="str">
        <f t="shared" si="59"/>
        <v>UPDATE `Heroic` SET `FoodCost`='161121' WHERE `Level`='7';</v>
      </c>
      <c r="X119" t="str">
        <f t="shared" si="59"/>
        <v>UPDATE `Heroic` SET `WoodCost`='149933' WHERE `Level`='7';</v>
      </c>
      <c r="Y119" t="str">
        <f t="shared" si="59"/>
        <v>UPDATE `Heroic` SET `StoneCost`='153836' WHERE `Level`='7';</v>
      </c>
      <c r="Z119" t="str">
        <f t="shared" si="59"/>
        <v>UPDATE `Heroic` SET `MetalCost`='223532' WHERE `Level`='7';</v>
      </c>
      <c r="AA119" t="str">
        <f t="shared" si="60"/>
        <v>UPDATE `Heroic` SET `TimeMin`='16h:12m:00' WHERE `Level`='7';</v>
      </c>
      <c r="AB119" t="str">
        <f t="shared" si="59"/>
        <v>UPDATE `Heroic` SET `TimeInt`='58320' WHERE `Level`='7';</v>
      </c>
      <c r="AC119" t="str">
        <f t="shared" si="59"/>
        <v>UPDATE `Heroic` SET `Required`='' WHERE `Level`='7';</v>
      </c>
      <c r="AD119" t="str">
        <f t="shared" si="59"/>
        <v>UPDATE `Heroic` SET `Required_ID`='0' WHERE `Level`='7';</v>
      </c>
      <c r="AE119" t="str">
        <f t="shared" si="59"/>
        <v>UPDATE `Heroic` SET `RequiredLevel`='0' WHERE `Level`='7';</v>
      </c>
    </row>
    <row r="120" spans="1:31" x14ac:dyDescent="0.25">
      <c r="A120" s="18">
        <v>8</v>
      </c>
      <c r="B120" s="73">
        <v>426</v>
      </c>
      <c r="C120" s="20">
        <v>68850</v>
      </c>
      <c r="D120" s="103">
        <v>9.0500000000000007</v>
      </c>
      <c r="E120" s="103">
        <v>4.3499999999999996</v>
      </c>
      <c r="F120" s="103">
        <v>21.45</v>
      </c>
      <c r="G120" s="95">
        <v>409554</v>
      </c>
      <c r="H120" s="95">
        <v>372537</v>
      </c>
      <c r="I120" s="95">
        <v>385668</v>
      </c>
      <c r="J120" s="95">
        <v>553428</v>
      </c>
      <c r="K120" s="124" t="s">
        <v>279</v>
      </c>
      <c r="L120" s="94">
        <v>145800</v>
      </c>
      <c r="M120" s="15"/>
      <c r="N120" s="54">
        <v>0</v>
      </c>
      <c r="O120" s="54">
        <v>0</v>
      </c>
      <c r="P120" s="91">
        <v>0</v>
      </c>
      <c r="R120" t="str">
        <f t="shared" si="61"/>
        <v>UPDATE `Heroic` SET `TrainingTime`='426' WHERE `Level`='8';</v>
      </c>
      <c r="S120" t="str">
        <f t="shared" si="59"/>
        <v>UPDATE `Heroic` SET `MightBonus`='68850' WHERE `Level`='8';</v>
      </c>
      <c r="T120" t="str">
        <f t="shared" si="59"/>
        <v>UPDATE `Heroic` SET `Attack`='9.05' WHERE `Level`='8';</v>
      </c>
      <c r="U120" t="str">
        <f t="shared" si="59"/>
        <v>UPDATE `Heroic` SET `Defend`='4.35' WHERE `Level`='8';</v>
      </c>
      <c r="V120" t="str">
        <f t="shared" si="59"/>
        <v>UPDATE `Heroic` SET `Health`='21.45' WHERE `Level`='8';</v>
      </c>
      <c r="W120" t="str">
        <f t="shared" si="59"/>
        <v>UPDATE `Heroic` SET `FoodCost`='409554' WHERE `Level`='8';</v>
      </c>
      <c r="X120" t="str">
        <f t="shared" si="59"/>
        <v>UPDATE `Heroic` SET `WoodCost`='372537' WHERE `Level`='8';</v>
      </c>
      <c r="Y120" t="str">
        <f t="shared" si="59"/>
        <v>UPDATE `Heroic` SET `StoneCost`='385668' WHERE `Level`='8';</v>
      </c>
      <c r="Z120" t="str">
        <f t="shared" si="59"/>
        <v>UPDATE `Heroic` SET `MetalCost`='553428' WHERE `Level`='8';</v>
      </c>
      <c r="AA120" t="str">
        <f t="shared" si="60"/>
        <v>UPDATE `Heroic` SET `TimeMin`='1d 16h:30m:00' WHERE `Level`='8';</v>
      </c>
      <c r="AB120" t="str">
        <f t="shared" si="59"/>
        <v>UPDATE `Heroic` SET `TimeInt`='145800' WHERE `Level`='8';</v>
      </c>
      <c r="AC120" t="str">
        <f t="shared" si="59"/>
        <v>UPDATE `Heroic` SET `Required`='' WHERE `Level`='8';</v>
      </c>
      <c r="AD120" t="str">
        <f t="shared" si="59"/>
        <v>UPDATE `Heroic` SET `Required_ID`='0' WHERE `Level`='8';</v>
      </c>
      <c r="AE120" t="str">
        <f t="shared" si="59"/>
        <v>UPDATE `Heroic` SET `RequiredLevel`='0' WHERE `Level`='8';</v>
      </c>
    </row>
    <row r="121" spans="1:31" x14ac:dyDescent="0.25">
      <c r="A121" s="18">
        <v>9</v>
      </c>
      <c r="B121" s="73">
        <v>404</v>
      </c>
      <c r="C121" s="20">
        <v>103275</v>
      </c>
      <c r="D121" s="103">
        <v>9.1999999999999993</v>
      </c>
      <c r="E121" s="103">
        <v>4.4000000000000004</v>
      </c>
      <c r="F121" s="103">
        <v>21.65</v>
      </c>
      <c r="G121" s="95">
        <v>623331</v>
      </c>
      <c r="H121" s="95">
        <v>558717</v>
      </c>
      <c r="I121" s="95">
        <v>576882</v>
      </c>
      <c r="J121" s="95">
        <v>822942</v>
      </c>
      <c r="K121" s="123" t="s">
        <v>280</v>
      </c>
      <c r="L121" s="70">
        <v>218700</v>
      </c>
      <c r="M121" s="15"/>
      <c r="N121" s="54">
        <v>0</v>
      </c>
      <c r="O121" s="54">
        <v>0</v>
      </c>
      <c r="P121" s="91">
        <v>0</v>
      </c>
      <c r="R121" t="str">
        <f t="shared" si="61"/>
        <v>UPDATE `Heroic` SET `TrainingTime`='404' WHERE `Level`='9';</v>
      </c>
      <c r="S121" t="str">
        <f t="shared" si="59"/>
        <v>UPDATE `Heroic` SET `MightBonus`='103275' WHERE `Level`='9';</v>
      </c>
      <c r="T121" t="str">
        <f t="shared" si="59"/>
        <v>UPDATE `Heroic` SET `Attack`='9.2' WHERE `Level`='9';</v>
      </c>
      <c r="U121" t="str">
        <f t="shared" si="59"/>
        <v>UPDATE `Heroic` SET `Defend`='4.4' WHERE `Level`='9';</v>
      </c>
      <c r="V121" t="str">
        <f t="shared" si="59"/>
        <v>UPDATE `Heroic` SET `Health`='21.65' WHERE `Level`='9';</v>
      </c>
      <c r="W121" t="str">
        <f t="shared" si="59"/>
        <v>UPDATE `Heroic` SET `FoodCost`='623331' WHERE `Level`='9';</v>
      </c>
      <c r="X121" t="str">
        <f t="shared" si="59"/>
        <v>UPDATE `Heroic` SET `WoodCost`='558717' WHERE `Level`='9';</v>
      </c>
      <c r="Y121" t="str">
        <f t="shared" si="59"/>
        <v>UPDATE `Heroic` SET `StoneCost`='576882' WHERE `Level`='9';</v>
      </c>
      <c r="Z121" t="str">
        <f t="shared" si="59"/>
        <v>UPDATE `Heroic` SET `MetalCost`='822942' WHERE `Level`='9';</v>
      </c>
      <c r="AA121" t="str">
        <f t="shared" si="60"/>
        <v>UPDATE `Heroic` SET `TimeMin`='2d 12h:45m:00' WHERE `Level`='9';</v>
      </c>
      <c r="AB121" t="str">
        <f t="shared" si="59"/>
        <v>UPDATE `Heroic` SET `TimeInt`='218700' WHERE `Level`='9';</v>
      </c>
      <c r="AC121" t="str">
        <f t="shared" si="59"/>
        <v>UPDATE `Heroic` SET `Required`='' WHERE `Level`='9';</v>
      </c>
      <c r="AD121" t="str">
        <f t="shared" si="59"/>
        <v>UPDATE `Heroic` SET `Required_ID`='0' WHERE `Level`='9';</v>
      </c>
      <c r="AE121" t="str">
        <f t="shared" si="59"/>
        <v>UPDATE `Heroic` SET `RequiredLevel`='0' WHERE `Level`='9';</v>
      </c>
    </row>
    <row r="122" spans="1:31" x14ac:dyDescent="0.25">
      <c r="A122" s="18">
        <v>10</v>
      </c>
      <c r="B122" s="73">
        <v>382</v>
      </c>
      <c r="C122" s="20">
        <v>123930</v>
      </c>
      <c r="D122" s="103">
        <v>9.35</v>
      </c>
      <c r="E122" s="103">
        <v>4.45</v>
      </c>
      <c r="F122" s="103">
        <v>21.85</v>
      </c>
      <c r="G122" s="95">
        <v>705338</v>
      </c>
      <c r="H122" s="95">
        <v>692922</v>
      </c>
      <c r="I122" s="95">
        <v>710259</v>
      </c>
      <c r="J122" s="95">
        <v>989691</v>
      </c>
      <c r="K122" s="124" t="s">
        <v>281</v>
      </c>
      <c r="L122" s="94">
        <v>262440</v>
      </c>
      <c r="M122" s="15"/>
      <c r="N122" s="54">
        <v>0</v>
      </c>
      <c r="O122" s="54">
        <v>0</v>
      </c>
      <c r="P122" s="91">
        <v>0</v>
      </c>
      <c r="R122" t="str">
        <f t="shared" si="61"/>
        <v>UPDATE `Heroic` SET `TrainingTime`='382' WHERE `Level`='10';</v>
      </c>
      <c r="S122" t="str">
        <f t="shared" si="59"/>
        <v>UPDATE `Heroic` SET `MightBonus`='123930' WHERE `Level`='10';</v>
      </c>
      <c r="T122" t="str">
        <f t="shared" si="59"/>
        <v>UPDATE `Heroic` SET `Attack`='9.35' WHERE `Level`='10';</v>
      </c>
      <c r="U122" t="str">
        <f t="shared" si="59"/>
        <v>UPDATE `Heroic` SET `Defend`='4.45' WHERE `Level`='10';</v>
      </c>
      <c r="V122" t="str">
        <f t="shared" si="59"/>
        <v>UPDATE `Heroic` SET `Health`='21.85' WHERE `Level`='10';</v>
      </c>
      <c r="W122" t="str">
        <f t="shared" si="59"/>
        <v>UPDATE `Heroic` SET `FoodCost`='705338' WHERE `Level`='10';</v>
      </c>
      <c r="X122" t="str">
        <f t="shared" si="59"/>
        <v>UPDATE `Heroic` SET `WoodCost`='692922' WHERE `Level`='10';</v>
      </c>
      <c r="Y122" t="str">
        <f t="shared" si="59"/>
        <v>UPDATE `Heroic` SET `StoneCost`='710259' WHERE `Level`='10';</v>
      </c>
      <c r="Z122" t="str">
        <f t="shared" si="59"/>
        <v>UPDATE `Heroic` SET `MetalCost`='989691' WHERE `Level`='10';</v>
      </c>
      <c r="AA122" t="str">
        <f t="shared" si="60"/>
        <v>UPDATE `Heroic` SET `TimeMin`='3d 0h:54m:00' WHERE `Level`='10';</v>
      </c>
      <c r="AB122" t="str">
        <f t="shared" si="59"/>
        <v>UPDATE `Heroic` SET `TimeInt`='262440' WHERE `Level`='10';</v>
      </c>
      <c r="AC122" t="str">
        <f t="shared" si="59"/>
        <v>UPDATE `Heroic` SET `Required`='' WHERE `Level`='10';</v>
      </c>
      <c r="AD122" t="str">
        <f t="shared" si="59"/>
        <v>UPDATE `Heroic` SET `Required_ID`='0' WHERE `Level`='10';</v>
      </c>
      <c r="AE122" t="str">
        <f t="shared" si="59"/>
        <v>UPDATE `Heroic` SET `RequiredLevel`='0' WHERE `Level`='10';</v>
      </c>
    </row>
    <row r="123" spans="1:31" x14ac:dyDescent="0.25">
      <c r="A123" s="18">
        <v>11</v>
      </c>
      <c r="B123" s="73">
        <v>360</v>
      </c>
      <c r="C123" s="20">
        <v>148716</v>
      </c>
      <c r="D123" s="103">
        <v>9.5</v>
      </c>
      <c r="E123" s="103">
        <v>4.5</v>
      </c>
      <c r="F123" s="103">
        <v>22.05</v>
      </c>
      <c r="G123" s="95">
        <v>883557</v>
      </c>
      <c r="H123" s="95">
        <v>798893</v>
      </c>
      <c r="I123" s="95">
        <v>830711</v>
      </c>
      <c r="J123" s="95">
        <v>1204730</v>
      </c>
      <c r="K123" s="123" t="s">
        <v>282</v>
      </c>
      <c r="L123" s="70">
        <v>314928</v>
      </c>
      <c r="M123" s="15"/>
      <c r="N123" s="54">
        <v>0</v>
      </c>
      <c r="O123" s="54">
        <v>0</v>
      </c>
      <c r="P123" s="91">
        <v>0</v>
      </c>
      <c r="R123" t="str">
        <f t="shared" si="61"/>
        <v>UPDATE `Heroic` SET `TrainingTime`='360' WHERE `Level`='11';</v>
      </c>
      <c r="S123" t="str">
        <f t="shared" si="59"/>
        <v>UPDATE `Heroic` SET `MightBonus`='148716' WHERE `Level`='11';</v>
      </c>
      <c r="T123" t="str">
        <f t="shared" si="59"/>
        <v>UPDATE `Heroic` SET `Attack`='9.5' WHERE `Level`='11';</v>
      </c>
      <c r="U123" t="str">
        <f t="shared" si="59"/>
        <v>UPDATE `Heroic` SET `Defend`='4.5' WHERE `Level`='11';</v>
      </c>
      <c r="V123" t="str">
        <f t="shared" si="59"/>
        <v>UPDATE `Heroic` SET `Health`='22.05' WHERE `Level`='11';</v>
      </c>
      <c r="W123" t="str">
        <f t="shared" si="59"/>
        <v>UPDATE `Heroic` SET `FoodCost`='883557' WHERE `Level`='11';</v>
      </c>
      <c r="X123" t="str">
        <f t="shared" si="59"/>
        <v>UPDATE `Heroic` SET `WoodCost`='798893' WHERE `Level`='11';</v>
      </c>
      <c r="Y123" t="str">
        <f t="shared" si="59"/>
        <v>UPDATE `Heroic` SET `StoneCost`='830711' WHERE `Level`='11';</v>
      </c>
      <c r="Z123" t="str">
        <f t="shared" si="59"/>
        <v>UPDATE `Heroic` SET `MetalCost`='1204730' WHERE `Level`='11';</v>
      </c>
      <c r="AA123" t="str">
        <f t="shared" si="60"/>
        <v>UPDATE `Heroic` SET `TimeMin`='3d 15h:28m:48' WHERE `Level`='11';</v>
      </c>
      <c r="AB123" t="str">
        <f t="shared" si="59"/>
        <v>UPDATE `Heroic` SET `TimeInt`='314928' WHERE `Level`='11';</v>
      </c>
      <c r="AC123" t="str">
        <f t="shared" si="59"/>
        <v>UPDATE `Heroic` SET `Required`='' WHERE `Level`='11';</v>
      </c>
      <c r="AD123" t="str">
        <f t="shared" si="59"/>
        <v>UPDATE `Heroic` SET `Required_ID`='0' WHERE `Level`='11';</v>
      </c>
      <c r="AE123" t="str">
        <f t="shared" si="59"/>
        <v>UPDATE `Heroic` SET `RequiredLevel`='0' WHERE `Level`='11';</v>
      </c>
    </row>
    <row r="124" spans="1:31" x14ac:dyDescent="0.25">
      <c r="A124" s="18">
        <v>12</v>
      </c>
      <c r="B124" s="73">
        <v>338</v>
      </c>
      <c r="C124" s="20">
        <v>178459</v>
      </c>
      <c r="D124" s="103">
        <v>9.65</v>
      </c>
      <c r="E124" s="103">
        <v>4.55</v>
      </c>
      <c r="F124" s="103">
        <v>22.25</v>
      </c>
      <c r="G124" s="95">
        <v>1015089</v>
      </c>
      <c r="H124" s="95">
        <v>968931</v>
      </c>
      <c r="I124" s="95">
        <v>1050312</v>
      </c>
      <c r="J124" s="95">
        <v>1427136</v>
      </c>
      <c r="K124" s="124" t="s">
        <v>283</v>
      </c>
      <c r="L124" s="94">
        <v>377914</v>
      </c>
      <c r="M124" s="15"/>
      <c r="N124" s="54">
        <v>0</v>
      </c>
      <c r="O124" s="54">
        <v>0</v>
      </c>
      <c r="P124" s="91">
        <v>0</v>
      </c>
      <c r="R124" t="str">
        <f t="shared" si="61"/>
        <v>UPDATE `Heroic` SET `TrainingTime`='338' WHERE `Level`='12';</v>
      </c>
      <c r="S124" t="str">
        <f t="shared" si="59"/>
        <v>UPDATE `Heroic` SET `MightBonus`='178459' WHERE `Level`='12';</v>
      </c>
      <c r="T124" t="str">
        <f t="shared" si="59"/>
        <v>UPDATE `Heroic` SET `Attack`='9.65' WHERE `Level`='12';</v>
      </c>
      <c r="U124" t="str">
        <f t="shared" si="59"/>
        <v>UPDATE `Heroic` SET `Defend`='4.55' WHERE `Level`='12';</v>
      </c>
      <c r="V124" t="str">
        <f t="shared" si="59"/>
        <v>UPDATE `Heroic` SET `Health`='22.25' WHERE `Level`='12';</v>
      </c>
      <c r="W124" t="str">
        <f t="shared" si="59"/>
        <v>UPDATE `Heroic` SET `FoodCost`='1015089' WHERE `Level`='12';</v>
      </c>
      <c r="X124" t="str">
        <f t="shared" si="59"/>
        <v>UPDATE `Heroic` SET `WoodCost`='968931' WHERE `Level`='12';</v>
      </c>
      <c r="Y124" t="str">
        <f t="shared" si="59"/>
        <v>UPDATE `Heroic` SET `StoneCost`='1050312' WHERE `Level`='12';</v>
      </c>
      <c r="Z124" t="str">
        <f t="shared" si="59"/>
        <v>UPDATE `Heroic` SET `MetalCost`='1427136' WHERE `Level`='12';</v>
      </c>
      <c r="AA124" t="str">
        <f t="shared" si="60"/>
        <v>UPDATE `Heroic` SET `TimeMin`='4d 8h:58m:34' WHERE `Level`='12';</v>
      </c>
      <c r="AB124" t="str">
        <f t="shared" si="59"/>
        <v>UPDATE `Heroic` SET `TimeInt`='377914' WHERE `Level`='12';</v>
      </c>
      <c r="AC124" t="str">
        <f t="shared" si="59"/>
        <v>UPDATE `Heroic` SET `Required`='' WHERE `Level`='12';</v>
      </c>
      <c r="AD124" t="str">
        <f t="shared" si="59"/>
        <v>UPDATE `Heroic` SET `Required_ID`='0' WHERE `Level`='12';</v>
      </c>
      <c r="AE124" t="str">
        <f t="shared" si="59"/>
        <v>UPDATE `Heroic` SET `RequiredLevel`='0' WHERE `Level`='12';</v>
      </c>
    </row>
    <row r="125" spans="1:31" x14ac:dyDescent="0.25">
      <c r="A125" s="18">
        <v>13</v>
      </c>
      <c r="B125" s="73">
        <v>316</v>
      </c>
      <c r="C125" s="20">
        <v>214152</v>
      </c>
      <c r="D125" s="103">
        <v>9.8000000000000007</v>
      </c>
      <c r="E125" s="103">
        <v>4.5999999999999996</v>
      </c>
      <c r="F125" s="103">
        <v>22.45</v>
      </c>
      <c r="G125" s="95">
        <v>1228698</v>
      </c>
      <c r="H125" s="95">
        <v>1212186</v>
      </c>
      <c r="I125" s="95">
        <v>1201632</v>
      </c>
      <c r="J125" s="95">
        <v>1711277</v>
      </c>
      <c r="K125" s="123" t="s">
        <v>284</v>
      </c>
      <c r="L125" s="70">
        <v>453498</v>
      </c>
      <c r="M125" s="15"/>
      <c r="N125" s="54">
        <v>0</v>
      </c>
      <c r="O125" s="54">
        <v>0</v>
      </c>
      <c r="P125" s="91">
        <v>0</v>
      </c>
      <c r="R125" t="str">
        <f t="shared" si="61"/>
        <v>UPDATE `Heroic` SET `TrainingTime`='316' WHERE `Level`='13';</v>
      </c>
      <c r="S125" t="str">
        <f t="shared" si="59"/>
        <v>UPDATE `Heroic` SET `MightBonus`='214152' WHERE `Level`='13';</v>
      </c>
      <c r="T125" t="str">
        <f t="shared" si="59"/>
        <v>UPDATE `Heroic` SET `Attack`='9.8' WHERE `Level`='13';</v>
      </c>
      <c r="U125" t="str">
        <f t="shared" si="59"/>
        <v>UPDATE `Heroic` SET `Defend`='4.6' WHERE `Level`='13';</v>
      </c>
      <c r="V125" t="str">
        <f t="shared" si="59"/>
        <v>UPDATE `Heroic` SET `Health`='22.45' WHERE `Level`='13';</v>
      </c>
      <c r="W125" t="str">
        <f t="shared" si="59"/>
        <v>UPDATE `Heroic` SET `FoodCost`='1228698' WHERE `Level`='13';</v>
      </c>
      <c r="X125" t="str">
        <f t="shared" si="59"/>
        <v>UPDATE `Heroic` SET `WoodCost`='1212186' WHERE `Level`='13';</v>
      </c>
      <c r="Y125" t="str">
        <f t="shared" si="59"/>
        <v>UPDATE `Heroic` SET `StoneCost`='1201632' WHERE `Level`='13';</v>
      </c>
      <c r="Z125" t="str">
        <f t="shared" si="59"/>
        <v>UPDATE `Heroic` SET `MetalCost`='1711277' WHERE `Level`='13';</v>
      </c>
      <c r="AA125" t="str">
        <f t="shared" si="60"/>
        <v>UPDATE `Heroic` SET `TimeMin`='5d 5h:58m:18' WHERE `Level`='13';</v>
      </c>
      <c r="AB125" t="str">
        <f t="shared" si="59"/>
        <v>UPDATE `Heroic` SET `TimeInt`='453498' WHERE `Level`='13';</v>
      </c>
      <c r="AC125" t="str">
        <f t="shared" si="59"/>
        <v>UPDATE `Heroic` SET `Required`='' WHERE `Level`='13';</v>
      </c>
      <c r="AD125" t="str">
        <f t="shared" si="59"/>
        <v>UPDATE `Heroic` SET `Required_ID`='0' WHERE `Level`='13';</v>
      </c>
      <c r="AE125" t="str">
        <f t="shared" si="59"/>
        <v>UPDATE `Heroic` SET `RequiredLevel`='0' WHERE `Level`='13';</v>
      </c>
    </row>
    <row r="126" spans="1:31" x14ac:dyDescent="0.25">
      <c r="A126" s="18">
        <v>14</v>
      </c>
      <c r="B126" s="73">
        <v>294</v>
      </c>
      <c r="C126" s="20">
        <v>256982</v>
      </c>
      <c r="D126" s="103">
        <v>9.9499999999999993</v>
      </c>
      <c r="E126" s="103">
        <v>4.6500000000000004</v>
      </c>
      <c r="F126" s="103">
        <v>22.65</v>
      </c>
      <c r="G126" s="95">
        <v>1461474</v>
      </c>
      <c r="H126" s="95">
        <v>1426722</v>
      </c>
      <c r="I126" s="95">
        <v>1435473</v>
      </c>
      <c r="J126" s="95">
        <v>2100831</v>
      </c>
      <c r="K126" s="125" t="s">
        <v>285</v>
      </c>
      <c r="L126" s="94">
        <v>544198</v>
      </c>
      <c r="M126" s="15"/>
      <c r="N126" s="54">
        <v>0</v>
      </c>
      <c r="O126" s="54">
        <v>0</v>
      </c>
      <c r="P126" s="91">
        <v>0</v>
      </c>
      <c r="R126" t="str">
        <f t="shared" si="61"/>
        <v>UPDATE `Heroic` SET `TrainingTime`='294' WHERE `Level`='14';</v>
      </c>
      <c r="S126" t="str">
        <f t="shared" si="59"/>
        <v>UPDATE `Heroic` SET `MightBonus`='256982' WHERE `Level`='14';</v>
      </c>
      <c r="T126" t="str">
        <f t="shared" si="59"/>
        <v>UPDATE `Heroic` SET `Attack`='9.95' WHERE `Level`='14';</v>
      </c>
      <c r="U126" t="str">
        <f t="shared" si="59"/>
        <v>UPDATE `Heroic` SET `Defend`='4.65' WHERE `Level`='14';</v>
      </c>
      <c r="V126" t="str">
        <f t="shared" si="59"/>
        <v>UPDATE `Heroic` SET `Health`='22.65' WHERE `Level`='14';</v>
      </c>
      <c r="W126" t="str">
        <f t="shared" si="59"/>
        <v>UPDATE `Heroic` SET `FoodCost`='1461474' WHERE `Level`='14';</v>
      </c>
      <c r="X126" t="str">
        <f t="shared" si="59"/>
        <v>UPDATE `Heroic` SET `WoodCost`='1426722' WHERE `Level`='14';</v>
      </c>
      <c r="Y126" t="str">
        <f t="shared" si="59"/>
        <v>UPDATE `Heroic` SET `StoneCost`='1435473' WHERE `Level`='14';</v>
      </c>
      <c r="Z126" t="str">
        <f t="shared" si="59"/>
        <v>UPDATE `Heroic` SET `MetalCost`='2100831' WHERE `Level`='14';</v>
      </c>
      <c r="AA126" t="str">
        <f t="shared" si="60"/>
        <v>UPDATE `Heroic` SET `TimeMin`='6d 7h:09m:58' WHERE `Level`='14';</v>
      </c>
      <c r="AB126" t="str">
        <f t="shared" si="59"/>
        <v>UPDATE `Heroic` SET `TimeInt`='544198' WHERE `Level`='14';</v>
      </c>
      <c r="AC126" t="str">
        <f t="shared" si="59"/>
        <v>UPDATE `Heroic` SET `Required`='' WHERE `Level`='14';</v>
      </c>
      <c r="AD126" t="str">
        <f t="shared" si="59"/>
        <v>UPDATE `Heroic` SET `Required_ID`='0' WHERE `Level`='14';</v>
      </c>
      <c r="AE126" t="str">
        <f t="shared" si="59"/>
        <v>UPDATE `Heroic` SET `RequiredLevel`='0' WHERE `Level`='14';</v>
      </c>
    </row>
    <row r="127" spans="1:31" x14ac:dyDescent="0.25">
      <c r="A127" s="18">
        <v>15</v>
      </c>
      <c r="B127" s="73">
        <v>272</v>
      </c>
      <c r="C127" s="20">
        <v>385474</v>
      </c>
      <c r="D127" s="103">
        <v>10.1</v>
      </c>
      <c r="E127" s="103">
        <v>4.7</v>
      </c>
      <c r="F127" s="103">
        <v>22.85</v>
      </c>
      <c r="G127" s="95">
        <v>2300211</v>
      </c>
      <c r="H127" s="95">
        <v>2084732</v>
      </c>
      <c r="I127" s="95">
        <v>2153748</v>
      </c>
      <c r="J127" s="95">
        <v>3098145</v>
      </c>
      <c r="K127" s="126" t="s">
        <v>286</v>
      </c>
      <c r="L127" s="70">
        <v>816298</v>
      </c>
      <c r="M127" s="15"/>
      <c r="N127" s="54">
        <v>0</v>
      </c>
      <c r="O127" s="54">
        <v>0</v>
      </c>
      <c r="P127" s="91">
        <v>0</v>
      </c>
      <c r="R127" t="str">
        <f t="shared" si="61"/>
        <v>UPDATE `Heroic` SET `TrainingTime`='272' WHERE `Level`='15';</v>
      </c>
      <c r="S127" t="str">
        <f t="shared" si="59"/>
        <v>UPDATE `Heroic` SET `MightBonus`='385474' WHERE `Level`='15';</v>
      </c>
      <c r="T127" t="str">
        <f t="shared" si="59"/>
        <v>UPDATE `Heroic` SET `Attack`='10.1' WHERE `Level`='15';</v>
      </c>
      <c r="U127" t="str">
        <f t="shared" si="59"/>
        <v>UPDATE `Heroic` SET `Defend`='4.7' WHERE `Level`='15';</v>
      </c>
      <c r="V127" t="str">
        <f t="shared" si="59"/>
        <v>UPDATE `Heroic` SET `Health`='22.85' WHERE `Level`='15';</v>
      </c>
      <c r="W127" t="str">
        <f t="shared" si="59"/>
        <v>UPDATE `Heroic` SET `FoodCost`='2300211' WHERE `Level`='15';</v>
      </c>
      <c r="X127" t="str">
        <f t="shared" si="59"/>
        <v>UPDATE `Heroic` SET `WoodCost`='2084732' WHERE `Level`='15';</v>
      </c>
      <c r="Y127" t="str">
        <f t="shared" si="59"/>
        <v>UPDATE `Heroic` SET `StoneCost`='2153748' WHERE `Level`='15';</v>
      </c>
      <c r="Z127" t="str">
        <f t="shared" si="59"/>
        <v>UPDATE `Heroic` SET `MetalCost`='3098145' WHERE `Level`='15';</v>
      </c>
      <c r="AA127" t="str">
        <f t="shared" si="60"/>
        <v>UPDATE `Heroic` SET `TimeMin`='9d 10h:44m:58' WHERE `Level`='15';</v>
      </c>
      <c r="AB127" t="str">
        <f t="shared" si="59"/>
        <v>UPDATE `Heroic` SET `TimeInt`='816298' WHERE `Level`='15';</v>
      </c>
      <c r="AC127" t="str">
        <f t="shared" si="59"/>
        <v>UPDATE `Heroic` SET `Required`='' WHERE `Level`='15';</v>
      </c>
      <c r="AD127" t="str">
        <f t="shared" si="59"/>
        <v>UPDATE `Heroic` SET `Required_ID`='0' WHERE `Level`='15';</v>
      </c>
      <c r="AE127" t="str">
        <f t="shared" si="59"/>
        <v>UPDATE `Heroic` SET `RequiredLevel`='0' WHERE `Level`='15';</v>
      </c>
    </row>
    <row r="128" spans="1:31" x14ac:dyDescent="0.25">
      <c r="A128" s="18">
        <v>16</v>
      </c>
      <c r="B128" s="73">
        <v>250</v>
      </c>
      <c r="C128" s="20">
        <v>963681</v>
      </c>
      <c r="D128" s="103">
        <v>10.25</v>
      </c>
      <c r="E128" s="103">
        <v>4.75</v>
      </c>
      <c r="F128" s="103">
        <v>23.05</v>
      </c>
      <c r="G128" s="95">
        <v>5570871</v>
      </c>
      <c r="H128" s="95">
        <v>5211813</v>
      </c>
      <c r="I128" s="95">
        <v>5397408</v>
      </c>
      <c r="J128" s="95">
        <v>7911843</v>
      </c>
      <c r="K128" s="125" t="s">
        <v>287</v>
      </c>
      <c r="L128" s="94">
        <v>2040736</v>
      </c>
      <c r="M128" s="15"/>
      <c r="N128" s="54">
        <v>0</v>
      </c>
      <c r="O128" s="54">
        <v>0</v>
      </c>
      <c r="P128" s="91">
        <v>0</v>
      </c>
      <c r="R128" t="str">
        <f t="shared" si="61"/>
        <v>UPDATE `Heroic` SET `TrainingTime`='250' WHERE `Level`='16';</v>
      </c>
      <c r="S128" t="str">
        <f t="shared" si="59"/>
        <v>UPDATE `Heroic` SET `MightBonus`='963681' WHERE `Level`='16';</v>
      </c>
      <c r="T128" t="str">
        <f t="shared" si="59"/>
        <v>UPDATE `Heroic` SET `Attack`='10.25' WHERE `Level`='16';</v>
      </c>
      <c r="U128" t="str">
        <f t="shared" si="59"/>
        <v>UPDATE `Heroic` SET `Defend`='4.75' WHERE `Level`='16';</v>
      </c>
      <c r="V128" t="str">
        <f t="shared" si="59"/>
        <v>UPDATE `Heroic` SET `Health`='23.05' WHERE `Level`='16';</v>
      </c>
      <c r="W128" t="str">
        <f t="shared" si="59"/>
        <v>UPDATE `Heroic` SET `FoodCost`='5570871' WHERE `Level`='16';</v>
      </c>
      <c r="X128" t="str">
        <f t="shared" si="59"/>
        <v>UPDATE `Heroic` SET `WoodCost`='5211813' WHERE `Level`='16';</v>
      </c>
      <c r="Y128" t="str">
        <f t="shared" si="59"/>
        <v>UPDATE `Heroic` SET `StoneCost`='5397408' WHERE `Level`='16';</v>
      </c>
      <c r="Z128" t="str">
        <f t="shared" si="59"/>
        <v>UPDATE `Heroic` SET `MetalCost`='7911843' WHERE `Level`='16';</v>
      </c>
      <c r="AA128" t="str">
        <f t="shared" si="60"/>
        <v>UPDATE `Heroic` SET `TimeMin`='23d 14h:52m:16' WHERE `Level`='16';</v>
      </c>
      <c r="AB128" t="str">
        <f t="shared" si="59"/>
        <v>UPDATE `Heroic` SET `TimeInt`='2040736' WHERE `Level`='16';</v>
      </c>
      <c r="AC128" t="str">
        <f t="shared" si="59"/>
        <v>UPDATE `Heroic` SET `Required`='' WHERE `Level`='16';</v>
      </c>
      <c r="AD128" t="str">
        <f t="shared" si="59"/>
        <v>UPDATE `Heroic` SET `Required_ID`='0' WHERE `Level`='16';</v>
      </c>
      <c r="AE128" t="str">
        <f t="shared" si="59"/>
        <v>UPDATE `Heroic` SET `RequiredLevel`='0' WHERE `Level`='16';</v>
      </c>
    </row>
    <row r="129" spans="1:31" x14ac:dyDescent="0.25">
      <c r="A129" s="18">
        <v>17</v>
      </c>
      <c r="B129" s="73">
        <v>228</v>
      </c>
      <c r="C129" s="20">
        <v>1445520</v>
      </c>
      <c r="D129" s="103">
        <v>10.4</v>
      </c>
      <c r="E129" s="103">
        <v>4.8</v>
      </c>
      <c r="F129" s="103">
        <v>23.25</v>
      </c>
      <c r="G129" s="95">
        <v>8401301</v>
      </c>
      <c r="H129" s="95">
        <v>7826715</v>
      </c>
      <c r="I129" s="95">
        <v>8078196</v>
      </c>
      <c r="J129" s="95">
        <v>11831754</v>
      </c>
      <c r="K129" s="126" t="s">
        <v>272</v>
      </c>
      <c r="L129" s="70">
        <v>3061102</v>
      </c>
      <c r="M129" s="15"/>
      <c r="N129" s="54">
        <v>0</v>
      </c>
      <c r="O129" s="54">
        <v>0</v>
      </c>
      <c r="P129" s="91">
        <v>0</v>
      </c>
      <c r="R129" t="str">
        <f t="shared" si="61"/>
        <v>UPDATE `Heroic` SET `TrainingTime`='228' WHERE `Level`='17';</v>
      </c>
      <c r="S129" t="str">
        <f t="shared" ref="S129:Z132" si="62">CONCATENATE($Q$112,S$112,$Q$113,C129,$Q$114,$A129,$Q$115)</f>
        <v>UPDATE `Heroic` SET `MightBonus`='1445520' WHERE `Level`='17';</v>
      </c>
      <c r="T129" t="str">
        <f t="shared" si="62"/>
        <v>UPDATE `Heroic` SET `Attack`='10.4' WHERE `Level`='17';</v>
      </c>
      <c r="U129" t="str">
        <f t="shared" si="62"/>
        <v>UPDATE `Heroic` SET `Defend`='4.8' WHERE `Level`='17';</v>
      </c>
      <c r="V129" t="str">
        <f t="shared" si="62"/>
        <v>UPDATE `Heroic` SET `Health`='23.25' WHERE `Level`='17';</v>
      </c>
      <c r="W129" t="str">
        <f t="shared" si="62"/>
        <v>UPDATE `Heroic` SET `FoodCost`='8401301' WHERE `Level`='17';</v>
      </c>
      <c r="X129" t="str">
        <f t="shared" si="62"/>
        <v>UPDATE `Heroic` SET `WoodCost`='7826715' WHERE `Level`='17';</v>
      </c>
      <c r="Y129" t="str">
        <f t="shared" si="62"/>
        <v>UPDATE `Heroic` SET `StoneCost`='8078196' WHERE `Level`='17';</v>
      </c>
      <c r="Z129" t="str">
        <f t="shared" si="62"/>
        <v>UPDATE `Heroic` SET `MetalCost`='11831754' WHERE `Level`='17';</v>
      </c>
      <c r="AA129" t="str">
        <f t="shared" si="60"/>
        <v>UPDATE `Heroic` SET `TimeMin`='35d 10h:18m:22' WHERE `Level`='17';</v>
      </c>
      <c r="AB129" t="str">
        <f t="shared" ref="AB129:AE132" si="63">CONCATENATE($Q$112,AB$112,$Q$113,L129,$Q$114,$A129,$Q$115)</f>
        <v>UPDATE `Heroic` SET `TimeInt`='3061102' WHERE `Level`='17';</v>
      </c>
      <c r="AC129" t="str">
        <f t="shared" si="63"/>
        <v>UPDATE `Heroic` SET `Required`='' WHERE `Level`='17';</v>
      </c>
      <c r="AD129" t="str">
        <f t="shared" si="63"/>
        <v>UPDATE `Heroic` SET `Required_ID`='0' WHERE `Level`='17';</v>
      </c>
      <c r="AE129" t="str">
        <f t="shared" si="63"/>
        <v>UPDATE `Heroic` SET `RequiredLevel`='0' WHERE `Level`='17';</v>
      </c>
    </row>
    <row r="130" spans="1:31" x14ac:dyDescent="0.25">
      <c r="A130" s="18">
        <v>18</v>
      </c>
      <c r="B130" s="73">
        <v>206</v>
      </c>
      <c r="C130" s="20">
        <v>2891040</v>
      </c>
      <c r="D130" s="103">
        <v>10.55</v>
      </c>
      <c r="E130" s="103">
        <v>4.8499999999999996</v>
      </c>
      <c r="F130" s="103">
        <v>23.45</v>
      </c>
      <c r="G130" s="95">
        <v>17341716</v>
      </c>
      <c r="H130" s="95">
        <v>15653429</v>
      </c>
      <c r="I130" s="95">
        <v>16156214</v>
      </c>
      <c r="J130" s="95">
        <v>23124590</v>
      </c>
      <c r="K130" s="126" t="s">
        <v>273</v>
      </c>
      <c r="L130" s="94">
        <v>6122202</v>
      </c>
      <c r="M130" s="15"/>
      <c r="N130" s="54">
        <v>0</v>
      </c>
      <c r="O130" s="54">
        <v>0</v>
      </c>
      <c r="P130" s="91">
        <v>0</v>
      </c>
      <c r="R130" t="str">
        <f t="shared" si="61"/>
        <v>UPDATE `Heroic` SET `TrainingTime`='206' WHERE `Level`='18';</v>
      </c>
      <c r="S130" t="str">
        <f t="shared" si="62"/>
        <v>UPDATE `Heroic` SET `MightBonus`='2891040' WHERE `Level`='18';</v>
      </c>
      <c r="T130" t="str">
        <f t="shared" si="62"/>
        <v>UPDATE `Heroic` SET `Attack`='10.55' WHERE `Level`='18';</v>
      </c>
      <c r="U130" t="str">
        <f t="shared" si="62"/>
        <v>UPDATE `Heroic` SET `Defend`='4.85' WHERE `Level`='18';</v>
      </c>
      <c r="V130" t="str">
        <f t="shared" si="62"/>
        <v>UPDATE `Heroic` SET `Health`='23.45' WHERE `Level`='18';</v>
      </c>
      <c r="W130" t="str">
        <f t="shared" si="62"/>
        <v>UPDATE `Heroic` SET `FoodCost`='17341716' WHERE `Level`='18';</v>
      </c>
      <c r="X130" t="str">
        <f t="shared" si="62"/>
        <v>UPDATE `Heroic` SET `WoodCost`='15653429' WHERE `Level`='18';</v>
      </c>
      <c r="Y130" t="str">
        <f t="shared" si="62"/>
        <v>UPDATE `Heroic` SET `StoneCost`='16156214' WHERE `Level`='18';</v>
      </c>
      <c r="Z130" t="str">
        <f t="shared" si="62"/>
        <v>UPDATE `Heroic` SET `MetalCost`='23124590' WHERE `Level`='18';</v>
      </c>
      <c r="AA130" t="str">
        <f t="shared" si="60"/>
        <v>UPDATE `Heroic` SET `TimeMin`='70d 20h:36m:42' WHERE `Level`='18';</v>
      </c>
      <c r="AB130" t="str">
        <f t="shared" si="63"/>
        <v>UPDATE `Heroic` SET `TimeInt`='6122202' WHERE `Level`='18';</v>
      </c>
      <c r="AC130" t="str">
        <f t="shared" si="63"/>
        <v>UPDATE `Heroic` SET `Required`='' WHERE `Level`='18';</v>
      </c>
      <c r="AD130" t="str">
        <f t="shared" si="63"/>
        <v>UPDATE `Heroic` SET `Required_ID`='0' WHERE `Level`='18';</v>
      </c>
      <c r="AE130" t="str">
        <f t="shared" si="63"/>
        <v>UPDATE `Heroic` SET `RequiredLevel`='0' WHERE `Level`='18';</v>
      </c>
    </row>
    <row r="131" spans="1:31" x14ac:dyDescent="0.25">
      <c r="A131" s="18">
        <v>19</v>
      </c>
      <c r="B131" s="73">
        <v>184</v>
      </c>
      <c r="C131" s="20">
        <v>4336558</v>
      </c>
      <c r="D131" s="103">
        <v>10.7</v>
      </c>
      <c r="E131" s="103">
        <v>4.9000000000000004</v>
      </c>
      <c r="F131" s="103">
        <v>23.65</v>
      </c>
      <c r="G131" s="95">
        <v>25022267</v>
      </c>
      <c r="H131" s="95">
        <v>23813313</v>
      </c>
      <c r="I131" s="95">
        <v>24227109</v>
      </c>
      <c r="J131" s="95">
        <v>35351250</v>
      </c>
      <c r="K131" s="126" t="s">
        <v>289</v>
      </c>
      <c r="L131" s="70">
        <v>9183300</v>
      </c>
      <c r="M131" s="15"/>
      <c r="N131" s="54">
        <v>0</v>
      </c>
      <c r="O131" s="54">
        <v>0</v>
      </c>
      <c r="P131" s="91">
        <v>0</v>
      </c>
      <c r="R131" t="str">
        <f t="shared" si="61"/>
        <v>UPDATE `Heroic` SET `TrainingTime`='184' WHERE `Level`='19';</v>
      </c>
      <c r="S131" t="str">
        <f t="shared" si="62"/>
        <v>UPDATE `Heroic` SET `MightBonus`='4336558' WHERE `Level`='19';</v>
      </c>
      <c r="T131" t="str">
        <f t="shared" si="62"/>
        <v>UPDATE `Heroic` SET `Attack`='10.7' WHERE `Level`='19';</v>
      </c>
      <c r="U131" t="str">
        <f t="shared" si="62"/>
        <v>UPDATE `Heroic` SET `Defend`='4.9' WHERE `Level`='19';</v>
      </c>
      <c r="V131" t="str">
        <f t="shared" si="62"/>
        <v>UPDATE `Heroic` SET `Health`='23.65' WHERE `Level`='19';</v>
      </c>
      <c r="W131" t="str">
        <f t="shared" si="62"/>
        <v>UPDATE `Heroic` SET `FoodCost`='25022267' WHERE `Level`='19';</v>
      </c>
      <c r="X131" t="str">
        <f t="shared" si="62"/>
        <v>UPDATE `Heroic` SET `WoodCost`='23813313' WHERE `Level`='19';</v>
      </c>
      <c r="Y131" t="str">
        <f t="shared" si="62"/>
        <v>UPDATE `Heroic` SET `StoneCost`='24227109' WHERE `Level`='19';</v>
      </c>
      <c r="Z131" t="str">
        <f t="shared" si="62"/>
        <v>UPDATE `Heroic` SET `MetalCost`='35351250' WHERE `Level`='19';</v>
      </c>
      <c r="AA131" t="str">
        <f t="shared" si="60"/>
        <v>UPDATE `Heroic` SET `TimeMin`='106d 6h:55m:0' WHERE `Level`='19';</v>
      </c>
      <c r="AB131" t="str">
        <f t="shared" si="63"/>
        <v>UPDATE `Heroic` SET `TimeInt`='9183300' WHERE `Level`='19';</v>
      </c>
      <c r="AC131" t="str">
        <f t="shared" si="63"/>
        <v>UPDATE `Heroic` SET `Required`='' WHERE `Level`='19';</v>
      </c>
      <c r="AD131" t="str">
        <f t="shared" si="63"/>
        <v>UPDATE `Heroic` SET `Required_ID`='0' WHERE `Level`='19';</v>
      </c>
      <c r="AE131" t="str">
        <f t="shared" si="63"/>
        <v>UPDATE `Heroic` SET `RequiredLevel`='0' WHERE `Level`='19';</v>
      </c>
    </row>
    <row r="132" spans="1:31" x14ac:dyDescent="0.25">
      <c r="A132" s="18">
        <v>20</v>
      </c>
      <c r="B132" s="73">
        <v>162</v>
      </c>
      <c r="C132" s="20">
        <v>0</v>
      </c>
      <c r="D132" s="103">
        <v>10.85</v>
      </c>
      <c r="E132" s="103">
        <v>4.95</v>
      </c>
      <c r="F132" s="103">
        <v>23.85</v>
      </c>
      <c r="G132" s="104">
        <v>0</v>
      </c>
      <c r="H132" s="104">
        <v>0</v>
      </c>
      <c r="I132" s="104">
        <v>0</v>
      </c>
      <c r="J132" s="104">
        <v>0</v>
      </c>
      <c r="K132" s="104">
        <v>0</v>
      </c>
      <c r="L132" s="104">
        <v>0</v>
      </c>
      <c r="M132" s="15"/>
      <c r="N132" s="54">
        <v>0</v>
      </c>
      <c r="O132" s="54">
        <v>0</v>
      </c>
      <c r="P132" s="91">
        <v>0</v>
      </c>
      <c r="R132" t="str">
        <f t="shared" si="61"/>
        <v>UPDATE `Heroic` SET `TrainingTime`='162' WHERE `Level`='20';</v>
      </c>
      <c r="S132" t="str">
        <f t="shared" si="62"/>
        <v>UPDATE `Heroic` SET `MightBonus`='0' WHERE `Level`='20';</v>
      </c>
      <c r="T132" t="str">
        <f t="shared" si="62"/>
        <v>UPDATE `Heroic` SET `Attack`='10.85' WHERE `Level`='20';</v>
      </c>
      <c r="U132" t="str">
        <f t="shared" si="62"/>
        <v>UPDATE `Heroic` SET `Defend`='4.95' WHERE `Level`='20';</v>
      </c>
      <c r="V132" t="str">
        <f t="shared" si="62"/>
        <v>UPDATE `Heroic` SET `Health`='23.85' WHERE `Level`='20';</v>
      </c>
      <c r="W132" t="str">
        <f t="shared" si="62"/>
        <v>UPDATE `Heroic` SET `FoodCost`='0' WHERE `Level`='20';</v>
      </c>
      <c r="X132" t="str">
        <f t="shared" si="62"/>
        <v>UPDATE `Heroic` SET `WoodCost`='0' WHERE `Level`='20';</v>
      </c>
      <c r="Y132" t="str">
        <f t="shared" si="62"/>
        <v>UPDATE `Heroic` SET `StoneCost`='0' WHERE `Level`='20';</v>
      </c>
      <c r="Z132" t="str">
        <f t="shared" si="62"/>
        <v>UPDATE `Heroic` SET `MetalCost`='0' WHERE `Level`='20';</v>
      </c>
      <c r="AA132" t="str">
        <f t="shared" si="60"/>
        <v>UPDATE `Heroic` SET `TimeMin`='0' WHERE `Level`='20';</v>
      </c>
      <c r="AB132" t="str">
        <f t="shared" si="63"/>
        <v>UPDATE `Heroic` SET `TimeInt`='0' WHERE `Level`='20';</v>
      </c>
      <c r="AC132" t="str">
        <f t="shared" si="63"/>
        <v>UPDATE `Heroic` SET `Required`='' WHERE `Level`='20';</v>
      </c>
      <c r="AD132" t="str">
        <f t="shared" si="63"/>
        <v>UPDATE `Heroic` SET `Required_ID`='0' WHERE `Level`='20';</v>
      </c>
      <c r="AE132" t="str">
        <f t="shared" si="63"/>
        <v>UPDATE `Heroic` SET `RequiredLevel`='0' WHERE `Level`='20';</v>
      </c>
    </row>
  </sheetData>
  <mergeCells count="2">
    <mergeCell ref="A1:I1"/>
    <mergeCell ref="M1:P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32"/>
  <sheetViews>
    <sheetView tabSelected="1" workbookViewId="0">
      <selection activeCell="B4" sqref="B4"/>
    </sheetView>
    <sheetView tabSelected="1" topLeftCell="M100" workbookViewId="1">
      <selection activeCell="Q112" sqref="Q112"/>
    </sheetView>
  </sheetViews>
  <sheetFormatPr defaultRowHeight="15" x14ac:dyDescent="0.25"/>
  <cols>
    <col min="1" max="1" width="16.140625" bestFit="1" customWidth="1"/>
    <col min="2" max="2" width="11.140625" customWidth="1"/>
    <col min="3" max="3" width="12.140625" bestFit="1" customWidth="1"/>
    <col min="4" max="4" width="10.42578125" bestFit="1" customWidth="1"/>
    <col min="5" max="5" width="10.5703125" bestFit="1" customWidth="1"/>
    <col min="6" max="6" width="11.5703125" bestFit="1" customWidth="1"/>
    <col min="7" max="7" width="14.7109375" bestFit="1" customWidth="1"/>
    <col min="8" max="8" width="14" bestFit="1" customWidth="1"/>
    <col min="9" max="10" width="16" bestFit="1" customWidth="1"/>
    <col min="11" max="11" width="15.85546875" style="91" customWidth="1"/>
    <col min="12" max="12" width="11.5703125" bestFit="1" customWidth="1"/>
    <col min="13" max="13" width="12.140625" customWidth="1"/>
    <col min="14" max="14" width="13" customWidth="1"/>
    <col min="15" max="15" width="12.5703125" customWidth="1"/>
    <col min="17" max="17" width="10.5703125" bestFit="1" customWidth="1"/>
    <col min="18" max="18" width="53" customWidth="1"/>
    <col min="19" max="19" width="70.5703125" bestFit="1" customWidth="1"/>
    <col min="20" max="20" width="64.85546875" bestFit="1" customWidth="1"/>
    <col min="21" max="21" width="67" bestFit="1" customWidth="1"/>
    <col min="28" max="28" width="14" bestFit="1" customWidth="1"/>
    <col min="29" max="29" width="11.140625" customWidth="1"/>
    <col min="30" max="30" width="63.140625" bestFit="1" customWidth="1"/>
    <col min="38" max="38" width="13.5703125" customWidth="1"/>
    <col min="39" max="39" width="11.140625" customWidth="1"/>
    <col min="42" max="42" width="14.28515625" bestFit="1" customWidth="1"/>
  </cols>
  <sheetData>
    <row r="1" spans="1:23" s="7" customFormat="1" x14ac:dyDescent="0.25">
      <c r="A1" s="133" t="s">
        <v>27</v>
      </c>
      <c r="B1" s="134"/>
      <c r="C1" s="134"/>
      <c r="D1" s="134"/>
      <c r="E1" s="134"/>
      <c r="F1" s="134"/>
      <c r="G1" s="134"/>
      <c r="H1" s="134"/>
      <c r="I1" s="135"/>
      <c r="J1" s="127"/>
      <c r="K1" s="127"/>
      <c r="M1" s="136" t="s">
        <v>67</v>
      </c>
      <c r="N1" s="136"/>
      <c r="O1" s="136"/>
      <c r="P1" s="136"/>
    </row>
    <row r="2" spans="1:23" s="41" customFormat="1" x14ac:dyDescent="0.25">
      <c r="A2" s="41" t="s">
        <v>126</v>
      </c>
      <c r="B2" s="40"/>
      <c r="C2" s="40" t="s">
        <v>171</v>
      </c>
      <c r="D2" s="39" t="s">
        <v>168</v>
      </c>
      <c r="E2" s="39" t="s">
        <v>32</v>
      </c>
      <c r="F2" s="40" t="s">
        <v>34</v>
      </c>
      <c r="G2" s="34" t="s">
        <v>172</v>
      </c>
      <c r="H2" s="40" t="s">
        <v>173</v>
      </c>
      <c r="I2" s="40" t="s">
        <v>174</v>
      </c>
      <c r="J2" s="40" t="s">
        <v>169</v>
      </c>
      <c r="K2" s="34" t="s">
        <v>134</v>
      </c>
      <c r="M2" s="40" t="s">
        <v>63</v>
      </c>
      <c r="N2" s="40" t="s">
        <v>64</v>
      </c>
      <c r="O2" s="40" t="s">
        <v>65</v>
      </c>
      <c r="P2" s="40" t="s">
        <v>66</v>
      </c>
    </row>
    <row r="3" spans="1:23" x14ac:dyDescent="0.25">
      <c r="A3">
        <v>21</v>
      </c>
      <c r="B3" s="26" t="s">
        <v>137</v>
      </c>
      <c r="C3" s="26" t="s">
        <v>354</v>
      </c>
      <c r="D3" s="24">
        <v>2</v>
      </c>
      <c r="E3" s="24">
        <v>1</v>
      </c>
      <c r="F3" s="25">
        <v>3</v>
      </c>
      <c r="G3" s="25">
        <v>80</v>
      </c>
      <c r="H3" s="25">
        <v>2</v>
      </c>
      <c r="I3" s="25">
        <v>1</v>
      </c>
      <c r="J3" s="25">
        <v>2</v>
      </c>
      <c r="K3" s="87">
        <v>30</v>
      </c>
      <c r="M3" s="23">
        <v>45</v>
      </c>
      <c r="N3" s="23">
        <v>0</v>
      </c>
      <c r="O3" s="23">
        <v>0</v>
      </c>
      <c r="P3" s="23">
        <v>0</v>
      </c>
      <c r="S3" s="75"/>
    </row>
    <row r="4" spans="1:23" ht="30" x14ac:dyDescent="0.25">
      <c r="A4">
        <v>22</v>
      </c>
      <c r="B4" s="26" t="s">
        <v>138</v>
      </c>
      <c r="C4" s="26" t="s">
        <v>355</v>
      </c>
      <c r="D4" s="24">
        <v>3</v>
      </c>
      <c r="E4" s="24">
        <v>2</v>
      </c>
      <c r="F4" s="25">
        <v>5</v>
      </c>
      <c r="G4" s="25">
        <v>100</v>
      </c>
      <c r="H4" s="25">
        <v>2</v>
      </c>
      <c r="I4" s="25">
        <v>1</v>
      </c>
      <c r="J4" s="25">
        <v>8</v>
      </c>
      <c r="K4" s="88">
        <v>34</v>
      </c>
      <c r="M4" s="23">
        <v>90</v>
      </c>
      <c r="N4" s="23">
        <v>120</v>
      </c>
      <c r="O4" s="23">
        <v>0</v>
      </c>
      <c r="P4" s="23">
        <v>0</v>
      </c>
      <c r="S4" s="75"/>
      <c r="T4" s="75"/>
    </row>
    <row r="5" spans="1:23" x14ac:dyDescent="0.25">
      <c r="A5">
        <v>23</v>
      </c>
      <c r="B5" s="26" t="s">
        <v>139</v>
      </c>
      <c r="C5" s="26" t="s">
        <v>356</v>
      </c>
      <c r="D5" s="24">
        <v>5</v>
      </c>
      <c r="E5" s="24">
        <v>3</v>
      </c>
      <c r="F5" s="25">
        <v>7</v>
      </c>
      <c r="G5" s="25">
        <v>200</v>
      </c>
      <c r="H5" s="25">
        <v>2</v>
      </c>
      <c r="I5" s="25">
        <v>1</v>
      </c>
      <c r="J5" s="25">
        <v>24</v>
      </c>
      <c r="K5" s="88">
        <v>40</v>
      </c>
      <c r="M5" s="23">
        <v>180</v>
      </c>
      <c r="N5" s="23">
        <v>240</v>
      </c>
      <c r="O5" s="23">
        <v>220</v>
      </c>
      <c r="P5" s="23">
        <v>0</v>
      </c>
      <c r="R5" s="74"/>
      <c r="S5" s="74"/>
    </row>
    <row r="6" spans="1:23" x14ac:dyDescent="0.25">
      <c r="A6">
        <v>24</v>
      </c>
      <c r="B6" s="26" t="s">
        <v>140</v>
      </c>
      <c r="C6" s="26" t="s">
        <v>353</v>
      </c>
      <c r="D6" s="24">
        <v>7</v>
      </c>
      <c r="E6" s="24">
        <v>4</v>
      </c>
      <c r="F6" s="25">
        <v>9</v>
      </c>
      <c r="G6" s="25">
        <v>400</v>
      </c>
      <c r="H6" s="25">
        <v>2</v>
      </c>
      <c r="I6" s="25">
        <v>1</v>
      </c>
      <c r="J6" s="25">
        <v>120</v>
      </c>
      <c r="K6" s="88">
        <v>52</v>
      </c>
      <c r="M6" s="23">
        <v>900</v>
      </c>
      <c r="N6" s="23">
        <v>1000</v>
      </c>
      <c r="O6" s="23">
        <v>900</v>
      </c>
      <c r="P6" s="23">
        <v>1200</v>
      </c>
    </row>
    <row r="7" spans="1:23" s="5" customFormat="1" x14ac:dyDescent="0.25">
      <c r="A7" s="35"/>
      <c r="B7" s="36"/>
      <c r="C7" s="36"/>
      <c r="D7" s="37"/>
      <c r="E7" s="37"/>
      <c r="F7" s="37"/>
      <c r="G7" s="37"/>
      <c r="H7" s="37"/>
      <c r="I7" s="38"/>
      <c r="K7" s="89"/>
    </row>
    <row r="8" spans="1:23" s="7" customFormat="1" x14ac:dyDescent="0.25">
      <c r="A8" s="7" t="s">
        <v>136</v>
      </c>
      <c r="B8" s="7" t="s">
        <v>357</v>
      </c>
      <c r="C8" s="7" t="s">
        <v>9</v>
      </c>
      <c r="K8" s="90"/>
    </row>
    <row r="9" spans="1:23" x14ac:dyDescent="0.25">
      <c r="A9" s="8" t="s">
        <v>0</v>
      </c>
      <c r="B9" s="10" t="s">
        <v>169</v>
      </c>
      <c r="C9" s="8" t="s">
        <v>180</v>
      </c>
      <c r="D9" s="8" t="s">
        <v>181</v>
      </c>
      <c r="E9" s="8" t="s">
        <v>182</v>
      </c>
      <c r="F9" s="8" t="s">
        <v>179</v>
      </c>
      <c r="G9" s="8" t="s">
        <v>178</v>
      </c>
      <c r="H9" s="8" t="s">
        <v>177</v>
      </c>
      <c r="I9" s="17" t="s">
        <v>5</v>
      </c>
      <c r="J9" s="11" t="s">
        <v>15</v>
      </c>
      <c r="K9" s="11" t="s">
        <v>184</v>
      </c>
      <c r="L9" s="100"/>
      <c r="M9" s="102" t="s">
        <v>359</v>
      </c>
      <c r="N9" s="10" t="s">
        <v>169</v>
      </c>
      <c r="O9" s="8" t="s">
        <v>180</v>
      </c>
      <c r="P9" s="8" t="s">
        <v>181</v>
      </c>
      <c r="Q9" s="8" t="s">
        <v>182</v>
      </c>
      <c r="R9" s="8" t="s">
        <v>179</v>
      </c>
      <c r="S9" s="66" t="s">
        <v>178</v>
      </c>
      <c r="T9" s="8" t="s">
        <v>177</v>
      </c>
      <c r="U9" s="17" t="s">
        <v>5</v>
      </c>
      <c r="V9" s="11" t="s">
        <v>15</v>
      </c>
      <c r="W9" s="11" t="s">
        <v>184</v>
      </c>
    </row>
    <row r="10" spans="1:23" x14ac:dyDescent="0.25">
      <c r="A10" s="6">
        <v>1</v>
      </c>
      <c r="B10" s="9">
        <v>80</v>
      </c>
      <c r="C10" s="6">
        <v>1515</v>
      </c>
      <c r="D10" s="6">
        <v>1225</v>
      </c>
      <c r="E10" s="6">
        <v>935</v>
      </c>
      <c r="F10" s="6">
        <v>515</v>
      </c>
      <c r="G10" s="67" t="s">
        <v>189</v>
      </c>
      <c r="H10" s="43">
        <v>180</v>
      </c>
      <c r="I10" s="6"/>
      <c r="J10" s="12"/>
      <c r="K10" s="91">
        <v>0</v>
      </c>
      <c r="M10" t="s">
        <v>183</v>
      </c>
      <c r="N10" t="str">
        <f t="shared" ref="N10:N29" si="0">CONCATENATE($M$9,B$9,$M$10,B10,$M$11,$A10,$M$12)</f>
        <v>UPDATE `ranged` SET `MightBonus`='80' WHERE `Level`='1';</v>
      </c>
      <c r="O10" t="str">
        <f t="shared" ref="O10:W25" si="1">CONCATENATE($M$9,C$9,$M$10,C10,$M$11,$A10,$M$12)</f>
        <v>UPDATE `ranged` SET `FoodCost`='1515' WHERE `Level`='1';</v>
      </c>
      <c r="P10" t="str">
        <f t="shared" si="1"/>
        <v>UPDATE `ranged` SET `WoodCost`='1225' WHERE `Level`='1';</v>
      </c>
      <c r="Q10" t="str">
        <f t="shared" si="1"/>
        <v>UPDATE `ranged` SET `StoneCost`='935' WHERE `Level`='1';</v>
      </c>
      <c r="R10" t="str">
        <f t="shared" si="1"/>
        <v>UPDATE `ranged` SET `MetalCost`='515' WHERE `Level`='1';</v>
      </c>
      <c r="S10" t="str">
        <f t="shared" si="1"/>
        <v>UPDATE `ranged` SET `TimeMin`='03m:00' WHERE `Level`='1';</v>
      </c>
      <c r="T10" t="str">
        <f t="shared" si="1"/>
        <v>UPDATE `ranged` SET `TimeInt`='180' WHERE `Level`='1';</v>
      </c>
      <c r="U10" t="str">
        <f t="shared" si="1"/>
        <v>UPDATE `ranged` SET `Required`='' WHERE `Level`='1';</v>
      </c>
      <c r="V10" t="str">
        <f t="shared" si="1"/>
        <v>UPDATE `ranged` SET `Unlock`='' WHERE `Level`='1';</v>
      </c>
      <c r="W10" t="str">
        <f t="shared" si="1"/>
        <v>UPDATE `ranged` SET `Unlock_ID`='0' WHERE `Level`='1';</v>
      </c>
    </row>
    <row r="11" spans="1:23" x14ac:dyDescent="0.25">
      <c r="A11" s="6">
        <v>2</v>
      </c>
      <c r="B11" s="9">
        <v>123</v>
      </c>
      <c r="C11" s="6">
        <v>2275</v>
      </c>
      <c r="D11" s="6">
        <v>1840</v>
      </c>
      <c r="E11" s="6">
        <v>1405</v>
      </c>
      <c r="F11" s="6">
        <v>825</v>
      </c>
      <c r="G11" s="67" t="s">
        <v>190</v>
      </c>
      <c r="H11" s="43">
        <v>270</v>
      </c>
      <c r="I11" s="6"/>
      <c r="J11" s="12" t="s">
        <v>137</v>
      </c>
      <c r="K11" s="91">
        <v>21</v>
      </c>
      <c r="M11" s="101" t="s">
        <v>176</v>
      </c>
      <c r="N11" t="str">
        <f t="shared" si="0"/>
        <v>UPDATE `ranged` SET `MightBonus`='123' WHERE `Level`='2';</v>
      </c>
      <c r="O11" t="str">
        <f t="shared" si="1"/>
        <v>UPDATE `ranged` SET `FoodCost`='2275' WHERE `Level`='2';</v>
      </c>
      <c r="P11" t="str">
        <f t="shared" si="1"/>
        <v>UPDATE `ranged` SET `WoodCost`='1840' WHERE `Level`='2';</v>
      </c>
      <c r="Q11" t="str">
        <f t="shared" si="1"/>
        <v>UPDATE `ranged` SET `StoneCost`='1405' WHERE `Level`='2';</v>
      </c>
      <c r="R11" t="str">
        <f t="shared" si="1"/>
        <v>UPDATE `ranged` SET `MetalCost`='825' WHERE `Level`='2';</v>
      </c>
      <c r="S11" t="str">
        <f t="shared" si="1"/>
        <v>UPDATE `ranged` SET `TimeMin`='04m:30' WHERE `Level`='2';</v>
      </c>
      <c r="T11" t="str">
        <f t="shared" si="1"/>
        <v>UPDATE `ranged` SET `TimeInt`='270' WHERE `Level`='2';</v>
      </c>
      <c r="U11" t="str">
        <f t="shared" si="1"/>
        <v>UPDATE `ranged` SET `Required`='' WHERE `Level`='2';</v>
      </c>
      <c r="V11" t="str">
        <f t="shared" si="1"/>
        <v>UPDATE `ranged` SET `Unlock`='Slingshot' WHERE `Level`='2';</v>
      </c>
      <c r="W11" t="str">
        <f t="shared" si="1"/>
        <v>UPDATE `ranged` SET `Unlock_ID`='21' WHERE `Level`='2';</v>
      </c>
    </row>
    <row r="12" spans="1:23" x14ac:dyDescent="0.25">
      <c r="A12" s="6">
        <v>3</v>
      </c>
      <c r="B12" s="9">
        <v>187</v>
      </c>
      <c r="C12" s="6">
        <v>3425</v>
      </c>
      <c r="D12" s="6">
        <v>2763</v>
      </c>
      <c r="E12" s="6">
        <v>2110</v>
      </c>
      <c r="F12" s="6">
        <v>1240</v>
      </c>
      <c r="G12" s="67" t="s">
        <v>191</v>
      </c>
      <c r="H12" s="43">
        <v>405</v>
      </c>
      <c r="I12" s="6"/>
      <c r="J12" s="12"/>
      <c r="K12" s="91">
        <v>0</v>
      </c>
      <c r="M12" s="101" t="s">
        <v>175</v>
      </c>
      <c r="N12" t="str">
        <f t="shared" si="0"/>
        <v>UPDATE `ranged` SET `MightBonus`='187' WHERE `Level`='3';</v>
      </c>
      <c r="O12" t="str">
        <f t="shared" si="1"/>
        <v>UPDATE `ranged` SET `FoodCost`='3425' WHERE `Level`='3';</v>
      </c>
      <c r="P12" t="str">
        <f t="shared" si="1"/>
        <v>UPDATE `ranged` SET `WoodCost`='2763' WHERE `Level`='3';</v>
      </c>
      <c r="Q12" t="str">
        <f t="shared" si="1"/>
        <v>UPDATE `ranged` SET `StoneCost`='2110' WHERE `Level`='3';</v>
      </c>
      <c r="R12" t="str">
        <f t="shared" si="1"/>
        <v>UPDATE `ranged` SET `MetalCost`='1240' WHERE `Level`='3';</v>
      </c>
      <c r="S12" t="str">
        <f t="shared" si="1"/>
        <v>UPDATE `ranged` SET `TimeMin`='06m:45' WHERE `Level`='3';</v>
      </c>
      <c r="T12" t="str">
        <f t="shared" si="1"/>
        <v>UPDATE `ranged` SET `TimeInt`='405' WHERE `Level`='3';</v>
      </c>
      <c r="U12" t="str">
        <f t="shared" si="1"/>
        <v>UPDATE `ranged` SET `Required`='' WHERE `Level`='3';</v>
      </c>
      <c r="V12" t="str">
        <f t="shared" si="1"/>
        <v>UPDATE `ranged` SET `Unlock`='' WHERE `Level`='3';</v>
      </c>
      <c r="W12" t="str">
        <f t="shared" si="1"/>
        <v>UPDATE `ranged` SET `Unlock_ID`='0' WHERE `Level`='3';</v>
      </c>
    </row>
    <row r="13" spans="1:23" x14ac:dyDescent="0.25">
      <c r="A13" s="6">
        <v>4</v>
      </c>
      <c r="B13" s="9">
        <v>378</v>
      </c>
      <c r="C13" s="6">
        <v>6855</v>
      </c>
      <c r="D13" s="6">
        <v>5531</v>
      </c>
      <c r="E13" s="6">
        <v>4225</v>
      </c>
      <c r="F13" s="6">
        <v>2485</v>
      </c>
      <c r="G13" s="67" t="s">
        <v>192</v>
      </c>
      <c r="H13" s="43">
        <v>810</v>
      </c>
      <c r="I13" s="6"/>
      <c r="J13" s="12"/>
      <c r="K13" s="91">
        <v>0</v>
      </c>
      <c r="N13" t="str">
        <f t="shared" si="0"/>
        <v>UPDATE `ranged` SET `MightBonus`='378' WHERE `Level`='4';</v>
      </c>
      <c r="O13" t="str">
        <f t="shared" si="1"/>
        <v>UPDATE `ranged` SET `FoodCost`='6855' WHERE `Level`='4';</v>
      </c>
      <c r="P13" t="str">
        <f t="shared" si="1"/>
        <v>UPDATE `ranged` SET `WoodCost`='5531' WHERE `Level`='4';</v>
      </c>
      <c r="Q13" t="str">
        <f t="shared" si="1"/>
        <v>UPDATE `ranged` SET `StoneCost`='4225' WHERE `Level`='4';</v>
      </c>
      <c r="R13" t="str">
        <f t="shared" si="1"/>
        <v>UPDATE `ranged` SET `MetalCost`='2485' WHERE `Level`='4';</v>
      </c>
      <c r="S13" t="str">
        <f t="shared" si="1"/>
        <v>UPDATE `ranged` SET `TimeMin`='13m:30' WHERE `Level`='4';</v>
      </c>
      <c r="T13" t="str">
        <f t="shared" si="1"/>
        <v>UPDATE `ranged` SET `TimeInt`='810' WHERE `Level`='4';</v>
      </c>
      <c r="U13" t="str">
        <f t="shared" si="1"/>
        <v>UPDATE `ranged` SET `Required`='' WHERE `Level`='4';</v>
      </c>
      <c r="V13" t="str">
        <f t="shared" si="1"/>
        <v>UPDATE `ranged` SET `Unlock`='' WHERE `Level`='4';</v>
      </c>
      <c r="W13" t="str">
        <f t="shared" si="1"/>
        <v>UPDATE `ranged` SET `Unlock_ID`='0' WHERE `Level`='4';</v>
      </c>
    </row>
    <row r="14" spans="1:23" x14ac:dyDescent="0.25">
      <c r="A14" s="6">
        <v>5</v>
      </c>
      <c r="B14" s="9">
        <v>569</v>
      </c>
      <c r="C14" s="6">
        <v>10285</v>
      </c>
      <c r="D14" s="6">
        <v>8299</v>
      </c>
      <c r="E14" s="6">
        <v>6340</v>
      </c>
      <c r="F14" s="6">
        <v>3730</v>
      </c>
      <c r="G14" s="67" t="s">
        <v>193</v>
      </c>
      <c r="H14" s="43">
        <v>1215</v>
      </c>
      <c r="I14" s="6"/>
      <c r="J14" s="12" t="s">
        <v>138</v>
      </c>
      <c r="K14" s="91">
        <v>22</v>
      </c>
      <c r="N14" t="str">
        <f t="shared" si="0"/>
        <v>UPDATE `ranged` SET `MightBonus`='569' WHERE `Level`='5';</v>
      </c>
      <c r="O14" t="str">
        <f t="shared" si="1"/>
        <v>UPDATE `ranged` SET `FoodCost`='10285' WHERE `Level`='5';</v>
      </c>
      <c r="P14" t="str">
        <f t="shared" si="1"/>
        <v>UPDATE `ranged` SET `WoodCost`='8299' WHERE `Level`='5';</v>
      </c>
      <c r="Q14" t="str">
        <f t="shared" si="1"/>
        <v>UPDATE `ranged` SET `StoneCost`='6340' WHERE `Level`='5';</v>
      </c>
      <c r="R14" t="str">
        <f t="shared" si="1"/>
        <v>UPDATE `ranged` SET `MetalCost`='3730' WHERE `Level`='5';</v>
      </c>
      <c r="S14" t="str">
        <f t="shared" si="1"/>
        <v>UPDATE `ranged` SET `TimeMin`='20m:15' WHERE `Level`='5';</v>
      </c>
      <c r="T14" t="str">
        <f t="shared" si="1"/>
        <v>UPDATE `ranged` SET `TimeInt`='1215' WHERE `Level`='5';</v>
      </c>
      <c r="U14" t="str">
        <f t="shared" si="1"/>
        <v>UPDATE `ranged` SET `Required`='' WHERE `Level`='5';</v>
      </c>
      <c r="V14" t="str">
        <f t="shared" si="1"/>
        <v>UPDATE `ranged` SET `Unlock`='Sharpshooter' WHERE `Level`='5';</v>
      </c>
      <c r="W14" t="str">
        <f t="shared" si="1"/>
        <v>UPDATE `ranged` SET `Unlock_ID`='22' WHERE `Level`='5';</v>
      </c>
    </row>
    <row r="15" spans="1:23" x14ac:dyDescent="0.25">
      <c r="A15" s="6">
        <v>6</v>
      </c>
      <c r="B15" s="9">
        <v>1143</v>
      </c>
      <c r="C15" s="6">
        <v>20575</v>
      </c>
      <c r="D15" s="6">
        <v>16603</v>
      </c>
      <c r="E15" s="6">
        <v>12685</v>
      </c>
      <c r="F15" s="6">
        <v>7485</v>
      </c>
      <c r="G15" s="67" t="s">
        <v>208</v>
      </c>
      <c r="H15" s="43">
        <v>2430</v>
      </c>
      <c r="I15" s="6"/>
      <c r="J15" s="12"/>
      <c r="K15" s="91">
        <v>0</v>
      </c>
      <c r="N15" t="str">
        <f t="shared" si="0"/>
        <v>UPDATE `ranged` SET `MightBonus`='1143' WHERE `Level`='6';</v>
      </c>
      <c r="O15" t="str">
        <f t="shared" si="1"/>
        <v>UPDATE `ranged` SET `FoodCost`='20575' WHERE `Level`='6';</v>
      </c>
      <c r="P15" t="str">
        <f t="shared" si="1"/>
        <v>UPDATE `ranged` SET `WoodCost`='16603' WHERE `Level`='6';</v>
      </c>
      <c r="Q15" t="str">
        <f t="shared" si="1"/>
        <v>UPDATE `ranged` SET `StoneCost`='12685' WHERE `Level`='6';</v>
      </c>
      <c r="R15" t="str">
        <f t="shared" si="1"/>
        <v>UPDATE `ranged` SET `MetalCost`='7485' WHERE `Level`='6';</v>
      </c>
      <c r="S15" t="str">
        <f t="shared" si="1"/>
        <v>UPDATE `ranged` SET `TimeMin`='40m:30' WHERE `Level`='6';</v>
      </c>
      <c r="T15" t="str">
        <f t="shared" si="1"/>
        <v>UPDATE `ranged` SET `TimeInt`='2430' WHERE `Level`='6';</v>
      </c>
      <c r="U15" t="str">
        <f t="shared" si="1"/>
        <v>UPDATE `ranged` SET `Required`='' WHERE `Level`='6';</v>
      </c>
      <c r="V15" t="str">
        <f t="shared" si="1"/>
        <v>UPDATE `ranged` SET `Unlock`='' WHERE `Level`='6';</v>
      </c>
      <c r="W15" t="str">
        <f t="shared" si="1"/>
        <v>UPDATE `ranged` SET `Unlock_ID`='0' WHERE `Level`='6';</v>
      </c>
    </row>
    <row r="16" spans="1:23" x14ac:dyDescent="0.25">
      <c r="A16" s="6">
        <v>7</v>
      </c>
      <c r="B16" s="9">
        <v>1717</v>
      </c>
      <c r="C16" s="6">
        <v>30865</v>
      </c>
      <c r="D16" s="6">
        <v>24907</v>
      </c>
      <c r="E16" s="6">
        <v>19030</v>
      </c>
      <c r="F16" s="6">
        <v>11230</v>
      </c>
      <c r="G16" s="67" t="s">
        <v>209</v>
      </c>
      <c r="H16" s="43">
        <v>3645</v>
      </c>
      <c r="I16" s="6"/>
      <c r="J16" s="12"/>
      <c r="K16" s="91">
        <v>0</v>
      </c>
      <c r="N16" t="str">
        <f t="shared" si="0"/>
        <v>UPDATE `ranged` SET `MightBonus`='1717' WHERE `Level`='7';</v>
      </c>
      <c r="O16" t="str">
        <f t="shared" si="1"/>
        <v>UPDATE `ranged` SET `FoodCost`='30865' WHERE `Level`='7';</v>
      </c>
      <c r="P16" t="str">
        <f t="shared" si="1"/>
        <v>UPDATE `ranged` SET `WoodCost`='24907' WHERE `Level`='7';</v>
      </c>
      <c r="Q16" t="str">
        <f t="shared" si="1"/>
        <v>UPDATE `ranged` SET `StoneCost`='19030' WHERE `Level`='7';</v>
      </c>
      <c r="R16" t="str">
        <f t="shared" si="1"/>
        <v>UPDATE `ranged` SET `MetalCost`='11230' WHERE `Level`='7';</v>
      </c>
      <c r="S16" t="str">
        <f t="shared" si="1"/>
        <v>UPDATE `ranged` SET `TimeMin`='1h:00m:45' WHERE `Level`='7';</v>
      </c>
      <c r="T16" t="str">
        <f t="shared" si="1"/>
        <v>UPDATE `ranged` SET `TimeInt`='3645' WHERE `Level`='7';</v>
      </c>
      <c r="U16" t="str">
        <f t="shared" si="1"/>
        <v>UPDATE `ranged` SET `Required`='' WHERE `Level`='7';</v>
      </c>
      <c r="V16" t="str">
        <f t="shared" si="1"/>
        <v>UPDATE `ranged` SET `Unlock`='' WHERE `Level`='7';</v>
      </c>
      <c r="W16" t="str">
        <f t="shared" si="1"/>
        <v>UPDATE `ranged` SET `Unlock_ID`='0' WHERE `Level`='7';</v>
      </c>
    </row>
    <row r="17" spans="1:42" x14ac:dyDescent="0.25">
      <c r="A17" s="6">
        <v>8</v>
      </c>
      <c r="B17" s="9">
        <v>3438</v>
      </c>
      <c r="C17" s="6">
        <v>61735</v>
      </c>
      <c r="D17" s="6">
        <v>49819</v>
      </c>
      <c r="E17" s="6">
        <v>38065</v>
      </c>
      <c r="F17" s="6">
        <v>22465</v>
      </c>
      <c r="G17" s="67" t="s">
        <v>210</v>
      </c>
      <c r="H17" s="43">
        <v>7290</v>
      </c>
      <c r="I17" s="6"/>
      <c r="J17" s="12"/>
      <c r="K17" s="91">
        <v>0</v>
      </c>
      <c r="N17" t="str">
        <f t="shared" si="0"/>
        <v>UPDATE `ranged` SET `MightBonus`='3438' WHERE `Level`='8';</v>
      </c>
      <c r="O17" t="str">
        <f t="shared" si="1"/>
        <v>UPDATE `ranged` SET `FoodCost`='61735' WHERE `Level`='8';</v>
      </c>
      <c r="P17" t="str">
        <f t="shared" si="1"/>
        <v>UPDATE `ranged` SET `WoodCost`='49819' WHERE `Level`='8';</v>
      </c>
      <c r="Q17" t="str">
        <f t="shared" si="1"/>
        <v>UPDATE `ranged` SET `StoneCost`='38065' WHERE `Level`='8';</v>
      </c>
      <c r="R17" t="str">
        <f t="shared" si="1"/>
        <v>UPDATE `ranged` SET `MetalCost`='22465' WHERE `Level`='8';</v>
      </c>
      <c r="S17" t="str">
        <f t="shared" si="1"/>
        <v>UPDATE `ranged` SET `TimeMin`='2h:01m:30' WHERE `Level`='8';</v>
      </c>
      <c r="T17" t="str">
        <f t="shared" si="1"/>
        <v>UPDATE `ranged` SET `TimeInt`='7290' WHERE `Level`='8';</v>
      </c>
      <c r="U17" t="str">
        <f t="shared" si="1"/>
        <v>UPDATE `ranged` SET `Required`='' WHERE `Level`='8';</v>
      </c>
      <c r="V17" t="str">
        <f t="shared" si="1"/>
        <v>UPDATE `ranged` SET `Unlock`='' WHERE `Level`='8';</v>
      </c>
      <c r="W17" t="str">
        <f t="shared" si="1"/>
        <v>UPDATE `ranged` SET `Unlock_ID`='0' WHERE `Level`='8';</v>
      </c>
    </row>
    <row r="18" spans="1:42" x14ac:dyDescent="0.25">
      <c r="A18" s="6">
        <v>9</v>
      </c>
      <c r="B18" s="9">
        <v>5159</v>
      </c>
      <c r="C18" s="6">
        <v>92605</v>
      </c>
      <c r="D18" s="6">
        <v>74731</v>
      </c>
      <c r="E18" s="6">
        <v>57100</v>
      </c>
      <c r="F18" s="6">
        <v>33700</v>
      </c>
      <c r="G18" s="67" t="s">
        <v>211</v>
      </c>
      <c r="H18" s="43">
        <v>10935</v>
      </c>
      <c r="I18" s="6"/>
      <c r="J18" s="12"/>
      <c r="K18" s="91">
        <v>0</v>
      </c>
      <c r="N18" t="str">
        <f t="shared" si="0"/>
        <v>UPDATE `ranged` SET `MightBonus`='5159' WHERE `Level`='9';</v>
      </c>
      <c r="O18" t="str">
        <f t="shared" si="1"/>
        <v>UPDATE `ranged` SET `FoodCost`='92605' WHERE `Level`='9';</v>
      </c>
      <c r="P18" t="str">
        <f t="shared" si="1"/>
        <v>UPDATE `ranged` SET `WoodCost`='74731' WHERE `Level`='9';</v>
      </c>
      <c r="Q18" t="str">
        <f t="shared" si="1"/>
        <v>UPDATE `ranged` SET `StoneCost`='57100' WHERE `Level`='9';</v>
      </c>
      <c r="R18" t="str">
        <f t="shared" si="1"/>
        <v>UPDATE `ranged` SET `MetalCost`='33700' WHERE `Level`='9';</v>
      </c>
      <c r="S18" t="str">
        <f t="shared" si="1"/>
        <v>UPDATE `ranged` SET `TimeMin`='3h:02m:15' WHERE `Level`='9';</v>
      </c>
      <c r="T18" t="str">
        <f t="shared" si="1"/>
        <v>UPDATE `ranged` SET `TimeInt`='10935' WHERE `Level`='9';</v>
      </c>
      <c r="U18" t="str">
        <f t="shared" si="1"/>
        <v>UPDATE `ranged` SET `Required`='' WHERE `Level`='9';</v>
      </c>
      <c r="V18" t="str">
        <f t="shared" si="1"/>
        <v>UPDATE `ranged` SET `Unlock`='' WHERE `Level`='9';</v>
      </c>
      <c r="W18" t="str">
        <f t="shared" si="1"/>
        <v>UPDATE `ranged` SET `Unlock_ID`='0' WHERE `Level`='9';</v>
      </c>
    </row>
    <row r="19" spans="1:42" x14ac:dyDescent="0.25">
      <c r="A19" s="6">
        <v>10</v>
      </c>
      <c r="B19" s="9">
        <v>12905</v>
      </c>
      <c r="C19" s="6">
        <v>231525</v>
      </c>
      <c r="D19" s="6">
        <v>186840</v>
      </c>
      <c r="E19" s="6">
        <v>142830</v>
      </c>
      <c r="F19" s="6">
        <v>84269</v>
      </c>
      <c r="G19" s="67" t="s">
        <v>212</v>
      </c>
      <c r="H19" s="43">
        <v>27338</v>
      </c>
      <c r="I19" s="6" t="s">
        <v>17</v>
      </c>
      <c r="J19" s="12" t="s">
        <v>139</v>
      </c>
      <c r="K19" s="91">
        <v>23</v>
      </c>
      <c r="N19" t="str">
        <f t="shared" si="0"/>
        <v>UPDATE `ranged` SET `MightBonus`='12905' WHERE `Level`='10';</v>
      </c>
      <c r="O19" t="str">
        <f t="shared" si="1"/>
        <v>UPDATE `ranged` SET `FoodCost`='231525' WHERE `Level`='10';</v>
      </c>
      <c r="P19" t="str">
        <f t="shared" si="1"/>
        <v>UPDATE `ranged` SET `WoodCost`='186840' WHERE `Level`='10';</v>
      </c>
      <c r="Q19" t="str">
        <f t="shared" si="1"/>
        <v>UPDATE `ranged` SET `StoneCost`='142830' WHERE `Level`='10';</v>
      </c>
      <c r="R19" t="str">
        <f t="shared" si="1"/>
        <v>UPDATE `ranged` SET `MetalCost`='84269' WHERE `Level`='10';</v>
      </c>
      <c r="S19" t="str">
        <f t="shared" si="1"/>
        <v>UPDATE `ranged` SET `TimeMin`='7h:35m:38' WHERE `Level`='10';</v>
      </c>
      <c r="T19" t="str">
        <f t="shared" si="1"/>
        <v>UPDATE `ranged` SET `TimeInt`='27338' WHERE `Level`='10';</v>
      </c>
      <c r="U19" t="str">
        <f t="shared" si="1"/>
        <v>UPDATE `ranged` SET `Required`='Farm Lv10' WHERE `Level`='10';</v>
      </c>
      <c r="V19" t="str">
        <f t="shared" si="1"/>
        <v>UPDATE `ranged` SET `Unlock`='Crossbow' WHERE `Level`='10';</v>
      </c>
      <c r="W19" t="str">
        <f t="shared" si="1"/>
        <v>UPDATE `ranged` SET `Unlock_ID`='23' WHERE `Level`='10';</v>
      </c>
    </row>
    <row r="20" spans="1:42" x14ac:dyDescent="0.25">
      <c r="A20" s="6">
        <v>11</v>
      </c>
      <c r="B20" s="9">
        <v>19360</v>
      </c>
      <c r="C20" s="6">
        <v>347290</v>
      </c>
      <c r="D20" s="6">
        <v>280262</v>
      </c>
      <c r="E20" s="6">
        <v>214247</v>
      </c>
      <c r="F20" s="6">
        <v>126406</v>
      </c>
      <c r="G20" s="67" t="s">
        <v>213</v>
      </c>
      <c r="H20" s="43">
        <v>41007</v>
      </c>
      <c r="I20" s="6" t="s">
        <v>18</v>
      </c>
      <c r="J20" s="12"/>
      <c r="K20" s="91">
        <v>0</v>
      </c>
      <c r="N20" t="str">
        <f t="shared" si="0"/>
        <v>UPDATE `ranged` SET `MightBonus`='19360' WHERE `Level`='11';</v>
      </c>
      <c r="O20" t="str">
        <f t="shared" si="1"/>
        <v>UPDATE `ranged` SET `FoodCost`='347290' WHERE `Level`='11';</v>
      </c>
      <c r="P20" t="str">
        <f t="shared" si="1"/>
        <v>UPDATE `ranged` SET `WoodCost`='280262' WHERE `Level`='11';</v>
      </c>
      <c r="Q20" t="str">
        <f t="shared" si="1"/>
        <v>UPDATE `ranged` SET `StoneCost`='214247' WHERE `Level`='11';</v>
      </c>
      <c r="R20" t="str">
        <f t="shared" si="1"/>
        <v>UPDATE `ranged` SET `MetalCost`='126406' WHERE `Level`='11';</v>
      </c>
      <c r="S20" t="str">
        <f t="shared" si="1"/>
        <v>UPDATE `ranged` SET `TimeMin`='11h:23m:27' WHERE `Level`='11';</v>
      </c>
      <c r="T20" t="str">
        <f t="shared" si="1"/>
        <v>UPDATE `ranged` SET `TimeInt`='41007' WHERE `Level`='11';</v>
      </c>
      <c r="U20" t="str">
        <f t="shared" si="1"/>
        <v>UPDATE `ranged` SET `Required`='Farm Lv11' WHERE `Level`='11';</v>
      </c>
      <c r="V20" t="str">
        <f t="shared" si="1"/>
        <v>UPDATE `ranged` SET `Unlock`='' WHERE `Level`='11';</v>
      </c>
      <c r="W20" t="str">
        <f t="shared" si="1"/>
        <v>UPDATE `ranged` SET `Unlock_ID`='0' WHERE `Level`='11';</v>
      </c>
    </row>
    <row r="21" spans="1:42" x14ac:dyDescent="0.25">
      <c r="A21" s="6">
        <v>12</v>
      </c>
      <c r="B21" s="9">
        <v>38724</v>
      </c>
      <c r="C21" s="6">
        <v>694577</v>
      </c>
      <c r="D21" s="6">
        <v>560495</v>
      </c>
      <c r="E21" s="6">
        <v>428494</v>
      </c>
      <c r="F21" s="6">
        <v>252843</v>
      </c>
      <c r="G21" s="67" t="s">
        <v>214</v>
      </c>
      <c r="H21" s="43">
        <v>82013</v>
      </c>
      <c r="I21" s="6" t="s">
        <v>19</v>
      </c>
      <c r="J21" s="12"/>
      <c r="K21" s="91">
        <v>0</v>
      </c>
      <c r="N21" t="str">
        <f t="shared" si="0"/>
        <v>UPDATE `ranged` SET `MightBonus`='38724' WHERE `Level`='12';</v>
      </c>
      <c r="O21" t="str">
        <f t="shared" si="1"/>
        <v>UPDATE `ranged` SET `FoodCost`='694577' WHERE `Level`='12';</v>
      </c>
      <c r="P21" t="str">
        <f t="shared" si="1"/>
        <v>UPDATE `ranged` SET `WoodCost`='560495' WHERE `Level`='12';</v>
      </c>
      <c r="Q21" t="str">
        <f t="shared" si="1"/>
        <v>UPDATE `ranged` SET `StoneCost`='428494' WHERE `Level`='12';</v>
      </c>
      <c r="R21" t="str">
        <f t="shared" si="1"/>
        <v>UPDATE `ranged` SET `MetalCost`='252843' WHERE `Level`='12';</v>
      </c>
      <c r="S21" t="str">
        <f t="shared" si="1"/>
        <v>UPDATE `ranged` SET `TimeMin`='22h:46m:53' WHERE `Level`='12';</v>
      </c>
      <c r="T21" t="str">
        <f t="shared" si="1"/>
        <v>UPDATE `ranged` SET `TimeInt`='82013' WHERE `Level`='12';</v>
      </c>
      <c r="U21" t="str">
        <f t="shared" si="1"/>
        <v>UPDATE `ranged` SET `Required`='Farm Lv12' WHERE `Level`='12';</v>
      </c>
      <c r="V21" t="str">
        <f t="shared" si="1"/>
        <v>UPDATE `ranged` SET `Unlock`='' WHERE `Level`='12';</v>
      </c>
      <c r="W21" t="str">
        <f t="shared" si="1"/>
        <v>UPDATE `ranged` SET `Unlock_ID`='0' WHERE `Level`='12';</v>
      </c>
    </row>
    <row r="22" spans="1:42" x14ac:dyDescent="0.25">
      <c r="A22" s="6">
        <v>13</v>
      </c>
      <c r="B22" s="9">
        <v>96816</v>
      </c>
      <c r="C22" s="6">
        <v>1736445</v>
      </c>
      <c r="D22" s="6">
        <v>1401241</v>
      </c>
      <c r="E22" s="6">
        <v>1071239</v>
      </c>
      <c r="F22" s="6">
        <v>632104</v>
      </c>
      <c r="G22" s="67" t="s">
        <v>215</v>
      </c>
      <c r="H22" s="43">
        <v>205032</v>
      </c>
      <c r="I22" s="6" t="s">
        <v>20</v>
      </c>
      <c r="J22" s="12"/>
      <c r="K22" s="91">
        <v>0</v>
      </c>
      <c r="N22" t="str">
        <f t="shared" si="0"/>
        <v>UPDATE `ranged` SET `MightBonus`='96816' WHERE `Level`='13';</v>
      </c>
      <c r="O22" t="str">
        <f t="shared" si="1"/>
        <v>UPDATE `ranged` SET `FoodCost`='1736445' WHERE `Level`='13';</v>
      </c>
      <c r="P22" t="str">
        <f t="shared" si="1"/>
        <v>UPDATE `ranged` SET `WoodCost`='1401241' WHERE `Level`='13';</v>
      </c>
      <c r="Q22" t="str">
        <f t="shared" si="1"/>
        <v>UPDATE `ranged` SET `StoneCost`='1071239' WHERE `Level`='13';</v>
      </c>
      <c r="R22" t="str">
        <f t="shared" si="1"/>
        <v>UPDATE `ranged` SET `MetalCost`='632104' WHERE `Level`='13';</v>
      </c>
      <c r="S22" t="str">
        <f t="shared" si="1"/>
        <v>UPDATE `ranged` SET `TimeMin`='2d 8h:57m:12' WHERE `Level`='13';</v>
      </c>
      <c r="T22" t="str">
        <f t="shared" si="1"/>
        <v>UPDATE `ranged` SET `TimeInt`='205032' WHERE `Level`='13';</v>
      </c>
      <c r="U22" t="str">
        <f t="shared" si="1"/>
        <v>UPDATE `ranged` SET `Required`='Farm Lv13' WHERE `Level`='13';</v>
      </c>
      <c r="V22" t="str">
        <f t="shared" si="1"/>
        <v>UPDATE `ranged` SET `Unlock`='' WHERE `Level`='13';</v>
      </c>
      <c r="W22" t="str">
        <f t="shared" si="1"/>
        <v>UPDATE `ranged` SET `Unlock_ID`='0' WHERE `Level`='13';</v>
      </c>
    </row>
    <row r="23" spans="1:42" x14ac:dyDescent="0.25">
      <c r="A23" s="6">
        <v>14</v>
      </c>
      <c r="B23" s="9">
        <v>290457</v>
      </c>
      <c r="C23" s="6">
        <v>5209330</v>
      </c>
      <c r="D23" s="6">
        <v>4203711</v>
      </c>
      <c r="E23" s="6">
        <v>3213699</v>
      </c>
      <c r="F23" s="6">
        <v>1896334</v>
      </c>
      <c r="G23" s="67" t="s">
        <v>216</v>
      </c>
      <c r="H23" s="43">
        <v>615094</v>
      </c>
      <c r="I23" s="6" t="s">
        <v>21</v>
      </c>
      <c r="J23" s="12"/>
      <c r="K23" s="91">
        <v>0</v>
      </c>
      <c r="N23" t="str">
        <f t="shared" si="0"/>
        <v>UPDATE `ranged` SET `MightBonus`='290457' WHERE `Level`='14';</v>
      </c>
      <c r="O23" t="str">
        <f t="shared" si="1"/>
        <v>UPDATE `ranged` SET `FoodCost`='5209330' WHERE `Level`='14';</v>
      </c>
      <c r="P23" t="str">
        <f t="shared" si="1"/>
        <v>UPDATE `ranged` SET `WoodCost`='4203711' WHERE `Level`='14';</v>
      </c>
      <c r="Q23" t="str">
        <f t="shared" si="1"/>
        <v>UPDATE `ranged` SET `StoneCost`='3213699' WHERE `Level`='14';</v>
      </c>
      <c r="R23" t="str">
        <f t="shared" si="1"/>
        <v>UPDATE `ranged` SET `MetalCost`='1896334' WHERE `Level`='14';</v>
      </c>
      <c r="S23" t="str">
        <f t="shared" si="1"/>
        <v>UPDATE `ranged` SET `TimeMin`='7d 2h:51m:34' WHERE `Level`='14';</v>
      </c>
      <c r="T23" t="str">
        <f t="shared" si="1"/>
        <v>UPDATE `ranged` SET `TimeInt`='615094' WHERE `Level`='14';</v>
      </c>
      <c r="U23" t="str">
        <f t="shared" si="1"/>
        <v>UPDATE `ranged` SET `Required`='Farm Lv14' WHERE `Level`='14';</v>
      </c>
      <c r="V23" t="str">
        <f t="shared" si="1"/>
        <v>UPDATE `ranged` SET `Unlock`='' WHERE `Level`='14';</v>
      </c>
      <c r="W23" t="str">
        <f t="shared" si="1"/>
        <v>UPDATE `ranged` SET `Unlock_ID`='0' WHERE `Level`='14';</v>
      </c>
    </row>
    <row r="24" spans="1:42" x14ac:dyDescent="0.25">
      <c r="A24" s="6">
        <v>15</v>
      </c>
      <c r="B24" s="9">
        <v>580918</v>
      </c>
      <c r="C24" s="6">
        <v>10418665</v>
      </c>
      <c r="D24" s="6">
        <v>8407397</v>
      </c>
      <c r="E24" s="6">
        <v>6427343</v>
      </c>
      <c r="F24" s="6">
        <v>3792693</v>
      </c>
      <c r="G24" s="67" t="s">
        <v>217</v>
      </c>
      <c r="H24" s="43">
        <v>1230188</v>
      </c>
      <c r="I24" s="6" t="s">
        <v>22</v>
      </c>
      <c r="J24" s="12"/>
      <c r="K24" s="91">
        <v>0</v>
      </c>
      <c r="N24" t="str">
        <f t="shared" si="0"/>
        <v>UPDATE `ranged` SET `MightBonus`='580918' WHERE `Level`='15';</v>
      </c>
      <c r="O24" t="str">
        <f t="shared" si="1"/>
        <v>UPDATE `ranged` SET `FoodCost`='10418665' WHERE `Level`='15';</v>
      </c>
      <c r="P24" t="str">
        <f t="shared" si="1"/>
        <v>UPDATE `ranged` SET `WoodCost`='8407397' WHERE `Level`='15';</v>
      </c>
      <c r="Q24" t="str">
        <f t="shared" si="1"/>
        <v>UPDATE `ranged` SET `StoneCost`='6427343' WHERE `Level`='15';</v>
      </c>
      <c r="R24" t="str">
        <f t="shared" si="1"/>
        <v>UPDATE `ranged` SET `MetalCost`='3792693' WHERE `Level`='15';</v>
      </c>
      <c r="S24" t="str">
        <f t="shared" si="1"/>
        <v>UPDATE `ranged` SET `TimeMin`='14d 5h:43m:08' WHERE `Level`='15';</v>
      </c>
      <c r="T24" t="str">
        <f t="shared" si="1"/>
        <v>UPDATE `ranged` SET `TimeInt`='1230188' WHERE `Level`='15';</v>
      </c>
      <c r="U24" t="str">
        <f t="shared" si="1"/>
        <v>UPDATE `ranged` SET `Required`='Farm Lv15' WHERE `Level`='15';</v>
      </c>
      <c r="V24" t="str">
        <f t="shared" si="1"/>
        <v>UPDATE `ranged` SET `Unlock`='' WHERE `Level`='15';</v>
      </c>
      <c r="W24" t="str">
        <f t="shared" si="1"/>
        <v>UPDATE `ranged` SET `Unlock_ID`='0' WHERE `Level`='15';</v>
      </c>
    </row>
    <row r="25" spans="1:42" x14ac:dyDescent="0.25">
      <c r="A25" s="6">
        <v>16</v>
      </c>
      <c r="B25" s="9">
        <v>871379</v>
      </c>
      <c r="C25" s="6">
        <v>15628001</v>
      </c>
      <c r="D25" s="6">
        <v>12611073</v>
      </c>
      <c r="E25" s="6">
        <v>9641017</v>
      </c>
      <c r="F25" s="6">
        <v>5689042</v>
      </c>
      <c r="G25" s="67" t="s">
        <v>218</v>
      </c>
      <c r="H25" s="43">
        <v>1845282</v>
      </c>
      <c r="I25" s="6" t="s">
        <v>23</v>
      </c>
      <c r="J25" s="12"/>
      <c r="K25" s="91">
        <v>0</v>
      </c>
      <c r="N25" t="str">
        <f t="shared" si="0"/>
        <v>UPDATE `ranged` SET `MightBonus`='871379' WHERE `Level`='16';</v>
      </c>
      <c r="O25" t="str">
        <f t="shared" si="1"/>
        <v>UPDATE `ranged` SET `FoodCost`='15628001' WHERE `Level`='16';</v>
      </c>
      <c r="P25" t="str">
        <f t="shared" si="1"/>
        <v>UPDATE `ranged` SET `WoodCost`='12611073' WHERE `Level`='16';</v>
      </c>
      <c r="Q25" t="str">
        <f t="shared" si="1"/>
        <v>UPDATE `ranged` SET `StoneCost`='9641017' WHERE `Level`='16';</v>
      </c>
      <c r="R25" t="str">
        <f t="shared" si="1"/>
        <v>UPDATE `ranged` SET `MetalCost`='5689042' WHERE `Level`='16';</v>
      </c>
      <c r="S25" t="str">
        <f t="shared" si="1"/>
        <v>UPDATE `ranged` SET `TimeMin`='21d 8h:34m:42' WHERE `Level`='16';</v>
      </c>
      <c r="T25" t="str">
        <f t="shared" si="1"/>
        <v>UPDATE `ranged` SET `TimeInt`='1845282' WHERE `Level`='16';</v>
      </c>
      <c r="U25" t="str">
        <f t="shared" si="1"/>
        <v>UPDATE `ranged` SET `Required`='Farm Lv16' WHERE `Level`='16';</v>
      </c>
      <c r="V25" t="str">
        <f t="shared" si="1"/>
        <v>UPDATE `ranged` SET `Unlock`='' WHERE `Level`='16';</v>
      </c>
      <c r="W25" t="str">
        <f t="shared" si="1"/>
        <v>UPDATE `ranged` SET `Unlock_ID`='0' WHERE `Level`='16';</v>
      </c>
    </row>
    <row r="26" spans="1:42" x14ac:dyDescent="0.25">
      <c r="A26" s="6">
        <v>17</v>
      </c>
      <c r="B26" s="9">
        <v>1742761</v>
      </c>
      <c r="C26" s="6">
        <v>31255998</v>
      </c>
      <c r="D26" s="6">
        <v>25222144</v>
      </c>
      <c r="E26" s="6">
        <v>19282035</v>
      </c>
      <c r="F26" s="6">
        <v>11378087</v>
      </c>
      <c r="G26" s="67" t="s">
        <v>205</v>
      </c>
      <c r="H26" s="43">
        <v>3690563</v>
      </c>
      <c r="I26" s="6" t="s">
        <v>24</v>
      </c>
      <c r="J26" s="12"/>
      <c r="K26" s="91">
        <v>0</v>
      </c>
      <c r="N26" t="str">
        <f t="shared" si="0"/>
        <v>UPDATE `ranged` SET `MightBonus`='1742761' WHERE `Level`='17';</v>
      </c>
      <c r="O26" t="str">
        <f t="shared" ref="O26:W29" si="2">CONCATENATE($M$9,C$9,$M$10,C26,$M$11,$A26,$M$12)</f>
        <v>UPDATE `ranged` SET `FoodCost`='31255998' WHERE `Level`='17';</v>
      </c>
      <c r="P26" t="str">
        <f t="shared" si="2"/>
        <v>UPDATE `ranged` SET `WoodCost`='25222144' WHERE `Level`='17';</v>
      </c>
      <c r="Q26" t="str">
        <f t="shared" si="2"/>
        <v>UPDATE `ranged` SET `StoneCost`='19282035' WHERE `Level`='17';</v>
      </c>
      <c r="R26" t="str">
        <f t="shared" si="2"/>
        <v>UPDATE `ranged` SET `MetalCost`='11378087' WHERE `Level`='17';</v>
      </c>
      <c r="S26" t="str">
        <f t="shared" si="2"/>
        <v>UPDATE `ranged` SET `TimeMin`='42d 17h:9m:23' WHERE `Level`='17';</v>
      </c>
      <c r="T26" t="str">
        <f t="shared" si="2"/>
        <v>UPDATE `ranged` SET `TimeInt`='3690563' WHERE `Level`='17';</v>
      </c>
      <c r="U26" t="str">
        <f t="shared" si="2"/>
        <v>UPDATE `ranged` SET `Required`='Farm Lv17' WHERE `Level`='17';</v>
      </c>
      <c r="V26" t="str">
        <f t="shared" si="2"/>
        <v>UPDATE `ranged` SET `Unlock`='' WHERE `Level`='17';</v>
      </c>
      <c r="W26" t="str">
        <f t="shared" si="2"/>
        <v>UPDATE `ranged` SET `Unlock_ID`='0' WHERE `Level`='17';</v>
      </c>
    </row>
    <row r="27" spans="1:42" x14ac:dyDescent="0.25">
      <c r="A27" s="6">
        <v>18</v>
      </c>
      <c r="B27" s="9">
        <v>2614144</v>
      </c>
      <c r="C27" s="6">
        <v>46883796</v>
      </c>
      <c r="D27" s="6">
        <v>37833216</v>
      </c>
      <c r="E27" s="6">
        <v>28923302</v>
      </c>
      <c r="F27" s="6">
        <v>17067111</v>
      </c>
      <c r="G27" s="67" t="s">
        <v>206</v>
      </c>
      <c r="H27" s="43">
        <v>5535844</v>
      </c>
      <c r="I27" s="6" t="s">
        <v>25</v>
      </c>
      <c r="J27" s="12"/>
      <c r="K27" s="91">
        <v>0</v>
      </c>
      <c r="N27" t="str">
        <f t="shared" si="0"/>
        <v>UPDATE `ranged` SET `MightBonus`='2614144' WHERE `Level`='18';</v>
      </c>
      <c r="O27" t="str">
        <f t="shared" si="2"/>
        <v>UPDATE `ranged` SET `FoodCost`='46883796' WHERE `Level`='18';</v>
      </c>
      <c r="P27" t="str">
        <f t="shared" si="2"/>
        <v>UPDATE `ranged` SET `WoodCost`='37833216' WHERE `Level`='18';</v>
      </c>
      <c r="Q27" t="str">
        <f t="shared" si="2"/>
        <v>UPDATE `ranged` SET `StoneCost`='28923302' WHERE `Level`='18';</v>
      </c>
      <c r="R27" t="str">
        <f t="shared" si="2"/>
        <v>UPDATE `ranged` SET `MetalCost`='17067111' WHERE `Level`='18';</v>
      </c>
      <c r="S27" t="str">
        <f t="shared" si="2"/>
        <v>UPDATE `ranged` SET `TimeMin`='64d 1h:44m:4' WHERE `Level`='18';</v>
      </c>
      <c r="T27" t="str">
        <f t="shared" si="2"/>
        <v>UPDATE `ranged` SET `TimeInt`='5535844' WHERE `Level`='18';</v>
      </c>
      <c r="U27" t="str">
        <f t="shared" si="2"/>
        <v>UPDATE `ranged` SET `Required`='Farm Lv18' WHERE `Level`='18';</v>
      </c>
      <c r="V27" t="str">
        <f t="shared" si="2"/>
        <v>UPDATE `ranged` SET `Unlock`='' WHERE `Level`='18';</v>
      </c>
      <c r="W27" t="str">
        <f t="shared" si="2"/>
        <v>UPDATE `ranged` SET `Unlock_ID`='0' WHERE `Level`='18';</v>
      </c>
    </row>
    <row r="28" spans="1:42" x14ac:dyDescent="0.25">
      <c r="A28" s="6">
        <v>19</v>
      </c>
      <c r="B28" s="9">
        <v>5228293</v>
      </c>
      <c r="C28" s="6">
        <v>93767947</v>
      </c>
      <c r="D28" s="6">
        <v>75665837</v>
      </c>
      <c r="E28" s="6">
        <v>57846809</v>
      </c>
      <c r="F28" s="6">
        <v>34134268</v>
      </c>
      <c r="G28" s="67" t="s">
        <v>207</v>
      </c>
      <c r="H28" s="43">
        <v>11071688</v>
      </c>
      <c r="I28" s="6" t="s">
        <v>26</v>
      </c>
      <c r="J28" s="12"/>
      <c r="K28" s="91">
        <v>0</v>
      </c>
      <c r="N28" t="str">
        <f t="shared" si="0"/>
        <v>UPDATE `ranged` SET `MightBonus`='5228293' WHERE `Level`='19';</v>
      </c>
      <c r="O28" t="str">
        <f t="shared" si="2"/>
        <v>UPDATE `ranged` SET `FoodCost`='93767947' WHERE `Level`='19';</v>
      </c>
      <c r="P28" t="str">
        <f t="shared" si="2"/>
        <v>UPDATE `ranged` SET `WoodCost`='75665837' WHERE `Level`='19';</v>
      </c>
      <c r="Q28" t="str">
        <f t="shared" si="2"/>
        <v>UPDATE `ranged` SET `StoneCost`='57846809' WHERE `Level`='19';</v>
      </c>
      <c r="R28" t="str">
        <f t="shared" si="2"/>
        <v>UPDATE `ranged` SET `MetalCost`='34134268' WHERE `Level`='19';</v>
      </c>
      <c r="S28" t="str">
        <f t="shared" si="2"/>
        <v>UPDATE `ranged` SET `TimeMin`='128d 3h:28m:8' WHERE `Level`='19';</v>
      </c>
      <c r="T28" t="str">
        <f t="shared" si="2"/>
        <v>UPDATE `ranged` SET `TimeInt`='11071688' WHERE `Level`='19';</v>
      </c>
      <c r="U28" t="str">
        <f t="shared" si="2"/>
        <v>UPDATE `ranged` SET `Required`='Farm Lv19' WHERE `Level`='19';</v>
      </c>
      <c r="V28" t="str">
        <f t="shared" si="2"/>
        <v>UPDATE `ranged` SET `Unlock`='' WHERE `Level`='19';</v>
      </c>
      <c r="W28" t="str">
        <f t="shared" si="2"/>
        <v>UPDATE `ranged` SET `Unlock_ID`='0' WHERE `Level`='19';</v>
      </c>
    </row>
    <row r="29" spans="1:42" x14ac:dyDescent="0.25">
      <c r="A29" s="6">
        <v>20</v>
      </c>
      <c r="B29" s="9">
        <v>0</v>
      </c>
      <c r="C29" s="6">
        <v>0</v>
      </c>
      <c r="D29" s="6">
        <v>0</v>
      </c>
      <c r="E29" s="6">
        <v>0</v>
      </c>
      <c r="F29" s="6">
        <v>0</v>
      </c>
      <c r="G29" s="15">
        <v>0</v>
      </c>
      <c r="H29" s="43">
        <v>0</v>
      </c>
      <c r="I29" s="6"/>
      <c r="J29" s="12" t="s">
        <v>140</v>
      </c>
      <c r="K29" s="91">
        <v>24</v>
      </c>
      <c r="N29" t="str">
        <f t="shared" si="0"/>
        <v>UPDATE `ranged` SET `MightBonus`='0' WHERE `Level`='20';</v>
      </c>
      <c r="O29" t="str">
        <f t="shared" si="2"/>
        <v>UPDATE `ranged` SET `FoodCost`='0' WHERE `Level`='20';</v>
      </c>
      <c r="P29" t="str">
        <f t="shared" si="2"/>
        <v>UPDATE `ranged` SET `WoodCost`='0' WHERE `Level`='20';</v>
      </c>
      <c r="Q29" t="str">
        <f t="shared" si="2"/>
        <v>UPDATE `ranged` SET `StoneCost`='0' WHERE `Level`='20';</v>
      </c>
      <c r="R29" t="str">
        <f t="shared" si="2"/>
        <v>UPDATE `ranged` SET `MetalCost`='0' WHERE `Level`='20';</v>
      </c>
      <c r="S29" t="str">
        <f t="shared" si="2"/>
        <v>UPDATE `ranged` SET `TimeMin`='0' WHERE `Level`='20';</v>
      </c>
      <c r="T29" t="str">
        <f t="shared" si="2"/>
        <v>UPDATE `ranged` SET `TimeInt`='0' WHERE `Level`='20';</v>
      </c>
      <c r="U29" t="str">
        <f t="shared" si="2"/>
        <v>UPDATE `ranged` SET `Required`='' WHERE `Level`='20';</v>
      </c>
      <c r="V29" t="str">
        <f t="shared" si="2"/>
        <v>UPDATE `ranged` SET `Unlock`='Bomber' WHERE `Level`='20';</v>
      </c>
      <c r="W29" t="str">
        <f t="shared" si="2"/>
        <v>UPDATE `ranged` SET `Unlock_ID`='24' WHERE `Level`='20';</v>
      </c>
    </row>
    <row r="30" spans="1:42" x14ac:dyDescent="0.25">
      <c r="C30" s="121"/>
      <c r="D30" s="121"/>
      <c r="E30" s="121"/>
      <c r="F30" s="81"/>
      <c r="H30" s="81"/>
      <c r="L30" s="1"/>
    </row>
    <row r="31" spans="1:42" x14ac:dyDescent="0.25">
      <c r="C31" s="70"/>
      <c r="F31" s="119"/>
      <c r="M31" s="1"/>
    </row>
    <row r="32" spans="1:42" s="21" customFormat="1" x14ac:dyDescent="0.25">
      <c r="A32" s="21" t="s">
        <v>137</v>
      </c>
      <c r="B32" s="21" t="s">
        <v>354</v>
      </c>
      <c r="C32" s="21" t="s">
        <v>11</v>
      </c>
      <c r="K32" s="92"/>
      <c r="L32" s="27"/>
      <c r="M32" s="27"/>
      <c r="N32" s="29"/>
      <c r="O32" s="27"/>
      <c r="P32" s="27"/>
      <c r="Q32" s="27"/>
      <c r="R32" s="27"/>
      <c r="S32" s="27"/>
      <c r="T32" s="27"/>
      <c r="U32" s="27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H32" s="32"/>
      <c r="AI32" s="32"/>
      <c r="AJ32" s="32"/>
      <c r="AK32" s="32"/>
      <c r="AL32" s="32"/>
      <c r="AM32" s="32"/>
      <c r="AN32" s="32"/>
      <c r="AO32" s="32"/>
      <c r="AP32" s="32"/>
    </row>
    <row r="33" spans="1:42" s="3" customFormat="1" x14ac:dyDescent="0.25">
      <c r="D33" s="3">
        <v>2</v>
      </c>
      <c r="E33" s="3">
        <v>1</v>
      </c>
      <c r="F33" s="3">
        <v>3</v>
      </c>
      <c r="K33" s="93"/>
      <c r="L33" s="28"/>
      <c r="M33" s="28"/>
      <c r="N33" s="30"/>
      <c r="O33" s="28"/>
      <c r="P33" s="28"/>
      <c r="Q33" s="28"/>
      <c r="R33" s="28"/>
      <c r="S33" s="28"/>
      <c r="T33" s="28"/>
      <c r="U33" s="28"/>
      <c r="W33" s="4"/>
      <c r="X33" s="4"/>
      <c r="Y33" s="4"/>
      <c r="Z33" s="4"/>
      <c r="AA33" s="4"/>
      <c r="AB33" s="4"/>
      <c r="AC33" s="4"/>
      <c r="AD33" s="4"/>
      <c r="AE33" s="4"/>
      <c r="AF33" s="4"/>
      <c r="AH33" s="33"/>
      <c r="AI33" s="33"/>
      <c r="AJ33" s="33"/>
      <c r="AK33" s="33"/>
      <c r="AL33" s="33"/>
      <c r="AM33" s="33"/>
      <c r="AN33" s="33"/>
      <c r="AO33" s="33"/>
      <c r="AP33" s="33"/>
    </row>
    <row r="34" spans="1:42" ht="15" customHeight="1" x14ac:dyDescent="0.25">
      <c r="A34" s="42" t="s">
        <v>0</v>
      </c>
      <c r="B34" s="106" t="s">
        <v>170</v>
      </c>
      <c r="C34" s="42" t="s">
        <v>169</v>
      </c>
      <c r="D34" s="42" t="s">
        <v>168</v>
      </c>
      <c r="E34" s="42" t="s">
        <v>32</v>
      </c>
      <c r="F34" s="42" t="s">
        <v>34</v>
      </c>
      <c r="G34" s="8" t="s">
        <v>180</v>
      </c>
      <c r="H34" s="8" t="s">
        <v>181</v>
      </c>
      <c r="I34" s="8" t="s">
        <v>182</v>
      </c>
      <c r="J34" s="8" t="s">
        <v>179</v>
      </c>
      <c r="K34" s="8" t="s">
        <v>178</v>
      </c>
      <c r="L34" s="42" t="s">
        <v>177</v>
      </c>
      <c r="M34" s="107" t="s">
        <v>5</v>
      </c>
      <c r="N34" s="42" t="s">
        <v>239</v>
      </c>
      <c r="O34" s="42" t="s">
        <v>240</v>
      </c>
      <c r="P34" s="11" t="s">
        <v>184</v>
      </c>
      <c r="Q34" s="102" t="s">
        <v>360</v>
      </c>
      <c r="R34" s="42" t="s">
        <v>169</v>
      </c>
      <c r="S34" s="42" t="s">
        <v>168</v>
      </c>
      <c r="T34" s="42" t="s">
        <v>32</v>
      </c>
      <c r="U34" s="42" t="s">
        <v>34</v>
      </c>
      <c r="V34" s="8" t="s">
        <v>180</v>
      </c>
      <c r="W34" s="8" t="s">
        <v>181</v>
      </c>
      <c r="X34" s="8" t="s">
        <v>182</v>
      </c>
      <c r="Y34" s="8" t="s">
        <v>179</v>
      </c>
      <c r="Z34" s="8" t="s">
        <v>178</v>
      </c>
      <c r="AA34" s="42" t="s">
        <v>177</v>
      </c>
      <c r="AB34" s="107" t="s">
        <v>5</v>
      </c>
      <c r="AC34" s="42" t="s">
        <v>239</v>
      </c>
      <c r="AD34" s="42" t="s">
        <v>240</v>
      </c>
    </row>
    <row r="35" spans="1:42" x14ac:dyDescent="0.25">
      <c r="A35" s="18">
        <v>1</v>
      </c>
      <c r="B35" s="73">
        <v>80</v>
      </c>
      <c r="C35" s="120">
        <v>170</v>
      </c>
      <c r="D35" s="18">
        <v>2.15</v>
      </c>
      <c r="E35" s="18">
        <v>1.1000000000000001</v>
      </c>
      <c r="F35" s="18">
        <v>3.2</v>
      </c>
      <c r="G35" s="95">
        <v>1870</v>
      </c>
      <c r="H35" s="95">
        <v>3240</v>
      </c>
      <c r="I35" s="95">
        <v>1450</v>
      </c>
      <c r="J35" s="95">
        <v>1790</v>
      </c>
      <c r="K35" s="96" t="s">
        <v>219</v>
      </c>
      <c r="L35" s="70">
        <v>360</v>
      </c>
      <c r="M35" s="15"/>
      <c r="N35" s="54">
        <v>0</v>
      </c>
      <c r="O35" s="54">
        <v>0</v>
      </c>
      <c r="P35" s="91">
        <v>0</v>
      </c>
      <c r="Q35" t="s">
        <v>183</v>
      </c>
      <c r="R35" t="str">
        <f t="shared" ref="R35:R54" si="3">CONCATENATE($Q$34,R$34,$Q$35,C35,$Q$36,$A35,$Q$37)</f>
        <v>UPDATE `Slingshot` SET `MightBonus`='170' WHERE `Level`='1';</v>
      </c>
      <c r="S35" t="str">
        <f t="shared" ref="S35:S54" si="4">CONCATENATE($Q$34,S$34,$Q$35,D35,$Q$36,$A35,$Q$37)</f>
        <v>UPDATE `Slingshot` SET `Attack`='2.15' WHERE `Level`='1';</v>
      </c>
      <c r="T35" t="str">
        <f t="shared" ref="T35:AD50" si="5">CONCATENATE($Q$34,T$34,$Q$35,E35,$Q$36,$A35,$Q$37)</f>
        <v>UPDATE `Slingshot` SET `Defend`='1.1' WHERE `Level`='1';</v>
      </c>
      <c r="U35" t="str">
        <f t="shared" si="5"/>
        <v>UPDATE `Slingshot` SET `Health`='3.2' WHERE `Level`='1';</v>
      </c>
      <c r="V35" t="str">
        <f t="shared" si="5"/>
        <v>UPDATE `Slingshot` SET `FoodCost`='1870' WHERE `Level`='1';</v>
      </c>
      <c r="W35" t="str">
        <f t="shared" si="5"/>
        <v>UPDATE `Slingshot` SET `WoodCost`='3240' WHERE `Level`='1';</v>
      </c>
      <c r="X35" t="str">
        <f t="shared" si="5"/>
        <v>UPDATE `Slingshot` SET `StoneCost`='1450' WHERE `Level`='1';</v>
      </c>
      <c r="Y35" t="str">
        <f t="shared" si="5"/>
        <v>UPDATE `Slingshot` SET `MetalCost`='1790' WHERE `Level`='1';</v>
      </c>
      <c r="Z35" t="str">
        <f t="shared" si="5"/>
        <v>UPDATE `Slingshot` SET `TimeMin`='06m:00' WHERE `Level`='1';</v>
      </c>
      <c r="AA35" t="str">
        <f t="shared" si="5"/>
        <v>UPDATE `Slingshot` SET `TimeInt`='360' WHERE `Level`='1';</v>
      </c>
      <c r="AB35" t="str">
        <f t="shared" si="5"/>
        <v>UPDATE `Slingshot` SET `Required`='' WHERE `Level`='1';</v>
      </c>
      <c r="AC35" t="str">
        <f t="shared" si="5"/>
        <v>UPDATE `Slingshot` SET `Required_ID`='0' WHERE `Level`='1';</v>
      </c>
      <c r="AD35" t="str">
        <f t="shared" si="5"/>
        <v>UPDATE `Slingshot` SET `RequiredLevel`='0' WHERE `Level`='1';</v>
      </c>
    </row>
    <row r="36" spans="1:42" x14ac:dyDescent="0.25">
      <c r="A36" s="18">
        <v>2</v>
      </c>
      <c r="B36" s="73">
        <v>76</v>
      </c>
      <c r="C36" s="120">
        <v>424</v>
      </c>
      <c r="D36" s="18">
        <f>D35+0.15</f>
        <v>2.2999999999999998</v>
      </c>
      <c r="E36" s="18">
        <f>E35+0.05</f>
        <v>1.1500000000000001</v>
      </c>
      <c r="F36" s="18">
        <v>3.45</v>
      </c>
      <c r="G36" s="95">
        <v>4834</v>
      </c>
      <c r="H36" s="95">
        <v>6788</v>
      </c>
      <c r="I36" s="95">
        <v>4747</v>
      </c>
      <c r="J36" s="95">
        <v>4698</v>
      </c>
      <c r="K36" s="97" t="s">
        <v>220</v>
      </c>
      <c r="L36" s="94">
        <v>900</v>
      </c>
      <c r="M36" s="15"/>
      <c r="N36" s="54">
        <v>0</v>
      </c>
      <c r="O36" s="54">
        <v>0</v>
      </c>
      <c r="P36" s="91">
        <v>0</v>
      </c>
      <c r="Q36" s="101" t="s">
        <v>176</v>
      </c>
      <c r="R36" t="str">
        <f t="shared" si="3"/>
        <v>UPDATE `Slingshot` SET `MightBonus`='424' WHERE `Level`='2';</v>
      </c>
      <c r="S36" t="str">
        <f t="shared" si="4"/>
        <v>UPDATE `Slingshot` SET `Attack`='2.3' WHERE `Level`='2';</v>
      </c>
      <c r="T36" t="str">
        <f t="shared" si="5"/>
        <v>UPDATE `Slingshot` SET `Defend`='1.15' WHERE `Level`='2';</v>
      </c>
      <c r="U36" t="str">
        <f t="shared" si="5"/>
        <v>UPDATE `Slingshot` SET `Health`='3.45' WHERE `Level`='2';</v>
      </c>
      <c r="V36" t="str">
        <f t="shared" si="5"/>
        <v>UPDATE `Slingshot` SET `FoodCost`='4834' WHERE `Level`='2';</v>
      </c>
      <c r="W36" t="str">
        <f t="shared" si="5"/>
        <v>UPDATE `Slingshot` SET `WoodCost`='6788' WHERE `Level`='2';</v>
      </c>
      <c r="X36" t="str">
        <f t="shared" si="5"/>
        <v>UPDATE `Slingshot` SET `StoneCost`='4747' WHERE `Level`='2';</v>
      </c>
      <c r="Y36" t="str">
        <f t="shared" si="5"/>
        <v>UPDATE `Slingshot` SET `MetalCost`='4698' WHERE `Level`='2';</v>
      </c>
      <c r="Z36" t="str">
        <f t="shared" si="5"/>
        <v>UPDATE `Slingshot` SET `TimeMin`='15m:00' WHERE `Level`='2';</v>
      </c>
      <c r="AA36" t="str">
        <f t="shared" si="5"/>
        <v>UPDATE `Slingshot` SET `TimeInt`='900' WHERE `Level`='2';</v>
      </c>
      <c r="AB36" t="str">
        <f t="shared" si="5"/>
        <v>UPDATE `Slingshot` SET `Required`='' WHERE `Level`='2';</v>
      </c>
      <c r="AC36" t="str">
        <f t="shared" si="5"/>
        <v>UPDATE `Slingshot` SET `Required_ID`='0' WHERE `Level`='2';</v>
      </c>
      <c r="AD36" t="str">
        <f t="shared" si="5"/>
        <v>UPDATE `Slingshot` SET `RequiredLevel`='0' WHERE `Level`='2';</v>
      </c>
    </row>
    <row r="37" spans="1:42" x14ac:dyDescent="0.25">
      <c r="A37" s="18">
        <v>3</v>
      </c>
      <c r="B37" s="73">
        <v>72</v>
      </c>
      <c r="C37" s="120">
        <v>680</v>
      </c>
      <c r="D37" s="18">
        <f t="shared" ref="D37:D54" si="6">D36+0.15</f>
        <v>2.4499999999999997</v>
      </c>
      <c r="E37" s="18">
        <f t="shared" ref="E37:E54" si="7">E36+0.05</f>
        <v>1.2000000000000002</v>
      </c>
      <c r="F37" s="18">
        <v>3.6500000000000004</v>
      </c>
      <c r="G37" s="95">
        <v>7734</v>
      </c>
      <c r="H37" s="95">
        <v>10860</v>
      </c>
      <c r="I37" s="95">
        <v>7705</v>
      </c>
      <c r="J37" s="95">
        <v>7546</v>
      </c>
      <c r="K37" s="96" t="s">
        <v>221</v>
      </c>
      <c r="L37" s="70">
        <v>1440</v>
      </c>
      <c r="M37" s="15"/>
      <c r="N37" s="54">
        <v>0</v>
      </c>
      <c r="O37" s="54">
        <v>0</v>
      </c>
      <c r="P37" s="91">
        <v>0</v>
      </c>
      <c r="Q37" s="101" t="s">
        <v>175</v>
      </c>
      <c r="R37" t="str">
        <f t="shared" si="3"/>
        <v>UPDATE `Slingshot` SET `MightBonus`='680' WHERE `Level`='3';</v>
      </c>
      <c r="S37" t="str">
        <f t="shared" si="4"/>
        <v>UPDATE `Slingshot` SET `Attack`='2.45' WHERE `Level`='3';</v>
      </c>
      <c r="T37" t="str">
        <f t="shared" si="5"/>
        <v>UPDATE `Slingshot` SET `Defend`='1.2' WHERE `Level`='3';</v>
      </c>
      <c r="U37" t="str">
        <f t="shared" si="5"/>
        <v>UPDATE `Slingshot` SET `Health`='3.65' WHERE `Level`='3';</v>
      </c>
      <c r="V37" t="str">
        <f t="shared" si="5"/>
        <v>UPDATE `Slingshot` SET `FoodCost`='7734' WHERE `Level`='3';</v>
      </c>
      <c r="W37" t="str">
        <f t="shared" si="5"/>
        <v>UPDATE `Slingshot` SET `WoodCost`='10860' WHERE `Level`='3';</v>
      </c>
      <c r="X37" t="str">
        <f t="shared" si="5"/>
        <v>UPDATE `Slingshot` SET `StoneCost`='7705' WHERE `Level`='3';</v>
      </c>
      <c r="Y37" t="str">
        <f t="shared" si="5"/>
        <v>UPDATE `Slingshot` SET `MetalCost`='7546' WHERE `Level`='3';</v>
      </c>
      <c r="Z37" t="str">
        <f t="shared" si="5"/>
        <v>UPDATE `Slingshot` SET `TimeMin`='24m:00' WHERE `Level`='3';</v>
      </c>
      <c r="AA37" t="str">
        <f t="shared" si="5"/>
        <v>UPDATE `Slingshot` SET `TimeInt`='1440' WHERE `Level`='3';</v>
      </c>
      <c r="AB37" t="str">
        <f t="shared" si="5"/>
        <v>UPDATE `Slingshot` SET `Required`='' WHERE `Level`='3';</v>
      </c>
      <c r="AC37" t="str">
        <f t="shared" si="5"/>
        <v>UPDATE `Slingshot` SET `Required_ID`='0' WHERE `Level`='3';</v>
      </c>
      <c r="AD37" t="str">
        <f t="shared" si="5"/>
        <v>UPDATE `Slingshot` SET `RequiredLevel`='0' WHERE `Level`='3';</v>
      </c>
    </row>
    <row r="38" spans="1:42" x14ac:dyDescent="0.25">
      <c r="A38" s="18">
        <v>4</v>
      </c>
      <c r="B38" s="73">
        <v>68</v>
      </c>
      <c r="C38" s="120">
        <v>1699</v>
      </c>
      <c r="D38" s="18">
        <f t="shared" si="6"/>
        <v>2.5999999999999996</v>
      </c>
      <c r="E38" s="18">
        <f t="shared" si="7"/>
        <v>1.2500000000000002</v>
      </c>
      <c r="F38" s="18">
        <v>3.8500000000000005</v>
      </c>
      <c r="G38" s="95">
        <v>19286</v>
      </c>
      <c r="H38" s="95">
        <v>28152</v>
      </c>
      <c r="I38" s="95">
        <v>18438</v>
      </c>
      <c r="J38" s="95">
        <v>18942</v>
      </c>
      <c r="K38" s="97" t="s">
        <v>222</v>
      </c>
      <c r="L38" s="94">
        <v>3600</v>
      </c>
      <c r="M38" s="15"/>
      <c r="N38" s="54">
        <v>0</v>
      </c>
      <c r="O38" s="54">
        <v>0</v>
      </c>
      <c r="P38" s="91">
        <v>0</v>
      </c>
      <c r="R38" t="str">
        <f t="shared" si="3"/>
        <v>UPDATE `Slingshot` SET `MightBonus`='1699' WHERE `Level`='4';</v>
      </c>
      <c r="S38" t="str">
        <f t="shared" si="4"/>
        <v>UPDATE `Slingshot` SET `Attack`='2.6' WHERE `Level`='4';</v>
      </c>
      <c r="T38" t="str">
        <f t="shared" si="5"/>
        <v>UPDATE `Slingshot` SET `Defend`='1.25' WHERE `Level`='4';</v>
      </c>
      <c r="U38" t="str">
        <f t="shared" si="5"/>
        <v>UPDATE `Slingshot` SET `Health`='3.85' WHERE `Level`='4';</v>
      </c>
      <c r="V38" t="str">
        <f t="shared" si="5"/>
        <v>UPDATE `Slingshot` SET `FoodCost`='19286' WHERE `Level`='4';</v>
      </c>
      <c r="W38" t="str">
        <f t="shared" si="5"/>
        <v>UPDATE `Slingshot` SET `WoodCost`='28152' WHERE `Level`='4';</v>
      </c>
      <c r="X38" t="str">
        <f t="shared" si="5"/>
        <v>UPDATE `Slingshot` SET `StoneCost`='18438' WHERE `Level`='4';</v>
      </c>
      <c r="Y38" t="str">
        <f t="shared" si="5"/>
        <v>UPDATE `Slingshot` SET `MetalCost`='18942' WHERE `Level`='4';</v>
      </c>
      <c r="Z38" t="str">
        <f t="shared" si="5"/>
        <v>UPDATE `Slingshot` SET `TimeMin`='1h:00m:00' WHERE `Level`='4';</v>
      </c>
      <c r="AA38" t="str">
        <f t="shared" si="5"/>
        <v>UPDATE `Slingshot` SET `TimeInt`='3600' WHERE `Level`='4';</v>
      </c>
      <c r="AB38" t="str">
        <f t="shared" si="5"/>
        <v>UPDATE `Slingshot` SET `Required`='' WHERE `Level`='4';</v>
      </c>
      <c r="AC38" t="str">
        <f t="shared" si="5"/>
        <v>UPDATE `Slingshot` SET `Required_ID`='0' WHERE `Level`='4';</v>
      </c>
      <c r="AD38" t="str">
        <f t="shared" si="5"/>
        <v>UPDATE `Slingshot` SET `RequiredLevel`='0' WHERE `Level`='4';</v>
      </c>
    </row>
    <row r="39" spans="1:42" x14ac:dyDescent="0.25">
      <c r="A39" s="18">
        <v>5</v>
      </c>
      <c r="B39" s="73">
        <v>64</v>
      </c>
      <c r="C39" s="120">
        <v>2549</v>
      </c>
      <c r="D39" s="18">
        <f t="shared" si="6"/>
        <v>2.7499999999999996</v>
      </c>
      <c r="E39" s="18">
        <f t="shared" si="7"/>
        <v>1.3000000000000003</v>
      </c>
      <c r="F39" s="18">
        <v>4.0500000000000007</v>
      </c>
      <c r="G39" s="95">
        <v>28954</v>
      </c>
      <c r="H39" s="95">
        <v>41728</v>
      </c>
      <c r="I39" s="95">
        <v>28232</v>
      </c>
      <c r="J39" s="95">
        <v>28388</v>
      </c>
      <c r="K39" s="96" t="s">
        <v>223</v>
      </c>
      <c r="L39" s="70">
        <v>5400</v>
      </c>
      <c r="M39" s="15"/>
      <c r="N39" s="54">
        <v>0</v>
      </c>
      <c r="O39" s="54">
        <v>0</v>
      </c>
      <c r="P39" s="91">
        <v>0</v>
      </c>
      <c r="R39" t="str">
        <f t="shared" si="3"/>
        <v>UPDATE `Slingshot` SET `MightBonus`='2549' WHERE `Level`='5';</v>
      </c>
      <c r="S39" t="str">
        <f t="shared" si="4"/>
        <v>UPDATE `Slingshot` SET `Attack`='2.75' WHERE `Level`='5';</v>
      </c>
      <c r="T39" t="str">
        <f t="shared" si="5"/>
        <v>UPDATE `Slingshot` SET `Defend`='1.3' WHERE `Level`='5';</v>
      </c>
      <c r="U39" t="str">
        <f t="shared" si="5"/>
        <v>UPDATE `Slingshot` SET `Health`='4.05' WHERE `Level`='5';</v>
      </c>
      <c r="V39" t="str">
        <f t="shared" si="5"/>
        <v>UPDATE `Slingshot` SET `FoodCost`='28954' WHERE `Level`='5';</v>
      </c>
      <c r="W39" t="str">
        <f t="shared" si="5"/>
        <v>UPDATE `Slingshot` SET `WoodCost`='41728' WHERE `Level`='5';</v>
      </c>
      <c r="X39" t="str">
        <f t="shared" si="5"/>
        <v>UPDATE `Slingshot` SET `StoneCost`='28232' WHERE `Level`='5';</v>
      </c>
      <c r="Y39" t="str">
        <f t="shared" si="5"/>
        <v>UPDATE `Slingshot` SET `MetalCost`='28388' WHERE `Level`='5';</v>
      </c>
      <c r="Z39" t="str">
        <f t="shared" si="5"/>
        <v>UPDATE `Slingshot` SET `TimeMin`='1h:30m:00' WHERE `Level`='5';</v>
      </c>
      <c r="AA39" t="str">
        <f t="shared" si="5"/>
        <v>UPDATE `Slingshot` SET `TimeInt`='5400' WHERE `Level`='5';</v>
      </c>
      <c r="AB39" t="str">
        <f t="shared" si="5"/>
        <v>UPDATE `Slingshot` SET `Required`='' WHERE `Level`='5';</v>
      </c>
      <c r="AC39" t="str">
        <f t="shared" si="5"/>
        <v>UPDATE `Slingshot` SET `Required_ID`='0' WHERE `Level`='5';</v>
      </c>
      <c r="AD39" t="str">
        <f t="shared" si="5"/>
        <v>UPDATE `Slingshot` SET `RequiredLevel`='0' WHERE `Level`='5';</v>
      </c>
    </row>
    <row r="40" spans="1:42" x14ac:dyDescent="0.25">
      <c r="A40" s="18">
        <v>6</v>
      </c>
      <c r="B40" s="73">
        <v>60</v>
      </c>
      <c r="C40" s="120">
        <v>5099</v>
      </c>
      <c r="D40" s="18">
        <f t="shared" si="6"/>
        <v>2.8999999999999995</v>
      </c>
      <c r="E40" s="18">
        <f t="shared" si="7"/>
        <v>1.3500000000000003</v>
      </c>
      <c r="F40" s="18">
        <v>4.2500000000000009</v>
      </c>
      <c r="G40" s="95">
        <v>58008</v>
      </c>
      <c r="H40" s="95">
        <v>81756</v>
      </c>
      <c r="I40" s="95">
        <v>56114</v>
      </c>
      <c r="J40" s="95">
        <v>58926</v>
      </c>
      <c r="K40" s="97" t="s">
        <v>224</v>
      </c>
      <c r="L40" s="94">
        <v>10800</v>
      </c>
      <c r="M40" s="15"/>
      <c r="N40" s="54">
        <v>0</v>
      </c>
      <c r="O40" s="54">
        <v>0</v>
      </c>
      <c r="P40" s="91">
        <v>0</v>
      </c>
      <c r="R40" t="str">
        <f t="shared" si="3"/>
        <v>UPDATE `Slingshot` SET `MightBonus`='5099' WHERE `Level`='6';</v>
      </c>
      <c r="S40" t="str">
        <f t="shared" si="4"/>
        <v>UPDATE `Slingshot` SET `Attack`='2.9' WHERE `Level`='6';</v>
      </c>
      <c r="T40" t="str">
        <f t="shared" si="5"/>
        <v>UPDATE `Slingshot` SET `Defend`='1.35' WHERE `Level`='6';</v>
      </c>
      <c r="U40" t="str">
        <f t="shared" si="5"/>
        <v>UPDATE `Slingshot` SET `Health`='4.25' WHERE `Level`='6';</v>
      </c>
      <c r="V40" t="str">
        <f t="shared" si="5"/>
        <v>UPDATE `Slingshot` SET `FoodCost`='58008' WHERE `Level`='6';</v>
      </c>
      <c r="W40" t="str">
        <f t="shared" si="5"/>
        <v>UPDATE `Slingshot` SET `WoodCost`='81756' WHERE `Level`='6';</v>
      </c>
      <c r="X40" t="str">
        <f t="shared" si="5"/>
        <v>UPDATE `Slingshot` SET `StoneCost`='56114' WHERE `Level`='6';</v>
      </c>
      <c r="Y40" t="str">
        <f t="shared" si="5"/>
        <v>UPDATE `Slingshot` SET `MetalCost`='58926' WHERE `Level`='6';</v>
      </c>
      <c r="Z40" t="str">
        <f t="shared" si="5"/>
        <v>UPDATE `Slingshot` SET `TimeMin`='3h:00m:00' WHERE `Level`='6';</v>
      </c>
      <c r="AA40" t="str">
        <f t="shared" si="5"/>
        <v>UPDATE `Slingshot` SET `TimeInt`='10800' WHERE `Level`='6';</v>
      </c>
      <c r="AB40" t="str">
        <f t="shared" si="5"/>
        <v>UPDATE `Slingshot` SET `Required`='' WHERE `Level`='6';</v>
      </c>
      <c r="AC40" t="str">
        <f t="shared" si="5"/>
        <v>UPDATE `Slingshot` SET `Required_ID`='0' WHERE `Level`='6';</v>
      </c>
      <c r="AD40" t="str">
        <f t="shared" si="5"/>
        <v>UPDATE `Slingshot` SET `RequiredLevel`='0' WHERE `Level`='6';</v>
      </c>
    </row>
    <row r="41" spans="1:42" x14ac:dyDescent="0.25">
      <c r="A41" s="18">
        <v>7</v>
      </c>
      <c r="B41" s="73">
        <v>56</v>
      </c>
      <c r="C41" s="120">
        <v>7649</v>
      </c>
      <c r="D41" s="18">
        <f t="shared" si="6"/>
        <v>3.0499999999999994</v>
      </c>
      <c r="E41" s="18">
        <f t="shared" si="7"/>
        <v>1.4000000000000004</v>
      </c>
      <c r="F41" s="18">
        <v>4.4500000000000011</v>
      </c>
      <c r="G41" s="95">
        <v>89462</v>
      </c>
      <c r="H41" s="95">
        <v>124184</v>
      </c>
      <c r="I41" s="95">
        <v>83246</v>
      </c>
      <c r="J41" s="95">
        <v>85414</v>
      </c>
      <c r="K41" s="96" t="s">
        <v>225</v>
      </c>
      <c r="L41" s="70">
        <v>16200</v>
      </c>
      <c r="M41" s="15"/>
      <c r="N41" s="54">
        <v>0</v>
      </c>
      <c r="O41" s="54">
        <v>0</v>
      </c>
      <c r="P41" s="91">
        <v>0</v>
      </c>
      <c r="R41" t="str">
        <f t="shared" si="3"/>
        <v>UPDATE `Slingshot` SET `MightBonus`='7649' WHERE `Level`='7';</v>
      </c>
      <c r="S41" t="str">
        <f t="shared" si="4"/>
        <v>UPDATE `Slingshot` SET `Attack`='3.05' WHERE `Level`='7';</v>
      </c>
      <c r="T41" t="str">
        <f t="shared" si="5"/>
        <v>UPDATE `Slingshot` SET `Defend`='1.4' WHERE `Level`='7';</v>
      </c>
      <c r="U41" t="str">
        <f t="shared" si="5"/>
        <v>UPDATE `Slingshot` SET `Health`='4.45' WHERE `Level`='7';</v>
      </c>
      <c r="V41" t="str">
        <f t="shared" si="5"/>
        <v>UPDATE `Slingshot` SET `FoodCost`='89462' WHERE `Level`='7';</v>
      </c>
      <c r="W41" t="str">
        <f t="shared" si="5"/>
        <v>UPDATE `Slingshot` SET `WoodCost`='124184' WHERE `Level`='7';</v>
      </c>
      <c r="X41" t="str">
        <f t="shared" si="5"/>
        <v>UPDATE `Slingshot` SET `StoneCost`='83246' WHERE `Level`='7';</v>
      </c>
      <c r="Y41" t="str">
        <f t="shared" si="5"/>
        <v>UPDATE `Slingshot` SET `MetalCost`='85414' WHERE `Level`='7';</v>
      </c>
      <c r="Z41" t="str">
        <f t="shared" si="5"/>
        <v>UPDATE `Slingshot` SET `TimeMin`='4h:30m:00' WHERE `Level`='7';</v>
      </c>
      <c r="AA41" t="str">
        <f t="shared" si="5"/>
        <v>UPDATE `Slingshot` SET `TimeInt`='16200' WHERE `Level`='7';</v>
      </c>
      <c r="AB41" t="str">
        <f t="shared" si="5"/>
        <v>UPDATE `Slingshot` SET `Required`='' WHERE `Level`='7';</v>
      </c>
      <c r="AC41" t="str">
        <f t="shared" si="5"/>
        <v>UPDATE `Slingshot` SET `Required_ID`='0' WHERE `Level`='7';</v>
      </c>
      <c r="AD41" t="str">
        <f t="shared" si="5"/>
        <v>UPDATE `Slingshot` SET `RequiredLevel`='0' WHERE `Level`='7';</v>
      </c>
    </row>
    <row r="42" spans="1:42" x14ac:dyDescent="0.25">
      <c r="A42" s="18">
        <v>8</v>
      </c>
      <c r="B42" s="73">
        <v>52</v>
      </c>
      <c r="C42" s="120">
        <v>19124</v>
      </c>
      <c r="D42" s="18">
        <f t="shared" si="6"/>
        <v>3.1999999999999993</v>
      </c>
      <c r="E42" s="18">
        <f t="shared" si="7"/>
        <v>1.4500000000000004</v>
      </c>
      <c r="F42" s="18">
        <v>4.6500000000000012</v>
      </c>
      <c r="G42" s="95">
        <v>227480</v>
      </c>
      <c r="H42" s="95">
        <v>307460</v>
      </c>
      <c r="I42" s="95">
        <v>206915</v>
      </c>
      <c r="J42" s="95">
        <v>214210</v>
      </c>
      <c r="K42" s="97" t="s">
        <v>226</v>
      </c>
      <c r="L42" s="94">
        <v>40500</v>
      </c>
      <c r="M42" s="15"/>
      <c r="N42" s="54">
        <v>0</v>
      </c>
      <c r="O42" s="54">
        <v>0</v>
      </c>
      <c r="P42" s="91">
        <v>0</v>
      </c>
      <c r="R42" t="str">
        <f t="shared" si="3"/>
        <v>UPDATE `Slingshot` SET `MightBonus`='19124' WHERE `Level`='8';</v>
      </c>
      <c r="S42" t="str">
        <f t="shared" si="4"/>
        <v>UPDATE `Slingshot` SET `Attack`='3.2' WHERE `Level`='8';</v>
      </c>
      <c r="T42" t="str">
        <f t="shared" si="5"/>
        <v>UPDATE `Slingshot` SET `Defend`='1.45' WHERE `Level`='8';</v>
      </c>
      <c r="U42" t="str">
        <f t="shared" si="5"/>
        <v>UPDATE `Slingshot` SET `Health`='4.65' WHERE `Level`='8';</v>
      </c>
      <c r="V42" t="str">
        <f t="shared" si="5"/>
        <v>UPDATE `Slingshot` SET `FoodCost`='227480' WHERE `Level`='8';</v>
      </c>
      <c r="W42" t="str">
        <f t="shared" si="5"/>
        <v>UPDATE `Slingshot` SET `WoodCost`='307460' WHERE `Level`='8';</v>
      </c>
      <c r="X42" t="str">
        <f t="shared" si="5"/>
        <v>UPDATE `Slingshot` SET `StoneCost`='206915' WHERE `Level`='8';</v>
      </c>
      <c r="Y42" t="str">
        <f t="shared" si="5"/>
        <v>UPDATE `Slingshot` SET `MetalCost`='214210' WHERE `Level`='8';</v>
      </c>
      <c r="Z42" t="str">
        <f t="shared" si="5"/>
        <v>UPDATE `Slingshot` SET `TimeMin`='11h:15m:00' WHERE `Level`='8';</v>
      </c>
      <c r="AA42" t="str">
        <f t="shared" si="5"/>
        <v>UPDATE `Slingshot` SET `TimeInt`='40500' WHERE `Level`='8';</v>
      </c>
      <c r="AB42" t="str">
        <f t="shared" si="5"/>
        <v>UPDATE `Slingshot` SET `Required`='' WHERE `Level`='8';</v>
      </c>
      <c r="AC42" t="str">
        <f t="shared" si="5"/>
        <v>UPDATE `Slingshot` SET `Required_ID`='0' WHERE `Level`='8';</v>
      </c>
      <c r="AD42" t="str">
        <f t="shared" si="5"/>
        <v>UPDATE `Slingshot` SET `RequiredLevel`='0' WHERE `Level`='8';</v>
      </c>
    </row>
    <row r="43" spans="1:42" x14ac:dyDescent="0.25">
      <c r="A43" s="18">
        <v>9</v>
      </c>
      <c r="B43" s="73">
        <v>48</v>
      </c>
      <c r="C43" s="120">
        <v>28687</v>
      </c>
      <c r="D43" s="18">
        <f t="shared" si="6"/>
        <v>3.3499999999999992</v>
      </c>
      <c r="E43" s="18">
        <f t="shared" si="7"/>
        <v>1.5000000000000004</v>
      </c>
      <c r="F43" s="18">
        <v>4.8500000000000014</v>
      </c>
      <c r="G43" s="95">
        <v>346245</v>
      </c>
      <c r="H43" s="95">
        <v>457190</v>
      </c>
      <c r="I43" s="95">
        <v>310348</v>
      </c>
      <c r="J43" s="95">
        <v>320440</v>
      </c>
      <c r="K43" s="96" t="s">
        <v>227</v>
      </c>
      <c r="L43" s="70">
        <v>60750</v>
      </c>
      <c r="M43" s="15"/>
      <c r="N43" s="54">
        <v>0</v>
      </c>
      <c r="O43" s="54">
        <v>0</v>
      </c>
      <c r="P43" s="91">
        <v>0</v>
      </c>
      <c r="R43" t="str">
        <f t="shared" si="3"/>
        <v>UPDATE `Slingshot` SET `MightBonus`='28687' WHERE `Level`='9';</v>
      </c>
      <c r="S43" t="str">
        <f t="shared" si="4"/>
        <v>UPDATE `Slingshot` SET `Attack`='3.35' WHERE `Level`='9';</v>
      </c>
      <c r="T43" t="str">
        <f t="shared" si="5"/>
        <v>UPDATE `Slingshot` SET `Defend`='1.5' WHERE `Level`='9';</v>
      </c>
      <c r="U43" t="str">
        <f t="shared" si="5"/>
        <v>UPDATE `Slingshot` SET `Health`='4.85' WHERE `Level`='9';</v>
      </c>
      <c r="V43" t="str">
        <f t="shared" si="5"/>
        <v>UPDATE `Slingshot` SET `FoodCost`='346245' WHERE `Level`='9';</v>
      </c>
      <c r="W43" t="str">
        <f t="shared" si="5"/>
        <v>UPDATE `Slingshot` SET `WoodCost`='457190' WHERE `Level`='9';</v>
      </c>
      <c r="X43" t="str">
        <f t="shared" si="5"/>
        <v>UPDATE `Slingshot` SET `StoneCost`='310348' WHERE `Level`='9';</v>
      </c>
      <c r="Y43" t="str">
        <f t="shared" si="5"/>
        <v>UPDATE `Slingshot` SET `MetalCost`='320440' WHERE `Level`='9';</v>
      </c>
      <c r="Z43" t="str">
        <f t="shared" si="5"/>
        <v>UPDATE `Slingshot` SET `TimeMin`='16h:52m:30' WHERE `Level`='9';</v>
      </c>
      <c r="AA43" t="str">
        <f t="shared" si="5"/>
        <v>UPDATE `Slingshot` SET `TimeInt`='60750' WHERE `Level`='9';</v>
      </c>
      <c r="AB43" t="str">
        <f t="shared" si="5"/>
        <v>UPDATE `Slingshot` SET `Required`='' WHERE `Level`='9';</v>
      </c>
      <c r="AC43" t="str">
        <f t="shared" si="5"/>
        <v>UPDATE `Slingshot` SET `Required_ID`='0' WHERE `Level`='9';</v>
      </c>
      <c r="AD43" t="str">
        <f t="shared" si="5"/>
        <v>UPDATE `Slingshot` SET `RequiredLevel`='0' WHERE `Level`='9';</v>
      </c>
    </row>
    <row r="44" spans="1:42" x14ac:dyDescent="0.25">
      <c r="A44" s="18">
        <v>10</v>
      </c>
      <c r="B44" s="73">
        <v>44</v>
      </c>
      <c r="C44" s="120">
        <v>34425</v>
      </c>
      <c r="D44" s="18">
        <f t="shared" si="6"/>
        <v>3.4999999999999991</v>
      </c>
      <c r="E44" s="18">
        <f t="shared" si="7"/>
        <v>1.5500000000000005</v>
      </c>
      <c r="F44" s="18">
        <v>5.0500000000000016</v>
      </c>
      <c r="G44" s="95">
        <v>391804</v>
      </c>
      <c r="H44" s="95">
        <v>549828</v>
      </c>
      <c r="I44" s="95">
        <v>384907</v>
      </c>
      <c r="J44" s="95">
        <v>394538</v>
      </c>
      <c r="K44" s="97" t="s">
        <v>228</v>
      </c>
      <c r="L44" s="94">
        <v>72900</v>
      </c>
      <c r="M44" s="15" t="s">
        <v>16</v>
      </c>
      <c r="N44" s="54">
        <v>5</v>
      </c>
      <c r="O44" s="54">
        <v>10</v>
      </c>
      <c r="P44" s="91">
        <v>0</v>
      </c>
      <c r="R44" t="str">
        <f t="shared" si="3"/>
        <v>UPDATE `Slingshot` SET `MightBonus`='34425' WHERE `Level`='10';</v>
      </c>
      <c r="S44" t="str">
        <f t="shared" si="4"/>
        <v>UPDATE `Slingshot` SET `Attack`='3.5' WHERE `Level`='10';</v>
      </c>
      <c r="T44" t="str">
        <f t="shared" si="5"/>
        <v>UPDATE `Slingshot` SET `Defend`='1.55' WHERE `Level`='10';</v>
      </c>
      <c r="U44" t="str">
        <f t="shared" si="5"/>
        <v>UPDATE `Slingshot` SET `Health`='5.05' WHERE `Level`='10';</v>
      </c>
      <c r="V44" t="str">
        <f t="shared" si="5"/>
        <v>UPDATE `Slingshot` SET `FoodCost`='391804' WHERE `Level`='10';</v>
      </c>
      <c r="W44" t="str">
        <f t="shared" si="5"/>
        <v>UPDATE `Slingshot` SET `WoodCost`='549828' WHERE `Level`='10';</v>
      </c>
      <c r="X44" t="str">
        <f t="shared" si="5"/>
        <v>UPDATE `Slingshot` SET `StoneCost`='384907' WHERE `Level`='10';</v>
      </c>
      <c r="Y44" t="str">
        <f t="shared" si="5"/>
        <v>UPDATE `Slingshot` SET `MetalCost`='394538' WHERE `Level`='10';</v>
      </c>
      <c r="Z44" t="str">
        <f t="shared" si="5"/>
        <v>UPDATE `Slingshot` SET `TimeMin`='20h:15m:00' WHERE `Level`='10';</v>
      </c>
      <c r="AA44" t="str">
        <f t="shared" si="5"/>
        <v>UPDATE `Slingshot` SET `TimeInt`='72900' WHERE `Level`='10';</v>
      </c>
      <c r="AB44" t="str">
        <f t="shared" si="5"/>
        <v>UPDATE `Slingshot` SET `Required`='Wood Lv10' WHERE `Level`='10';</v>
      </c>
      <c r="AC44" t="str">
        <f t="shared" si="5"/>
        <v>UPDATE `Slingshot` SET `Required_ID`='5' WHERE `Level`='10';</v>
      </c>
      <c r="AD44" t="str">
        <f t="shared" si="5"/>
        <v>UPDATE `Slingshot` SET `RequiredLevel`='10' WHERE `Level`='10';</v>
      </c>
    </row>
    <row r="45" spans="1:42" x14ac:dyDescent="0.25">
      <c r="A45" s="18">
        <v>11</v>
      </c>
      <c r="B45" s="73">
        <v>40</v>
      </c>
      <c r="C45" s="120">
        <v>41310</v>
      </c>
      <c r="D45" s="18">
        <f t="shared" si="6"/>
        <v>3.649999999999999</v>
      </c>
      <c r="E45" s="18">
        <f t="shared" si="7"/>
        <v>1.6000000000000005</v>
      </c>
      <c r="F45" s="18">
        <v>5.2500000000000018</v>
      </c>
      <c r="G45" s="95">
        <v>490815</v>
      </c>
      <c r="H45" s="95">
        <v>669294</v>
      </c>
      <c r="I45" s="95">
        <v>443779</v>
      </c>
      <c r="J45" s="95">
        <v>461456</v>
      </c>
      <c r="K45" s="96" t="s">
        <v>229</v>
      </c>
      <c r="L45" s="70">
        <v>87480</v>
      </c>
      <c r="M45" s="15" t="s">
        <v>45</v>
      </c>
      <c r="N45" s="54">
        <v>5</v>
      </c>
      <c r="O45" s="54">
        <v>11</v>
      </c>
      <c r="P45" s="91">
        <v>0</v>
      </c>
      <c r="R45" t="str">
        <f t="shared" si="3"/>
        <v>UPDATE `Slingshot` SET `MightBonus`='41310' WHERE `Level`='11';</v>
      </c>
      <c r="S45" t="str">
        <f t="shared" si="4"/>
        <v>UPDATE `Slingshot` SET `Attack`='3.65' WHERE `Level`='11';</v>
      </c>
      <c r="T45" t="str">
        <f t="shared" si="5"/>
        <v>UPDATE `Slingshot` SET `Defend`='1.6' WHERE `Level`='11';</v>
      </c>
      <c r="U45" t="str">
        <f t="shared" si="5"/>
        <v>UPDATE `Slingshot` SET `Health`='5.25' WHERE `Level`='11';</v>
      </c>
      <c r="V45" t="str">
        <f t="shared" si="5"/>
        <v>UPDATE `Slingshot` SET `FoodCost`='490815' WHERE `Level`='11';</v>
      </c>
      <c r="W45" t="str">
        <f t="shared" si="5"/>
        <v>UPDATE `Slingshot` SET `WoodCost`='669294' WHERE `Level`='11';</v>
      </c>
      <c r="X45" t="str">
        <f t="shared" si="5"/>
        <v>UPDATE `Slingshot` SET `StoneCost`='443779' WHERE `Level`='11';</v>
      </c>
      <c r="Y45" t="str">
        <f t="shared" si="5"/>
        <v>UPDATE `Slingshot` SET `MetalCost`='461456' WHERE `Level`='11';</v>
      </c>
      <c r="Z45" t="str">
        <f t="shared" si="5"/>
        <v>UPDATE `Slingshot` SET `TimeMin`='1d 0h:18m:00' WHERE `Level`='11';</v>
      </c>
      <c r="AA45" t="str">
        <f t="shared" si="5"/>
        <v>UPDATE `Slingshot` SET `TimeInt`='87480' WHERE `Level`='11';</v>
      </c>
      <c r="AB45" t="str">
        <f t="shared" si="5"/>
        <v>UPDATE `Slingshot` SET `Required`='Wood Lv11' WHERE `Level`='11';</v>
      </c>
      <c r="AC45" t="str">
        <f t="shared" si="5"/>
        <v>UPDATE `Slingshot` SET `Required_ID`='5' WHERE `Level`='11';</v>
      </c>
      <c r="AD45" t="str">
        <f t="shared" si="5"/>
        <v>UPDATE `Slingshot` SET `RequiredLevel`='11' WHERE `Level`='11';</v>
      </c>
    </row>
    <row r="46" spans="1:42" x14ac:dyDescent="0.25">
      <c r="A46" s="18">
        <v>12</v>
      </c>
      <c r="B46" s="73">
        <v>36</v>
      </c>
      <c r="C46" s="120">
        <v>49572</v>
      </c>
      <c r="D46" s="18">
        <f t="shared" si="6"/>
        <v>3.7999999999999989</v>
      </c>
      <c r="E46" s="18">
        <f t="shared" si="7"/>
        <v>1.6500000000000006</v>
      </c>
      <c r="F46" s="18">
        <v>5.450000000000002</v>
      </c>
      <c r="G46" s="95">
        <v>563888</v>
      </c>
      <c r="H46" s="95">
        <v>792853</v>
      </c>
      <c r="I46" s="95">
        <v>538245</v>
      </c>
      <c r="J46" s="95">
        <v>583457</v>
      </c>
      <c r="K46" s="97" t="s">
        <v>230</v>
      </c>
      <c r="L46" s="94">
        <v>104976</v>
      </c>
      <c r="M46" s="15" t="s">
        <v>46</v>
      </c>
      <c r="N46" s="54">
        <v>5</v>
      </c>
      <c r="O46" s="54">
        <v>12</v>
      </c>
      <c r="P46" s="91">
        <v>0</v>
      </c>
      <c r="R46" t="str">
        <f t="shared" si="3"/>
        <v>UPDATE `Slingshot` SET `MightBonus`='49572' WHERE `Level`='12';</v>
      </c>
      <c r="S46" t="str">
        <f t="shared" si="4"/>
        <v>UPDATE `Slingshot` SET `Attack`='3.8' WHERE `Level`='12';</v>
      </c>
      <c r="T46" t="str">
        <f t="shared" si="5"/>
        <v>UPDATE `Slingshot` SET `Defend`='1.65' WHERE `Level`='12';</v>
      </c>
      <c r="U46" t="str">
        <f t="shared" si="5"/>
        <v>UPDATE `Slingshot` SET `Health`='5.45' WHERE `Level`='12';</v>
      </c>
      <c r="V46" t="str">
        <f t="shared" si="5"/>
        <v>UPDATE `Slingshot` SET `FoodCost`='563888' WHERE `Level`='12';</v>
      </c>
      <c r="W46" t="str">
        <f t="shared" si="5"/>
        <v>UPDATE `Slingshot` SET `WoodCost`='792853' WHERE `Level`='12';</v>
      </c>
      <c r="X46" t="str">
        <f t="shared" si="5"/>
        <v>UPDATE `Slingshot` SET `StoneCost`='538245' WHERE `Level`='12';</v>
      </c>
      <c r="Y46" t="str">
        <f t="shared" si="5"/>
        <v>UPDATE `Slingshot` SET `MetalCost`='583457' WHERE `Level`='12';</v>
      </c>
      <c r="Z46" t="str">
        <f t="shared" si="5"/>
        <v>UPDATE `Slingshot` SET `TimeMin`='1d 5h:09m:36' WHERE `Level`='12';</v>
      </c>
      <c r="AA46" t="str">
        <f t="shared" si="5"/>
        <v>UPDATE `Slingshot` SET `TimeInt`='104976' WHERE `Level`='12';</v>
      </c>
      <c r="AB46" t="str">
        <f t="shared" si="5"/>
        <v>UPDATE `Slingshot` SET `Required`='Wood Lv12' WHERE `Level`='12';</v>
      </c>
      <c r="AC46" t="str">
        <f t="shared" si="5"/>
        <v>UPDATE `Slingshot` SET `Required_ID`='5' WHERE `Level`='12';</v>
      </c>
      <c r="AD46" t="str">
        <f t="shared" si="5"/>
        <v>UPDATE `Slingshot` SET `RequiredLevel`='12' WHERE `Level`='12';</v>
      </c>
    </row>
    <row r="47" spans="1:42" x14ac:dyDescent="0.25">
      <c r="A47" s="18">
        <v>13</v>
      </c>
      <c r="B47" s="73">
        <v>32</v>
      </c>
      <c r="C47" s="120">
        <v>59487</v>
      </c>
      <c r="D47" s="18">
        <f t="shared" si="6"/>
        <v>3.9499999999999988</v>
      </c>
      <c r="E47" s="18">
        <f t="shared" si="7"/>
        <v>1.7000000000000006</v>
      </c>
      <c r="F47" s="18">
        <v>5.6500000000000021</v>
      </c>
      <c r="G47" s="95">
        <v>682560</v>
      </c>
      <c r="H47" s="95">
        <v>950709</v>
      </c>
      <c r="I47" s="95">
        <v>673387</v>
      </c>
      <c r="J47" s="95">
        <v>667523</v>
      </c>
      <c r="K47" s="96" t="s">
        <v>231</v>
      </c>
      <c r="L47" s="70">
        <v>125972</v>
      </c>
      <c r="M47" s="15" t="s">
        <v>47</v>
      </c>
      <c r="N47" s="54">
        <v>5</v>
      </c>
      <c r="O47" s="54">
        <v>13</v>
      </c>
      <c r="P47" s="91">
        <v>0</v>
      </c>
      <c r="R47" t="str">
        <f t="shared" si="3"/>
        <v>UPDATE `Slingshot` SET `MightBonus`='59487' WHERE `Level`='13';</v>
      </c>
      <c r="S47" t="str">
        <f t="shared" si="4"/>
        <v>UPDATE `Slingshot` SET `Attack`='3.95' WHERE `Level`='13';</v>
      </c>
      <c r="T47" t="str">
        <f t="shared" si="5"/>
        <v>UPDATE `Slingshot` SET `Defend`='1.7' WHERE `Level`='13';</v>
      </c>
      <c r="U47" t="str">
        <f t="shared" si="5"/>
        <v>UPDATE `Slingshot` SET `Health`='5.65' WHERE `Level`='13';</v>
      </c>
      <c r="V47" t="str">
        <f t="shared" si="5"/>
        <v>UPDATE `Slingshot` SET `FoodCost`='682560' WHERE `Level`='13';</v>
      </c>
      <c r="W47" t="str">
        <f t="shared" si="5"/>
        <v>UPDATE `Slingshot` SET `WoodCost`='950709' WHERE `Level`='13';</v>
      </c>
      <c r="X47" t="str">
        <f t="shared" si="5"/>
        <v>UPDATE `Slingshot` SET `StoneCost`='673387' WHERE `Level`='13';</v>
      </c>
      <c r="Y47" t="str">
        <f t="shared" si="5"/>
        <v>UPDATE `Slingshot` SET `MetalCost`='667523' WHERE `Level`='13';</v>
      </c>
      <c r="Z47" t="str">
        <f t="shared" si="5"/>
        <v>UPDATE `Slingshot` SET `TimeMin`='1d 10h:59m:32' WHERE `Level`='13';</v>
      </c>
      <c r="AA47" t="str">
        <f t="shared" si="5"/>
        <v>UPDATE `Slingshot` SET `TimeInt`='125972' WHERE `Level`='13';</v>
      </c>
      <c r="AB47" t="str">
        <f t="shared" si="5"/>
        <v>UPDATE `Slingshot` SET `Required`='Wood Lv13' WHERE `Level`='13';</v>
      </c>
      <c r="AC47" t="str">
        <f t="shared" si="5"/>
        <v>UPDATE `Slingshot` SET `Required_ID`='5' WHERE `Level`='13';</v>
      </c>
      <c r="AD47" t="str">
        <f t="shared" si="5"/>
        <v>UPDATE `Slingshot` SET `RequiredLevel`='13' WHERE `Level`='13';</v>
      </c>
    </row>
    <row r="48" spans="1:42" x14ac:dyDescent="0.25">
      <c r="A48" s="18">
        <v>14</v>
      </c>
      <c r="B48" s="73">
        <v>28</v>
      </c>
      <c r="C48" s="120">
        <v>71383</v>
      </c>
      <c r="D48" s="18">
        <f t="shared" si="6"/>
        <v>4.0999999999999988</v>
      </c>
      <c r="E48" s="18">
        <f t="shared" si="7"/>
        <v>1.7500000000000007</v>
      </c>
      <c r="F48" s="18">
        <v>5.8500000000000023</v>
      </c>
      <c r="G48" s="95">
        <v>811880</v>
      </c>
      <c r="H48" s="95">
        <v>1167128</v>
      </c>
      <c r="I48" s="95">
        <v>792573</v>
      </c>
      <c r="J48" s="95">
        <v>797435</v>
      </c>
      <c r="K48" s="98" t="s">
        <v>232</v>
      </c>
      <c r="L48" s="94">
        <v>151166</v>
      </c>
      <c r="M48" s="15" t="s">
        <v>48</v>
      </c>
      <c r="N48" s="54">
        <v>5</v>
      </c>
      <c r="O48" s="54">
        <v>14</v>
      </c>
      <c r="P48" s="91">
        <v>0</v>
      </c>
      <c r="R48" t="str">
        <f t="shared" si="3"/>
        <v>UPDATE `Slingshot` SET `MightBonus`='71383' WHERE `Level`='14';</v>
      </c>
      <c r="S48" t="str">
        <f t="shared" si="4"/>
        <v>UPDATE `Slingshot` SET `Attack`='4.1' WHERE `Level`='14';</v>
      </c>
      <c r="T48" t="str">
        <f t="shared" si="5"/>
        <v>UPDATE `Slingshot` SET `Defend`='1.75' WHERE `Level`='14';</v>
      </c>
      <c r="U48" t="str">
        <f t="shared" si="5"/>
        <v>UPDATE `Slingshot` SET `Health`='5.85' WHERE `Level`='14';</v>
      </c>
      <c r="V48" t="str">
        <f t="shared" si="5"/>
        <v>UPDATE `Slingshot` SET `FoodCost`='811880' WHERE `Level`='14';</v>
      </c>
      <c r="W48" t="str">
        <f t="shared" si="5"/>
        <v>UPDATE `Slingshot` SET `WoodCost`='1167128' WHERE `Level`='14';</v>
      </c>
      <c r="X48" t="str">
        <f t="shared" si="5"/>
        <v>UPDATE `Slingshot` SET `StoneCost`='792573' WHERE `Level`='14';</v>
      </c>
      <c r="Y48" t="str">
        <f t="shared" si="5"/>
        <v>UPDATE `Slingshot` SET `MetalCost`='797435' WHERE `Level`='14';</v>
      </c>
      <c r="Z48" t="str">
        <f t="shared" si="5"/>
        <v>UPDATE `Slingshot` SET `TimeMin`='1d 17h:59m:26' WHERE `Level`='14';</v>
      </c>
      <c r="AA48" t="str">
        <f t="shared" si="5"/>
        <v>UPDATE `Slingshot` SET `TimeInt`='151166' WHERE `Level`='14';</v>
      </c>
      <c r="AB48" t="str">
        <f t="shared" si="5"/>
        <v>UPDATE `Slingshot` SET `Required`='Wood Lv14' WHERE `Level`='14';</v>
      </c>
      <c r="AC48" t="str">
        <f t="shared" si="5"/>
        <v>UPDATE `Slingshot` SET `Required_ID`='5' WHERE `Level`='14';</v>
      </c>
      <c r="AD48" t="str">
        <f t="shared" si="5"/>
        <v>UPDATE `Slingshot` SET `RequiredLevel`='14' WHERE `Level`='14';</v>
      </c>
    </row>
    <row r="49" spans="1:44" x14ac:dyDescent="0.25">
      <c r="A49" s="18">
        <v>15</v>
      </c>
      <c r="B49" s="73">
        <v>25</v>
      </c>
      <c r="C49" s="120">
        <v>107076</v>
      </c>
      <c r="D49" s="18">
        <f t="shared" si="6"/>
        <v>4.2499999999999991</v>
      </c>
      <c r="E49" s="18">
        <f t="shared" si="7"/>
        <v>1.8000000000000007</v>
      </c>
      <c r="F49" s="18">
        <v>6.0500000000000025</v>
      </c>
      <c r="G49" s="95">
        <v>1277845</v>
      </c>
      <c r="H49" s="95">
        <v>1721192</v>
      </c>
      <c r="I49" s="95">
        <v>1158134</v>
      </c>
      <c r="J49" s="95">
        <v>1196477</v>
      </c>
      <c r="K49" s="99" t="s">
        <v>233</v>
      </c>
      <c r="L49" s="70">
        <v>226749</v>
      </c>
      <c r="M49" s="15" t="s">
        <v>49</v>
      </c>
      <c r="N49" s="54">
        <v>5</v>
      </c>
      <c r="O49" s="54">
        <v>15</v>
      </c>
      <c r="P49" s="91">
        <v>0</v>
      </c>
      <c r="R49" t="str">
        <f t="shared" si="3"/>
        <v>UPDATE `Slingshot` SET `MightBonus`='107076' WHERE `Level`='15';</v>
      </c>
      <c r="S49" t="str">
        <f t="shared" si="4"/>
        <v>UPDATE `Slingshot` SET `Attack`='4.25' WHERE `Level`='15';</v>
      </c>
      <c r="T49" t="str">
        <f t="shared" si="5"/>
        <v>UPDATE `Slingshot` SET `Defend`='1.8' WHERE `Level`='15';</v>
      </c>
      <c r="U49" t="str">
        <f t="shared" si="5"/>
        <v>UPDATE `Slingshot` SET `Health`='6.05' WHERE `Level`='15';</v>
      </c>
      <c r="V49" t="str">
        <f t="shared" si="5"/>
        <v>UPDATE `Slingshot` SET `FoodCost`='1277845' WHERE `Level`='15';</v>
      </c>
      <c r="W49" t="str">
        <f t="shared" si="5"/>
        <v>UPDATE `Slingshot` SET `WoodCost`='1721192' WHERE `Level`='15';</v>
      </c>
      <c r="X49" t="str">
        <f t="shared" si="5"/>
        <v>UPDATE `Slingshot` SET `StoneCost`='1158134' WHERE `Level`='15';</v>
      </c>
      <c r="Y49" t="str">
        <f t="shared" si="5"/>
        <v>UPDATE `Slingshot` SET `MetalCost`='1196477' WHERE `Level`='15';</v>
      </c>
      <c r="Z49" t="str">
        <f t="shared" si="5"/>
        <v>UPDATE `Slingshot` SET `TimeMin`='2d 14h:59m:09' WHERE `Level`='15';</v>
      </c>
      <c r="AA49" t="str">
        <f t="shared" si="5"/>
        <v>UPDATE `Slingshot` SET `TimeInt`='226749' WHERE `Level`='15';</v>
      </c>
      <c r="AB49" t="str">
        <f t="shared" si="5"/>
        <v>UPDATE `Slingshot` SET `Required`='Wood Lv15' WHERE `Level`='15';</v>
      </c>
      <c r="AC49" t="str">
        <f t="shared" si="5"/>
        <v>UPDATE `Slingshot` SET `Required_ID`='5' WHERE `Level`='15';</v>
      </c>
      <c r="AD49" t="str">
        <f t="shared" si="5"/>
        <v>UPDATE `Slingshot` SET `RequiredLevel`='15' WHERE `Level`='15';</v>
      </c>
    </row>
    <row r="50" spans="1:44" x14ac:dyDescent="0.25">
      <c r="A50" s="18">
        <v>16</v>
      </c>
      <c r="B50" s="73">
        <v>22</v>
      </c>
      <c r="C50" s="120">
        <v>267688</v>
      </c>
      <c r="D50" s="18">
        <f t="shared" si="6"/>
        <v>4.3999999999999995</v>
      </c>
      <c r="E50" s="18">
        <f t="shared" si="7"/>
        <v>1.8500000000000008</v>
      </c>
      <c r="F50" s="18">
        <v>6.2500000000000018</v>
      </c>
      <c r="G50" s="95">
        <v>3094878</v>
      </c>
      <c r="H50" s="95">
        <v>4395468</v>
      </c>
      <c r="I50" s="95">
        <v>2895402</v>
      </c>
      <c r="J50" s="95">
        <v>2998510</v>
      </c>
      <c r="K50" s="98" t="s">
        <v>234</v>
      </c>
      <c r="L50" s="94">
        <v>566871</v>
      </c>
      <c r="M50" s="15" t="s">
        <v>55</v>
      </c>
      <c r="N50" s="54">
        <v>5</v>
      </c>
      <c r="O50" s="54">
        <v>16</v>
      </c>
      <c r="P50" s="91">
        <v>0</v>
      </c>
      <c r="R50" t="str">
        <f t="shared" si="3"/>
        <v>UPDATE `Slingshot` SET `MightBonus`='267688' WHERE `Level`='16';</v>
      </c>
      <c r="S50" t="str">
        <f t="shared" si="4"/>
        <v>UPDATE `Slingshot` SET `Attack`='4.4' WHERE `Level`='16';</v>
      </c>
      <c r="T50" t="str">
        <f t="shared" si="5"/>
        <v>UPDATE `Slingshot` SET `Defend`='1.85' WHERE `Level`='16';</v>
      </c>
      <c r="U50" t="str">
        <f t="shared" si="5"/>
        <v>UPDATE `Slingshot` SET `Health`='6.25' WHERE `Level`='16';</v>
      </c>
      <c r="V50" t="str">
        <f t="shared" si="5"/>
        <v>UPDATE `Slingshot` SET `FoodCost`='3094878' WHERE `Level`='16';</v>
      </c>
      <c r="W50" t="str">
        <f t="shared" si="5"/>
        <v>UPDATE `Slingshot` SET `WoodCost`='4395468' WHERE `Level`='16';</v>
      </c>
      <c r="X50" t="str">
        <f t="shared" si="5"/>
        <v>UPDATE `Slingshot` SET `StoneCost`='2895402' WHERE `Level`='16';</v>
      </c>
      <c r="Y50" t="str">
        <f t="shared" si="5"/>
        <v>UPDATE `Slingshot` SET `MetalCost`='2998510' WHERE `Level`='16';</v>
      </c>
      <c r="Z50" t="str">
        <f t="shared" si="5"/>
        <v>UPDATE `Slingshot` SET `TimeMin`='6d 13h:27m:51' WHERE `Level`='16';</v>
      </c>
      <c r="AA50" t="str">
        <f t="shared" si="5"/>
        <v>UPDATE `Slingshot` SET `TimeInt`='566871' WHERE `Level`='16';</v>
      </c>
      <c r="AB50" t="str">
        <f t="shared" si="5"/>
        <v>UPDATE `Slingshot` SET `Required`='Wood Lv16' WHERE `Level`='16';</v>
      </c>
      <c r="AC50" t="str">
        <f t="shared" si="5"/>
        <v>UPDATE `Slingshot` SET `Required_ID`='5' WHERE `Level`='16';</v>
      </c>
      <c r="AD50" t="str">
        <f t="shared" si="5"/>
        <v>UPDATE `Slingshot` SET `RequiredLevel`='16' WHERE `Level`='16';</v>
      </c>
    </row>
    <row r="51" spans="1:44" x14ac:dyDescent="0.25">
      <c r="A51" s="18">
        <v>17</v>
      </c>
      <c r="B51" s="73">
        <v>19</v>
      </c>
      <c r="C51" s="120">
        <v>401533</v>
      </c>
      <c r="D51" s="18">
        <f t="shared" si="6"/>
        <v>4.55</v>
      </c>
      <c r="E51" s="18">
        <f t="shared" si="7"/>
        <v>1.9000000000000008</v>
      </c>
      <c r="F51" s="18">
        <v>6.4500000000000011</v>
      </c>
      <c r="G51" s="95">
        <v>4667339</v>
      </c>
      <c r="H51" s="95">
        <v>6573197</v>
      </c>
      <c r="I51" s="95">
        <v>4348125</v>
      </c>
      <c r="J51" s="95">
        <v>4487837</v>
      </c>
      <c r="K51" s="99" t="s">
        <v>235</v>
      </c>
      <c r="L51" s="70">
        <v>850306</v>
      </c>
      <c r="M51" s="15" t="s">
        <v>56</v>
      </c>
      <c r="N51" s="54">
        <v>5</v>
      </c>
      <c r="O51" s="54">
        <v>17</v>
      </c>
      <c r="P51" s="91">
        <v>0</v>
      </c>
      <c r="R51" t="str">
        <f t="shared" si="3"/>
        <v>UPDATE `Slingshot` SET `MightBonus`='401533' WHERE `Level`='17';</v>
      </c>
      <c r="S51" t="str">
        <f t="shared" si="4"/>
        <v>UPDATE `Slingshot` SET `Attack`='4.55' WHERE `Level`='17';</v>
      </c>
      <c r="T51" t="str">
        <f t="shared" ref="T51:AD54" si="8">CONCATENATE($Q$34,T$34,$Q$35,E51,$Q$36,$A51,$Q$37)</f>
        <v>UPDATE `Slingshot` SET `Defend`='1.9' WHERE `Level`='17';</v>
      </c>
      <c r="U51" t="str">
        <f t="shared" si="8"/>
        <v>UPDATE `Slingshot` SET `Health`='6.45' WHERE `Level`='17';</v>
      </c>
      <c r="V51" t="str">
        <f t="shared" si="8"/>
        <v>UPDATE `Slingshot` SET `FoodCost`='4667339' WHERE `Level`='17';</v>
      </c>
      <c r="W51" t="str">
        <f t="shared" si="8"/>
        <v>UPDATE `Slingshot` SET `WoodCost`='6573197' WHERE `Level`='17';</v>
      </c>
      <c r="X51" t="str">
        <f t="shared" si="8"/>
        <v>UPDATE `Slingshot` SET `StoneCost`='4348125' WHERE `Level`='17';</v>
      </c>
      <c r="Y51" t="str">
        <f t="shared" si="8"/>
        <v>UPDATE `Slingshot` SET `MetalCost`='4487837' WHERE `Level`='17';</v>
      </c>
      <c r="Z51" t="str">
        <f t="shared" si="8"/>
        <v>UPDATE `Slingshot` SET `TimeMin`='9d 20h:11m:46' WHERE `Level`='17';</v>
      </c>
      <c r="AA51" t="str">
        <f t="shared" si="8"/>
        <v>UPDATE `Slingshot` SET `TimeInt`='850306' WHERE `Level`='17';</v>
      </c>
      <c r="AB51" t="str">
        <f t="shared" si="8"/>
        <v>UPDATE `Slingshot` SET `Required`='Wood Lv17' WHERE `Level`='17';</v>
      </c>
      <c r="AC51" t="str">
        <f t="shared" si="8"/>
        <v>UPDATE `Slingshot` SET `Required_ID`='5' WHERE `Level`='17';</v>
      </c>
      <c r="AD51" t="str">
        <f t="shared" si="8"/>
        <v>UPDATE `Slingshot` SET `RequiredLevel`='17' WHERE `Level`='17';</v>
      </c>
    </row>
    <row r="52" spans="1:44" x14ac:dyDescent="0.25">
      <c r="A52" s="18">
        <v>18</v>
      </c>
      <c r="B52" s="73">
        <v>16</v>
      </c>
      <c r="C52" s="120">
        <v>803066</v>
      </c>
      <c r="D52" s="18">
        <f t="shared" si="6"/>
        <v>4.7</v>
      </c>
      <c r="E52" s="18">
        <f t="shared" si="7"/>
        <v>1.9500000000000008</v>
      </c>
      <c r="F52" s="18">
        <v>6.65</v>
      </c>
      <c r="G52" s="95">
        <v>9634237</v>
      </c>
      <c r="H52" s="95">
        <v>12846994</v>
      </c>
      <c r="I52" s="95">
        <v>8696299</v>
      </c>
      <c r="J52" s="95">
        <v>8975624</v>
      </c>
      <c r="K52" s="99" t="s">
        <v>236</v>
      </c>
      <c r="L52" s="94">
        <v>1700612</v>
      </c>
      <c r="M52" s="15" t="s">
        <v>57</v>
      </c>
      <c r="N52" s="54">
        <v>5</v>
      </c>
      <c r="O52" s="54">
        <v>18</v>
      </c>
      <c r="P52" s="91">
        <v>0</v>
      </c>
      <c r="R52" t="str">
        <f t="shared" si="3"/>
        <v>UPDATE `Slingshot` SET `MightBonus`='803066' WHERE `Level`='18';</v>
      </c>
      <c r="S52" t="str">
        <f t="shared" si="4"/>
        <v>UPDATE `Slingshot` SET `Attack`='4.7' WHERE `Level`='18';</v>
      </c>
      <c r="T52" t="str">
        <f t="shared" si="8"/>
        <v>UPDATE `Slingshot` SET `Defend`='1.95' WHERE `Level`='18';</v>
      </c>
      <c r="U52" t="str">
        <f t="shared" si="8"/>
        <v>UPDATE `Slingshot` SET `Health`='6.65' WHERE `Level`='18';</v>
      </c>
      <c r="V52" t="str">
        <f t="shared" si="8"/>
        <v>UPDATE `Slingshot` SET `FoodCost`='9634237' WHERE `Level`='18';</v>
      </c>
      <c r="W52" t="str">
        <f t="shared" si="8"/>
        <v>UPDATE `Slingshot` SET `WoodCost`='12846994' WHERE `Level`='18';</v>
      </c>
      <c r="X52" t="str">
        <f t="shared" si="8"/>
        <v>UPDATE `Slingshot` SET `StoneCost`='8696299' WHERE `Level`='18';</v>
      </c>
      <c r="Y52" t="str">
        <f t="shared" si="8"/>
        <v>UPDATE `Slingshot` SET `MetalCost`='8975624' WHERE `Level`='18';</v>
      </c>
      <c r="Z52" t="str">
        <f t="shared" si="8"/>
        <v>UPDATE `Slingshot` SET `TimeMin`='19d 16h:23m:32' WHERE `Level`='18';</v>
      </c>
      <c r="AA52" t="str">
        <f t="shared" si="8"/>
        <v>UPDATE `Slingshot` SET `TimeInt`='1700612' WHERE `Level`='18';</v>
      </c>
      <c r="AB52" t="str">
        <f t="shared" si="8"/>
        <v>UPDATE `Slingshot` SET `Required`='Wood Lv18' WHERE `Level`='18';</v>
      </c>
      <c r="AC52" t="str">
        <f t="shared" si="8"/>
        <v>UPDATE `Slingshot` SET `Required_ID`='5' WHERE `Level`='18';</v>
      </c>
      <c r="AD52" t="str">
        <f t="shared" si="8"/>
        <v>UPDATE `Slingshot` SET `RequiredLevel`='18' WHERE `Level`='18';</v>
      </c>
    </row>
    <row r="53" spans="1:44" x14ac:dyDescent="0.25">
      <c r="A53" s="18">
        <v>19</v>
      </c>
      <c r="B53" s="73">
        <v>13</v>
      </c>
      <c r="C53" s="120">
        <v>1204599</v>
      </c>
      <c r="D53" s="18">
        <f t="shared" si="6"/>
        <v>4.8500000000000005</v>
      </c>
      <c r="E53" s="18">
        <f t="shared" si="7"/>
        <v>2.0000000000000009</v>
      </c>
      <c r="F53" s="18">
        <v>6.85</v>
      </c>
      <c r="G53" s="95">
        <v>13901209</v>
      </c>
      <c r="H53" s="95">
        <v>19639583</v>
      </c>
      <c r="I53" s="95">
        <v>13229568</v>
      </c>
      <c r="J53" s="95">
        <v>13459455</v>
      </c>
      <c r="K53" s="99" t="s">
        <v>237</v>
      </c>
      <c r="L53" s="70">
        <v>2550917</v>
      </c>
      <c r="M53" s="15" t="s">
        <v>58</v>
      </c>
      <c r="N53" s="54">
        <v>5</v>
      </c>
      <c r="O53" s="54">
        <v>19</v>
      </c>
      <c r="P53" s="91">
        <v>0</v>
      </c>
      <c r="R53" t="str">
        <f t="shared" si="3"/>
        <v>UPDATE `Slingshot` SET `MightBonus`='1204599' WHERE `Level`='19';</v>
      </c>
      <c r="S53" t="str">
        <f t="shared" si="4"/>
        <v>UPDATE `Slingshot` SET `Attack`='4.85' WHERE `Level`='19';</v>
      </c>
      <c r="T53" t="str">
        <f t="shared" si="8"/>
        <v>UPDATE `Slingshot` SET `Defend`='2' WHERE `Level`='19';</v>
      </c>
      <c r="U53" t="str">
        <f t="shared" si="8"/>
        <v>UPDATE `Slingshot` SET `Health`='6.85' WHERE `Level`='19';</v>
      </c>
      <c r="V53" t="str">
        <f t="shared" si="8"/>
        <v>UPDATE `Slingshot` SET `FoodCost`='13901209' WHERE `Level`='19';</v>
      </c>
      <c r="W53" t="str">
        <f t="shared" si="8"/>
        <v>UPDATE `Slingshot` SET `WoodCost`='19639583' WHERE `Level`='19';</v>
      </c>
      <c r="X53" t="str">
        <f t="shared" si="8"/>
        <v>UPDATE `Slingshot` SET `StoneCost`='13229568' WHERE `Level`='19';</v>
      </c>
      <c r="Y53" t="str">
        <f t="shared" si="8"/>
        <v>UPDATE `Slingshot` SET `MetalCost`='13459455' WHERE `Level`='19';</v>
      </c>
      <c r="Z53" t="str">
        <f t="shared" si="8"/>
        <v>UPDATE `Slingshot` SET `TimeMin`='29d 12h:35m:17' WHERE `Level`='19';</v>
      </c>
      <c r="AA53" t="str">
        <f t="shared" si="8"/>
        <v>UPDATE `Slingshot` SET `TimeInt`='2550917' WHERE `Level`='19';</v>
      </c>
      <c r="AB53" t="str">
        <f t="shared" si="8"/>
        <v>UPDATE `Slingshot` SET `Required`='Wood Lv19' WHERE `Level`='19';</v>
      </c>
      <c r="AC53" t="str">
        <f t="shared" si="8"/>
        <v>UPDATE `Slingshot` SET `Required_ID`='5' WHERE `Level`='19';</v>
      </c>
      <c r="AD53" t="str">
        <f t="shared" si="8"/>
        <v>UPDATE `Slingshot` SET `RequiredLevel`='19' WHERE `Level`='19';</v>
      </c>
    </row>
    <row r="54" spans="1:44" x14ac:dyDescent="0.25">
      <c r="A54" s="18">
        <v>20</v>
      </c>
      <c r="B54" s="73">
        <v>10</v>
      </c>
      <c r="C54" s="20">
        <v>0</v>
      </c>
      <c r="D54" s="18">
        <f t="shared" si="6"/>
        <v>5.0000000000000009</v>
      </c>
      <c r="E54" s="18">
        <f t="shared" si="7"/>
        <v>2.0500000000000007</v>
      </c>
      <c r="F54" s="18">
        <v>7.0499999999999989</v>
      </c>
      <c r="G54" s="104">
        <v>0</v>
      </c>
      <c r="H54" s="104">
        <v>0</v>
      </c>
      <c r="I54" s="104">
        <v>0</v>
      </c>
      <c r="J54" s="104">
        <v>0</v>
      </c>
      <c r="K54" s="104">
        <v>0</v>
      </c>
      <c r="L54" s="104">
        <v>0</v>
      </c>
      <c r="M54" s="15"/>
      <c r="N54" s="105">
        <v>0</v>
      </c>
      <c r="O54" s="105">
        <v>0</v>
      </c>
      <c r="P54" s="91">
        <v>0</v>
      </c>
      <c r="R54" t="str">
        <f t="shared" si="3"/>
        <v>UPDATE `Slingshot` SET `MightBonus`='0' WHERE `Level`='20';</v>
      </c>
      <c r="S54" t="str">
        <f t="shared" si="4"/>
        <v>UPDATE `Slingshot` SET `Attack`='5' WHERE `Level`='20';</v>
      </c>
      <c r="T54" t="str">
        <f t="shared" si="8"/>
        <v>UPDATE `Slingshot` SET `Defend`='2.05' WHERE `Level`='20';</v>
      </c>
      <c r="U54" t="str">
        <f t="shared" si="8"/>
        <v>UPDATE `Slingshot` SET `Health`='7.05' WHERE `Level`='20';</v>
      </c>
      <c r="V54" t="str">
        <f t="shared" si="8"/>
        <v>UPDATE `Slingshot` SET `FoodCost`='0' WHERE `Level`='20';</v>
      </c>
      <c r="W54" t="str">
        <f t="shared" si="8"/>
        <v>UPDATE `Slingshot` SET `WoodCost`='0' WHERE `Level`='20';</v>
      </c>
      <c r="X54" t="str">
        <f t="shared" si="8"/>
        <v>UPDATE `Slingshot` SET `StoneCost`='0' WHERE `Level`='20';</v>
      </c>
      <c r="Y54" t="str">
        <f t="shared" si="8"/>
        <v>UPDATE `Slingshot` SET `MetalCost`='0' WHERE `Level`='20';</v>
      </c>
      <c r="Z54" t="str">
        <f t="shared" si="8"/>
        <v>UPDATE `Slingshot` SET `TimeMin`='0' WHERE `Level`='20';</v>
      </c>
      <c r="AA54" t="str">
        <f t="shared" si="8"/>
        <v>UPDATE `Slingshot` SET `TimeInt`='0' WHERE `Level`='20';</v>
      </c>
      <c r="AB54" t="str">
        <f t="shared" si="8"/>
        <v>UPDATE `Slingshot` SET `Required`='' WHERE `Level`='20';</v>
      </c>
      <c r="AC54" t="str">
        <f t="shared" si="8"/>
        <v>UPDATE `Slingshot` SET `Required_ID`='0' WHERE `Level`='20';</v>
      </c>
      <c r="AD54" t="str">
        <f t="shared" si="8"/>
        <v>UPDATE `Slingshot` SET `RequiredLevel`='0' WHERE `Level`='20';</v>
      </c>
    </row>
    <row r="55" spans="1:44" s="112" customFormat="1" x14ac:dyDescent="0.25">
      <c r="A55" s="80"/>
      <c r="B55" s="80"/>
      <c r="C55" s="108"/>
      <c r="D55" s="80"/>
      <c r="E55" s="80"/>
      <c r="F55" s="80"/>
      <c r="G55" s="109"/>
      <c r="H55" s="109"/>
      <c r="I55" s="109"/>
      <c r="J55" s="109"/>
      <c r="K55" s="110"/>
      <c r="L55" s="111"/>
      <c r="M55" s="80"/>
      <c r="W55" s="108"/>
    </row>
    <row r="56" spans="1:44" s="112" customFormat="1" x14ac:dyDescent="0.25">
      <c r="A56" s="113"/>
      <c r="B56" s="113"/>
      <c r="C56" s="113"/>
      <c r="D56" s="114"/>
      <c r="E56" s="114"/>
      <c r="F56" s="114"/>
      <c r="G56" s="114"/>
      <c r="H56" s="115"/>
      <c r="I56" s="116"/>
      <c r="K56" s="117"/>
      <c r="L56" s="113"/>
      <c r="M56" s="113"/>
      <c r="N56" s="114"/>
      <c r="O56" s="118"/>
      <c r="P56" s="113"/>
      <c r="Q56" s="114"/>
      <c r="R56" s="114"/>
      <c r="S56" s="114"/>
      <c r="T56" s="113"/>
      <c r="U56" s="115"/>
    </row>
    <row r="57" spans="1:44" x14ac:dyDescent="0.25">
      <c r="A57" s="1"/>
      <c r="B57" s="13"/>
      <c r="C57" s="13"/>
      <c r="D57" s="13"/>
      <c r="E57" s="13"/>
      <c r="F57" s="13"/>
      <c r="G57" s="13"/>
      <c r="H57" s="1"/>
      <c r="I57" s="14"/>
      <c r="L57" s="1"/>
      <c r="M57" s="13"/>
      <c r="N57" s="13"/>
      <c r="O57" s="16"/>
      <c r="P57" s="13"/>
      <c r="Q57" s="13"/>
      <c r="R57" s="13"/>
      <c r="S57" s="13"/>
      <c r="T57" s="1"/>
      <c r="U57" s="2"/>
    </row>
    <row r="58" spans="1:44" s="21" customFormat="1" x14ac:dyDescent="0.25">
      <c r="A58" s="21" t="s">
        <v>138</v>
      </c>
      <c r="B58" s="21" t="s">
        <v>355</v>
      </c>
      <c r="C58" s="21" t="s">
        <v>11</v>
      </c>
      <c r="K58" s="92"/>
      <c r="L58" s="27"/>
      <c r="M58" s="27"/>
      <c r="N58" s="29"/>
      <c r="O58" s="27"/>
      <c r="P58" s="27"/>
      <c r="Q58" s="27"/>
      <c r="R58" s="27"/>
      <c r="S58" s="27"/>
      <c r="T58" s="27"/>
      <c r="U58" s="27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H58" s="32"/>
      <c r="AI58" s="32"/>
      <c r="AJ58" s="32"/>
      <c r="AK58" s="32"/>
      <c r="AL58" s="32"/>
      <c r="AM58" s="32"/>
      <c r="AN58" s="32"/>
      <c r="AO58" s="32"/>
      <c r="AP58" s="32"/>
    </row>
    <row r="59" spans="1:44" s="3" customFormat="1" x14ac:dyDescent="0.25">
      <c r="D59" s="3">
        <v>3</v>
      </c>
      <c r="E59" s="3">
        <v>2</v>
      </c>
      <c r="F59" s="3">
        <v>5</v>
      </c>
      <c r="K59" s="93"/>
      <c r="L59" s="28"/>
      <c r="M59" s="28"/>
      <c r="N59" s="30"/>
      <c r="O59" s="28"/>
      <c r="P59" s="28"/>
      <c r="Q59" s="28"/>
      <c r="R59" s="28"/>
      <c r="S59" s="28"/>
      <c r="T59" s="28"/>
      <c r="U59" s="28"/>
      <c r="W59" s="4"/>
      <c r="X59" s="4"/>
      <c r="Y59" s="4"/>
      <c r="Z59" s="4"/>
      <c r="AA59" s="4"/>
      <c r="AB59" s="4"/>
      <c r="AC59" s="4"/>
      <c r="AD59" s="4"/>
      <c r="AE59" s="4"/>
      <c r="AF59" s="4"/>
      <c r="AH59" s="33"/>
      <c r="AI59" s="33"/>
      <c r="AJ59" s="33"/>
      <c r="AK59" s="33"/>
      <c r="AL59" s="33"/>
      <c r="AM59" s="33"/>
      <c r="AN59" s="33"/>
      <c r="AO59" s="33"/>
      <c r="AP59" s="33"/>
    </row>
    <row r="60" spans="1:44" ht="15" customHeight="1" x14ac:dyDescent="0.25">
      <c r="A60" s="42" t="s">
        <v>0</v>
      </c>
      <c r="B60" s="106" t="s">
        <v>170</v>
      </c>
      <c r="C60" s="42" t="s">
        <v>169</v>
      </c>
      <c r="D60" s="42" t="s">
        <v>168</v>
      </c>
      <c r="E60" s="42" t="s">
        <v>32</v>
      </c>
      <c r="F60" s="42" t="s">
        <v>34</v>
      </c>
      <c r="G60" s="8" t="s">
        <v>180</v>
      </c>
      <c r="H60" s="8" t="s">
        <v>181</v>
      </c>
      <c r="I60" s="8" t="s">
        <v>182</v>
      </c>
      <c r="J60" s="8" t="s">
        <v>179</v>
      </c>
      <c r="K60" s="8" t="s">
        <v>178</v>
      </c>
      <c r="L60" s="42" t="s">
        <v>177</v>
      </c>
      <c r="M60" s="107" t="s">
        <v>5</v>
      </c>
      <c r="N60" s="42" t="s">
        <v>239</v>
      </c>
      <c r="O60" s="42" t="s">
        <v>240</v>
      </c>
      <c r="P60" s="11" t="s">
        <v>184</v>
      </c>
      <c r="Q60" s="102" t="s">
        <v>385</v>
      </c>
      <c r="R60" s="106" t="s">
        <v>170</v>
      </c>
      <c r="S60" s="42" t="s">
        <v>169</v>
      </c>
      <c r="T60" s="42" t="s">
        <v>168</v>
      </c>
      <c r="U60" s="42" t="s">
        <v>32</v>
      </c>
      <c r="V60" s="42" t="s">
        <v>34</v>
      </c>
      <c r="W60" s="8" t="s">
        <v>180</v>
      </c>
      <c r="X60" s="8" t="s">
        <v>181</v>
      </c>
      <c r="Y60" s="8" t="s">
        <v>182</v>
      </c>
      <c r="Z60" s="8" t="s">
        <v>179</v>
      </c>
      <c r="AA60" s="8" t="s">
        <v>178</v>
      </c>
      <c r="AB60" s="42" t="s">
        <v>177</v>
      </c>
      <c r="AC60" s="107" t="s">
        <v>5</v>
      </c>
      <c r="AD60" s="42" t="s">
        <v>239</v>
      </c>
      <c r="AE60" s="42" t="s">
        <v>240</v>
      </c>
    </row>
    <row r="61" spans="1:44" x14ac:dyDescent="0.25">
      <c r="A61" s="18">
        <v>1</v>
      </c>
      <c r="B61" s="73">
        <v>100</v>
      </c>
      <c r="C61" s="20">
        <v>204</v>
      </c>
      <c r="D61" s="103">
        <v>3</v>
      </c>
      <c r="E61" s="103">
        <v>2</v>
      </c>
      <c r="F61" s="103">
        <v>5</v>
      </c>
      <c r="G61" s="95">
        <v>2304</v>
      </c>
      <c r="H61" s="95">
        <v>3938</v>
      </c>
      <c r="I61" s="95">
        <v>3290</v>
      </c>
      <c r="J61" s="95">
        <v>1800</v>
      </c>
      <c r="K61" s="96" t="s">
        <v>243</v>
      </c>
      <c r="L61" s="70">
        <v>432</v>
      </c>
      <c r="M61" s="15"/>
      <c r="N61" s="54">
        <v>0</v>
      </c>
      <c r="O61" s="54">
        <v>0</v>
      </c>
      <c r="P61" s="91">
        <v>0</v>
      </c>
      <c r="Q61" t="s">
        <v>183</v>
      </c>
      <c r="R61" t="str">
        <f t="shared" ref="R61:AE76" si="9">CONCATENATE($Q$60,R$60,$Q$61,B61,$Q$62,$A61,$Q$63)</f>
        <v>UPDATE `Sharpshooter` SET `TrainingTime`='100' WHERE `Level`='1';</v>
      </c>
      <c r="S61" t="str">
        <f t="shared" si="9"/>
        <v>UPDATE `Sharpshooter` SET `MightBonus`='204' WHERE `Level`='1';</v>
      </c>
      <c r="T61" t="str">
        <f t="shared" si="9"/>
        <v>UPDATE `Sharpshooter` SET `Attack`='3' WHERE `Level`='1';</v>
      </c>
      <c r="U61" t="str">
        <f t="shared" si="9"/>
        <v>UPDATE `Sharpshooter` SET `Defend`='2' WHERE `Level`='1';</v>
      </c>
      <c r="V61" t="str">
        <f t="shared" si="9"/>
        <v>UPDATE `Sharpshooter` SET `Health`='5' WHERE `Level`='1';</v>
      </c>
      <c r="W61" t="str">
        <f t="shared" si="9"/>
        <v>UPDATE `Sharpshooter` SET `FoodCost`='2304' WHERE `Level`='1';</v>
      </c>
      <c r="X61" t="str">
        <f t="shared" si="9"/>
        <v>UPDATE `Sharpshooter` SET `WoodCost`='3938' WHERE `Level`='1';</v>
      </c>
      <c r="Y61" t="str">
        <f t="shared" si="9"/>
        <v>UPDATE `Sharpshooter` SET `StoneCost`='3290' WHERE `Level`='1';</v>
      </c>
      <c r="Z61" t="str">
        <f t="shared" si="9"/>
        <v>UPDATE `Sharpshooter` SET `MetalCost`='1800' WHERE `Level`='1';</v>
      </c>
      <c r="AA61" t="str">
        <f t="shared" si="9"/>
        <v>UPDATE `Sharpshooter` SET `TimeMin`='07m:12' WHERE `Level`='1';</v>
      </c>
      <c r="AB61" t="str">
        <f t="shared" si="9"/>
        <v>UPDATE `Sharpshooter` SET `TimeInt`='432' WHERE `Level`='1';</v>
      </c>
      <c r="AC61" t="str">
        <f t="shared" si="9"/>
        <v>UPDATE `Sharpshooter` SET `Required`='' WHERE `Level`='1';</v>
      </c>
      <c r="AD61" t="str">
        <f t="shared" si="9"/>
        <v>UPDATE `Sharpshooter` SET `Required_ID`='0' WHERE `Level`='1';</v>
      </c>
      <c r="AE61" t="str">
        <f t="shared" si="9"/>
        <v>UPDATE `Sharpshooter` SET `RequiredLevel`='0' WHERE `Level`='1';</v>
      </c>
      <c r="AK61" s="77"/>
      <c r="AL61" s="78"/>
      <c r="AM61" s="78"/>
      <c r="AN61" s="78"/>
      <c r="AO61" s="78"/>
      <c r="AP61" s="76"/>
      <c r="AQ61" s="79"/>
      <c r="AR61" s="80"/>
    </row>
    <row r="62" spans="1:44" x14ac:dyDescent="0.25">
      <c r="A62" s="18">
        <v>2</v>
      </c>
      <c r="B62" s="73">
        <v>96</v>
      </c>
      <c r="C62" s="20">
        <v>510</v>
      </c>
      <c r="D62" s="103">
        <v>3.1500000000000004</v>
      </c>
      <c r="E62" s="103">
        <v>2.0499999999999998</v>
      </c>
      <c r="F62" s="103">
        <v>5.25</v>
      </c>
      <c r="G62" s="95">
        <v>5861</v>
      </c>
      <c r="H62" s="95">
        <v>8196</v>
      </c>
      <c r="I62" s="95">
        <v>6838</v>
      </c>
      <c r="J62" s="95">
        <v>5756</v>
      </c>
      <c r="K62" s="97" t="s">
        <v>244</v>
      </c>
      <c r="L62" s="94">
        <v>1080</v>
      </c>
      <c r="M62" s="15"/>
      <c r="N62" s="54">
        <v>0</v>
      </c>
      <c r="O62" s="54">
        <v>0</v>
      </c>
      <c r="P62" s="91">
        <v>0</v>
      </c>
      <c r="Q62" s="101" t="s">
        <v>176</v>
      </c>
      <c r="R62" t="str">
        <f t="shared" si="9"/>
        <v>UPDATE `Sharpshooter` SET `TrainingTime`='96' WHERE `Level`='2';</v>
      </c>
      <c r="S62" t="str">
        <f t="shared" si="9"/>
        <v>UPDATE `Sharpshooter` SET `MightBonus`='510' WHERE `Level`='2';</v>
      </c>
      <c r="T62" t="str">
        <f t="shared" si="9"/>
        <v>UPDATE `Sharpshooter` SET `Attack`='3.15' WHERE `Level`='2';</v>
      </c>
      <c r="U62" t="str">
        <f t="shared" si="9"/>
        <v>UPDATE `Sharpshooter` SET `Defend`='2.05' WHERE `Level`='2';</v>
      </c>
      <c r="V62" t="str">
        <f t="shared" si="9"/>
        <v>UPDATE `Sharpshooter` SET `Health`='5.25' WHERE `Level`='2';</v>
      </c>
      <c r="W62" t="str">
        <f t="shared" si="9"/>
        <v>UPDATE `Sharpshooter` SET `FoodCost`='5861' WHERE `Level`='2';</v>
      </c>
      <c r="X62" t="str">
        <f t="shared" si="9"/>
        <v>UPDATE `Sharpshooter` SET `WoodCost`='8196' WHERE `Level`='2';</v>
      </c>
      <c r="Y62" t="str">
        <f t="shared" si="9"/>
        <v>UPDATE `Sharpshooter` SET `StoneCost`='6838' WHERE `Level`='2';</v>
      </c>
      <c r="Z62" t="str">
        <f t="shared" si="9"/>
        <v>UPDATE `Sharpshooter` SET `MetalCost`='5756' WHERE `Level`='2';</v>
      </c>
      <c r="AA62" t="str">
        <f t="shared" si="9"/>
        <v>UPDATE `Sharpshooter` SET `TimeMin`='18m:00' WHERE `Level`='2';</v>
      </c>
      <c r="AB62" t="str">
        <f t="shared" si="9"/>
        <v>UPDATE `Sharpshooter` SET `TimeInt`='1080' WHERE `Level`='2';</v>
      </c>
      <c r="AC62" t="str">
        <f t="shared" si="9"/>
        <v>UPDATE `Sharpshooter` SET `Required`='' WHERE `Level`='2';</v>
      </c>
      <c r="AD62" t="str">
        <f t="shared" si="9"/>
        <v>UPDATE `Sharpshooter` SET `Required_ID`='0' WHERE `Level`='2';</v>
      </c>
      <c r="AE62" t="str">
        <f t="shared" si="9"/>
        <v>UPDATE `Sharpshooter` SET `RequiredLevel`='0' WHERE `Level`='2';</v>
      </c>
      <c r="AK62" s="77"/>
      <c r="AL62" s="78"/>
      <c r="AM62" s="78"/>
      <c r="AN62" s="78"/>
      <c r="AO62" s="78"/>
      <c r="AP62" s="76"/>
      <c r="AQ62" s="79"/>
      <c r="AR62" s="80"/>
    </row>
    <row r="63" spans="1:44" x14ac:dyDescent="0.25">
      <c r="A63" s="18">
        <v>3</v>
      </c>
      <c r="B63" s="73">
        <v>92</v>
      </c>
      <c r="C63" s="20">
        <v>816</v>
      </c>
      <c r="D63" s="103">
        <v>3.3</v>
      </c>
      <c r="E63" s="103">
        <v>2.1</v>
      </c>
      <c r="F63" s="103">
        <v>5.4499999999999993</v>
      </c>
      <c r="G63" s="95">
        <v>9341</v>
      </c>
      <c r="H63" s="95">
        <v>13082</v>
      </c>
      <c r="I63" s="95">
        <v>10910</v>
      </c>
      <c r="J63" s="95">
        <v>9306</v>
      </c>
      <c r="K63" s="96" t="s">
        <v>245</v>
      </c>
      <c r="L63" s="70">
        <v>1728</v>
      </c>
      <c r="M63" s="15"/>
      <c r="N63" s="54">
        <v>0</v>
      </c>
      <c r="O63" s="54">
        <v>0</v>
      </c>
      <c r="P63" s="91">
        <v>0</v>
      </c>
      <c r="Q63" s="101" t="s">
        <v>175</v>
      </c>
      <c r="R63" t="str">
        <f t="shared" si="9"/>
        <v>UPDATE `Sharpshooter` SET `TrainingTime`='92' WHERE `Level`='3';</v>
      </c>
      <c r="S63" t="str">
        <f t="shared" si="9"/>
        <v>UPDATE `Sharpshooter` SET `MightBonus`='816' WHERE `Level`='3';</v>
      </c>
      <c r="T63" t="str">
        <f t="shared" si="9"/>
        <v>UPDATE `Sharpshooter` SET `Attack`='3.3' WHERE `Level`='3';</v>
      </c>
      <c r="U63" t="str">
        <f t="shared" si="9"/>
        <v>UPDATE `Sharpshooter` SET `Defend`='2.1' WHERE `Level`='3';</v>
      </c>
      <c r="V63" t="str">
        <f t="shared" si="9"/>
        <v>UPDATE `Sharpshooter` SET `Health`='5.45' WHERE `Level`='3';</v>
      </c>
      <c r="W63" t="str">
        <f t="shared" si="9"/>
        <v>UPDATE `Sharpshooter` SET `FoodCost`='9341' WHERE `Level`='3';</v>
      </c>
      <c r="X63" t="str">
        <f t="shared" si="9"/>
        <v>UPDATE `Sharpshooter` SET `WoodCost`='13082' WHERE `Level`='3';</v>
      </c>
      <c r="Y63" t="str">
        <f t="shared" si="9"/>
        <v>UPDATE `Sharpshooter` SET `StoneCost`='10910' WHERE `Level`='3';</v>
      </c>
      <c r="Z63" t="str">
        <f t="shared" si="9"/>
        <v>UPDATE `Sharpshooter` SET `MetalCost`='9306' WHERE `Level`='3';</v>
      </c>
      <c r="AA63" t="str">
        <f t="shared" si="9"/>
        <v>UPDATE `Sharpshooter` SET `TimeMin`='28m:48' WHERE `Level`='3';</v>
      </c>
      <c r="AB63" t="str">
        <f t="shared" si="9"/>
        <v>UPDATE `Sharpshooter` SET `TimeInt`='1728' WHERE `Level`='3';</v>
      </c>
      <c r="AC63" t="str">
        <f t="shared" si="9"/>
        <v>UPDATE `Sharpshooter` SET `Required`='' WHERE `Level`='3';</v>
      </c>
      <c r="AD63" t="str">
        <f t="shared" si="9"/>
        <v>UPDATE `Sharpshooter` SET `Required_ID`='0' WHERE `Level`='3';</v>
      </c>
      <c r="AE63" t="str">
        <f t="shared" si="9"/>
        <v>UPDATE `Sharpshooter` SET `RequiredLevel`='0' WHERE `Level`='3';</v>
      </c>
      <c r="AK63" s="77"/>
      <c r="AL63" s="78"/>
      <c r="AM63" s="78"/>
      <c r="AN63" s="78"/>
      <c r="AO63" s="78"/>
      <c r="AP63" s="76"/>
      <c r="AQ63" s="79"/>
      <c r="AR63" s="80"/>
    </row>
    <row r="64" spans="1:44" x14ac:dyDescent="0.25">
      <c r="A64" s="18">
        <v>4</v>
      </c>
      <c r="B64" s="73">
        <v>88</v>
      </c>
      <c r="C64" s="20">
        <v>2040</v>
      </c>
      <c r="D64" s="103">
        <v>3.45</v>
      </c>
      <c r="E64" s="103">
        <v>2.15</v>
      </c>
      <c r="F64" s="103">
        <v>5.65</v>
      </c>
      <c r="G64" s="95">
        <v>23203</v>
      </c>
      <c r="H64" s="95">
        <v>33832</v>
      </c>
      <c r="I64" s="95">
        <v>28202</v>
      </c>
      <c r="J64" s="95">
        <v>22186</v>
      </c>
      <c r="K64" s="97" t="s">
        <v>246</v>
      </c>
      <c r="L64" s="94">
        <v>4320</v>
      </c>
      <c r="M64" s="15"/>
      <c r="N64" s="54">
        <v>0</v>
      </c>
      <c r="O64" s="54">
        <v>0</v>
      </c>
      <c r="P64" s="91">
        <v>0</v>
      </c>
      <c r="R64" t="str">
        <f t="shared" si="9"/>
        <v>UPDATE `Sharpshooter` SET `TrainingTime`='88' WHERE `Level`='4';</v>
      </c>
      <c r="S64" t="str">
        <f t="shared" si="9"/>
        <v>UPDATE `Sharpshooter` SET `MightBonus`='2040' WHERE `Level`='4';</v>
      </c>
      <c r="T64" t="str">
        <f t="shared" si="9"/>
        <v>UPDATE `Sharpshooter` SET `Attack`='3.45' WHERE `Level`='4';</v>
      </c>
      <c r="U64" t="str">
        <f t="shared" si="9"/>
        <v>UPDATE `Sharpshooter` SET `Defend`='2.15' WHERE `Level`='4';</v>
      </c>
      <c r="V64" t="str">
        <f t="shared" si="9"/>
        <v>UPDATE `Sharpshooter` SET `Health`='5.65' WHERE `Level`='4';</v>
      </c>
      <c r="W64" t="str">
        <f t="shared" si="9"/>
        <v>UPDATE `Sharpshooter` SET `FoodCost`='23203' WHERE `Level`='4';</v>
      </c>
      <c r="X64" t="str">
        <f t="shared" si="9"/>
        <v>UPDATE `Sharpshooter` SET `WoodCost`='33832' WHERE `Level`='4';</v>
      </c>
      <c r="Y64" t="str">
        <f t="shared" si="9"/>
        <v>UPDATE `Sharpshooter` SET `StoneCost`='28202' WHERE `Level`='4';</v>
      </c>
      <c r="Z64" t="str">
        <f t="shared" si="9"/>
        <v>UPDATE `Sharpshooter` SET `MetalCost`='22186' WHERE `Level`='4';</v>
      </c>
      <c r="AA64" t="str">
        <f t="shared" si="9"/>
        <v>UPDATE `Sharpshooter` SET `TimeMin`='1h:12m:00' WHERE `Level`='4';</v>
      </c>
      <c r="AB64" t="str">
        <f t="shared" si="9"/>
        <v>UPDATE `Sharpshooter` SET `TimeInt`='4320' WHERE `Level`='4';</v>
      </c>
      <c r="AC64" t="str">
        <f t="shared" si="9"/>
        <v>UPDATE `Sharpshooter` SET `Required`='' WHERE `Level`='4';</v>
      </c>
      <c r="AD64" t="str">
        <f t="shared" si="9"/>
        <v>UPDATE `Sharpshooter` SET `Required_ID`='0' WHERE `Level`='4';</v>
      </c>
      <c r="AE64" t="str">
        <f t="shared" si="9"/>
        <v>UPDATE `Sharpshooter` SET `RequiredLevel`='0' WHERE `Level`='4';</v>
      </c>
      <c r="AK64" s="77"/>
      <c r="AL64" s="78"/>
      <c r="AM64" s="78"/>
      <c r="AN64" s="78"/>
      <c r="AO64" s="78"/>
      <c r="AP64" s="76"/>
      <c r="AQ64" s="79"/>
      <c r="AR64" s="80"/>
    </row>
    <row r="65" spans="1:44" x14ac:dyDescent="0.25">
      <c r="A65" s="18">
        <v>5</v>
      </c>
      <c r="B65" s="73">
        <v>84</v>
      </c>
      <c r="C65" s="20">
        <v>3060</v>
      </c>
      <c r="D65" s="103">
        <v>3.5999999999999996</v>
      </c>
      <c r="E65" s="103">
        <v>2.2000000000000002</v>
      </c>
      <c r="F65" s="103">
        <v>5.85</v>
      </c>
      <c r="G65" s="95">
        <v>34805</v>
      </c>
      <c r="H65" s="95">
        <v>50124</v>
      </c>
      <c r="I65" s="95">
        <v>41778</v>
      </c>
      <c r="J65" s="95">
        <v>33938</v>
      </c>
      <c r="K65" s="96" t="s">
        <v>247</v>
      </c>
      <c r="L65" s="70">
        <v>6480</v>
      </c>
      <c r="M65" s="15"/>
      <c r="N65" s="54">
        <v>0</v>
      </c>
      <c r="O65" s="54">
        <v>0</v>
      </c>
      <c r="P65" s="91">
        <v>0</v>
      </c>
      <c r="R65" t="str">
        <f t="shared" si="9"/>
        <v>UPDATE `Sharpshooter` SET `TrainingTime`='84' WHERE `Level`='5';</v>
      </c>
      <c r="S65" t="str">
        <f t="shared" si="9"/>
        <v>UPDATE `Sharpshooter` SET `MightBonus`='3060' WHERE `Level`='5';</v>
      </c>
      <c r="T65" t="str">
        <f t="shared" si="9"/>
        <v>UPDATE `Sharpshooter` SET `Attack`='3.6' WHERE `Level`='5';</v>
      </c>
      <c r="U65" t="str">
        <f t="shared" si="9"/>
        <v>UPDATE `Sharpshooter` SET `Defend`='2.2' WHERE `Level`='5';</v>
      </c>
      <c r="V65" t="str">
        <f t="shared" si="9"/>
        <v>UPDATE `Sharpshooter` SET `Health`='5.85' WHERE `Level`='5';</v>
      </c>
      <c r="W65" t="str">
        <f t="shared" si="9"/>
        <v>UPDATE `Sharpshooter` SET `FoodCost`='34805' WHERE `Level`='5';</v>
      </c>
      <c r="X65" t="str">
        <f t="shared" si="9"/>
        <v>UPDATE `Sharpshooter` SET `WoodCost`='50124' WHERE `Level`='5';</v>
      </c>
      <c r="Y65" t="str">
        <f t="shared" si="9"/>
        <v>UPDATE `Sharpshooter` SET `StoneCost`='41778' WHERE `Level`='5';</v>
      </c>
      <c r="Z65" t="str">
        <f t="shared" si="9"/>
        <v>UPDATE `Sharpshooter` SET `MetalCost`='33938' WHERE `Level`='5';</v>
      </c>
      <c r="AA65" t="str">
        <f t="shared" si="9"/>
        <v>UPDATE `Sharpshooter` SET `TimeMin`='1h:48m:00' WHERE `Level`='5';</v>
      </c>
      <c r="AB65" t="str">
        <f t="shared" si="9"/>
        <v>UPDATE `Sharpshooter` SET `TimeInt`='6480' WHERE `Level`='5';</v>
      </c>
      <c r="AC65" t="str">
        <f t="shared" si="9"/>
        <v>UPDATE `Sharpshooter` SET `Required`='' WHERE `Level`='5';</v>
      </c>
      <c r="AD65" t="str">
        <f t="shared" si="9"/>
        <v>UPDATE `Sharpshooter` SET `Required_ID`='0' WHERE `Level`='5';</v>
      </c>
      <c r="AE65" t="str">
        <f t="shared" si="9"/>
        <v>UPDATE `Sharpshooter` SET `RequiredLevel`='0' WHERE `Level`='5';</v>
      </c>
      <c r="AK65" s="77"/>
      <c r="AL65" s="78"/>
      <c r="AM65" s="78"/>
      <c r="AN65" s="78"/>
      <c r="AO65" s="78"/>
      <c r="AP65" s="76"/>
      <c r="AQ65" s="79"/>
      <c r="AR65" s="80"/>
    </row>
    <row r="66" spans="1:44" x14ac:dyDescent="0.25">
      <c r="A66" s="18">
        <v>6</v>
      </c>
      <c r="B66" s="73">
        <v>80</v>
      </c>
      <c r="C66" s="20">
        <v>6120</v>
      </c>
      <c r="D66" s="103">
        <v>3.75</v>
      </c>
      <c r="E66" s="103">
        <v>2.25</v>
      </c>
      <c r="F66" s="103">
        <v>6.0500000000000007</v>
      </c>
      <c r="G66" s="95">
        <v>69670</v>
      </c>
      <c r="H66" s="95">
        <v>98157</v>
      </c>
      <c r="I66" s="95">
        <v>81806</v>
      </c>
      <c r="J66" s="95">
        <v>67397</v>
      </c>
      <c r="K66" s="97" t="s">
        <v>248</v>
      </c>
      <c r="L66" s="94">
        <v>12960</v>
      </c>
      <c r="M66" s="15"/>
      <c r="N66" s="54">
        <v>0</v>
      </c>
      <c r="O66" s="54">
        <v>0</v>
      </c>
      <c r="P66" s="91">
        <v>0</v>
      </c>
      <c r="R66" t="str">
        <f t="shared" si="9"/>
        <v>UPDATE `Sharpshooter` SET `TrainingTime`='80' WHERE `Level`='6';</v>
      </c>
      <c r="S66" t="str">
        <f t="shared" si="9"/>
        <v>UPDATE `Sharpshooter` SET `MightBonus`='6120' WHERE `Level`='6';</v>
      </c>
      <c r="T66" t="str">
        <f t="shared" si="9"/>
        <v>UPDATE `Sharpshooter` SET `Attack`='3.75' WHERE `Level`='6';</v>
      </c>
      <c r="U66" t="str">
        <f t="shared" si="9"/>
        <v>UPDATE `Sharpshooter` SET `Defend`='2.25' WHERE `Level`='6';</v>
      </c>
      <c r="V66" t="str">
        <f t="shared" si="9"/>
        <v>UPDATE `Sharpshooter` SET `Health`='6.05' WHERE `Level`='6';</v>
      </c>
      <c r="W66" t="str">
        <f t="shared" si="9"/>
        <v>UPDATE `Sharpshooter` SET `FoodCost`='69670' WHERE `Level`='6';</v>
      </c>
      <c r="X66" t="str">
        <f t="shared" si="9"/>
        <v>UPDATE `Sharpshooter` SET `WoodCost`='98157' WHERE `Level`='6';</v>
      </c>
      <c r="Y66" t="str">
        <f t="shared" si="9"/>
        <v>UPDATE `Sharpshooter` SET `StoneCost`='81806' WHERE `Level`='6';</v>
      </c>
      <c r="Z66" t="str">
        <f t="shared" si="9"/>
        <v>UPDATE `Sharpshooter` SET `MetalCost`='67397' WHERE `Level`='6';</v>
      </c>
      <c r="AA66" t="str">
        <f t="shared" si="9"/>
        <v>UPDATE `Sharpshooter` SET `TimeMin`='3h:36m:00' WHERE `Level`='6';</v>
      </c>
      <c r="AB66" t="str">
        <f t="shared" si="9"/>
        <v>UPDATE `Sharpshooter` SET `TimeInt`='12960' WHERE `Level`='6';</v>
      </c>
      <c r="AC66" t="str">
        <f t="shared" si="9"/>
        <v>UPDATE `Sharpshooter` SET `Required`='' WHERE `Level`='6';</v>
      </c>
      <c r="AD66" t="str">
        <f t="shared" si="9"/>
        <v>UPDATE `Sharpshooter` SET `Required_ID`='0' WHERE `Level`='6';</v>
      </c>
      <c r="AE66" t="str">
        <f t="shared" si="9"/>
        <v>UPDATE `Sharpshooter` SET `RequiredLevel`='0' WHERE `Level`='6';</v>
      </c>
      <c r="AK66" s="77"/>
      <c r="AL66" s="78"/>
      <c r="AM66" s="78"/>
      <c r="AN66" s="78"/>
      <c r="AO66" s="78"/>
      <c r="AP66" s="76"/>
      <c r="AQ66" s="79"/>
      <c r="AR66" s="80"/>
    </row>
    <row r="67" spans="1:44" x14ac:dyDescent="0.25">
      <c r="A67" s="18">
        <v>7</v>
      </c>
      <c r="B67" s="73">
        <v>76</v>
      </c>
      <c r="C67" s="20">
        <v>9180</v>
      </c>
      <c r="D67" s="103">
        <v>3.9000000000000004</v>
      </c>
      <c r="E67" s="103">
        <v>2.2999999999999998</v>
      </c>
      <c r="F67" s="103">
        <v>6.25</v>
      </c>
      <c r="G67" s="95">
        <v>107414</v>
      </c>
      <c r="H67" s="95">
        <v>149071</v>
      </c>
      <c r="I67" s="95">
        <v>124234</v>
      </c>
      <c r="J67" s="95">
        <v>99955</v>
      </c>
      <c r="K67" s="96" t="s">
        <v>249</v>
      </c>
      <c r="L67" s="70">
        <v>19440</v>
      </c>
      <c r="M67" s="15"/>
      <c r="N67" s="54">
        <v>0</v>
      </c>
      <c r="O67" s="54">
        <v>0</v>
      </c>
      <c r="P67" s="91">
        <v>0</v>
      </c>
      <c r="R67" t="str">
        <f t="shared" si="9"/>
        <v>UPDATE `Sharpshooter` SET `TrainingTime`='76' WHERE `Level`='7';</v>
      </c>
      <c r="S67" t="str">
        <f t="shared" si="9"/>
        <v>UPDATE `Sharpshooter` SET `MightBonus`='9180' WHERE `Level`='7';</v>
      </c>
      <c r="T67" t="str">
        <f t="shared" si="9"/>
        <v>UPDATE `Sharpshooter` SET `Attack`='3.9' WHERE `Level`='7';</v>
      </c>
      <c r="U67" t="str">
        <f t="shared" si="9"/>
        <v>UPDATE `Sharpshooter` SET `Defend`='2.3' WHERE `Level`='7';</v>
      </c>
      <c r="V67" t="str">
        <f t="shared" si="9"/>
        <v>UPDATE `Sharpshooter` SET `Health`='6.25' WHERE `Level`='7';</v>
      </c>
      <c r="W67" t="str">
        <f t="shared" si="9"/>
        <v>UPDATE `Sharpshooter` SET `FoodCost`='107414' WHERE `Level`='7';</v>
      </c>
      <c r="X67" t="str">
        <f t="shared" si="9"/>
        <v>UPDATE `Sharpshooter` SET `WoodCost`='149071' WHERE `Level`='7';</v>
      </c>
      <c r="Y67" t="str">
        <f t="shared" si="9"/>
        <v>UPDATE `Sharpshooter` SET `StoneCost`='124234' WHERE `Level`='7';</v>
      </c>
      <c r="Z67" t="str">
        <f t="shared" si="9"/>
        <v>UPDATE `Sharpshooter` SET `MetalCost`='99955' WHERE `Level`='7';</v>
      </c>
      <c r="AA67" t="str">
        <f t="shared" si="9"/>
        <v>UPDATE `Sharpshooter` SET `TimeMin`='5h:24m:00' WHERE `Level`='7';</v>
      </c>
      <c r="AB67" t="str">
        <f t="shared" si="9"/>
        <v>UPDATE `Sharpshooter` SET `TimeInt`='19440' WHERE `Level`='7';</v>
      </c>
      <c r="AC67" t="str">
        <f t="shared" si="9"/>
        <v>UPDATE `Sharpshooter` SET `Required`='' WHERE `Level`='7';</v>
      </c>
      <c r="AD67" t="str">
        <f t="shared" si="9"/>
        <v>UPDATE `Sharpshooter` SET `Required_ID`='0' WHERE `Level`='7';</v>
      </c>
      <c r="AE67" t="str">
        <f t="shared" si="9"/>
        <v>UPDATE `Sharpshooter` SET `RequiredLevel`='0' WHERE `Level`='7';</v>
      </c>
      <c r="AK67" s="77"/>
      <c r="AL67" s="78"/>
      <c r="AM67" s="78"/>
      <c r="AN67" s="78"/>
      <c r="AO67" s="78"/>
      <c r="AP67" s="76"/>
      <c r="AQ67" s="79"/>
      <c r="AR67" s="80"/>
    </row>
    <row r="68" spans="1:44" x14ac:dyDescent="0.25">
      <c r="A68" s="18">
        <v>8</v>
      </c>
      <c r="B68" s="73">
        <v>72</v>
      </c>
      <c r="C68" s="20">
        <v>22950</v>
      </c>
      <c r="D68" s="103">
        <v>4.05</v>
      </c>
      <c r="E68" s="103">
        <v>2.35</v>
      </c>
      <c r="F68" s="103">
        <v>6.4499999999999993</v>
      </c>
      <c r="G68" s="95">
        <v>273036</v>
      </c>
      <c r="H68" s="95">
        <v>369002</v>
      </c>
      <c r="I68" s="95">
        <v>307510</v>
      </c>
      <c r="J68" s="95">
        <v>248358</v>
      </c>
      <c r="K68" s="97" t="s">
        <v>250</v>
      </c>
      <c r="L68" s="94">
        <v>48600</v>
      </c>
      <c r="M68" s="15"/>
      <c r="N68" s="54">
        <v>0</v>
      </c>
      <c r="O68" s="54">
        <v>0</v>
      </c>
      <c r="P68" s="91">
        <v>0</v>
      </c>
      <c r="R68" t="str">
        <f t="shared" si="9"/>
        <v>UPDATE `Sharpshooter` SET `TrainingTime`='72' WHERE `Level`='8';</v>
      </c>
      <c r="S68" t="str">
        <f t="shared" si="9"/>
        <v>UPDATE `Sharpshooter` SET `MightBonus`='22950' WHERE `Level`='8';</v>
      </c>
      <c r="T68" t="str">
        <f t="shared" si="9"/>
        <v>UPDATE `Sharpshooter` SET `Attack`='4.05' WHERE `Level`='8';</v>
      </c>
      <c r="U68" t="str">
        <f t="shared" si="9"/>
        <v>UPDATE `Sharpshooter` SET `Defend`='2.35' WHERE `Level`='8';</v>
      </c>
      <c r="V68" t="str">
        <f t="shared" si="9"/>
        <v>UPDATE `Sharpshooter` SET `Health`='6.45' WHERE `Level`='8';</v>
      </c>
      <c r="W68" t="str">
        <f t="shared" si="9"/>
        <v>UPDATE `Sharpshooter` SET `FoodCost`='273036' WHERE `Level`='8';</v>
      </c>
      <c r="X68" t="str">
        <f t="shared" si="9"/>
        <v>UPDATE `Sharpshooter` SET `WoodCost`='369002' WHERE `Level`='8';</v>
      </c>
      <c r="Y68" t="str">
        <f t="shared" si="9"/>
        <v>UPDATE `Sharpshooter` SET `StoneCost`='307510' WHERE `Level`='8';</v>
      </c>
      <c r="Z68" t="str">
        <f t="shared" si="9"/>
        <v>UPDATE `Sharpshooter` SET `MetalCost`='248358' WHERE `Level`='8';</v>
      </c>
      <c r="AA68" t="str">
        <f t="shared" si="9"/>
        <v>UPDATE `Sharpshooter` SET `TimeMin`='13h:30m:00' WHERE `Level`='8';</v>
      </c>
      <c r="AB68" t="str">
        <f t="shared" si="9"/>
        <v>UPDATE `Sharpshooter` SET `TimeInt`='48600' WHERE `Level`='8';</v>
      </c>
      <c r="AC68" t="str">
        <f t="shared" si="9"/>
        <v>UPDATE `Sharpshooter` SET `Required`='' WHERE `Level`='8';</v>
      </c>
      <c r="AD68" t="str">
        <f t="shared" si="9"/>
        <v>UPDATE `Sharpshooter` SET `Required_ID`='0' WHERE `Level`='8';</v>
      </c>
      <c r="AE68" t="str">
        <f t="shared" si="9"/>
        <v>UPDATE `Sharpshooter` SET `RequiredLevel`='0' WHERE `Level`='8';</v>
      </c>
      <c r="AK68" s="77"/>
      <c r="AL68" s="78"/>
      <c r="AM68" s="78"/>
      <c r="AN68" s="78"/>
      <c r="AO68" s="78"/>
      <c r="AP68" s="76"/>
      <c r="AQ68" s="79"/>
      <c r="AR68" s="80"/>
    </row>
    <row r="69" spans="1:44" x14ac:dyDescent="0.25">
      <c r="A69" s="18">
        <v>9</v>
      </c>
      <c r="B69" s="73">
        <v>68</v>
      </c>
      <c r="C69" s="20">
        <v>34425</v>
      </c>
      <c r="D69" s="103">
        <v>4.2</v>
      </c>
      <c r="E69" s="103">
        <v>2.4</v>
      </c>
      <c r="F69" s="103">
        <v>6.65</v>
      </c>
      <c r="G69" s="95">
        <v>415554</v>
      </c>
      <c r="H69" s="95">
        <v>548678</v>
      </c>
      <c r="I69" s="95">
        <v>457240</v>
      </c>
      <c r="J69" s="95">
        <v>372478</v>
      </c>
      <c r="K69" s="96" t="s">
        <v>228</v>
      </c>
      <c r="L69" s="70">
        <v>72900</v>
      </c>
      <c r="M69" s="15"/>
      <c r="N69" s="54">
        <v>0</v>
      </c>
      <c r="O69" s="54">
        <v>0</v>
      </c>
      <c r="P69" s="91">
        <v>0</v>
      </c>
      <c r="R69" t="str">
        <f t="shared" si="9"/>
        <v>UPDATE `Sharpshooter` SET `TrainingTime`='68' WHERE `Level`='9';</v>
      </c>
      <c r="S69" t="str">
        <f t="shared" si="9"/>
        <v>UPDATE `Sharpshooter` SET `MightBonus`='34425' WHERE `Level`='9';</v>
      </c>
      <c r="T69" t="str">
        <f t="shared" si="9"/>
        <v>UPDATE `Sharpshooter` SET `Attack`='4.2' WHERE `Level`='9';</v>
      </c>
      <c r="U69" t="str">
        <f t="shared" si="9"/>
        <v>UPDATE `Sharpshooter` SET `Defend`='2.4' WHERE `Level`='9';</v>
      </c>
      <c r="V69" t="str">
        <f t="shared" si="9"/>
        <v>UPDATE `Sharpshooter` SET `Health`='6.65' WHERE `Level`='9';</v>
      </c>
      <c r="W69" t="str">
        <f t="shared" si="9"/>
        <v>UPDATE `Sharpshooter` SET `FoodCost`='415554' WHERE `Level`='9';</v>
      </c>
      <c r="X69" t="str">
        <f t="shared" si="9"/>
        <v>UPDATE `Sharpshooter` SET `WoodCost`='548678' WHERE `Level`='9';</v>
      </c>
      <c r="Y69" t="str">
        <f t="shared" si="9"/>
        <v>UPDATE `Sharpshooter` SET `StoneCost`='457240' WHERE `Level`='9';</v>
      </c>
      <c r="Z69" t="str">
        <f t="shared" si="9"/>
        <v>UPDATE `Sharpshooter` SET `MetalCost`='372478' WHERE `Level`='9';</v>
      </c>
      <c r="AA69" t="str">
        <f t="shared" si="9"/>
        <v>UPDATE `Sharpshooter` SET `TimeMin`='20h:15m:00' WHERE `Level`='9';</v>
      </c>
      <c r="AB69" t="str">
        <f t="shared" si="9"/>
        <v>UPDATE `Sharpshooter` SET `TimeInt`='72900' WHERE `Level`='9';</v>
      </c>
      <c r="AC69" t="str">
        <f t="shared" si="9"/>
        <v>UPDATE `Sharpshooter` SET `Required`='' WHERE `Level`='9';</v>
      </c>
      <c r="AD69" t="str">
        <f t="shared" si="9"/>
        <v>UPDATE `Sharpshooter` SET `Required_ID`='0' WHERE `Level`='9';</v>
      </c>
      <c r="AE69" t="str">
        <f t="shared" si="9"/>
        <v>UPDATE `Sharpshooter` SET `RequiredLevel`='0' WHERE `Level`='9';</v>
      </c>
      <c r="AK69" s="77"/>
      <c r="AL69" s="78"/>
      <c r="AM69" s="78"/>
      <c r="AN69" s="78"/>
      <c r="AO69" s="78"/>
      <c r="AP69" s="76"/>
      <c r="AQ69" s="79"/>
      <c r="AR69" s="80"/>
    </row>
    <row r="70" spans="1:44" x14ac:dyDescent="0.25">
      <c r="A70" s="18">
        <v>10</v>
      </c>
      <c r="B70" s="73">
        <v>64</v>
      </c>
      <c r="C70" s="20">
        <v>41310</v>
      </c>
      <c r="D70" s="103">
        <v>4.3499999999999996</v>
      </c>
      <c r="E70" s="103">
        <v>2.4500000000000002</v>
      </c>
      <c r="F70" s="103">
        <v>6.85</v>
      </c>
      <c r="G70" s="95">
        <v>470225</v>
      </c>
      <c r="H70" s="95">
        <v>659844</v>
      </c>
      <c r="I70" s="95">
        <v>549878</v>
      </c>
      <c r="J70" s="95">
        <v>461948</v>
      </c>
      <c r="K70" s="97" t="s">
        <v>229</v>
      </c>
      <c r="L70" s="94">
        <v>87480</v>
      </c>
      <c r="M70" s="15" t="s">
        <v>31</v>
      </c>
      <c r="N70" s="54">
        <v>8</v>
      </c>
      <c r="O70" s="54">
        <v>10</v>
      </c>
      <c r="P70" s="91">
        <v>0</v>
      </c>
      <c r="R70" t="str">
        <f t="shared" si="9"/>
        <v>UPDATE `Sharpshooter` SET `TrainingTime`='64' WHERE `Level`='10';</v>
      </c>
      <c r="S70" t="str">
        <f t="shared" si="9"/>
        <v>UPDATE `Sharpshooter` SET `MightBonus`='41310' WHERE `Level`='10';</v>
      </c>
      <c r="T70" t="str">
        <f t="shared" si="9"/>
        <v>UPDATE `Sharpshooter` SET `Attack`='4.35' WHERE `Level`='10';</v>
      </c>
      <c r="U70" t="str">
        <f t="shared" si="9"/>
        <v>UPDATE `Sharpshooter` SET `Defend`='2.45' WHERE `Level`='10';</v>
      </c>
      <c r="V70" t="str">
        <f t="shared" si="9"/>
        <v>UPDATE `Sharpshooter` SET `Health`='6.85' WHERE `Level`='10';</v>
      </c>
      <c r="W70" t="str">
        <f t="shared" si="9"/>
        <v>UPDATE `Sharpshooter` SET `FoodCost`='470225' WHERE `Level`='10';</v>
      </c>
      <c r="X70" t="str">
        <f t="shared" si="9"/>
        <v>UPDATE `Sharpshooter` SET `WoodCost`='659844' WHERE `Level`='10';</v>
      </c>
      <c r="Y70" t="str">
        <f t="shared" si="9"/>
        <v>UPDATE `Sharpshooter` SET `StoneCost`='549878' WHERE `Level`='10';</v>
      </c>
      <c r="Z70" t="str">
        <f t="shared" si="9"/>
        <v>UPDATE `Sharpshooter` SET `MetalCost`='461948' WHERE `Level`='10';</v>
      </c>
      <c r="AA70" t="str">
        <f t="shared" si="9"/>
        <v>UPDATE `Sharpshooter` SET `TimeMin`='1d 0h:18m:00' WHERE `Level`='10';</v>
      </c>
      <c r="AB70" t="str">
        <f t="shared" si="9"/>
        <v>UPDATE `Sharpshooter` SET `TimeInt`='87480' WHERE `Level`='10';</v>
      </c>
      <c r="AC70" t="str">
        <f t="shared" si="9"/>
        <v>UPDATE `Sharpshooter` SET `Required`='Stone Lv10' WHERE `Level`='10';</v>
      </c>
      <c r="AD70" t="str">
        <f t="shared" si="9"/>
        <v>UPDATE `Sharpshooter` SET `Required_ID`='8' WHERE `Level`='10';</v>
      </c>
      <c r="AE70" t="str">
        <f t="shared" si="9"/>
        <v>UPDATE `Sharpshooter` SET `RequiredLevel`='10' WHERE `Level`='10';</v>
      </c>
      <c r="AK70" s="77"/>
      <c r="AL70" s="78"/>
      <c r="AM70" s="78"/>
      <c r="AN70" s="78"/>
      <c r="AO70" s="78"/>
      <c r="AP70" s="76"/>
      <c r="AQ70" s="79"/>
      <c r="AR70" s="80"/>
    </row>
    <row r="71" spans="1:44" x14ac:dyDescent="0.25">
      <c r="A71" s="18">
        <v>11</v>
      </c>
      <c r="B71" s="73">
        <v>59</v>
      </c>
      <c r="C71" s="20">
        <v>49572</v>
      </c>
      <c r="D71" s="103">
        <v>4.5</v>
      </c>
      <c r="E71" s="103">
        <v>2.5</v>
      </c>
      <c r="F71" s="103">
        <v>7.0500000000000007</v>
      </c>
      <c r="G71" s="95">
        <v>589038</v>
      </c>
      <c r="H71" s="95">
        <v>803203</v>
      </c>
      <c r="I71" s="95">
        <v>669344</v>
      </c>
      <c r="J71" s="95">
        <v>532595</v>
      </c>
      <c r="K71" s="96" t="s">
        <v>230</v>
      </c>
      <c r="L71" s="70">
        <v>104976</v>
      </c>
      <c r="M71" s="15" t="s">
        <v>35</v>
      </c>
      <c r="N71" s="54">
        <v>8</v>
      </c>
      <c r="O71" s="54">
        <v>11</v>
      </c>
      <c r="P71" s="91">
        <v>0</v>
      </c>
      <c r="R71" t="str">
        <f t="shared" si="9"/>
        <v>UPDATE `Sharpshooter` SET `TrainingTime`='59' WHERE `Level`='11';</v>
      </c>
      <c r="S71" t="str">
        <f t="shared" si="9"/>
        <v>UPDATE `Sharpshooter` SET `MightBonus`='49572' WHERE `Level`='11';</v>
      </c>
      <c r="T71" t="str">
        <f t="shared" si="9"/>
        <v>UPDATE `Sharpshooter` SET `Attack`='4.5' WHERE `Level`='11';</v>
      </c>
      <c r="U71" t="str">
        <f t="shared" si="9"/>
        <v>UPDATE `Sharpshooter` SET `Defend`='2.5' WHERE `Level`='11';</v>
      </c>
      <c r="V71" t="str">
        <f t="shared" si="9"/>
        <v>UPDATE `Sharpshooter` SET `Health`='7.05' WHERE `Level`='11';</v>
      </c>
      <c r="W71" t="str">
        <f t="shared" si="9"/>
        <v>UPDATE `Sharpshooter` SET `FoodCost`='589038' WHERE `Level`='11';</v>
      </c>
      <c r="X71" t="str">
        <f t="shared" si="9"/>
        <v>UPDATE `Sharpshooter` SET `WoodCost`='803203' WHERE `Level`='11';</v>
      </c>
      <c r="Y71" t="str">
        <f t="shared" si="9"/>
        <v>UPDATE `Sharpshooter` SET `StoneCost`='669344' WHERE `Level`='11';</v>
      </c>
      <c r="Z71" t="str">
        <f t="shared" si="9"/>
        <v>UPDATE `Sharpshooter` SET `MetalCost`='532595' WHERE `Level`='11';</v>
      </c>
      <c r="AA71" t="str">
        <f t="shared" si="9"/>
        <v>UPDATE `Sharpshooter` SET `TimeMin`='1d 5h:09m:36' WHERE `Level`='11';</v>
      </c>
      <c r="AB71" t="str">
        <f t="shared" si="9"/>
        <v>UPDATE `Sharpshooter` SET `TimeInt`='104976' WHERE `Level`='11';</v>
      </c>
      <c r="AC71" t="str">
        <f t="shared" si="9"/>
        <v>UPDATE `Sharpshooter` SET `Required`='Stone Lv11' WHERE `Level`='11';</v>
      </c>
      <c r="AD71" t="str">
        <f t="shared" si="9"/>
        <v>UPDATE `Sharpshooter` SET `Required_ID`='8' WHERE `Level`='11';</v>
      </c>
      <c r="AE71" t="str">
        <f t="shared" si="9"/>
        <v>UPDATE `Sharpshooter` SET `RequiredLevel`='11' WHERE `Level`='11';</v>
      </c>
      <c r="AK71" s="77"/>
      <c r="AL71" s="78"/>
      <c r="AM71" s="78"/>
      <c r="AN71" s="78"/>
      <c r="AO71" s="78"/>
      <c r="AP71" s="76"/>
      <c r="AQ71" s="79"/>
      <c r="AR71" s="80"/>
    </row>
    <row r="72" spans="1:44" x14ac:dyDescent="0.25">
      <c r="A72" s="18">
        <v>12</v>
      </c>
      <c r="B72" s="73">
        <v>54</v>
      </c>
      <c r="C72" s="20">
        <v>59486</v>
      </c>
      <c r="D72" s="103">
        <v>4.6500000000000004</v>
      </c>
      <c r="E72" s="103">
        <v>2.5499999999999998</v>
      </c>
      <c r="F72" s="103">
        <v>7.25</v>
      </c>
      <c r="G72" s="95">
        <v>676726</v>
      </c>
      <c r="H72" s="95">
        <v>951474</v>
      </c>
      <c r="I72" s="95">
        <v>792903</v>
      </c>
      <c r="J72" s="95">
        <v>645954</v>
      </c>
      <c r="K72" s="97" t="s">
        <v>251</v>
      </c>
      <c r="L72" s="94">
        <v>125971</v>
      </c>
      <c r="M72" s="15" t="s">
        <v>36</v>
      </c>
      <c r="N72" s="54">
        <v>8</v>
      </c>
      <c r="O72" s="54">
        <v>12</v>
      </c>
      <c r="P72" s="91">
        <v>0</v>
      </c>
      <c r="R72" t="str">
        <f t="shared" si="9"/>
        <v>UPDATE `Sharpshooter` SET `TrainingTime`='54' WHERE `Level`='12';</v>
      </c>
      <c r="S72" t="str">
        <f t="shared" si="9"/>
        <v>UPDATE `Sharpshooter` SET `MightBonus`='59486' WHERE `Level`='12';</v>
      </c>
      <c r="T72" t="str">
        <f t="shared" si="9"/>
        <v>UPDATE `Sharpshooter` SET `Attack`='4.65' WHERE `Level`='12';</v>
      </c>
      <c r="U72" t="str">
        <f t="shared" si="9"/>
        <v>UPDATE `Sharpshooter` SET `Defend`='2.55' WHERE `Level`='12';</v>
      </c>
      <c r="V72" t="str">
        <f t="shared" si="9"/>
        <v>UPDATE `Sharpshooter` SET `Health`='7.25' WHERE `Level`='12';</v>
      </c>
      <c r="W72" t="str">
        <f t="shared" si="9"/>
        <v>UPDATE `Sharpshooter` SET `FoodCost`='676726' WHERE `Level`='12';</v>
      </c>
      <c r="X72" t="str">
        <f t="shared" si="9"/>
        <v>UPDATE `Sharpshooter` SET `WoodCost`='951474' WHERE `Level`='12';</v>
      </c>
      <c r="Y72" t="str">
        <f t="shared" si="9"/>
        <v>UPDATE `Sharpshooter` SET `StoneCost`='792903' WHERE `Level`='12';</v>
      </c>
      <c r="Z72" t="str">
        <f t="shared" si="9"/>
        <v>UPDATE `Sharpshooter` SET `MetalCost`='645954' WHERE `Level`='12';</v>
      </c>
      <c r="AA72" t="str">
        <f t="shared" si="9"/>
        <v>UPDATE `Sharpshooter` SET `TimeMin`='1d 10h:59m:31' WHERE `Level`='12';</v>
      </c>
      <c r="AB72" t="str">
        <f t="shared" si="9"/>
        <v>UPDATE `Sharpshooter` SET `TimeInt`='125971' WHERE `Level`='12';</v>
      </c>
      <c r="AC72" t="str">
        <f t="shared" si="9"/>
        <v>UPDATE `Sharpshooter` SET `Required`='Stone Lv12' WHERE `Level`='12';</v>
      </c>
      <c r="AD72" t="str">
        <f t="shared" si="9"/>
        <v>UPDATE `Sharpshooter` SET `Required_ID`='8' WHERE `Level`='12';</v>
      </c>
      <c r="AE72" t="str">
        <f t="shared" si="9"/>
        <v>UPDATE `Sharpshooter` SET `RequiredLevel`='12' WHERE `Level`='12';</v>
      </c>
      <c r="AK72" s="77"/>
      <c r="AL72" s="78"/>
      <c r="AM72" s="78"/>
      <c r="AN72" s="78"/>
      <c r="AO72" s="78"/>
      <c r="AP72" s="76"/>
      <c r="AQ72" s="79"/>
      <c r="AR72" s="80"/>
    </row>
    <row r="73" spans="1:44" x14ac:dyDescent="0.25">
      <c r="A73" s="18">
        <v>13</v>
      </c>
      <c r="B73" s="73">
        <v>49</v>
      </c>
      <c r="C73" s="20">
        <v>71384</v>
      </c>
      <c r="D73" s="103">
        <v>4.8</v>
      </c>
      <c r="E73" s="103">
        <v>2.6</v>
      </c>
      <c r="F73" s="103">
        <v>7.4499999999999993</v>
      </c>
      <c r="G73" s="95">
        <v>819132</v>
      </c>
      <c r="H73" s="95">
        <v>1140901</v>
      </c>
      <c r="I73" s="95">
        <v>950759</v>
      </c>
      <c r="J73" s="95">
        <v>808124</v>
      </c>
      <c r="K73" s="96" t="s">
        <v>232</v>
      </c>
      <c r="L73" s="70">
        <v>151166</v>
      </c>
      <c r="M73" s="15" t="s">
        <v>37</v>
      </c>
      <c r="N73" s="54">
        <v>8</v>
      </c>
      <c r="O73" s="54">
        <v>13</v>
      </c>
      <c r="P73" s="91">
        <v>0</v>
      </c>
      <c r="R73" t="str">
        <f t="shared" si="9"/>
        <v>UPDATE `Sharpshooter` SET `TrainingTime`='49' WHERE `Level`='13';</v>
      </c>
      <c r="S73" t="str">
        <f t="shared" si="9"/>
        <v>UPDATE `Sharpshooter` SET `MightBonus`='71384' WHERE `Level`='13';</v>
      </c>
      <c r="T73" t="str">
        <f t="shared" si="9"/>
        <v>UPDATE `Sharpshooter` SET `Attack`='4.8' WHERE `Level`='13';</v>
      </c>
      <c r="U73" t="str">
        <f t="shared" si="9"/>
        <v>UPDATE `Sharpshooter` SET `Defend`='2.6' WHERE `Level`='13';</v>
      </c>
      <c r="V73" t="str">
        <f t="shared" si="9"/>
        <v>UPDATE `Sharpshooter` SET `Health`='7.45' WHERE `Level`='13';</v>
      </c>
      <c r="W73" t="str">
        <f t="shared" si="9"/>
        <v>UPDATE `Sharpshooter` SET `FoodCost`='819132' WHERE `Level`='13';</v>
      </c>
      <c r="X73" t="str">
        <f t="shared" si="9"/>
        <v>UPDATE `Sharpshooter` SET `WoodCost`='1140901' WHERE `Level`='13';</v>
      </c>
      <c r="Y73" t="str">
        <f t="shared" si="9"/>
        <v>UPDATE `Sharpshooter` SET `StoneCost`='950759' WHERE `Level`='13';</v>
      </c>
      <c r="Z73" t="str">
        <f t="shared" si="9"/>
        <v>UPDATE `Sharpshooter` SET `MetalCost`='808124' WHERE `Level`='13';</v>
      </c>
      <c r="AA73" t="str">
        <f t="shared" si="9"/>
        <v>UPDATE `Sharpshooter` SET `TimeMin`='1d 17h:59m:26' WHERE `Level`='13';</v>
      </c>
      <c r="AB73" t="str">
        <f t="shared" si="9"/>
        <v>UPDATE `Sharpshooter` SET `TimeInt`='151166' WHERE `Level`='13';</v>
      </c>
      <c r="AC73" t="str">
        <f t="shared" si="9"/>
        <v>UPDATE `Sharpshooter` SET `Required`='Stone Lv13' WHERE `Level`='13';</v>
      </c>
      <c r="AD73" t="str">
        <f t="shared" si="9"/>
        <v>UPDATE `Sharpshooter` SET `Required_ID`='8' WHERE `Level`='13';</v>
      </c>
      <c r="AE73" t="str">
        <f t="shared" si="9"/>
        <v>UPDATE `Sharpshooter` SET `RequiredLevel`='13' WHERE `Level`='13';</v>
      </c>
      <c r="AK73" s="77"/>
      <c r="AL73" s="78"/>
      <c r="AM73" s="78"/>
      <c r="AN73" s="78"/>
      <c r="AO73" s="78"/>
      <c r="AP73" s="76"/>
      <c r="AQ73" s="79"/>
      <c r="AR73" s="80"/>
    </row>
    <row r="74" spans="1:44" x14ac:dyDescent="0.25">
      <c r="A74" s="18">
        <v>14</v>
      </c>
      <c r="B74" s="73">
        <v>44</v>
      </c>
      <c r="C74" s="20">
        <v>85661</v>
      </c>
      <c r="D74" s="103">
        <v>4.95</v>
      </c>
      <c r="E74" s="103">
        <v>2.65</v>
      </c>
      <c r="F74" s="103">
        <v>7.65</v>
      </c>
      <c r="G74" s="95">
        <v>974316</v>
      </c>
      <c r="H74" s="95">
        <v>1400604</v>
      </c>
      <c r="I74" s="95">
        <v>1167178</v>
      </c>
      <c r="J74" s="95">
        <v>951148</v>
      </c>
      <c r="K74" s="98" t="s">
        <v>252</v>
      </c>
      <c r="L74" s="94">
        <v>181399</v>
      </c>
      <c r="M74" s="15" t="s">
        <v>38</v>
      </c>
      <c r="N74" s="54">
        <v>8</v>
      </c>
      <c r="O74" s="54">
        <v>14</v>
      </c>
      <c r="P74" s="91">
        <v>0</v>
      </c>
      <c r="R74" t="str">
        <f t="shared" si="9"/>
        <v>UPDATE `Sharpshooter` SET `TrainingTime`='44' WHERE `Level`='14';</v>
      </c>
      <c r="S74" t="str">
        <f t="shared" si="9"/>
        <v>UPDATE `Sharpshooter` SET `MightBonus`='85661' WHERE `Level`='14';</v>
      </c>
      <c r="T74" t="str">
        <f t="shared" si="9"/>
        <v>UPDATE `Sharpshooter` SET `Attack`='4.95' WHERE `Level`='14';</v>
      </c>
      <c r="U74" t="str">
        <f t="shared" si="9"/>
        <v>UPDATE `Sharpshooter` SET `Defend`='2.65' WHERE `Level`='14';</v>
      </c>
      <c r="V74" t="str">
        <f t="shared" si="9"/>
        <v>UPDATE `Sharpshooter` SET `Health`='7.65' WHERE `Level`='14';</v>
      </c>
      <c r="W74" t="str">
        <f t="shared" si="9"/>
        <v>UPDATE `Sharpshooter` SET `FoodCost`='974316' WHERE `Level`='14';</v>
      </c>
      <c r="X74" t="str">
        <f t="shared" si="9"/>
        <v>UPDATE `Sharpshooter` SET `WoodCost`='1400604' WHERE `Level`='14';</v>
      </c>
      <c r="Y74" t="str">
        <f t="shared" si="9"/>
        <v>UPDATE `Sharpshooter` SET `StoneCost`='1167178' WHERE `Level`='14';</v>
      </c>
      <c r="Z74" t="str">
        <f t="shared" si="9"/>
        <v>UPDATE `Sharpshooter` SET `MetalCost`='951148' WHERE `Level`='14';</v>
      </c>
      <c r="AA74" t="str">
        <f t="shared" si="9"/>
        <v>UPDATE `Sharpshooter` SET `TimeMin`='2d 2h:23m:19' WHERE `Level`='14';</v>
      </c>
      <c r="AB74" t="str">
        <f t="shared" si="9"/>
        <v>UPDATE `Sharpshooter` SET `TimeInt`='181399' WHERE `Level`='14';</v>
      </c>
      <c r="AC74" t="str">
        <f t="shared" si="9"/>
        <v>UPDATE `Sharpshooter` SET `Required`='Stone Lv14' WHERE `Level`='14';</v>
      </c>
      <c r="AD74" t="str">
        <f t="shared" si="9"/>
        <v>UPDATE `Sharpshooter` SET `Required_ID`='8' WHERE `Level`='14';</v>
      </c>
      <c r="AE74" t="str">
        <f t="shared" si="9"/>
        <v>UPDATE `Sharpshooter` SET `RequiredLevel`='14' WHERE `Level`='14';</v>
      </c>
      <c r="AK74" s="77"/>
      <c r="AL74" s="78"/>
      <c r="AM74" s="78"/>
      <c r="AN74" s="78"/>
      <c r="AO74" s="78"/>
      <c r="AP74" s="76"/>
      <c r="AQ74" s="79"/>
      <c r="AR74" s="80"/>
    </row>
    <row r="75" spans="1:44" x14ac:dyDescent="0.25">
      <c r="A75" s="18">
        <v>15</v>
      </c>
      <c r="B75" s="73">
        <v>41</v>
      </c>
      <c r="C75" s="20">
        <v>128491</v>
      </c>
      <c r="D75" s="103">
        <v>5.0999999999999996</v>
      </c>
      <c r="E75" s="103">
        <v>2.7</v>
      </c>
      <c r="F75" s="103">
        <v>7.85</v>
      </c>
      <c r="G75" s="95">
        <v>1533474</v>
      </c>
      <c r="H75" s="95">
        <v>2065480</v>
      </c>
      <c r="I75" s="95">
        <v>1721242</v>
      </c>
      <c r="J75" s="95">
        <v>1389821</v>
      </c>
      <c r="K75" s="99" t="s">
        <v>253</v>
      </c>
      <c r="L75" s="70">
        <v>272099</v>
      </c>
      <c r="M75" s="15" t="s">
        <v>39</v>
      </c>
      <c r="N75" s="54">
        <v>8</v>
      </c>
      <c r="O75" s="54">
        <v>15</v>
      </c>
      <c r="P75" s="91">
        <v>0</v>
      </c>
      <c r="R75" t="str">
        <f t="shared" si="9"/>
        <v>UPDATE `Sharpshooter` SET `TrainingTime`='41' WHERE `Level`='15';</v>
      </c>
      <c r="S75" t="str">
        <f t="shared" si="9"/>
        <v>UPDATE `Sharpshooter` SET `MightBonus`='128491' WHERE `Level`='15';</v>
      </c>
      <c r="T75" t="str">
        <f t="shared" si="9"/>
        <v>UPDATE `Sharpshooter` SET `Attack`='5.1' WHERE `Level`='15';</v>
      </c>
      <c r="U75" t="str">
        <f t="shared" si="9"/>
        <v>UPDATE `Sharpshooter` SET `Defend`='2.7' WHERE `Level`='15';</v>
      </c>
      <c r="V75" t="str">
        <f t="shared" si="9"/>
        <v>UPDATE `Sharpshooter` SET `Health`='7.85' WHERE `Level`='15';</v>
      </c>
      <c r="W75" t="str">
        <f t="shared" si="9"/>
        <v>UPDATE `Sharpshooter` SET `FoodCost`='1533474' WHERE `Level`='15';</v>
      </c>
      <c r="X75" t="str">
        <f t="shared" si="9"/>
        <v>UPDATE `Sharpshooter` SET `WoodCost`='2065480' WHERE `Level`='15';</v>
      </c>
      <c r="Y75" t="str">
        <f t="shared" si="9"/>
        <v>UPDATE `Sharpshooter` SET `StoneCost`='1721242' WHERE `Level`='15';</v>
      </c>
      <c r="Z75" t="str">
        <f t="shared" si="9"/>
        <v>UPDATE `Sharpshooter` SET `MetalCost`='1389821' WHERE `Level`='15';</v>
      </c>
      <c r="AA75" t="str">
        <f t="shared" si="9"/>
        <v>UPDATE `Sharpshooter` SET `TimeMin`='3d 3h:34m:59' WHERE `Level`='15';</v>
      </c>
      <c r="AB75" t="str">
        <f t="shared" si="9"/>
        <v>UPDATE `Sharpshooter` SET `TimeInt`='272099' WHERE `Level`='15';</v>
      </c>
      <c r="AC75" t="str">
        <f t="shared" si="9"/>
        <v>UPDATE `Sharpshooter` SET `Required`='Stone Lv15' WHERE `Level`='15';</v>
      </c>
      <c r="AD75" t="str">
        <f t="shared" si="9"/>
        <v>UPDATE `Sharpshooter` SET `Required_ID`='8' WHERE `Level`='15';</v>
      </c>
      <c r="AE75" t="str">
        <f t="shared" si="9"/>
        <v>UPDATE `Sharpshooter` SET `RequiredLevel`='15' WHERE `Level`='15';</v>
      </c>
      <c r="AK75" s="77"/>
      <c r="AL75" s="78"/>
      <c r="AM75" s="78"/>
      <c r="AN75" s="78"/>
      <c r="AO75" s="78"/>
      <c r="AP75" s="76"/>
      <c r="AQ75" s="79"/>
      <c r="AR75" s="80"/>
    </row>
    <row r="76" spans="1:44" x14ac:dyDescent="0.25">
      <c r="A76" s="18">
        <v>16</v>
      </c>
      <c r="B76" s="73">
        <v>38</v>
      </c>
      <c r="C76" s="20">
        <v>321227</v>
      </c>
      <c r="D76" s="103">
        <v>5.25</v>
      </c>
      <c r="E76" s="103">
        <v>2.75</v>
      </c>
      <c r="F76" s="103">
        <v>8.0500000000000007</v>
      </c>
      <c r="G76" s="95">
        <v>3713914</v>
      </c>
      <c r="H76" s="95">
        <v>5274612</v>
      </c>
      <c r="I76" s="95">
        <v>4395518</v>
      </c>
      <c r="J76" s="95">
        <v>3474542</v>
      </c>
      <c r="K76" s="98" t="s">
        <v>254</v>
      </c>
      <c r="L76" s="94">
        <v>680245</v>
      </c>
      <c r="M76" s="15" t="s">
        <v>59</v>
      </c>
      <c r="N76" s="54">
        <v>8</v>
      </c>
      <c r="O76" s="54">
        <v>16</v>
      </c>
      <c r="P76" s="91">
        <v>0</v>
      </c>
      <c r="R76" t="str">
        <f t="shared" si="9"/>
        <v>UPDATE `Sharpshooter` SET `TrainingTime`='38' WHERE `Level`='16';</v>
      </c>
      <c r="S76" t="str">
        <f t="shared" si="9"/>
        <v>UPDATE `Sharpshooter` SET `MightBonus`='321227' WHERE `Level`='16';</v>
      </c>
      <c r="T76" t="str">
        <f t="shared" si="9"/>
        <v>UPDATE `Sharpshooter` SET `Attack`='5.25' WHERE `Level`='16';</v>
      </c>
      <c r="U76" t="str">
        <f t="shared" si="9"/>
        <v>UPDATE `Sharpshooter` SET `Defend`='2.75' WHERE `Level`='16';</v>
      </c>
      <c r="V76" t="str">
        <f t="shared" si="9"/>
        <v>UPDATE `Sharpshooter` SET `Health`='8.05' WHERE `Level`='16';</v>
      </c>
      <c r="W76" t="str">
        <f t="shared" si="9"/>
        <v>UPDATE `Sharpshooter` SET `FoodCost`='3713914' WHERE `Level`='16';</v>
      </c>
      <c r="X76" t="str">
        <f t="shared" si="9"/>
        <v>UPDATE `Sharpshooter` SET `WoodCost`='5274612' WHERE `Level`='16';</v>
      </c>
      <c r="Y76" t="str">
        <f t="shared" si="9"/>
        <v>UPDATE `Sharpshooter` SET `StoneCost`='4395518' WHERE `Level`='16';</v>
      </c>
      <c r="Z76" t="str">
        <f t="shared" si="9"/>
        <v>UPDATE `Sharpshooter` SET `MetalCost`='3474542' WHERE `Level`='16';</v>
      </c>
      <c r="AA76" t="str">
        <f t="shared" si="9"/>
        <v>UPDATE `Sharpshooter` SET `TimeMin`='7d 20h:57m:25' WHERE `Level`='16';</v>
      </c>
      <c r="AB76" t="str">
        <f t="shared" si="9"/>
        <v>UPDATE `Sharpshooter` SET `TimeInt`='680245' WHERE `Level`='16';</v>
      </c>
      <c r="AC76" t="str">
        <f t="shared" si="9"/>
        <v>UPDATE `Sharpshooter` SET `Required`='Stone Lv16' WHERE `Level`='16';</v>
      </c>
      <c r="AD76" t="str">
        <f t="shared" si="9"/>
        <v>UPDATE `Sharpshooter` SET `Required_ID`='8' WHERE `Level`='16';</v>
      </c>
      <c r="AE76" t="str">
        <f t="shared" si="9"/>
        <v>UPDATE `Sharpshooter` SET `RequiredLevel`='16' WHERE `Level`='16';</v>
      </c>
      <c r="AK76" s="77"/>
      <c r="AL76" s="78"/>
      <c r="AM76" s="78"/>
      <c r="AN76" s="78"/>
      <c r="AO76" s="78"/>
      <c r="AP76" s="76"/>
      <c r="AQ76" s="79"/>
      <c r="AR76" s="80"/>
    </row>
    <row r="77" spans="1:44" x14ac:dyDescent="0.25">
      <c r="A77" s="18">
        <v>17</v>
      </c>
      <c r="B77" s="73">
        <v>35</v>
      </c>
      <c r="C77" s="20">
        <v>481840</v>
      </c>
      <c r="D77" s="103">
        <v>5.4</v>
      </c>
      <c r="E77" s="103">
        <v>2.8</v>
      </c>
      <c r="F77" s="103">
        <v>8.25</v>
      </c>
      <c r="G77" s="95">
        <v>5600867</v>
      </c>
      <c r="H77" s="95">
        <v>7887886</v>
      </c>
      <c r="I77" s="95">
        <v>6573247</v>
      </c>
      <c r="J77" s="95">
        <v>5217810</v>
      </c>
      <c r="K77" s="99" t="s">
        <v>255</v>
      </c>
      <c r="L77" s="70">
        <v>1020367</v>
      </c>
      <c r="M77" s="15" t="s">
        <v>60</v>
      </c>
      <c r="N77" s="54">
        <v>8</v>
      </c>
      <c r="O77" s="54">
        <v>17</v>
      </c>
      <c r="P77" s="91">
        <v>0</v>
      </c>
      <c r="R77" t="str">
        <f t="shared" ref="R77:AE80" si="10">CONCATENATE($Q$60,R$60,$Q$61,B77,$Q$62,$A77,$Q$63)</f>
        <v>UPDATE `Sharpshooter` SET `TrainingTime`='35' WHERE `Level`='17';</v>
      </c>
      <c r="S77" t="str">
        <f t="shared" si="10"/>
        <v>UPDATE `Sharpshooter` SET `MightBonus`='481840' WHERE `Level`='17';</v>
      </c>
      <c r="T77" t="str">
        <f t="shared" si="10"/>
        <v>UPDATE `Sharpshooter` SET `Attack`='5.4' WHERE `Level`='17';</v>
      </c>
      <c r="U77" t="str">
        <f t="shared" si="10"/>
        <v>UPDATE `Sharpshooter` SET `Defend`='2.8' WHERE `Level`='17';</v>
      </c>
      <c r="V77" t="str">
        <f t="shared" si="10"/>
        <v>UPDATE `Sharpshooter` SET `Health`='8.25' WHERE `Level`='17';</v>
      </c>
      <c r="W77" t="str">
        <f t="shared" si="10"/>
        <v>UPDATE `Sharpshooter` SET `FoodCost`='5600867' WHERE `Level`='17';</v>
      </c>
      <c r="X77" t="str">
        <f t="shared" si="10"/>
        <v>UPDATE `Sharpshooter` SET `WoodCost`='7887886' WHERE `Level`='17';</v>
      </c>
      <c r="Y77" t="str">
        <f t="shared" si="10"/>
        <v>UPDATE `Sharpshooter` SET `StoneCost`='6573247' WHERE `Level`='17';</v>
      </c>
      <c r="Z77" t="str">
        <f t="shared" si="10"/>
        <v>UPDATE `Sharpshooter` SET `MetalCost`='5217810' WHERE `Level`='17';</v>
      </c>
      <c r="AA77" t="str">
        <f t="shared" si="10"/>
        <v>UPDATE `Sharpshooter` SET `TimeMin`='11d 19h:26m:07' WHERE `Level`='17';</v>
      </c>
      <c r="AB77" t="str">
        <f t="shared" si="10"/>
        <v>UPDATE `Sharpshooter` SET `TimeInt`='1020367' WHERE `Level`='17';</v>
      </c>
      <c r="AC77" t="str">
        <f t="shared" si="10"/>
        <v>UPDATE `Sharpshooter` SET `Required`='Stone Lv17' WHERE `Level`='17';</v>
      </c>
      <c r="AD77" t="str">
        <f t="shared" si="10"/>
        <v>UPDATE `Sharpshooter` SET `Required_ID`='8' WHERE `Level`='17';</v>
      </c>
      <c r="AE77" t="str">
        <f t="shared" si="10"/>
        <v>UPDATE `Sharpshooter` SET `RequiredLevel`='17' WHERE `Level`='17';</v>
      </c>
      <c r="AK77" s="77"/>
      <c r="AL77" s="78"/>
      <c r="AM77" s="78"/>
      <c r="AN77" s="78"/>
      <c r="AO77" s="78"/>
      <c r="AP77" s="76"/>
      <c r="AQ77" s="79"/>
      <c r="AR77" s="80"/>
    </row>
    <row r="78" spans="1:44" x14ac:dyDescent="0.25">
      <c r="A78" s="18">
        <v>18</v>
      </c>
      <c r="B78" s="73">
        <v>32</v>
      </c>
      <c r="C78" s="20">
        <v>963680</v>
      </c>
      <c r="D78" s="103">
        <v>5.55</v>
      </c>
      <c r="E78" s="103">
        <v>2.85</v>
      </c>
      <c r="F78" s="103">
        <v>8.4499999999999993</v>
      </c>
      <c r="G78" s="95">
        <v>11561144</v>
      </c>
      <c r="H78" s="95">
        <v>15416443</v>
      </c>
      <c r="I78" s="95">
        <v>12847044</v>
      </c>
      <c r="J78" s="95">
        <v>10435619</v>
      </c>
      <c r="K78" s="99" t="s">
        <v>256</v>
      </c>
      <c r="L78" s="94">
        <v>2040734</v>
      </c>
      <c r="M78" s="15" t="s">
        <v>61</v>
      </c>
      <c r="N78" s="54">
        <v>8</v>
      </c>
      <c r="O78" s="54">
        <v>18</v>
      </c>
      <c r="P78" s="91">
        <v>0</v>
      </c>
      <c r="R78" t="str">
        <f t="shared" si="10"/>
        <v>UPDATE `Sharpshooter` SET `TrainingTime`='32' WHERE `Level`='18';</v>
      </c>
      <c r="S78" t="str">
        <f t="shared" si="10"/>
        <v>UPDATE `Sharpshooter` SET `MightBonus`='963680' WHERE `Level`='18';</v>
      </c>
      <c r="T78" t="str">
        <f t="shared" si="10"/>
        <v>UPDATE `Sharpshooter` SET `Attack`='5.55' WHERE `Level`='18';</v>
      </c>
      <c r="U78" t="str">
        <f t="shared" si="10"/>
        <v>UPDATE `Sharpshooter` SET `Defend`='2.85' WHERE `Level`='18';</v>
      </c>
      <c r="V78" t="str">
        <f t="shared" si="10"/>
        <v>UPDATE `Sharpshooter` SET `Health`='8.45' WHERE `Level`='18';</v>
      </c>
      <c r="W78" t="str">
        <f t="shared" si="10"/>
        <v>UPDATE `Sharpshooter` SET `FoodCost`='11561144' WHERE `Level`='18';</v>
      </c>
      <c r="X78" t="str">
        <f t="shared" si="10"/>
        <v>UPDATE `Sharpshooter` SET `WoodCost`='15416443' WHERE `Level`='18';</v>
      </c>
      <c r="Y78" t="str">
        <f t="shared" si="10"/>
        <v>UPDATE `Sharpshooter` SET `StoneCost`='12847044' WHERE `Level`='18';</v>
      </c>
      <c r="Z78" t="str">
        <f t="shared" si="10"/>
        <v>UPDATE `Sharpshooter` SET `MetalCost`='10435619' WHERE `Level`='18';</v>
      </c>
      <c r="AA78" t="str">
        <f t="shared" si="10"/>
        <v>UPDATE `Sharpshooter` SET `TimeMin`='23d 14h:52m:14' WHERE `Level`='18';</v>
      </c>
      <c r="AB78" t="str">
        <f t="shared" si="10"/>
        <v>UPDATE `Sharpshooter` SET `TimeInt`='2040734' WHERE `Level`='18';</v>
      </c>
      <c r="AC78" t="str">
        <f t="shared" si="10"/>
        <v>UPDATE `Sharpshooter` SET `Required`='Stone Lv18' WHERE `Level`='18';</v>
      </c>
      <c r="AD78" t="str">
        <f t="shared" si="10"/>
        <v>UPDATE `Sharpshooter` SET `Required_ID`='8' WHERE `Level`='18';</v>
      </c>
      <c r="AE78" t="str">
        <f t="shared" si="10"/>
        <v>UPDATE `Sharpshooter` SET `RequiredLevel`='18' WHERE `Level`='18';</v>
      </c>
      <c r="AK78" s="77"/>
      <c r="AL78" s="78"/>
      <c r="AM78" s="78"/>
      <c r="AN78" s="78"/>
      <c r="AO78" s="78"/>
      <c r="AP78" s="76"/>
      <c r="AQ78" s="79"/>
      <c r="AR78" s="80"/>
    </row>
    <row r="79" spans="1:44" x14ac:dyDescent="0.25">
      <c r="A79" s="18">
        <v>19</v>
      </c>
      <c r="B79" s="73">
        <v>29</v>
      </c>
      <c r="C79" s="20">
        <v>1445519</v>
      </c>
      <c r="D79" s="103">
        <v>5.7</v>
      </c>
      <c r="E79" s="103">
        <v>2.9</v>
      </c>
      <c r="F79" s="103">
        <v>8.65</v>
      </c>
      <c r="G79" s="95">
        <v>16681511</v>
      </c>
      <c r="H79" s="95">
        <v>23567550</v>
      </c>
      <c r="I79" s="95">
        <v>19639633</v>
      </c>
      <c r="J79" s="95">
        <v>15875542</v>
      </c>
      <c r="K79" s="99" t="s">
        <v>242</v>
      </c>
      <c r="L79" s="70">
        <v>3061100</v>
      </c>
      <c r="M79" s="15" t="s">
        <v>62</v>
      </c>
      <c r="N79" s="54">
        <v>8</v>
      </c>
      <c r="O79" s="54">
        <v>19</v>
      </c>
      <c r="P79" s="91">
        <v>0</v>
      </c>
      <c r="R79" t="str">
        <f t="shared" si="10"/>
        <v>UPDATE `Sharpshooter` SET `TrainingTime`='29' WHERE `Level`='19';</v>
      </c>
      <c r="S79" t="str">
        <f t="shared" si="10"/>
        <v>UPDATE `Sharpshooter` SET `MightBonus`='1445519' WHERE `Level`='19';</v>
      </c>
      <c r="T79" t="str">
        <f t="shared" si="10"/>
        <v>UPDATE `Sharpshooter` SET `Attack`='5.7' WHERE `Level`='19';</v>
      </c>
      <c r="U79" t="str">
        <f t="shared" si="10"/>
        <v>UPDATE `Sharpshooter` SET `Defend`='2.9' WHERE `Level`='19';</v>
      </c>
      <c r="V79" t="str">
        <f t="shared" si="10"/>
        <v>UPDATE `Sharpshooter` SET `Health`='8.65' WHERE `Level`='19';</v>
      </c>
      <c r="W79" t="str">
        <f t="shared" si="10"/>
        <v>UPDATE `Sharpshooter` SET `FoodCost`='16681511' WHERE `Level`='19';</v>
      </c>
      <c r="X79" t="str">
        <f t="shared" si="10"/>
        <v>UPDATE `Sharpshooter` SET `WoodCost`='23567550' WHERE `Level`='19';</v>
      </c>
      <c r="Y79" t="str">
        <f t="shared" si="10"/>
        <v>UPDATE `Sharpshooter` SET `StoneCost`='19639633' WHERE `Level`='19';</v>
      </c>
      <c r="Z79" t="str">
        <f t="shared" si="10"/>
        <v>UPDATE `Sharpshooter` SET `MetalCost`='15875542' WHERE `Level`='19';</v>
      </c>
      <c r="AA79" t="str">
        <f t="shared" si="10"/>
        <v>UPDATE `Sharpshooter` SET `TimeMin`='35d 10h:18m:20' WHERE `Level`='19';</v>
      </c>
      <c r="AB79" t="str">
        <f t="shared" si="10"/>
        <v>UPDATE `Sharpshooter` SET `TimeInt`='3061100' WHERE `Level`='19';</v>
      </c>
      <c r="AC79" t="str">
        <f t="shared" si="10"/>
        <v>UPDATE `Sharpshooter` SET `Required`='Stone Lv19' WHERE `Level`='19';</v>
      </c>
      <c r="AD79" t="str">
        <f t="shared" si="10"/>
        <v>UPDATE `Sharpshooter` SET `Required_ID`='8' WHERE `Level`='19';</v>
      </c>
      <c r="AE79" t="str">
        <f t="shared" si="10"/>
        <v>UPDATE `Sharpshooter` SET `RequiredLevel`='19' WHERE `Level`='19';</v>
      </c>
      <c r="AK79" s="77"/>
      <c r="AL79" s="78"/>
      <c r="AM79" s="78"/>
      <c r="AN79" s="78"/>
      <c r="AO79" s="78"/>
      <c r="AP79" s="76"/>
      <c r="AQ79" s="79"/>
      <c r="AR79" s="80"/>
    </row>
    <row r="80" spans="1:44" x14ac:dyDescent="0.25">
      <c r="A80" s="18">
        <v>20</v>
      </c>
      <c r="B80" s="73">
        <v>26</v>
      </c>
      <c r="C80" s="20">
        <v>0</v>
      </c>
      <c r="D80" s="103">
        <v>5.85</v>
      </c>
      <c r="E80" s="103">
        <v>2.95</v>
      </c>
      <c r="F80" s="103">
        <v>8.85</v>
      </c>
      <c r="G80" s="104">
        <v>0</v>
      </c>
      <c r="H80" s="104">
        <v>0</v>
      </c>
      <c r="I80" s="104">
        <v>0</v>
      </c>
      <c r="J80" s="104">
        <v>0</v>
      </c>
      <c r="K80" s="104">
        <v>0</v>
      </c>
      <c r="L80" s="104">
        <v>0</v>
      </c>
      <c r="M80" s="15"/>
      <c r="N80" s="105">
        <v>0</v>
      </c>
      <c r="O80" s="105">
        <v>0</v>
      </c>
      <c r="P80" s="91">
        <v>0</v>
      </c>
      <c r="R80" t="str">
        <f t="shared" si="10"/>
        <v>UPDATE `Sharpshooter` SET `TrainingTime`='26' WHERE `Level`='20';</v>
      </c>
      <c r="S80" t="str">
        <f t="shared" si="10"/>
        <v>UPDATE `Sharpshooter` SET `MightBonus`='0' WHERE `Level`='20';</v>
      </c>
      <c r="T80" t="str">
        <f t="shared" si="10"/>
        <v>UPDATE `Sharpshooter` SET `Attack`='5.85' WHERE `Level`='20';</v>
      </c>
      <c r="U80" t="str">
        <f t="shared" si="10"/>
        <v>UPDATE `Sharpshooter` SET `Defend`='2.95' WHERE `Level`='20';</v>
      </c>
      <c r="V80" t="str">
        <f t="shared" si="10"/>
        <v>UPDATE `Sharpshooter` SET `Health`='8.85' WHERE `Level`='20';</v>
      </c>
      <c r="W80" t="str">
        <f t="shared" si="10"/>
        <v>UPDATE `Sharpshooter` SET `FoodCost`='0' WHERE `Level`='20';</v>
      </c>
      <c r="X80" t="str">
        <f t="shared" si="10"/>
        <v>UPDATE `Sharpshooter` SET `WoodCost`='0' WHERE `Level`='20';</v>
      </c>
      <c r="Y80" t="str">
        <f t="shared" si="10"/>
        <v>UPDATE `Sharpshooter` SET `StoneCost`='0' WHERE `Level`='20';</v>
      </c>
      <c r="Z80" t="str">
        <f t="shared" si="10"/>
        <v>UPDATE `Sharpshooter` SET `MetalCost`='0' WHERE `Level`='20';</v>
      </c>
      <c r="AA80" t="str">
        <f t="shared" si="10"/>
        <v>UPDATE `Sharpshooter` SET `TimeMin`='0' WHERE `Level`='20';</v>
      </c>
      <c r="AB80" t="str">
        <f t="shared" si="10"/>
        <v>UPDATE `Sharpshooter` SET `TimeInt`='0' WHERE `Level`='20';</v>
      </c>
      <c r="AC80" t="str">
        <f t="shared" si="10"/>
        <v>UPDATE `Sharpshooter` SET `Required`='' WHERE `Level`='20';</v>
      </c>
      <c r="AD80" t="str">
        <f t="shared" si="10"/>
        <v>UPDATE `Sharpshooter` SET `Required_ID`='0' WHERE `Level`='20';</v>
      </c>
      <c r="AE80" t="str">
        <f t="shared" si="10"/>
        <v>UPDATE `Sharpshooter` SET `RequiredLevel`='0' WHERE `Level`='20';</v>
      </c>
      <c r="AK80" s="77"/>
      <c r="AL80" s="78"/>
      <c r="AM80" s="78"/>
      <c r="AN80" s="78"/>
      <c r="AO80" s="78"/>
      <c r="AP80" s="76"/>
      <c r="AQ80" s="79"/>
      <c r="AR80" s="80"/>
    </row>
    <row r="81" spans="1:42" s="4" customFormat="1" x14ac:dyDescent="0.25">
      <c r="K81" s="122"/>
    </row>
    <row r="82" spans="1:42" s="4" customFormat="1" x14ac:dyDescent="0.25">
      <c r="K82" s="122"/>
    </row>
    <row r="84" spans="1:42" s="21" customFormat="1" x14ac:dyDescent="0.25">
      <c r="A84" s="21" t="s">
        <v>139</v>
      </c>
      <c r="B84" s="21" t="s">
        <v>356</v>
      </c>
      <c r="C84" s="21" t="s">
        <v>11</v>
      </c>
      <c r="K84" s="92"/>
      <c r="L84" s="27"/>
      <c r="M84" s="27"/>
      <c r="N84" s="29"/>
      <c r="O84" s="27"/>
      <c r="P84" s="27"/>
      <c r="Q84" s="27"/>
      <c r="R84" s="27"/>
      <c r="S84" s="27"/>
      <c r="T84" s="27"/>
      <c r="U84" s="27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H84" s="32"/>
      <c r="AI84" s="32"/>
      <c r="AJ84" s="32"/>
      <c r="AK84" s="32"/>
      <c r="AL84" s="32"/>
      <c r="AM84" s="32"/>
      <c r="AN84" s="32"/>
      <c r="AO84" s="32"/>
      <c r="AP84" s="32"/>
    </row>
    <row r="85" spans="1:42" s="3" customFormat="1" x14ac:dyDescent="0.25">
      <c r="D85" s="3">
        <v>5</v>
      </c>
      <c r="E85" s="3">
        <v>3</v>
      </c>
      <c r="F85" s="3">
        <v>7</v>
      </c>
      <c r="K85" s="93"/>
      <c r="L85" s="28"/>
      <c r="M85" s="28"/>
      <c r="N85" s="30"/>
      <c r="O85" s="28"/>
      <c r="P85" s="28"/>
      <c r="Q85" s="28"/>
      <c r="R85" s="28"/>
      <c r="S85" s="28"/>
      <c r="T85" s="28"/>
      <c r="U85" s="28"/>
      <c r="W85" s="4"/>
      <c r="X85" s="4"/>
      <c r="Y85" s="4"/>
      <c r="Z85" s="4"/>
      <c r="AA85" s="4"/>
      <c r="AB85" s="4"/>
      <c r="AC85" s="4"/>
      <c r="AD85" s="4"/>
      <c r="AE85" s="4"/>
      <c r="AF85" s="4"/>
      <c r="AH85" s="33"/>
      <c r="AI85" s="33"/>
      <c r="AJ85" s="33"/>
      <c r="AK85" s="33"/>
      <c r="AL85" s="33"/>
      <c r="AM85" s="33"/>
      <c r="AN85" s="33"/>
      <c r="AO85" s="33"/>
      <c r="AP85" s="33"/>
    </row>
    <row r="86" spans="1:42" ht="30" x14ac:dyDescent="0.25">
      <c r="A86" s="42" t="s">
        <v>0</v>
      </c>
      <c r="B86" s="106" t="s">
        <v>170</v>
      </c>
      <c r="C86" s="42" t="s">
        <v>169</v>
      </c>
      <c r="D86" s="42" t="s">
        <v>168</v>
      </c>
      <c r="E86" s="42" t="s">
        <v>32</v>
      </c>
      <c r="F86" s="42" t="s">
        <v>34</v>
      </c>
      <c r="G86" s="8" t="s">
        <v>180</v>
      </c>
      <c r="H86" s="8" t="s">
        <v>181</v>
      </c>
      <c r="I86" s="8" t="s">
        <v>182</v>
      </c>
      <c r="J86" s="8" t="s">
        <v>179</v>
      </c>
      <c r="K86" s="8" t="s">
        <v>178</v>
      </c>
      <c r="L86" s="42" t="s">
        <v>177</v>
      </c>
      <c r="M86" s="107" t="s">
        <v>5</v>
      </c>
      <c r="N86" s="42" t="s">
        <v>239</v>
      </c>
      <c r="O86" s="42" t="s">
        <v>240</v>
      </c>
      <c r="P86" s="11" t="s">
        <v>184</v>
      </c>
      <c r="Q86" s="102" t="s">
        <v>361</v>
      </c>
      <c r="R86" s="106" t="s">
        <v>170</v>
      </c>
      <c r="S86" s="42" t="s">
        <v>169</v>
      </c>
      <c r="T86" s="42" t="s">
        <v>168</v>
      </c>
      <c r="U86" s="42" t="s">
        <v>32</v>
      </c>
      <c r="V86" s="42" t="s">
        <v>34</v>
      </c>
      <c r="W86" s="8" t="s">
        <v>180</v>
      </c>
      <c r="X86" s="8" t="s">
        <v>181</v>
      </c>
      <c r="Y86" s="8" t="s">
        <v>182</v>
      </c>
      <c r="Z86" s="8" t="s">
        <v>179</v>
      </c>
      <c r="AA86" s="8" t="s">
        <v>178</v>
      </c>
      <c r="AB86" s="42" t="s">
        <v>177</v>
      </c>
      <c r="AC86" s="107" t="s">
        <v>5</v>
      </c>
      <c r="AD86" s="42" t="s">
        <v>239</v>
      </c>
      <c r="AE86" s="42" t="s">
        <v>240</v>
      </c>
    </row>
    <row r="87" spans="1:42" x14ac:dyDescent="0.25">
      <c r="A87" s="18">
        <v>1</v>
      </c>
      <c r="B87" s="73">
        <v>200</v>
      </c>
      <c r="C87" s="20">
        <v>306</v>
      </c>
      <c r="D87" s="103">
        <v>5</v>
      </c>
      <c r="E87" s="103">
        <v>3</v>
      </c>
      <c r="F87" s="103">
        <v>7</v>
      </c>
      <c r="G87" s="95">
        <v>3506</v>
      </c>
      <c r="H87" s="95">
        <v>3362</v>
      </c>
      <c r="I87" s="95">
        <v>2750</v>
      </c>
      <c r="J87" s="95">
        <v>5882</v>
      </c>
      <c r="K87" s="123" t="s">
        <v>260</v>
      </c>
      <c r="L87" s="70">
        <v>648</v>
      </c>
      <c r="M87" s="15"/>
      <c r="N87" s="54">
        <v>0</v>
      </c>
      <c r="O87" s="54">
        <v>0</v>
      </c>
      <c r="P87" s="91">
        <v>0</v>
      </c>
      <c r="Q87" t="s">
        <v>183</v>
      </c>
      <c r="R87" t="str">
        <f t="shared" ref="R87:AE102" si="11">CONCATENATE($Q$86,R$86,$Q$87,B87,$Q$88,$A87,$Q$89)</f>
        <v>UPDATE `Crossbow` SET `TrainingTime`='200' WHERE `Level`='1';</v>
      </c>
      <c r="S87" t="str">
        <f t="shared" si="11"/>
        <v>UPDATE `Crossbow` SET `MightBonus`='306' WHERE `Level`='1';</v>
      </c>
      <c r="T87" t="str">
        <f t="shared" si="11"/>
        <v>UPDATE `Crossbow` SET `Attack`='5' WHERE `Level`='1';</v>
      </c>
      <c r="U87" t="str">
        <f t="shared" si="11"/>
        <v>UPDATE `Crossbow` SET `Defend`='3' WHERE `Level`='1';</v>
      </c>
      <c r="V87" t="str">
        <f t="shared" si="11"/>
        <v>UPDATE `Crossbow` SET `Health`='7' WHERE `Level`='1';</v>
      </c>
      <c r="W87" t="str">
        <f t="shared" si="11"/>
        <v>UPDATE `Crossbow` SET `FoodCost`='3506' WHERE `Level`='1';</v>
      </c>
      <c r="X87" t="str">
        <f t="shared" si="11"/>
        <v>UPDATE `Crossbow` SET `WoodCost`='3362' WHERE `Level`='1';</v>
      </c>
      <c r="Y87" t="str">
        <f t="shared" si="11"/>
        <v>UPDATE `Crossbow` SET `StoneCost`='2750' WHERE `Level`='1';</v>
      </c>
      <c r="Z87" t="str">
        <f t="shared" si="11"/>
        <v>UPDATE `Crossbow` SET `MetalCost`='5882' WHERE `Level`='1';</v>
      </c>
      <c r="AA87" t="str">
        <f t="shared" si="11"/>
        <v>UPDATE `Crossbow` SET `TimeMin`='10m:48' WHERE `Level`='1';</v>
      </c>
      <c r="AB87" t="str">
        <f t="shared" si="11"/>
        <v>UPDATE `Crossbow` SET `TimeInt`='648' WHERE `Level`='1';</v>
      </c>
      <c r="AC87" t="str">
        <f t="shared" si="11"/>
        <v>UPDATE `Crossbow` SET `Required`='' WHERE `Level`='1';</v>
      </c>
      <c r="AD87" t="str">
        <f t="shared" si="11"/>
        <v>UPDATE `Crossbow` SET `Required_ID`='0' WHERE `Level`='1';</v>
      </c>
      <c r="AE87" t="str">
        <f t="shared" si="11"/>
        <v>UPDATE `Crossbow` SET `RequiredLevel`='0' WHERE `Level`='1';</v>
      </c>
    </row>
    <row r="88" spans="1:42" x14ac:dyDescent="0.25">
      <c r="A88" s="18">
        <v>2</v>
      </c>
      <c r="B88" s="73">
        <v>193</v>
      </c>
      <c r="C88" s="20">
        <v>765</v>
      </c>
      <c r="D88" s="103">
        <v>5.15</v>
      </c>
      <c r="E88" s="103">
        <v>3.05</v>
      </c>
      <c r="F88" s="103">
        <v>7.25</v>
      </c>
      <c r="G88" s="95">
        <v>8842</v>
      </c>
      <c r="H88" s="95">
        <v>8597</v>
      </c>
      <c r="I88" s="95">
        <v>8684</v>
      </c>
      <c r="J88" s="95">
        <v>12269</v>
      </c>
      <c r="K88" s="124" t="s">
        <v>261</v>
      </c>
      <c r="L88" s="94">
        <v>1620</v>
      </c>
      <c r="M88" s="15"/>
      <c r="N88" s="54">
        <v>0</v>
      </c>
      <c r="O88" s="54">
        <v>0</v>
      </c>
      <c r="P88" s="91">
        <v>0</v>
      </c>
      <c r="Q88" s="101" t="s">
        <v>176</v>
      </c>
      <c r="R88" t="str">
        <f t="shared" si="11"/>
        <v>UPDATE `Crossbow` SET `TrainingTime`='193' WHERE `Level`='2';</v>
      </c>
      <c r="S88" t="str">
        <f t="shared" si="11"/>
        <v>UPDATE `Crossbow` SET `MightBonus`='765' WHERE `Level`='2';</v>
      </c>
      <c r="T88" t="str">
        <f t="shared" si="11"/>
        <v>UPDATE `Crossbow` SET `Attack`='5.15' WHERE `Level`='2';</v>
      </c>
      <c r="U88" t="str">
        <f t="shared" si="11"/>
        <v>UPDATE `Crossbow` SET `Defend`='3.05' WHERE `Level`='2';</v>
      </c>
      <c r="V88" t="str">
        <f t="shared" si="11"/>
        <v>UPDATE `Crossbow` SET `Health`='7.25' WHERE `Level`='2';</v>
      </c>
      <c r="W88" t="str">
        <f t="shared" si="11"/>
        <v>UPDATE `Crossbow` SET `FoodCost`='8842' WHERE `Level`='2';</v>
      </c>
      <c r="X88" t="str">
        <f t="shared" si="11"/>
        <v>UPDATE `Crossbow` SET `WoodCost`='8597' WHERE `Level`='2';</v>
      </c>
      <c r="Y88" t="str">
        <f t="shared" si="11"/>
        <v>UPDATE `Crossbow` SET `StoneCost`='8684' WHERE `Level`='2';</v>
      </c>
      <c r="Z88" t="str">
        <f t="shared" si="11"/>
        <v>UPDATE `Crossbow` SET `MetalCost`='12269' WHERE `Level`='2';</v>
      </c>
      <c r="AA88" t="str">
        <f t="shared" si="11"/>
        <v>UPDATE `Crossbow` SET `TimeMin`='27m:00' WHERE `Level`='2';</v>
      </c>
      <c r="AB88" t="str">
        <f t="shared" si="11"/>
        <v>UPDATE `Crossbow` SET `TimeInt`='1620' WHERE `Level`='2';</v>
      </c>
      <c r="AC88" t="str">
        <f t="shared" si="11"/>
        <v>UPDATE `Crossbow` SET `Required`='' WHERE `Level`='2';</v>
      </c>
      <c r="AD88" t="str">
        <f t="shared" si="11"/>
        <v>UPDATE `Crossbow` SET `Required_ID`='0' WHERE `Level`='2';</v>
      </c>
      <c r="AE88" t="str">
        <f t="shared" si="11"/>
        <v>UPDATE `Crossbow` SET `RequiredLevel`='0' WHERE `Level`='2';</v>
      </c>
    </row>
    <row r="89" spans="1:42" x14ac:dyDescent="0.25">
      <c r="A89" s="18">
        <v>3</v>
      </c>
      <c r="B89" s="73">
        <v>186</v>
      </c>
      <c r="C89" s="20">
        <v>1224</v>
      </c>
      <c r="D89" s="103">
        <v>5.3</v>
      </c>
      <c r="E89" s="103">
        <v>3.1</v>
      </c>
      <c r="F89" s="103">
        <v>7.4499999999999993</v>
      </c>
      <c r="G89" s="95">
        <v>14062</v>
      </c>
      <c r="H89" s="95">
        <v>13723</v>
      </c>
      <c r="I89" s="95">
        <v>14009</v>
      </c>
      <c r="J89" s="95">
        <v>19598</v>
      </c>
      <c r="K89" s="123" t="s">
        <v>262</v>
      </c>
      <c r="L89" s="70">
        <v>2592</v>
      </c>
      <c r="M89" s="15"/>
      <c r="N89" s="54">
        <v>0</v>
      </c>
      <c r="O89" s="54">
        <v>0</v>
      </c>
      <c r="P89" s="91">
        <v>0</v>
      </c>
      <c r="Q89" s="101" t="s">
        <v>175</v>
      </c>
      <c r="R89" t="str">
        <f t="shared" si="11"/>
        <v>UPDATE `Crossbow` SET `TrainingTime`='186' WHERE `Level`='3';</v>
      </c>
      <c r="S89" t="str">
        <f t="shared" si="11"/>
        <v>UPDATE `Crossbow` SET `MightBonus`='1224' WHERE `Level`='3';</v>
      </c>
      <c r="T89" t="str">
        <f t="shared" si="11"/>
        <v>UPDATE `Crossbow` SET `Attack`='5.3' WHERE `Level`='3';</v>
      </c>
      <c r="U89" t="str">
        <f t="shared" si="11"/>
        <v>UPDATE `Crossbow` SET `Defend`='3.1' WHERE `Level`='3';</v>
      </c>
      <c r="V89" t="str">
        <f t="shared" si="11"/>
        <v>UPDATE `Crossbow` SET `Health`='7.45' WHERE `Level`='3';</v>
      </c>
      <c r="W89" t="str">
        <f t="shared" si="11"/>
        <v>UPDATE `Crossbow` SET `FoodCost`='14062' WHERE `Level`='3';</v>
      </c>
      <c r="X89" t="str">
        <f t="shared" si="11"/>
        <v>UPDATE `Crossbow` SET `WoodCost`='13723' WHERE `Level`='3';</v>
      </c>
      <c r="Y89" t="str">
        <f t="shared" si="11"/>
        <v>UPDATE `Crossbow` SET `StoneCost`='14009' WHERE `Level`='3';</v>
      </c>
      <c r="Z89" t="str">
        <f t="shared" si="11"/>
        <v>UPDATE `Crossbow` SET `MetalCost`='19598' WHERE `Level`='3';</v>
      </c>
      <c r="AA89" t="str">
        <f t="shared" si="11"/>
        <v>UPDATE `Crossbow` SET `TimeMin`='43m:12' WHERE `Level`='3';</v>
      </c>
      <c r="AB89" t="str">
        <f t="shared" si="11"/>
        <v>UPDATE `Crossbow` SET `TimeInt`='2592' WHERE `Level`='3';</v>
      </c>
      <c r="AC89" t="str">
        <f t="shared" si="11"/>
        <v>UPDATE `Crossbow` SET `Required`='' WHERE `Level`='3';</v>
      </c>
      <c r="AD89" t="str">
        <f t="shared" si="11"/>
        <v>UPDATE `Crossbow` SET `Required_ID`='0' WHERE `Level`='3';</v>
      </c>
      <c r="AE89" t="str">
        <f t="shared" si="11"/>
        <v>UPDATE `Crossbow` SET `RequiredLevel`='0' WHERE `Level`='3';</v>
      </c>
    </row>
    <row r="90" spans="1:42" x14ac:dyDescent="0.25">
      <c r="A90" s="18">
        <v>4</v>
      </c>
      <c r="B90" s="73">
        <v>179</v>
      </c>
      <c r="C90" s="20">
        <v>3060</v>
      </c>
      <c r="D90" s="103">
        <v>5.45</v>
      </c>
      <c r="E90" s="103">
        <v>3.15</v>
      </c>
      <c r="F90" s="103">
        <v>7.65</v>
      </c>
      <c r="G90" s="95">
        <v>34855</v>
      </c>
      <c r="H90" s="95">
        <v>34235</v>
      </c>
      <c r="I90" s="95">
        <v>33329</v>
      </c>
      <c r="J90" s="95">
        <v>50723</v>
      </c>
      <c r="K90" s="124" t="s">
        <v>247</v>
      </c>
      <c r="L90" s="94">
        <v>6480</v>
      </c>
      <c r="M90" s="15"/>
      <c r="N90" s="54">
        <v>0</v>
      </c>
      <c r="O90" s="54">
        <v>0</v>
      </c>
      <c r="P90" s="91">
        <v>0</v>
      </c>
      <c r="R90" t="str">
        <f t="shared" si="11"/>
        <v>UPDATE `Crossbow` SET `TrainingTime`='179' WHERE `Level`='4';</v>
      </c>
      <c r="S90" t="str">
        <f t="shared" si="11"/>
        <v>UPDATE `Crossbow` SET `MightBonus`='3060' WHERE `Level`='4';</v>
      </c>
      <c r="T90" t="str">
        <f t="shared" si="11"/>
        <v>UPDATE `Crossbow` SET `Attack`='5.45' WHERE `Level`='4';</v>
      </c>
      <c r="U90" t="str">
        <f t="shared" si="11"/>
        <v>UPDATE `Crossbow` SET `Defend`='3.15' WHERE `Level`='4';</v>
      </c>
      <c r="V90" t="str">
        <f t="shared" si="11"/>
        <v>UPDATE `Crossbow` SET `Health`='7.65' WHERE `Level`='4';</v>
      </c>
      <c r="W90" t="str">
        <f t="shared" si="11"/>
        <v>UPDATE `Crossbow` SET `FoodCost`='34855' WHERE `Level`='4';</v>
      </c>
      <c r="X90" t="str">
        <f t="shared" si="11"/>
        <v>UPDATE `Crossbow` SET `WoodCost`='34235' WHERE `Level`='4';</v>
      </c>
      <c r="Y90" t="str">
        <f t="shared" si="11"/>
        <v>UPDATE `Crossbow` SET `StoneCost`='33329' WHERE `Level`='4';</v>
      </c>
      <c r="Z90" t="str">
        <f t="shared" si="11"/>
        <v>UPDATE `Crossbow` SET `MetalCost`='50723' WHERE `Level`='4';</v>
      </c>
      <c r="AA90" t="str">
        <f t="shared" si="11"/>
        <v>UPDATE `Crossbow` SET `TimeMin`='1h:48m:00' WHERE `Level`='4';</v>
      </c>
      <c r="AB90" t="str">
        <f t="shared" si="11"/>
        <v>UPDATE `Crossbow` SET `TimeInt`='6480' WHERE `Level`='4';</v>
      </c>
      <c r="AC90" t="str">
        <f t="shared" si="11"/>
        <v>UPDATE `Crossbow` SET `Required`='' WHERE `Level`='4';</v>
      </c>
      <c r="AD90" t="str">
        <f t="shared" si="11"/>
        <v>UPDATE `Crossbow` SET `Required_ID`='0' WHERE `Level`='4';</v>
      </c>
      <c r="AE90" t="str">
        <f t="shared" si="11"/>
        <v>UPDATE `Crossbow` SET `RequiredLevel`='0' WHERE `Level`='4';</v>
      </c>
    </row>
    <row r="91" spans="1:42" x14ac:dyDescent="0.25">
      <c r="A91" s="18">
        <v>5</v>
      </c>
      <c r="B91" s="73">
        <v>172</v>
      </c>
      <c r="C91" s="20">
        <v>4590</v>
      </c>
      <c r="D91" s="103">
        <v>5.6</v>
      </c>
      <c r="E91" s="103">
        <v>3.2</v>
      </c>
      <c r="F91" s="103">
        <v>7.85</v>
      </c>
      <c r="G91" s="95">
        <v>52258</v>
      </c>
      <c r="H91" s="95">
        <v>51239</v>
      </c>
      <c r="I91" s="95">
        <v>50957</v>
      </c>
      <c r="J91" s="95">
        <v>75161</v>
      </c>
      <c r="K91" s="123" t="s">
        <v>263</v>
      </c>
      <c r="L91" s="70">
        <v>9720</v>
      </c>
      <c r="M91" s="15"/>
      <c r="N91" s="54">
        <v>0</v>
      </c>
      <c r="O91" s="54">
        <v>0</v>
      </c>
      <c r="P91" s="91">
        <v>0</v>
      </c>
      <c r="R91" t="str">
        <f t="shared" si="11"/>
        <v>UPDATE `Crossbow` SET `TrainingTime`='172' WHERE `Level`='5';</v>
      </c>
      <c r="S91" t="str">
        <f t="shared" si="11"/>
        <v>UPDATE `Crossbow` SET `MightBonus`='4590' WHERE `Level`='5';</v>
      </c>
      <c r="T91" t="str">
        <f t="shared" si="11"/>
        <v>UPDATE `Crossbow` SET `Attack`='5.6' WHERE `Level`='5';</v>
      </c>
      <c r="U91" t="str">
        <f t="shared" si="11"/>
        <v>UPDATE `Crossbow` SET `Defend`='3.2' WHERE `Level`='5';</v>
      </c>
      <c r="V91" t="str">
        <f t="shared" si="11"/>
        <v>UPDATE `Crossbow` SET `Health`='7.85' WHERE `Level`='5';</v>
      </c>
      <c r="W91" t="str">
        <f t="shared" si="11"/>
        <v>UPDATE `Crossbow` SET `FoodCost`='52258' WHERE `Level`='5';</v>
      </c>
      <c r="X91" t="str">
        <f t="shared" si="11"/>
        <v>UPDATE `Crossbow` SET `WoodCost`='51239' WHERE `Level`='5';</v>
      </c>
      <c r="Y91" t="str">
        <f t="shared" si="11"/>
        <v>UPDATE `Crossbow` SET `StoneCost`='50957' WHERE `Level`='5';</v>
      </c>
      <c r="Z91" t="str">
        <f t="shared" si="11"/>
        <v>UPDATE `Crossbow` SET `MetalCost`='75161' WHERE `Level`='5';</v>
      </c>
      <c r="AA91" t="str">
        <f t="shared" si="11"/>
        <v>UPDATE `Crossbow` SET `TimeMin`='2h:42m:00' WHERE `Level`='5';</v>
      </c>
      <c r="AB91" t="str">
        <f t="shared" si="11"/>
        <v>UPDATE `Crossbow` SET `TimeInt`='9720' WHERE `Level`='5';</v>
      </c>
      <c r="AC91" t="str">
        <f t="shared" si="11"/>
        <v>UPDATE `Crossbow` SET `Required`='' WHERE `Level`='5';</v>
      </c>
      <c r="AD91" t="str">
        <f t="shared" si="11"/>
        <v>UPDATE `Crossbow` SET `Required_ID`='0' WHERE `Level`='5';</v>
      </c>
      <c r="AE91" t="str">
        <f t="shared" si="11"/>
        <v>UPDATE `Crossbow` SET `RequiredLevel`='0' WHERE `Level`='5';</v>
      </c>
    </row>
    <row r="92" spans="1:42" x14ac:dyDescent="0.25">
      <c r="A92" s="18">
        <v>6</v>
      </c>
      <c r="B92" s="73">
        <v>165</v>
      </c>
      <c r="C92" s="20">
        <v>9180</v>
      </c>
      <c r="D92" s="103">
        <v>5.75</v>
      </c>
      <c r="E92" s="103">
        <v>3.25</v>
      </c>
      <c r="F92" s="103">
        <v>8.0500000000000007</v>
      </c>
      <c r="G92" s="95">
        <v>104555</v>
      </c>
      <c r="H92" s="95">
        <v>106207</v>
      </c>
      <c r="I92" s="95">
        <v>101146</v>
      </c>
      <c r="J92" s="95">
        <v>147211</v>
      </c>
      <c r="K92" s="124" t="s">
        <v>249</v>
      </c>
      <c r="L92" s="94">
        <v>19440</v>
      </c>
      <c r="M92" s="15"/>
      <c r="N92" s="54">
        <v>0</v>
      </c>
      <c r="O92" s="54">
        <v>0</v>
      </c>
      <c r="P92" s="91">
        <v>0</v>
      </c>
      <c r="R92" t="str">
        <f t="shared" si="11"/>
        <v>UPDATE `Crossbow` SET `TrainingTime`='165' WHERE `Level`='6';</v>
      </c>
      <c r="S92" t="str">
        <f t="shared" si="11"/>
        <v>UPDATE `Crossbow` SET `MightBonus`='9180' WHERE `Level`='6';</v>
      </c>
      <c r="T92" t="str">
        <f t="shared" si="11"/>
        <v>UPDATE `Crossbow` SET `Attack`='5.75' WHERE `Level`='6';</v>
      </c>
      <c r="U92" t="str">
        <f t="shared" si="11"/>
        <v>UPDATE `Crossbow` SET `Defend`='3.25' WHERE `Level`='6';</v>
      </c>
      <c r="V92" t="str">
        <f t="shared" si="11"/>
        <v>UPDATE `Crossbow` SET `Health`='8.05' WHERE `Level`='6';</v>
      </c>
      <c r="W92" t="str">
        <f t="shared" si="11"/>
        <v>UPDATE `Crossbow` SET `FoodCost`='104555' WHERE `Level`='6';</v>
      </c>
      <c r="X92" t="str">
        <f t="shared" si="11"/>
        <v>UPDATE `Crossbow` SET `WoodCost`='106207' WHERE `Level`='6';</v>
      </c>
      <c r="Y92" t="str">
        <f t="shared" si="11"/>
        <v>UPDATE `Crossbow` SET `StoneCost`='101146' WHERE `Level`='6';</v>
      </c>
      <c r="Z92" t="str">
        <f t="shared" si="11"/>
        <v>UPDATE `Crossbow` SET `MetalCost`='147211' WHERE `Level`='6';</v>
      </c>
      <c r="AA92" t="str">
        <f t="shared" si="11"/>
        <v>UPDATE `Crossbow` SET `TimeMin`='5h:24m:00' WHERE `Level`='6';</v>
      </c>
      <c r="AB92" t="str">
        <f t="shared" si="11"/>
        <v>UPDATE `Crossbow` SET `TimeInt`='19440' WHERE `Level`='6';</v>
      </c>
      <c r="AC92" t="str">
        <f t="shared" si="11"/>
        <v>UPDATE `Crossbow` SET `Required`='' WHERE `Level`='6';</v>
      </c>
      <c r="AD92" t="str">
        <f t="shared" si="11"/>
        <v>UPDATE `Crossbow` SET `Required_ID`='0' WHERE `Level`='6';</v>
      </c>
      <c r="AE92" t="str">
        <f t="shared" si="11"/>
        <v>UPDATE `Crossbow` SET `RequiredLevel`='0' WHERE `Level`='6';</v>
      </c>
    </row>
    <row r="93" spans="1:42" x14ac:dyDescent="0.25">
      <c r="A93" s="18">
        <v>7</v>
      </c>
      <c r="B93" s="73">
        <v>158</v>
      </c>
      <c r="C93" s="20">
        <v>13770</v>
      </c>
      <c r="D93" s="103">
        <v>5.9</v>
      </c>
      <c r="E93" s="103">
        <v>3.3</v>
      </c>
      <c r="F93" s="103">
        <v>8.25</v>
      </c>
      <c r="G93" s="95">
        <v>161171</v>
      </c>
      <c r="H93" s="95">
        <v>153886</v>
      </c>
      <c r="I93" s="95">
        <v>149983</v>
      </c>
      <c r="J93" s="95">
        <v>223582</v>
      </c>
      <c r="K93" s="123" t="s">
        <v>264</v>
      </c>
      <c r="L93" s="70">
        <v>29160</v>
      </c>
      <c r="M93" s="15"/>
      <c r="N93" s="54">
        <v>0</v>
      </c>
      <c r="O93" s="54">
        <v>0</v>
      </c>
      <c r="P93" s="91">
        <v>0</v>
      </c>
      <c r="R93" t="str">
        <f t="shared" si="11"/>
        <v>UPDATE `Crossbow` SET `TrainingTime`='158' WHERE `Level`='7';</v>
      </c>
      <c r="S93" t="str">
        <f t="shared" si="11"/>
        <v>UPDATE `Crossbow` SET `MightBonus`='13770' WHERE `Level`='7';</v>
      </c>
      <c r="T93" t="str">
        <f t="shared" si="11"/>
        <v>UPDATE `Crossbow` SET `Attack`='5.9' WHERE `Level`='7';</v>
      </c>
      <c r="U93" t="str">
        <f t="shared" si="11"/>
        <v>UPDATE `Crossbow` SET `Defend`='3.3' WHERE `Level`='7';</v>
      </c>
      <c r="V93" t="str">
        <f t="shared" si="11"/>
        <v>UPDATE `Crossbow` SET `Health`='8.25' WHERE `Level`='7';</v>
      </c>
      <c r="W93" t="str">
        <f t="shared" si="11"/>
        <v>UPDATE `Crossbow` SET `FoodCost`='161171' WHERE `Level`='7';</v>
      </c>
      <c r="X93" t="str">
        <f t="shared" si="11"/>
        <v>UPDATE `Crossbow` SET `WoodCost`='153886' WHERE `Level`='7';</v>
      </c>
      <c r="Y93" t="str">
        <f t="shared" si="11"/>
        <v>UPDATE `Crossbow` SET `StoneCost`='149983' WHERE `Level`='7';</v>
      </c>
      <c r="Z93" t="str">
        <f t="shared" si="11"/>
        <v>UPDATE `Crossbow` SET `MetalCost`='223582' WHERE `Level`='7';</v>
      </c>
      <c r="AA93" t="str">
        <f t="shared" si="11"/>
        <v>UPDATE `Crossbow` SET `TimeMin`='8h:06m:00' WHERE `Level`='7';</v>
      </c>
      <c r="AB93" t="str">
        <f t="shared" si="11"/>
        <v>UPDATE `Crossbow` SET `TimeInt`='29160' WHERE `Level`='7';</v>
      </c>
      <c r="AC93" t="str">
        <f t="shared" si="11"/>
        <v>UPDATE `Crossbow` SET `Required`='' WHERE `Level`='7';</v>
      </c>
      <c r="AD93" t="str">
        <f t="shared" si="11"/>
        <v>UPDATE `Crossbow` SET `Required_ID`='0' WHERE `Level`='7';</v>
      </c>
      <c r="AE93" t="str">
        <f t="shared" si="11"/>
        <v>UPDATE `Crossbow` SET `RequiredLevel`='0' WHERE `Level`='7';</v>
      </c>
    </row>
    <row r="94" spans="1:42" x14ac:dyDescent="0.25">
      <c r="A94" s="18">
        <v>8</v>
      </c>
      <c r="B94" s="73">
        <v>151</v>
      </c>
      <c r="C94" s="20">
        <v>34425</v>
      </c>
      <c r="D94" s="103">
        <v>6.05</v>
      </c>
      <c r="E94" s="103">
        <v>3.35</v>
      </c>
      <c r="F94" s="103">
        <v>8.4499999999999993</v>
      </c>
      <c r="G94" s="95">
        <v>409604</v>
      </c>
      <c r="H94" s="95">
        <v>385718</v>
      </c>
      <c r="I94" s="95">
        <v>372587</v>
      </c>
      <c r="J94" s="95">
        <v>553478</v>
      </c>
      <c r="K94" s="124" t="s">
        <v>228</v>
      </c>
      <c r="L94" s="94">
        <v>72900</v>
      </c>
      <c r="M94" s="15"/>
      <c r="N94" s="54">
        <v>0</v>
      </c>
      <c r="O94" s="54">
        <v>0</v>
      </c>
      <c r="P94" s="91">
        <v>0</v>
      </c>
      <c r="R94" t="str">
        <f t="shared" si="11"/>
        <v>UPDATE `Crossbow` SET `TrainingTime`='151' WHERE `Level`='8';</v>
      </c>
      <c r="S94" t="str">
        <f t="shared" si="11"/>
        <v>UPDATE `Crossbow` SET `MightBonus`='34425' WHERE `Level`='8';</v>
      </c>
      <c r="T94" t="str">
        <f t="shared" si="11"/>
        <v>UPDATE `Crossbow` SET `Attack`='6.05' WHERE `Level`='8';</v>
      </c>
      <c r="U94" t="str">
        <f t="shared" si="11"/>
        <v>UPDATE `Crossbow` SET `Defend`='3.35' WHERE `Level`='8';</v>
      </c>
      <c r="V94" t="str">
        <f t="shared" si="11"/>
        <v>UPDATE `Crossbow` SET `Health`='8.45' WHERE `Level`='8';</v>
      </c>
      <c r="W94" t="str">
        <f t="shared" si="11"/>
        <v>UPDATE `Crossbow` SET `FoodCost`='409604' WHERE `Level`='8';</v>
      </c>
      <c r="X94" t="str">
        <f t="shared" si="11"/>
        <v>UPDATE `Crossbow` SET `WoodCost`='385718' WHERE `Level`='8';</v>
      </c>
      <c r="Y94" t="str">
        <f t="shared" si="11"/>
        <v>UPDATE `Crossbow` SET `StoneCost`='372587' WHERE `Level`='8';</v>
      </c>
      <c r="Z94" t="str">
        <f t="shared" si="11"/>
        <v>UPDATE `Crossbow` SET `MetalCost`='553478' WHERE `Level`='8';</v>
      </c>
      <c r="AA94" t="str">
        <f t="shared" si="11"/>
        <v>UPDATE `Crossbow` SET `TimeMin`='20h:15m:00' WHERE `Level`='8';</v>
      </c>
      <c r="AB94" t="str">
        <f t="shared" si="11"/>
        <v>UPDATE `Crossbow` SET `TimeInt`='72900' WHERE `Level`='8';</v>
      </c>
      <c r="AC94" t="str">
        <f t="shared" si="11"/>
        <v>UPDATE `Crossbow` SET `Required`='' WHERE `Level`='8';</v>
      </c>
      <c r="AD94" t="str">
        <f t="shared" si="11"/>
        <v>UPDATE `Crossbow` SET `Required_ID`='0' WHERE `Level`='8';</v>
      </c>
      <c r="AE94" t="str">
        <f t="shared" si="11"/>
        <v>UPDATE `Crossbow` SET `RequiredLevel`='0' WHERE `Level`='8';</v>
      </c>
    </row>
    <row r="95" spans="1:42" x14ac:dyDescent="0.25">
      <c r="A95" s="18">
        <v>9</v>
      </c>
      <c r="B95" s="73">
        <v>144</v>
      </c>
      <c r="C95" s="20">
        <v>51638</v>
      </c>
      <c r="D95" s="103">
        <v>6.2</v>
      </c>
      <c r="E95" s="103">
        <v>3.4</v>
      </c>
      <c r="F95" s="103">
        <v>8.6499999999999986</v>
      </c>
      <c r="G95" s="95">
        <v>623381</v>
      </c>
      <c r="H95" s="95">
        <v>576932</v>
      </c>
      <c r="I95" s="95">
        <v>558767</v>
      </c>
      <c r="J95" s="95">
        <v>822992</v>
      </c>
      <c r="K95" s="123" t="s">
        <v>265</v>
      </c>
      <c r="L95" s="70">
        <v>109350</v>
      </c>
      <c r="M95" s="15"/>
      <c r="N95" s="54">
        <v>0</v>
      </c>
      <c r="O95" s="54">
        <v>0</v>
      </c>
      <c r="P95" s="91">
        <v>0</v>
      </c>
      <c r="R95" t="str">
        <f t="shared" si="11"/>
        <v>UPDATE `Crossbow` SET `TrainingTime`='144' WHERE `Level`='9';</v>
      </c>
      <c r="S95" t="str">
        <f t="shared" si="11"/>
        <v>UPDATE `Crossbow` SET `MightBonus`='51638' WHERE `Level`='9';</v>
      </c>
      <c r="T95" t="str">
        <f t="shared" si="11"/>
        <v>UPDATE `Crossbow` SET `Attack`='6.2' WHERE `Level`='9';</v>
      </c>
      <c r="U95" t="str">
        <f t="shared" si="11"/>
        <v>UPDATE `Crossbow` SET `Defend`='3.4' WHERE `Level`='9';</v>
      </c>
      <c r="V95" t="str">
        <f t="shared" si="11"/>
        <v>UPDATE `Crossbow` SET `Health`='8.65' WHERE `Level`='9';</v>
      </c>
      <c r="W95" t="str">
        <f t="shared" si="11"/>
        <v>UPDATE `Crossbow` SET `FoodCost`='623381' WHERE `Level`='9';</v>
      </c>
      <c r="X95" t="str">
        <f t="shared" si="11"/>
        <v>UPDATE `Crossbow` SET `WoodCost`='576932' WHERE `Level`='9';</v>
      </c>
      <c r="Y95" t="str">
        <f t="shared" si="11"/>
        <v>UPDATE `Crossbow` SET `StoneCost`='558767' WHERE `Level`='9';</v>
      </c>
      <c r="Z95" t="str">
        <f t="shared" si="11"/>
        <v>UPDATE `Crossbow` SET `MetalCost`='822992' WHERE `Level`='9';</v>
      </c>
      <c r="AA95" t="str">
        <f t="shared" si="11"/>
        <v>UPDATE `Crossbow` SET `TimeMin`='1d 6h:22m:30' WHERE `Level`='9';</v>
      </c>
      <c r="AB95" t="str">
        <f t="shared" si="11"/>
        <v>UPDATE `Crossbow` SET `TimeInt`='109350' WHERE `Level`='9';</v>
      </c>
      <c r="AC95" t="str">
        <f t="shared" si="11"/>
        <v>UPDATE `Crossbow` SET `Required`='' WHERE `Level`='9';</v>
      </c>
      <c r="AD95" t="str">
        <f t="shared" si="11"/>
        <v>UPDATE `Crossbow` SET `Required_ID`='0' WHERE `Level`='9';</v>
      </c>
      <c r="AE95" t="str">
        <f t="shared" si="11"/>
        <v>UPDATE `Crossbow` SET `RequiredLevel`='0' WHERE `Level`='9';</v>
      </c>
    </row>
    <row r="96" spans="1:42" x14ac:dyDescent="0.25">
      <c r="A96" s="18">
        <v>10</v>
      </c>
      <c r="B96" s="73">
        <v>137</v>
      </c>
      <c r="C96" s="20">
        <v>61965</v>
      </c>
      <c r="D96" s="103">
        <v>6.35</v>
      </c>
      <c r="E96" s="103">
        <v>3.45</v>
      </c>
      <c r="F96" s="103">
        <v>8.8500000000000014</v>
      </c>
      <c r="G96" s="95">
        <v>705388</v>
      </c>
      <c r="H96" s="95">
        <v>710309</v>
      </c>
      <c r="I96" s="95">
        <v>692972</v>
      </c>
      <c r="J96" s="95">
        <v>989741</v>
      </c>
      <c r="K96" s="124" t="s">
        <v>266</v>
      </c>
      <c r="L96" s="94">
        <v>131220</v>
      </c>
      <c r="M96" s="15" t="s">
        <v>33</v>
      </c>
      <c r="N96" s="54">
        <v>11</v>
      </c>
      <c r="O96" s="54">
        <v>10</v>
      </c>
      <c r="P96" s="91">
        <v>0</v>
      </c>
      <c r="R96" t="str">
        <f t="shared" si="11"/>
        <v>UPDATE `Crossbow` SET `TrainingTime`='137' WHERE `Level`='10';</v>
      </c>
      <c r="S96" t="str">
        <f t="shared" si="11"/>
        <v>UPDATE `Crossbow` SET `MightBonus`='61965' WHERE `Level`='10';</v>
      </c>
      <c r="T96" t="str">
        <f t="shared" si="11"/>
        <v>UPDATE `Crossbow` SET `Attack`='6.35' WHERE `Level`='10';</v>
      </c>
      <c r="U96" t="str">
        <f t="shared" si="11"/>
        <v>UPDATE `Crossbow` SET `Defend`='3.45' WHERE `Level`='10';</v>
      </c>
      <c r="V96" t="str">
        <f t="shared" si="11"/>
        <v>UPDATE `Crossbow` SET `Health`='8.85' WHERE `Level`='10';</v>
      </c>
      <c r="W96" t="str">
        <f t="shared" si="11"/>
        <v>UPDATE `Crossbow` SET `FoodCost`='705388' WHERE `Level`='10';</v>
      </c>
      <c r="X96" t="str">
        <f t="shared" si="11"/>
        <v>UPDATE `Crossbow` SET `WoodCost`='710309' WHERE `Level`='10';</v>
      </c>
      <c r="Y96" t="str">
        <f t="shared" si="11"/>
        <v>UPDATE `Crossbow` SET `StoneCost`='692972' WHERE `Level`='10';</v>
      </c>
      <c r="Z96" t="str">
        <f t="shared" si="11"/>
        <v>UPDATE `Crossbow` SET `MetalCost`='989741' WHERE `Level`='10';</v>
      </c>
      <c r="AA96" t="str">
        <f t="shared" si="11"/>
        <v>UPDATE `Crossbow` SET `TimeMin`='1d 12h:27m:00' WHERE `Level`='10';</v>
      </c>
      <c r="AB96" t="str">
        <f t="shared" si="11"/>
        <v>UPDATE `Crossbow` SET `TimeInt`='131220' WHERE `Level`='10';</v>
      </c>
      <c r="AC96" t="str">
        <f t="shared" si="11"/>
        <v>UPDATE `Crossbow` SET `Required`='Metal Lv10' WHERE `Level`='10';</v>
      </c>
      <c r="AD96" t="str">
        <f t="shared" si="11"/>
        <v>UPDATE `Crossbow` SET `Required_ID`='11' WHERE `Level`='10';</v>
      </c>
      <c r="AE96" t="str">
        <f t="shared" si="11"/>
        <v>UPDATE `Crossbow` SET `RequiredLevel`='10' WHERE `Level`='10';</v>
      </c>
    </row>
    <row r="97" spans="1:42" x14ac:dyDescent="0.25">
      <c r="A97" s="18">
        <v>11</v>
      </c>
      <c r="B97" s="73">
        <v>130</v>
      </c>
      <c r="C97" s="20">
        <v>74358</v>
      </c>
      <c r="D97" s="103">
        <v>6.5</v>
      </c>
      <c r="E97" s="103">
        <v>3.5</v>
      </c>
      <c r="F97" s="103">
        <v>9.0500000000000007</v>
      </c>
      <c r="G97" s="95">
        <v>883607</v>
      </c>
      <c r="H97" s="95">
        <v>830761</v>
      </c>
      <c r="I97" s="95">
        <v>798943</v>
      </c>
      <c r="J97" s="95">
        <v>1204780</v>
      </c>
      <c r="K97" s="123" t="s">
        <v>267</v>
      </c>
      <c r="L97" s="70">
        <v>157464</v>
      </c>
      <c r="M97" s="15" t="s">
        <v>40</v>
      </c>
      <c r="N97" s="54">
        <v>11</v>
      </c>
      <c r="O97" s="54">
        <v>11</v>
      </c>
      <c r="P97" s="91">
        <v>0</v>
      </c>
      <c r="R97" t="str">
        <f t="shared" si="11"/>
        <v>UPDATE `Crossbow` SET `TrainingTime`='130' WHERE `Level`='11';</v>
      </c>
      <c r="S97" t="str">
        <f t="shared" si="11"/>
        <v>UPDATE `Crossbow` SET `MightBonus`='74358' WHERE `Level`='11';</v>
      </c>
      <c r="T97" t="str">
        <f t="shared" si="11"/>
        <v>UPDATE `Crossbow` SET `Attack`='6.5' WHERE `Level`='11';</v>
      </c>
      <c r="U97" t="str">
        <f t="shared" si="11"/>
        <v>UPDATE `Crossbow` SET `Defend`='3.5' WHERE `Level`='11';</v>
      </c>
      <c r="V97" t="str">
        <f t="shared" si="11"/>
        <v>UPDATE `Crossbow` SET `Health`='9.05' WHERE `Level`='11';</v>
      </c>
      <c r="W97" t="str">
        <f t="shared" si="11"/>
        <v>UPDATE `Crossbow` SET `FoodCost`='883607' WHERE `Level`='11';</v>
      </c>
      <c r="X97" t="str">
        <f t="shared" si="11"/>
        <v>UPDATE `Crossbow` SET `WoodCost`='830761' WHERE `Level`='11';</v>
      </c>
      <c r="Y97" t="str">
        <f t="shared" si="11"/>
        <v>UPDATE `Crossbow` SET `StoneCost`='798943' WHERE `Level`='11';</v>
      </c>
      <c r="Z97" t="str">
        <f t="shared" si="11"/>
        <v>UPDATE `Crossbow` SET `MetalCost`='1204780' WHERE `Level`='11';</v>
      </c>
      <c r="AA97" t="str">
        <f t="shared" si="11"/>
        <v>UPDATE `Crossbow` SET `TimeMin`='1d 19h:44m:24' WHERE `Level`='11';</v>
      </c>
      <c r="AB97" t="str">
        <f t="shared" si="11"/>
        <v>UPDATE `Crossbow` SET `TimeInt`='157464' WHERE `Level`='11';</v>
      </c>
      <c r="AC97" t="str">
        <f t="shared" si="11"/>
        <v>UPDATE `Crossbow` SET `Required`='Metal Lv11' WHERE `Level`='11';</v>
      </c>
      <c r="AD97" t="str">
        <f t="shared" si="11"/>
        <v>UPDATE `Crossbow` SET `Required_ID`='11' WHERE `Level`='11';</v>
      </c>
      <c r="AE97" t="str">
        <f t="shared" si="11"/>
        <v>UPDATE `Crossbow` SET `RequiredLevel`='11' WHERE `Level`='11';</v>
      </c>
    </row>
    <row r="98" spans="1:42" x14ac:dyDescent="0.25">
      <c r="A98" s="18">
        <v>12</v>
      </c>
      <c r="B98" s="73">
        <v>123</v>
      </c>
      <c r="C98" s="20">
        <v>89230</v>
      </c>
      <c r="D98" s="103">
        <v>6.65</v>
      </c>
      <c r="E98" s="103">
        <v>3.55</v>
      </c>
      <c r="F98" s="103">
        <v>9.25</v>
      </c>
      <c r="G98" s="95">
        <v>1015139</v>
      </c>
      <c r="H98" s="95">
        <v>1050362</v>
      </c>
      <c r="I98" s="95">
        <v>968981</v>
      </c>
      <c r="J98" s="95">
        <v>1427186</v>
      </c>
      <c r="K98" s="124" t="s">
        <v>268</v>
      </c>
      <c r="L98" s="94">
        <v>188957</v>
      </c>
      <c r="M98" s="15" t="s">
        <v>41</v>
      </c>
      <c r="N98" s="54">
        <v>11</v>
      </c>
      <c r="O98" s="54">
        <v>12</v>
      </c>
      <c r="P98" s="91">
        <v>0</v>
      </c>
      <c r="R98" t="str">
        <f t="shared" si="11"/>
        <v>UPDATE `Crossbow` SET `TrainingTime`='123' WHERE `Level`='12';</v>
      </c>
      <c r="S98" t="str">
        <f t="shared" si="11"/>
        <v>UPDATE `Crossbow` SET `MightBonus`='89230' WHERE `Level`='12';</v>
      </c>
      <c r="T98" t="str">
        <f t="shared" si="11"/>
        <v>UPDATE `Crossbow` SET `Attack`='6.65' WHERE `Level`='12';</v>
      </c>
      <c r="U98" t="str">
        <f t="shared" si="11"/>
        <v>UPDATE `Crossbow` SET `Defend`='3.55' WHERE `Level`='12';</v>
      </c>
      <c r="V98" t="str">
        <f t="shared" si="11"/>
        <v>UPDATE `Crossbow` SET `Health`='9.25' WHERE `Level`='12';</v>
      </c>
      <c r="W98" t="str">
        <f t="shared" si="11"/>
        <v>UPDATE `Crossbow` SET `FoodCost`='1015139' WHERE `Level`='12';</v>
      </c>
      <c r="X98" t="str">
        <f t="shared" si="11"/>
        <v>UPDATE `Crossbow` SET `WoodCost`='1050362' WHERE `Level`='12';</v>
      </c>
      <c r="Y98" t="str">
        <f t="shared" si="11"/>
        <v>UPDATE `Crossbow` SET `StoneCost`='968981' WHERE `Level`='12';</v>
      </c>
      <c r="Z98" t="str">
        <f t="shared" si="11"/>
        <v>UPDATE `Crossbow` SET `MetalCost`='1427186' WHERE `Level`='12';</v>
      </c>
      <c r="AA98" t="str">
        <f t="shared" si="11"/>
        <v>UPDATE `Crossbow` SET `TimeMin`='2d 4h:29m:17' WHERE `Level`='12';</v>
      </c>
      <c r="AB98" t="str">
        <f t="shared" si="11"/>
        <v>UPDATE `Crossbow` SET `TimeInt`='188957' WHERE `Level`='12';</v>
      </c>
      <c r="AC98" t="str">
        <f t="shared" si="11"/>
        <v>UPDATE `Crossbow` SET `Required`='Metal Lv12' WHERE `Level`='12';</v>
      </c>
      <c r="AD98" t="str">
        <f t="shared" si="11"/>
        <v>UPDATE `Crossbow` SET `Required_ID`='11' WHERE `Level`='12';</v>
      </c>
      <c r="AE98" t="str">
        <f t="shared" si="11"/>
        <v>UPDATE `Crossbow` SET `RequiredLevel`='12' WHERE `Level`='12';</v>
      </c>
    </row>
    <row r="99" spans="1:42" x14ac:dyDescent="0.25">
      <c r="A99" s="18">
        <v>13</v>
      </c>
      <c r="B99" s="73">
        <v>116</v>
      </c>
      <c r="C99" s="20">
        <v>107076</v>
      </c>
      <c r="D99" s="103">
        <v>6.8</v>
      </c>
      <c r="E99" s="103">
        <v>3.6</v>
      </c>
      <c r="F99" s="103">
        <v>9.4499999999999993</v>
      </c>
      <c r="G99" s="95">
        <v>1228748</v>
      </c>
      <c r="H99" s="95">
        <v>1201682</v>
      </c>
      <c r="I99" s="95">
        <v>1212236</v>
      </c>
      <c r="J99" s="95">
        <v>1711327</v>
      </c>
      <c r="K99" s="123" t="s">
        <v>233</v>
      </c>
      <c r="L99" s="70">
        <v>226749</v>
      </c>
      <c r="M99" s="15" t="s">
        <v>42</v>
      </c>
      <c r="N99" s="54">
        <v>11</v>
      </c>
      <c r="O99" s="54">
        <v>13</v>
      </c>
      <c r="P99" s="91">
        <v>0</v>
      </c>
      <c r="R99" t="str">
        <f t="shared" si="11"/>
        <v>UPDATE `Crossbow` SET `TrainingTime`='116' WHERE `Level`='13';</v>
      </c>
      <c r="S99" t="str">
        <f t="shared" si="11"/>
        <v>UPDATE `Crossbow` SET `MightBonus`='107076' WHERE `Level`='13';</v>
      </c>
      <c r="T99" t="str">
        <f t="shared" si="11"/>
        <v>UPDATE `Crossbow` SET `Attack`='6.8' WHERE `Level`='13';</v>
      </c>
      <c r="U99" t="str">
        <f t="shared" si="11"/>
        <v>UPDATE `Crossbow` SET `Defend`='3.6' WHERE `Level`='13';</v>
      </c>
      <c r="V99" t="str">
        <f t="shared" si="11"/>
        <v>UPDATE `Crossbow` SET `Health`='9.45' WHERE `Level`='13';</v>
      </c>
      <c r="W99" t="str">
        <f t="shared" si="11"/>
        <v>UPDATE `Crossbow` SET `FoodCost`='1228748' WHERE `Level`='13';</v>
      </c>
      <c r="X99" t="str">
        <f t="shared" si="11"/>
        <v>UPDATE `Crossbow` SET `WoodCost`='1201682' WHERE `Level`='13';</v>
      </c>
      <c r="Y99" t="str">
        <f t="shared" si="11"/>
        <v>UPDATE `Crossbow` SET `StoneCost`='1212236' WHERE `Level`='13';</v>
      </c>
      <c r="Z99" t="str">
        <f t="shared" si="11"/>
        <v>UPDATE `Crossbow` SET `MetalCost`='1711327' WHERE `Level`='13';</v>
      </c>
      <c r="AA99" t="str">
        <f t="shared" si="11"/>
        <v>UPDATE `Crossbow` SET `TimeMin`='2d 14h:59m:09' WHERE `Level`='13';</v>
      </c>
      <c r="AB99" t="str">
        <f t="shared" si="11"/>
        <v>UPDATE `Crossbow` SET `TimeInt`='226749' WHERE `Level`='13';</v>
      </c>
      <c r="AC99" t="str">
        <f t="shared" si="11"/>
        <v>UPDATE `Crossbow` SET `Required`='Metal Lv13' WHERE `Level`='13';</v>
      </c>
      <c r="AD99" t="str">
        <f t="shared" si="11"/>
        <v>UPDATE `Crossbow` SET `Required_ID`='11' WHERE `Level`='13';</v>
      </c>
      <c r="AE99" t="str">
        <f t="shared" si="11"/>
        <v>UPDATE `Crossbow` SET `RequiredLevel`='13' WHERE `Level`='13';</v>
      </c>
    </row>
    <row r="100" spans="1:42" x14ac:dyDescent="0.25">
      <c r="A100" s="18">
        <v>14</v>
      </c>
      <c r="B100" s="73">
        <v>109</v>
      </c>
      <c r="C100" s="20">
        <v>128491</v>
      </c>
      <c r="D100" s="103">
        <v>6.95</v>
      </c>
      <c r="E100" s="103">
        <v>3.65</v>
      </c>
      <c r="F100" s="103">
        <v>9.6499999999999986</v>
      </c>
      <c r="G100" s="95">
        <v>1461524</v>
      </c>
      <c r="H100" s="95">
        <v>1435523</v>
      </c>
      <c r="I100" s="95">
        <v>1426772</v>
      </c>
      <c r="J100" s="95">
        <v>2100881</v>
      </c>
      <c r="K100" s="125" t="s">
        <v>253</v>
      </c>
      <c r="L100" s="94">
        <v>272099</v>
      </c>
      <c r="M100" s="15" t="s">
        <v>43</v>
      </c>
      <c r="N100" s="54">
        <v>11</v>
      </c>
      <c r="O100" s="54">
        <v>14</v>
      </c>
      <c r="P100" s="91">
        <v>0</v>
      </c>
      <c r="R100" t="str">
        <f t="shared" si="11"/>
        <v>UPDATE `Crossbow` SET `TrainingTime`='109' WHERE `Level`='14';</v>
      </c>
      <c r="S100" t="str">
        <f t="shared" si="11"/>
        <v>UPDATE `Crossbow` SET `MightBonus`='128491' WHERE `Level`='14';</v>
      </c>
      <c r="T100" t="str">
        <f t="shared" si="11"/>
        <v>UPDATE `Crossbow` SET `Attack`='6.95' WHERE `Level`='14';</v>
      </c>
      <c r="U100" t="str">
        <f t="shared" si="11"/>
        <v>UPDATE `Crossbow` SET `Defend`='3.65' WHERE `Level`='14';</v>
      </c>
      <c r="V100" t="str">
        <f t="shared" si="11"/>
        <v>UPDATE `Crossbow` SET `Health`='9.65' WHERE `Level`='14';</v>
      </c>
      <c r="W100" t="str">
        <f t="shared" si="11"/>
        <v>UPDATE `Crossbow` SET `FoodCost`='1461524' WHERE `Level`='14';</v>
      </c>
      <c r="X100" t="str">
        <f t="shared" si="11"/>
        <v>UPDATE `Crossbow` SET `WoodCost`='1435523' WHERE `Level`='14';</v>
      </c>
      <c r="Y100" t="str">
        <f t="shared" si="11"/>
        <v>UPDATE `Crossbow` SET `StoneCost`='1426772' WHERE `Level`='14';</v>
      </c>
      <c r="Z100" t="str">
        <f t="shared" si="11"/>
        <v>UPDATE `Crossbow` SET `MetalCost`='2100881' WHERE `Level`='14';</v>
      </c>
      <c r="AA100" t="str">
        <f t="shared" si="11"/>
        <v>UPDATE `Crossbow` SET `TimeMin`='3d 3h:34m:59' WHERE `Level`='14';</v>
      </c>
      <c r="AB100" t="str">
        <f t="shared" si="11"/>
        <v>UPDATE `Crossbow` SET `TimeInt`='272099' WHERE `Level`='14';</v>
      </c>
      <c r="AC100" t="str">
        <f t="shared" si="11"/>
        <v>UPDATE `Crossbow` SET `Required`='Metal Lv14' WHERE `Level`='14';</v>
      </c>
      <c r="AD100" t="str">
        <f t="shared" si="11"/>
        <v>UPDATE `Crossbow` SET `Required_ID`='11' WHERE `Level`='14';</v>
      </c>
      <c r="AE100" t="str">
        <f t="shared" si="11"/>
        <v>UPDATE `Crossbow` SET `RequiredLevel`='14' WHERE `Level`='14';</v>
      </c>
    </row>
    <row r="101" spans="1:42" x14ac:dyDescent="0.25">
      <c r="A101" s="18">
        <v>15</v>
      </c>
      <c r="B101" s="73">
        <v>106</v>
      </c>
      <c r="C101" s="20">
        <v>192737</v>
      </c>
      <c r="D101" s="103">
        <v>7.1</v>
      </c>
      <c r="E101" s="103">
        <v>3.7</v>
      </c>
      <c r="F101" s="103">
        <v>9.8500000000000014</v>
      </c>
      <c r="G101" s="95">
        <v>2300261</v>
      </c>
      <c r="H101" s="95">
        <v>2153798</v>
      </c>
      <c r="I101" s="95">
        <v>2084782</v>
      </c>
      <c r="J101" s="95">
        <v>3098195</v>
      </c>
      <c r="K101" s="126" t="s">
        <v>269</v>
      </c>
      <c r="L101" s="70">
        <v>408149</v>
      </c>
      <c r="M101" s="15" t="s">
        <v>44</v>
      </c>
      <c r="N101" s="54">
        <v>11</v>
      </c>
      <c r="O101" s="54">
        <v>15</v>
      </c>
      <c r="P101" s="91">
        <v>0</v>
      </c>
      <c r="R101" t="str">
        <f t="shared" si="11"/>
        <v>UPDATE `Crossbow` SET `TrainingTime`='106' WHERE `Level`='15';</v>
      </c>
      <c r="S101" t="str">
        <f t="shared" si="11"/>
        <v>UPDATE `Crossbow` SET `MightBonus`='192737' WHERE `Level`='15';</v>
      </c>
      <c r="T101" t="str">
        <f t="shared" si="11"/>
        <v>UPDATE `Crossbow` SET `Attack`='7.1' WHERE `Level`='15';</v>
      </c>
      <c r="U101" t="str">
        <f t="shared" si="11"/>
        <v>UPDATE `Crossbow` SET `Defend`='3.7' WHERE `Level`='15';</v>
      </c>
      <c r="V101" t="str">
        <f t="shared" si="11"/>
        <v>UPDATE `Crossbow` SET `Health`='9.85' WHERE `Level`='15';</v>
      </c>
      <c r="W101" t="str">
        <f t="shared" si="11"/>
        <v>UPDATE `Crossbow` SET `FoodCost`='2300261' WHERE `Level`='15';</v>
      </c>
      <c r="X101" t="str">
        <f t="shared" si="11"/>
        <v>UPDATE `Crossbow` SET `WoodCost`='2153798' WHERE `Level`='15';</v>
      </c>
      <c r="Y101" t="str">
        <f t="shared" si="11"/>
        <v>UPDATE `Crossbow` SET `StoneCost`='2084782' WHERE `Level`='15';</v>
      </c>
      <c r="Z101" t="str">
        <f t="shared" si="11"/>
        <v>UPDATE `Crossbow` SET `MetalCost`='3098195' WHERE `Level`='15';</v>
      </c>
      <c r="AA101" t="str">
        <f t="shared" si="11"/>
        <v>UPDATE `Crossbow` SET `TimeMin`='4d 17h:22m:29' WHERE `Level`='15';</v>
      </c>
      <c r="AB101" t="str">
        <f t="shared" si="11"/>
        <v>UPDATE `Crossbow` SET `TimeInt`='408149' WHERE `Level`='15';</v>
      </c>
      <c r="AC101" t="str">
        <f t="shared" si="11"/>
        <v>UPDATE `Crossbow` SET `Required`='Metal Lv15' WHERE `Level`='15';</v>
      </c>
      <c r="AD101" t="str">
        <f t="shared" si="11"/>
        <v>UPDATE `Crossbow` SET `Required_ID`='11' WHERE `Level`='15';</v>
      </c>
      <c r="AE101" t="str">
        <f t="shared" si="11"/>
        <v>UPDATE `Crossbow` SET `RequiredLevel`='15' WHERE `Level`='15';</v>
      </c>
    </row>
    <row r="102" spans="1:42" x14ac:dyDescent="0.25">
      <c r="A102" s="18">
        <v>16</v>
      </c>
      <c r="B102" s="73">
        <v>103</v>
      </c>
      <c r="C102" s="20">
        <v>481840</v>
      </c>
      <c r="D102" s="103">
        <v>7.25</v>
      </c>
      <c r="E102" s="103">
        <v>3.75</v>
      </c>
      <c r="F102" s="103">
        <v>10.050000000000001</v>
      </c>
      <c r="G102" s="95">
        <v>5570921</v>
      </c>
      <c r="H102" s="95">
        <v>5397458</v>
      </c>
      <c r="I102" s="95">
        <v>5211863</v>
      </c>
      <c r="J102" s="95">
        <v>7911893</v>
      </c>
      <c r="K102" s="125" t="s">
        <v>270</v>
      </c>
      <c r="L102" s="94">
        <v>1020368</v>
      </c>
      <c r="M102" s="15" t="s">
        <v>51</v>
      </c>
      <c r="N102" s="54">
        <v>11</v>
      </c>
      <c r="O102" s="54">
        <v>16</v>
      </c>
      <c r="P102" s="91">
        <v>0</v>
      </c>
      <c r="R102" t="str">
        <f t="shared" si="11"/>
        <v>UPDATE `Crossbow` SET `TrainingTime`='103' WHERE `Level`='16';</v>
      </c>
      <c r="S102" t="str">
        <f t="shared" si="11"/>
        <v>UPDATE `Crossbow` SET `MightBonus`='481840' WHERE `Level`='16';</v>
      </c>
      <c r="T102" t="str">
        <f t="shared" si="11"/>
        <v>UPDATE `Crossbow` SET `Attack`='7.25' WHERE `Level`='16';</v>
      </c>
      <c r="U102" t="str">
        <f t="shared" si="11"/>
        <v>UPDATE `Crossbow` SET `Defend`='3.75' WHERE `Level`='16';</v>
      </c>
      <c r="V102" t="str">
        <f t="shared" si="11"/>
        <v>UPDATE `Crossbow` SET `Health`='10.05' WHERE `Level`='16';</v>
      </c>
      <c r="W102" t="str">
        <f t="shared" si="11"/>
        <v>UPDATE `Crossbow` SET `FoodCost`='5570921' WHERE `Level`='16';</v>
      </c>
      <c r="X102" t="str">
        <f t="shared" si="11"/>
        <v>UPDATE `Crossbow` SET `WoodCost`='5397458' WHERE `Level`='16';</v>
      </c>
      <c r="Y102" t="str">
        <f t="shared" si="11"/>
        <v>UPDATE `Crossbow` SET `StoneCost`='5211863' WHERE `Level`='16';</v>
      </c>
      <c r="Z102" t="str">
        <f t="shared" si="11"/>
        <v>UPDATE `Crossbow` SET `MetalCost`='7911893' WHERE `Level`='16';</v>
      </c>
      <c r="AA102" t="str">
        <f t="shared" si="11"/>
        <v>UPDATE `Crossbow` SET `TimeMin`='11d 19h:26m:08' WHERE `Level`='16';</v>
      </c>
      <c r="AB102" t="str">
        <f t="shared" si="11"/>
        <v>UPDATE `Crossbow` SET `TimeInt`='1020368' WHERE `Level`='16';</v>
      </c>
      <c r="AC102" t="str">
        <f t="shared" si="11"/>
        <v>UPDATE `Crossbow` SET `Required`='Metal Lv16' WHERE `Level`='16';</v>
      </c>
      <c r="AD102" t="str">
        <f t="shared" si="11"/>
        <v>UPDATE `Crossbow` SET `Required_ID`='11' WHERE `Level`='16';</v>
      </c>
      <c r="AE102" t="str">
        <f t="shared" si="11"/>
        <v>UPDATE `Crossbow` SET `RequiredLevel`='16' WHERE `Level`='16';</v>
      </c>
    </row>
    <row r="103" spans="1:42" x14ac:dyDescent="0.25">
      <c r="A103" s="18">
        <v>17</v>
      </c>
      <c r="B103" s="73">
        <v>100</v>
      </c>
      <c r="C103" s="20">
        <v>722760</v>
      </c>
      <c r="D103" s="103">
        <v>7.4</v>
      </c>
      <c r="E103" s="103">
        <v>3.8</v>
      </c>
      <c r="F103" s="103">
        <v>10.25</v>
      </c>
      <c r="G103" s="95">
        <v>8401351</v>
      </c>
      <c r="H103" s="95">
        <v>8078246</v>
      </c>
      <c r="I103" s="95">
        <v>7826765</v>
      </c>
      <c r="J103" s="95">
        <v>11831804</v>
      </c>
      <c r="K103" s="126" t="s">
        <v>271</v>
      </c>
      <c r="L103" s="70">
        <v>1530551</v>
      </c>
      <c r="M103" s="15" t="s">
        <v>52</v>
      </c>
      <c r="N103" s="54">
        <v>11</v>
      </c>
      <c r="O103" s="54">
        <v>17</v>
      </c>
      <c r="P103" s="91">
        <v>0</v>
      </c>
      <c r="R103" t="str">
        <f t="shared" ref="R103:AE106" si="12">CONCATENATE($Q$86,R$86,$Q$87,B103,$Q$88,$A103,$Q$89)</f>
        <v>UPDATE `Crossbow` SET `TrainingTime`='100' WHERE `Level`='17';</v>
      </c>
      <c r="S103" t="str">
        <f t="shared" si="12"/>
        <v>UPDATE `Crossbow` SET `MightBonus`='722760' WHERE `Level`='17';</v>
      </c>
      <c r="T103" t="str">
        <f t="shared" si="12"/>
        <v>UPDATE `Crossbow` SET `Attack`='7.4' WHERE `Level`='17';</v>
      </c>
      <c r="U103" t="str">
        <f t="shared" si="12"/>
        <v>UPDATE `Crossbow` SET `Defend`='3.8' WHERE `Level`='17';</v>
      </c>
      <c r="V103" t="str">
        <f t="shared" si="12"/>
        <v>UPDATE `Crossbow` SET `Health`='10.25' WHERE `Level`='17';</v>
      </c>
      <c r="W103" t="str">
        <f t="shared" si="12"/>
        <v>UPDATE `Crossbow` SET `FoodCost`='8401351' WHERE `Level`='17';</v>
      </c>
      <c r="X103" t="str">
        <f t="shared" si="12"/>
        <v>UPDATE `Crossbow` SET `WoodCost`='8078246' WHERE `Level`='17';</v>
      </c>
      <c r="Y103" t="str">
        <f t="shared" si="12"/>
        <v>UPDATE `Crossbow` SET `StoneCost`='7826765' WHERE `Level`='17';</v>
      </c>
      <c r="Z103" t="str">
        <f t="shared" si="12"/>
        <v>UPDATE `Crossbow` SET `MetalCost`='11831804' WHERE `Level`='17';</v>
      </c>
      <c r="AA103" t="str">
        <f t="shared" si="12"/>
        <v>UPDATE `Crossbow` SET `TimeMin`='17d 17h:09m:11' WHERE `Level`='17';</v>
      </c>
      <c r="AB103" t="str">
        <f t="shared" si="12"/>
        <v>UPDATE `Crossbow` SET `TimeInt`='1530551' WHERE `Level`='17';</v>
      </c>
      <c r="AC103" t="str">
        <f t="shared" si="12"/>
        <v>UPDATE `Crossbow` SET `Required`='Metal Lv17' WHERE `Level`='17';</v>
      </c>
      <c r="AD103" t="str">
        <f t="shared" si="12"/>
        <v>UPDATE `Crossbow` SET `Required_ID`='11' WHERE `Level`='17';</v>
      </c>
      <c r="AE103" t="str">
        <f t="shared" si="12"/>
        <v>UPDATE `Crossbow` SET `RequiredLevel`='17' WHERE `Level`='17';</v>
      </c>
    </row>
    <row r="104" spans="1:42" x14ac:dyDescent="0.25">
      <c r="A104" s="18">
        <v>18</v>
      </c>
      <c r="B104" s="73">
        <v>97</v>
      </c>
      <c r="C104" s="20">
        <v>1445520</v>
      </c>
      <c r="D104" s="103">
        <v>7.5500000000000007</v>
      </c>
      <c r="E104" s="103">
        <v>3.85</v>
      </c>
      <c r="F104" s="103">
        <v>10.45</v>
      </c>
      <c r="G104" s="95">
        <v>17341766</v>
      </c>
      <c r="H104" s="95">
        <v>16156264</v>
      </c>
      <c r="I104" s="95">
        <v>15653479</v>
      </c>
      <c r="J104" s="95">
        <v>23124640</v>
      </c>
      <c r="K104" s="126" t="s">
        <v>258</v>
      </c>
      <c r="L104" s="94">
        <v>3061101</v>
      </c>
      <c r="M104" s="15" t="s">
        <v>53</v>
      </c>
      <c r="N104" s="54">
        <v>11</v>
      </c>
      <c r="O104" s="54">
        <v>18</v>
      </c>
      <c r="P104" s="91">
        <v>0</v>
      </c>
      <c r="R104" t="str">
        <f t="shared" si="12"/>
        <v>UPDATE `Crossbow` SET `TrainingTime`='97' WHERE `Level`='18';</v>
      </c>
      <c r="S104" t="str">
        <f t="shared" si="12"/>
        <v>UPDATE `Crossbow` SET `MightBonus`='1445520' WHERE `Level`='18';</v>
      </c>
      <c r="T104" t="str">
        <f t="shared" si="12"/>
        <v>UPDATE `Crossbow` SET `Attack`='7.55' WHERE `Level`='18';</v>
      </c>
      <c r="U104" t="str">
        <f t="shared" si="12"/>
        <v>UPDATE `Crossbow` SET `Defend`='3.85' WHERE `Level`='18';</v>
      </c>
      <c r="V104" t="str">
        <f t="shared" si="12"/>
        <v>UPDATE `Crossbow` SET `Health`='10.45' WHERE `Level`='18';</v>
      </c>
      <c r="W104" t="str">
        <f t="shared" si="12"/>
        <v>UPDATE `Crossbow` SET `FoodCost`='17341766' WHERE `Level`='18';</v>
      </c>
      <c r="X104" t="str">
        <f t="shared" si="12"/>
        <v>UPDATE `Crossbow` SET `WoodCost`='16156264' WHERE `Level`='18';</v>
      </c>
      <c r="Y104" t="str">
        <f t="shared" si="12"/>
        <v>UPDATE `Crossbow` SET `StoneCost`='15653479' WHERE `Level`='18';</v>
      </c>
      <c r="Z104" t="str">
        <f t="shared" si="12"/>
        <v>UPDATE `Crossbow` SET `MetalCost`='23124640' WHERE `Level`='18';</v>
      </c>
      <c r="AA104" t="str">
        <f t="shared" si="12"/>
        <v>UPDATE `Crossbow` SET `TimeMin`='35d 10h:18m:21' WHERE `Level`='18';</v>
      </c>
      <c r="AB104" t="str">
        <f t="shared" si="12"/>
        <v>UPDATE `Crossbow` SET `TimeInt`='3061101' WHERE `Level`='18';</v>
      </c>
      <c r="AC104" t="str">
        <f t="shared" si="12"/>
        <v>UPDATE `Crossbow` SET `Required`='Metal Lv18' WHERE `Level`='18';</v>
      </c>
      <c r="AD104" t="str">
        <f t="shared" si="12"/>
        <v>UPDATE `Crossbow` SET `Required_ID`='11' WHERE `Level`='18';</v>
      </c>
      <c r="AE104" t="str">
        <f t="shared" si="12"/>
        <v>UPDATE `Crossbow` SET `RequiredLevel`='18' WHERE `Level`='18';</v>
      </c>
    </row>
    <row r="105" spans="1:42" x14ac:dyDescent="0.25">
      <c r="A105" s="18">
        <v>19</v>
      </c>
      <c r="B105" s="73">
        <v>94</v>
      </c>
      <c r="C105" s="20">
        <v>2168279</v>
      </c>
      <c r="D105" s="103">
        <v>7.6999999999999993</v>
      </c>
      <c r="E105" s="103">
        <v>3.9</v>
      </c>
      <c r="F105" s="103">
        <v>10.649999999999999</v>
      </c>
      <c r="G105" s="95">
        <v>25022317</v>
      </c>
      <c r="H105" s="95">
        <v>24227159</v>
      </c>
      <c r="I105" s="95">
        <v>23813363</v>
      </c>
      <c r="J105" s="95">
        <v>35351300</v>
      </c>
      <c r="K105" s="126" t="s">
        <v>259</v>
      </c>
      <c r="L105" s="70">
        <v>4591650</v>
      </c>
      <c r="M105" s="15" t="s">
        <v>54</v>
      </c>
      <c r="N105" s="54">
        <v>11</v>
      </c>
      <c r="O105" s="54">
        <v>19</v>
      </c>
      <c r="P105" s="91">
        <v>0</v>
      </c>
      <c r="R105" t="str">
        <f t="shared" si="12"/>
        <v>UPDATE `Crossbow` SET `TrainingTime`='94' WHERE `Level`='19';</v>
      </c>
      <c r="S105" t="str">
        <f t="shared" si="12"/>
        <v>UPDATE `Crossbow` SET `MightBonus`='2168279' WHERE `Level`='19';</v>
      </c>
      <c r="T105" t="str">
        <f t="shared" si="12"/>
        <v>UPDATE `Crossbow` SET `Attack`='7.7' WHERE `Level`='19';</v>
      </c>
      <c r="U105" t="str">
        <f t="shared" si="12"/>
        <v>UPDATE `Crossbow` SET `Defend`='3.9' WHERE `Level`='19';</v>
      </c>
      <c r="V105" t="str">
        <f t="shared" si="12"/>
        <v>UPDATE `Crossbow` SET `Health`='10.65' WHERE `Level`='19';</v>
      </c>
      <c r="W105" t="str">
        <f t="shared" si="12"/>
        <v>UPDATE `Crossbow` SET `FoodCost`='25022317' WHERE `Level`='19';</v>
      </c>
      <c r="X105" t="str">
        <f t="shared" si="12"/>
        <v>UPDATE `Crossbow` SET `WoodCost`='24227159' WHERE `Level`='19';</v>
      </c>
      <c r="Y105" t="str">
        <f t="shared" si="12"/>
        <v>UPDATE `Crossbow` SET `StoneCost`='23813363' WHERE `Level`='19';</v>
      </c>
      <c r="Z105" t="str">
        <f t="shared" si="12"/>
        <v>UPDATE `Crossbow` SET `MetalCost`='35351300' WHERE `Level`='19';</v>
      </c>
      <c r="AA105" t="str">
        <f t="shared" si="12"/>
        <v>UPDATE `Crossbow` SET `TimeMin`='53d 10h:18m:20' WHERE `Level`='19';</v>
      </c>
      <c r="AB105" t="str">
        <f t="shared" si="12"/>
        <v>UPDATE `Crossbow` SET `TimeInt`='4591650' WHERE `Level`='19';</v>
      </c>
      <c r="AC105" t="str">
        <f t="shared" si="12"/>
        <v>UPDATE `Crossbow` SET `Required`='Metal Lv19' WHERE `Level`='19';</v>
      </c>
      <c r="AD105" t="str">
        <f t="shared" si="12"/>
        <v>UPDATE `Crossbow` SET `Required_ID`='11' WHERE `Level`='19';</v>
      </c>
      <c r="AE105" t="str">
        <f t="shared" si="12"/>
        <v>UPDATE `Crossbow` SET `RequiredLevel`='19' WHERE `Level`='19';</v>
      </c>
    </row>
    <row r="106" spans="1:42" x14ac:dyDescent="0.25">
      <c r="A106" s="18">
        <v>20</v>
      </c>
      <c r="B106" s="73">
        <v>91</v>
      </c>
      <c r="C106" s="20">
        <v>0</v>
      </c>
      <c r="D106" s="103">
        <v>7.85</v>
      </c>
      <c r="E106" s="103">
        <v>3.95</v>
      </c>
      <c r="F106" s="103">
        <v>10.850000000000001</v>
      </c>
      <c r="G106" s="104">
        <v>0</v>
      </c>
      <c r="H106" s="104">
        <v>0</v>
      </c>
      <c r="I106" s="104">
        <v>0</v>
      </c>
      <c r="J106" s="104">
        <v>0</v>
      </c>
      <c r="K106" s="104">
        <v>0</v>
      </c>
      <c r="L106" s="104">
        <v>0</v>
      </c>
      <c r="M106" s="15"/>
      <c r="N106" s="105">
        <v>0</v>
      </c>
      <c r="O106" s="105">
        <v>0</v>
      </c>
      <c r="P106" s="91">
        <v>0</v>
      </c>
      <c r="R106" t="str">
        <f t="shared" si="12"/>
        <v>UPDATE `Crossbow` SET `TrainingTime`='91' WHERE `Level`='20';</v>
      </c>
      <c r="S106" t="str">
        <f t="shared" si="12"/>
        <v>UPDATE `Crossbow` SET `MightBonus`='0' WHERE `Level`='20';</v>
      </c>
      <c r="T106" t="str">
        <f t="shared" si="12"/>
        <v>UPDATE `Crossbow` SET `Attack`='7.85' WHERE `Level`='20';</v>
      </c>
      <c r="U106" t="str">
        <f t="shared" si="12"/>
        <v>UPDATE `Crossbow` SET `Defend`='3.95' WHERE `Level`='20';</v>
      </c>
      <c r="V106" t="str">
        <f t="shared" si="12"/>
        <v>UPDATE `Crossbow` SET `Health`='10.85' WHERE `Level`='20';</v>
      </c>
      <c r="W106" t="str">
        <f t="shared" si="12"/>
        <v>UPDATE `Crossbow` SET `FoodCost`='0' WHERE `Level`='20';</v>
      </c>
      <c r="X106" t="str">
        <f t="shared" si="12"/>
        <v>UPDATE `Crossbow` SET `WoodCost`='0' WHERE `Level`='20';</v>
      </c>
      <c r="Y106" t="str">
        <f t="shared" si="12"/>
        <v>UPDATE `Crossbow` SET `StoneCost`='0' WHERE `Level`='20';</v>
      </c>
      <c r="Z106" t="str">
        <f t="shared" si="12"/>
        <v>UPDATE `Crossbow` SET `MetalCost`='0' WHERE `Level`='20';</v>
      </c>
      <c r="AA106" t="str">
        <f t="shared" si="12"/>
        <v>UPDATE `Crossbow` SET `TimeMin`='0' WHERE `Level`='20';</v>
      </c>
      <c r="AB106" t="str">
        <f t="shared" si="12"/>
        <v>UPDATE `Crossbow` SET `TimeInt`='0' WHERE `Level`='20';</v>
      </c>
      <c r="AC106" t="str">
        <f t="shared" si="12"/>
        <v>UPDATE `Crossbow` SET `Required`='' WHERE `Level`='20';</v>
      </c>
      <c r="AD106" t="str">
        <f t="shared" si="12"/>
        <v>UPDATE `Crossbow` SET `Required_ID`='0' WHERE `Level`='20';</v>
      </c>
      <c r="AE106" t="str">
        <f t="shared" si="12"/>
        <v>UPDATE `Crossbow` SET `RequiredLevel`='0' WHERE `Level`='20';</v>
      </c>
    </row>
    <row r="107" spans="1:42" s="4" customFormat="1" x14ac:dyDescent="0.25">
      <c r="K107" s="122"/>
    </row>
    <row r="108" spans="1:42" s="4" customFormat="1" x14ac:dyDescent="0.25">
      <c r="K108" s="122"/>
    </row>
    <row r="110" spans="1:42" s="21" customFormat="1" x14ac:dyDescent="0.25">
      <c r="A110" s="21" t="s">
        <v>140</v>
      </c>
      <c r="B110" s="21" t="s">
        <v>353</v>
      </c>
      <c r="C110" s="21" t="s">
        <v>11</v>
      </c>
      <c r="K110" s="92"/>
      <c r="L110" s="27"/>
      <c r="M110" s="27"/>
      <c r="N110" s="29"/>
      <c r="O110" s="27"/>
      <c r="P110" s="27"/>
      <c r="Q110" s="27"/>
      <c r="R110" s="27"/>
      <c r="S110" s="27"/>
      <c r="T110" s="27"/>
      <c r="U110" s="27"/>
      <c r="V110" s="27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H110" s="32"/>
      <c r="AI110" s="32"/>
      <c r="AJ110" s="32"/>
      <c r="AK110" s="32"/>
      <c r="AL110" s="32"/>
      <c r="AM110" s="32"/>
      <c r="AN110" s="32"/>
      <c r="AO110" s="32"/>
      <c r="AP110" s="32"/>
    </row>
    <row r="111" spans="1:42" s="3" customFormat="1" x14ac:dyDescent="0.25">
      <c r="D111" s="3">
        <v>7</v>
      </c>
      <c r="E111" s="3">
        <v>4</v>
      </c>
      <c r="F111" s="3">
        <v>9</v>
      </c>
      <c r="K111" s="93"/>
      <c r="L111" s="28"/>
      <c r="M111" s="28"/>
      <c r="N111" s="30"/>
      <c r="O111" s="28"/>
      <c r="P111" s="28"/>
      <c r="Q111" s="28"/>
      <c r="R111" s="28"/>
      <c r="S111" s="28"/>
      <c r="T111" s="28"/>
      <c r="U111" s="28"/>
      <c r="V111" s="28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H111" s="33"/>
      <c r="AI111" s="33"/>
      <c r="AJ111" s="33"/>
      <c r="AK111" s="33"/>
      <c r="AL111" s="33"/>
      <c r="AM111" s="33"/>
      <c r="AN111" s="33"/>
      <c r="AO111" s="33"/>
      <c r="AP111" s="33"/>
    </row>
    <row r="112" spans="1:42" ht="30" x14ac:dyDescent="0.25">
      <c r="A112" s="42" t="s">
        <v>0</v>
      </c>
      <c r="B112" s="106" t="s">
        <v>170</v>
      </c>
      <c r="C112" s="42" t="s">
        <v>169</v>
      </c>
      <c r="D112" s="42" t="s">
        <v>168</v>
      </c>
      <c r="E112" s="42" t="s">
        <v>32</v>
      </c>
      <c r="F112" s="42" t="s">
        <v>34</v>
      </c>
      <c r="G112" s="8" t="s">
        <v>180</v>
      </c>
      <c r="H112" s="8" t="s">
        <v>181</v>
      </c>
      <c r="I112" s="8" t="s">
        <v>182</v>
      </c>
      <c r="J112" s="8" t="s">
        <v>179</v>
      </c>
      <c r="K112" s="8" t="s">
        <v>178</v>
      </c>
      <c r="L112" s="42" t="s">
        <v>177</v>
      </c>
      <c r="M112" s="107" t="s">
        <v>5</v>
      </c>
      <c r="N112" s="42" t="s">
        <v>239</v>
      </c>
      <c r="O112" s="42" t="s">
        <v>240</v>
      </c>
      <c r="P112" s="11" t="s">
        <v>184</v>
      </c>
      <c r="Q112" s="102" t="s">
        <v>362</v>
      </c>
      <c r="R112" s="106" t="s">
        <v>170</v>
      </c>
      <c r="S112" s="42" t="s">
        <v>169</v>
      </c>
      <c r="T112" s="42" t="s">
        <v>168</v>
      </c>
      <c r="U112" s="42" t="s">
        <v>32</v>
      </c>
      <c r="V112" s="42" t="s">
        <v>34</v>
      </c>
      <c r="W112" s="8" t="s">
        <v>180</v>
      </c>
      <c r="X112" s="8" t="s">
        <v>181</v>
      </c>
      <c r="Y112" s="8" t="s">
        <v>182</v>
      </c>
      <c r="Z112" s="8" t="s">
        <v>179</v>
      </c>
      <c r="AA112" s="8" t="s">
        <v>178</v>
      </c>
      <c r="AB112" s="42" t="s">
        <v>177</v>
      </c>
      <c r="AC112" s="107" t="s">
        <v>5</v>
      </c>
      <c r="AD112" s="42" t="s">
        <v>239</v>
      </c>
      <c r="AE112" s="42" t="s">
        <v>240</v>
      </c>
    </row>
    <row r="113" spans="1:31" x14ac:dyDescent="0.25">
      <c r="A113" s="18">
        <v>1</v>
      </c>
      <c r="B113" s="73">
        <v>400</v>
      </c>
      <c r="C113" s="20">
        <v>612</v>
      </c>
      <c r="D113" s="103">
        <v>7</v>
      </c>
      <c r="E113" s="103">
        <v>4</v>
      </c>
      <c r="F113" s="103">
        <v>9</v>
      </c>
      <c r="G113" s="95">
        <v>3656</v>
      </c>
      <c r="H113" s="95">
        <v>2750</v>
      </c>
      <c r="I113" s="95">
        <v>3362</v>
      </c>
      <c r="J113" s="95">
        <v>5882</v>
      </c>
      <c r="K113" s="123" t="s">
        <v>274</v>
      </c>
      <c r="L113" s="70">
        <v>1296</v>
      </c>
      <c r="M113" s="15"/>
      <c r="N113" s="54">
        <v>0</v>
      </c>
      <c r="O113" s="54">
        <v>0</v>
      </c>
      <c r="P113" s="91">
        <v>0</v>
      </c>
      <c r="Q113" t="s">
        <v>183</v>
      </c>
      <c r="R113" t="str">
        <f t="shared" ref="R113:R132" si="13">CONCATENATE($Q$112,R$112,$Q$113,B113,$Q$114,$A113,$Q$115)</f>
        <v>UPDATE `Bomber` SET `TrainingTime`='400' WHERE `Level`='1';</v>
      </c>
      <c r="S113" t="str">
        <f t="shared" ref="S113:AE128" si="14">CONCATENATE($Q$112,S$112,$Q$113,C113,$Q$114,$A113,$Q$115)</f>
        <v>UPDATE `Bomber` SET `MightBonus`='612' WHERE `Level`='1';</v>
      </c>
      <c r="T113" t="str">
        <f t="shared" si="14"/>
        <v>UPDATE `Bomber` SET `Attack`='7' WHERE `Level`='1';</v>
      </c>
      <c r="U113" t="str">
        <f t="shared" si="14"/>
        <v>UPDATE `Bomber` SET `Defend`='4' WHERE `Level`='1';</v>
      </c>
      <c r="V113" t="str">
        <f t="shared" si="14"/>
        <v>UPDATE `Bomber` SET `Health`='9' WHERE `Level`='1';</v>
      </c>
      <c r="W113" t="str">
        <f t="shared" si="14"/>
        <v>UPDATE `Bomber` SET `FoodCost`='3656' WHERE `Level`='1';</v>
      </c>
      <c r="X113" t="str">
        <f t="shared" si="14"/>
        <v>UPDATE `Bomber` SET `WoodCost`='2750' WHERE `Level`='1';</v>
      </c>
      <c r="Y113" t="str">
        <f t="shared" si="14"/>
        <v>UPDATE `Bomber` SET `StoneCost`='3362' WHERE `Level`='1';</v>
      </c>
      <c r="Z113" t="str">
        <f t="shared" si="14"/>
        <v>UPDATE `Bomber` SET `MetalCost`='5882' WHERE `Level`='1';</v>
      </c>
      <c r="AA113" t="str">
        <f t="shared" si="14"/>
        <v>UPDATE `Bomber` SET `TimeMin`='21m:36' WHERE `Level`='1';</v>
      </c>
      <c r="AB113" t="str">
        <f t="shared" si="14"/>
        <v>UPDATE `Bomber` SET `TimeInt`='1296' WHERE `Level`='1';</v>
      </c>
      <c r="AC113" t="str">
        <f t="shared" si="14"/>
        <v>UPDATE `Bomber` SET `Required`='' WHERE `Level`='1';</v>
      </c>
      <c r="AD113" t="str">
        <f t="shared" si="14"/>
        <v>UPDATE `Bomber` SET `Required_ID`='0' WHERE `Level`='1';</v>
      </c>
      <c r="AE113" t="str">
        <f t="shared" si="14"/>
        <v>UPDATE `Bomber` SET `RequiredLevel`='0' WHERE `Level`='1';</v>
      </c>
    </row>
    <row r="114" spans="1:31" x14ac:dyDescent="0.25">
      <c r="A114" s="18">
        <v>2</v>
      </c>
      <c r="B114" s="73">
        <v>393</v>
      </c>
      <c r="C114" s="20">
        <v>1530</v>
      </c>
      <c r="D114" s="103">
        <v>7.15</v>
      </c>
      <c r="E114" s="103">
        <v>4.05</v>
      </c>
      <c r="F114" s="103">
        <v>9.25</v>
      </c>
      <c r="G114" s="95">
        <v>8992</v>
      </c>
      <c r="H114" s="95">
        <v>8684</v>
      </c>
      <c r="I114" s="95">
        <v>8597</v>
      </c>
      <c r="J114" s="95">
        <v>12269</v>
      </c>
      <c r="K114" s="124" t="s">
        <v>275</v>
      </c>
      <c r="L114" s="94">
        <v>3240</v>
      </c>
      <c r="M114" s="15"/>
      <c r="N114" s="54">
        <v>0</v>
      </c>
      <c r="O114" s="54">
        <v>0</v>
      </c>
      <c r="P114" s="91">
        <v>0</v>
      </c>
      <c r="Q114" s="101" t="s">
        <v>176</v>
      </c>
      <c r="R114" t="str">
        <f t="shared" si="13"/>
        <v>UPDATE `Bomber` SET `TrainingTime`='393' WHERE `Level`='2';</v>
      </c>
      <c r="S114" t="str">
        <f t="shared" si="14"/>
        <v>UPDATE `Bomber` SET `MightBonus`='1530' WHERE `Level`='2';</v>
      </c>
      <c r="T114" t="str">
        <f t="shared" si="14"/>
        <v>UPDATE `Bomber` SET `Attack`='7.15' WHERE `Level`='2';</v>
      </c>
      <c r="U114" t="str">
        <f t="shared" si="14"/>
        <v>UPDATE `Bomber` SET `Defend`='4.05' WHERE `Level`='2';</v>
      </c>
      <c r="V114" t="str">
        <f t="shared" si="14"/>
        <v>UPDATE `Bomber` SET `Health`='9.25' WHERE `Level`='2';</v>
      </c>
      <c r="W114" t="str">
        <f t="shared" si="14"/>
        <v>UPDATE `Bomber` SET `FoodCost`='8992' WHERE `Level`='2';</v>
      </c>
      <c r="X114" t="str">
        <f t="shared" si="14"/>
        <v>UPDATE `Bomber` SET `WoodCost`='8684' WHERE `Level`='2';</v>
      </c>
      <c r="Y114" t="str">
        <f t="shared" si="14"/>
        <v>UPDATE `Bomber` SET `StoneCost`='8597' WHERE `Level`='2';</v>
      </c>
      <c r="Z114" t="str">
        <f t="shared" si="14"/>
        <v>UPDATE `Bomber` SET `MetalCost`='12269' WHERE `Level`='2';</v>
      </c>
      <c r="AA114" t="str">
        <f t="shared" si="14"/>
        <v>UPDATE `Bomber` SET `TimeMin`='54m:00' WHERE `Level`='2';</v>
      </c>
      <c r="AB114" t="str">
        <f t="shared" si="14"/>
        <v>UPDATE `Bomber` SET `TimeInt`='3240' WHERE `Level`='2';</v>
      </c>
      <c r="AC114" t="str">
        <f t="shared" si="14"/>
        <v>UPDATE `Bomber` SET `Required`='' WHERE `Level`='2';</v>
      </c>
      <c r="AD114" t="str">
        <f t="shared" si="14"/>
        <v>UPDATE `Bomber` SET `Required_ID`='0' WHERE `Level`='2';</v>
      </c>
      <c r="AE114" t="str">
        <f t="shared" si="14"/>
        <v>UPDATE `Bomber` SET `RequiredLevel`='0' WHERE `Level`='2';</v>
      </c>
    </row>
    <row r="115" spans="1:31" x14ac:dyDescent="0.25">
      <c r="A115" s="18">
        <v>3</v>
      </c>
      <c r="B115" s="73">
        <v>386</v>
      </c>
      <c r="C115" s="20">
        <v>2448</v>
      </c>
      <c r="D115" s="103">
        <v>7.3000000000000007</v>
      </c>
      <c r="E115" s="103">
        <v>4.0999999999999996</v>
      </c>
      <c r="F115" s="103">
        <v>9.4499999999999993</v>
      </c>
      <c r="G115" s="95">
        <v>14212</v>
      </c>
      <c r="H115" s="95">
        <v>14009</v>
      </c>
      <c r="I115" s="95">
        <v>13723</v>
      </c>
      <c r="J115" s="95">
        <v>19598</v>
      </c>
      <c r="K115" s="123" t="s">
        <v>276</v>
      </c>
      <c r="L115" s="70">
        <v>5184</v>
      </c>
      <c r="M115" s="15"/>
      <c r="N115" s="54">
        <v>0</v>
      </c>
      <c r="O115" s="54">
        <v>0</v>
      </c>
      <c r="P115" s="91">
        <v>0</v>
      </c>
      <c r="Q115" s="101" t="s">
        <v>175</v>
      </c>
      <c r="R115" t="str">
        <f t="shared" si="13"/>
        <v>UPDATE `Bomber` SET `TrainingTime`='386' WHERE `Level`='3';</v>
      </c>
      <c r="S115" t="str">
        <f t="shared" si="14"/>
        <v>UPDATE `Bomber` SET `MightBonus`='2448' WHERE `Level`='3';</v>
      </c>
      <c r="T115" t="str">
        <f t="shared" si="14"/>
        <v>UPDATE `Bomber` SET `Attack`='7.3' WHERE `Level`='3';</v>
      </c>
      <c r="U115" t="str">
        <f t="shared" si="14"/>
        <v>UPDATE `Bomber` SET `Defend`='4.1' WHERE `Level`='3';</v>
      </c>
      <c r="V115" t="str">
        <f t="shared" si="14"/>
        <v>UPDATE `Bomber` SET `Health`='9.45' WHERE `Level`='3';</v>
      </c>
      <c r="W115" t="str">
        <f t="shared" si="14"/>
        <v>UPDATE `Bomber` SET `FoodCost`='14212' WHERE `Level`='3';</v>
      </c>
      <c r="X115" t="str">
        <f t="shared" si="14"/>
        <v>UPDATE `Bomber` SET `WoodCost`='14009' WHERE `Level`='3';</v>
      </c>
      <c r="Y115" t="str">
        <f t="shared" si="14"/>
        <v>UPDATE `Bomber` SET `StoneCost`='13723' WHERE `Level`='3';</v>
      </c>
      <c r="Z115" t="str">
        <f t="shared" si="14"/>
        <v>UPDATE `Bomber` SET `MetalCost`='19598' WHERE `Level`='3';</v>
      </c>
      <c r="AA115" t="str">
        <f t="shared" si="14"/>
        <v>UPDATE `Bomber` SET `TimeMin`='1h:26m:24' WHERE `Level`='3';</v>
      </c>
      <c r="AB115" t="str">
        <f t="shared" si="14"/>
        <v>UPDATE `Bomber` SET `TimeInt`='5184' WHERE `Level`='3';</v>
      </c>
      <c r="AC115" t="str">
        <f t="shared" si="14"/>
        <v>UPDATE `Bomber` SET `Required`='' WHERE `Level`='3';</v>
      </c>
      <c r="AD115" t="str">
        <f t="shared" si="14"/>
        <v>UPDATE `Bomber` SET `Required_ID`='0' WHERE `Level`='3';</v>
      </c>
      <c r="AE115" t="str">
        <f t="shared" si="14"/>
        <v>UPDATE `Bomber` SET `RequiredLevel`='0' WHERE `Level`='3';</v>
      </c>
    </row>
    <row r="116" spans="1:31" x14ac:dyDescent="0.25">
      <c r="A116" s="18">
        <v>4</v>
      </c>
      <c r="B116" s="73">
        <v>379</v>
      </c>
      <c r="C116" s="20">
        <v>6120</v>
      </c>
      <c r="D116" s="103">
        <v>7.4499999999999993</v>
      </c>
      <c r="E116" s="103">
        <v>4.1500000000000004</v>
      </c>
      <c r="F116" s="103">
        <v>9.6499999999999986</v>
      </c>
      <c r="G116" s="95">
        <v>35005</v>
      </c>
      <c r="H116" s="95">
        <v>33329</v>
      </c>
      <c r="I116" s="95">
        <v>34235</v>
      </c>
      <c r="J116" s="95">
        <v>50723</v>
      </c>
      <c r="K116" s="124" t="s">
        <v>248</v>
      </c>
      <c r="L116" s="94">
        <v>12960</v>
      </c>
      <c r="M116" s="15"/>
      <c r="N116" s="54">
        <v>0</v>
      </c>
      <c r="O116" s="54">
        <v>0</v>
      </c>
      <c r="P116" s="91">
        <v>0</v>
      </c>
      <c r="R116" t="str">
        <f t="shared" si="13"/>
        <v>UPDATE `Bomber` SET `TrainingTime`='379' WHERE `Level`='4';</v>
      </c>
      <c r="S116" t="str">
        <f t="shared" si="14"/>
        <v>UPDATE `Bomber` SET `MightBonus`='6120' WHERE `Level`='4';</v>
      </c>
      <c r="T116" t="str">
        <f t="shared" si="14"/>
        <v>UPDATE `Bomber` SET `Attack`='7.45' WHERE `Level`='4';</v>
      </c>
      <c r="U116" t="str">
        <f t="shared" si="14"/>
        <v>UPDATE `Bomber` SET `Defend`='4.15' WHERE `Level`='4';</v>
      </c>
      <c r="V116" t="str">
        <f t="shared" si="14"/>
        <v>UPDATE `Bomber` SET `Health`='9.65' WHERE `Level`='4';</v>
      </c>
      <c r="W116" t="str">
        <f t="shared" si="14"/>
        <v>UPDATE `Bomber` SET `FoodCost`='35005' WHERE `Level`='4';</v>
      </c>
      <c r="X116" t="str">
        <f t="shared" si="14"/>
        <v>UPDATE `Bomber` SET `WoodCost`='33329' WHERE `Level`='4';</v>
      </c>
      <c r="Y116" t="str">
        <f t="shared" si="14"/>
        <v>UPDATE `Bomber` SET `StoneCost`='34235' WHERE `Level`='4';</v>
      </c>
      <c r="Z116" t="str">
        <f t="shared" si="14"/>
        <v>UPDATE `Bomber` SET `MetalCost`='50723' WHERE `Level`='4';</v>
      </c>
      <c r="AA116" t="str">
        <f t="shared" si="14"/>
        <v>UPDATE `Bomber` SET `TimeMin`='3h:36m:00' WHERE `Level`='4';</v>
      </c>
      <c r="AB116" t="str">
        <f t="shared" si="14"/>
        <v>UPDATE `Bomber` SET `TimeInt`='12960' WHERE `Level`='4';</v>
      </c>
      <c r="AC116" t="str">
        <f t="shared" si="14"/>
        <v>UPDATE `Bomber` SET `Required`='' WHERE `Level`='4';</v>
      </c>
      <c r="AD116" t="str">
        <f t="shared" si="14"/>
        <v>UPDATE `Bomber` SET `Required_ID`='0' WHERE `Level`='4';</v>
      </c>
      <c r="AE116" t="str">
        <f t="shared" si="14"/>
        <v>UPDATE `Bomber` SET `RequiredLevel`='0' WHERE `Level`='4';</v>
      </c>
    </row>
    <row r="117" spans="1:31" x14ac:dyDescent="0.25">
      <c r="A117" s="18">
        <v>5</v>
      </c>
      <c r="B117" s="73">
        <v>372</v>
      </c>
      <c r="C117" s="20">
        <v>9180</v>
      </c>
      <c r="D117" s="103">
        <v>7.6</v>
      </c>
      <c r="E117" s="103">
        <v>4.2</v>
      </c>
      <c r="F117" s="103">
        <v>9.8500000000000014</v>
      </c>
      <c r="G117" s="95">
        <v>52408</v>
      </c>
      <c r="H117" s="95">
        <v>50957</v>
      </c>
      <c r="I117" s="95">
        <v>51239</v>
      </c>
      <c r="J117" s="95">
        <v>75161</v>
      </c>
      <c r="K117" s="123" t="s">
        <v>249</v>
      </c>
      <c r="L117" s="70">
        <v>19440</v>
      </c>
      <c r="M117" s="15"/>
      <c r="N117" s="54">
        <v>0</v>
      </c>
      <c r="O117" s="54">
        <v>0</v>
      </c>
      <c r="P117" s="91">
        <v>0</v>
      </c>
      <c r="R117" t="str">
        <f t="shared" si="13"/>
        <v>UPDATE `Bomber` SET `TrainingTime`='372' WHERE `Level`='5';</v>
      </c>
      <c r="S117" t="str">
        <f t="shared" si="14"/>
        <v>UPDATE `Bomber` SET `MightBonus`='9180' WHERE `Level`='5';</v>
      </c>
      <c r="T117" t="str">
        <f t="shared" si="14"/>
        <v>UPDATE `Bomber` SET `Attack`='7.6' WHERE `Level`='5';</v>
      </c>
      <c r="U117" t="str">
        <f t="shared" si="14"/>
        <v>UPDATE `Bomber` SET `Defend`='4.2' WHERE `Level`='5';</v>
      </c>
      <c r="V117" t="str">
        <f t="shared" si="14"/>
        <v>UPDATE `Bomber` SET `Health`='9.85' WHERE `Level`='5';</v>
      </c>
      <c r="W117" t="str">
        <f t="shared" si="14"/>
        <v>UPDATE `Bomber` SET `FoodCost`='52408' WHERE `Level`='5';</v>
      </c>
      <c r="X117" t="str">
        <f t="shared" si="14"/>
        <v>UPDATE `Bomber` SET `WoodCost`='50957' WHERE `Level`='5';</v>
      </c>
      <c r="Y117" t="str">
        <f t="shared" si="14"/>
        <v>UPDATE `Bomber` SET `StoneCost`='51239' WHERE `Level`='5';</v>
      </c>
      <c r="Z117" t="str">
        <f t="shared" si="14"/>
        <v>UPDATE `Bomber` SET `MetalCost`='75161' WHERE `Level`='5';</v>
      </c>
      <c r="AA117" t="str">
        <f t="shared" si="14"/>
        <v>UPDATE `Bomber` SET `TimeMin`='5h:24m:00' WHERE `Level`='5';</v>
      </c>
      <c r="AB117" t="str">
        <f t="shared" si="14"/>
        <v>UPDATE `Bomber` SET `TimeInt`='19440' WHERE `Level`='5';</v>
      </c>
      <c r="AC117" t="str">
        <f t="shared" si="14"/>
        <v>UPDATE `Bomber` SET `Required`='' WHERE `Level`='5';</v>
      </c>
      <c r="AD117" t="str">
        <f t="shared" si="14"/>
        <v>UPDATE `Bomber` SET `Required_ID`='0' WHERE `Level`='5';</v>
      </c>
      <c r="AE117" t="str">
        <f t="shared" si="14"/>
        <v>UPDATE `Bomber` SET `RequiredLevel`='0' WHERE `Level`='5';</v>
      </c>
    </row>
    <row r="118" spans="1:31" x14ac:dyDescent="0.25">
      <c r="A118" s="18">
        <v>6</v>
      </c>
      <c r="B118" s="73">
        <v>365</v>
      </c>
      <c r="C118" s="20">
        <v>18360</v>
      </c>
      <c r="D118" s="103">
        <v>7.75</v>
      </c>
      <c r="E118" s="103">
        <v>4.25</v>
      </c>
      <c r="F118" s="103">
        <v>10.050000000000001</v>
      </c>
      <c r="G118" s="95">
        <v>104705</v>
      </c>
      <c r="H118" s="95">
        <v>101146</v>
      </c>
      <c r="I118" s="95">
        <v>106207</v>
      </c>
      <c r="J118" s="95">
        <v>147211</v>
      </c>
      <c r="K118" s="124" t="s">
        <v>277</v>
      </c>
      <c r="L118" s="94">
        <v>38880</v>
      </c>
      <c r="M118" s="15"/>
      <c r="N118" s="54">
        <v>0</v>
      </c>
      <c r="O118" s="54">
        <v>0</v>
      </c>
      <c r="P118" s="91">
        <v>0</v>
      </c>
      <c r="R118" t="str">
        <f t="shared" si="13"/>
        <v>UPDATE `Bomber` SET `TrainingTime`='365' WHERE `Level`='6';</v>
      </c>
      <c r="S118" t="str">
        <f t="shared" si="14"/>
        <v>UPDATE `Bomber` SET `MightBonus`='18360' WHERE `Level`='6';</v>
      </c>
      <c r="T118" t="str">
        <f t="shared" si="14"/>
        <v>UPDATE `Bomber` SET `Attack`='7.75' WHERE `Level`='6';</v>
      </c>
      <c r="U118" t="str">
        <f t="shared" si="14"/>
        <v>UPDATE `Bomber` SET `Defend`='4.25' WHERE `Level`='6';</v>
      </c>
      <c r="V118" t="str">
        <f t="shared" si="14"/>
        <v>UPDATE `Bomber` SET `Health`='10.05' WHERE `Level`='6';</v>
      </c>
      <c r="W118" t="str">
        <f t="shared" si="14"/>
        <v>UPDATE `Bomber` SET `FoodCost`='104705' WHERE `Level`='6';</v>
      </c>
      <c r="X118" t="str">
        <f t="shared" si="14"/>
        <v>UPDATE `Bomber` SET `WoodCost`='101146' WHERE `Level`='6';</v>
      </c>
      <c r="Y118" t="str">
        <f t="shared" si="14"/>
        <v>UPDATE `Bomber` SET `StoneCost`='106207' WHERE `Level`='6';</v>
      </c>
      <c r="Z118" t="str">
        <f t="shared" si="14"/>
        <v>UPDATE `Bomber` SET `MetalCost`='147211' WHERE `Level`='6';</v>
      </c>
      <c r="AA118" t="str">
        <f t="shared" si="14"/>
        <v>UPDATE `Bomber` SET `TimeMin`='10h:48m:00' WHERE `Level`='6';</v>
      </c>
      <c r="AB118" t="str">
        <f t="shared" si="14"/>
        <v>UPDATE `Bomber` SET `TimeInt`='38880' WHERE `Level`='6';</v>
      </c>
      <c r="AC118" t="str">
        <f t="shared" si="14"/>
        <v>UPDATE `Bomber` SET `Required`='' WHERE `Level`='6';</v>
      </c>
      <c r="AD118" t="str">
        <f t="shared" si="14"/>
        <v>UPDATE `Bomber` SET `Required_ID`='0' WHERE `Level`='6';</v>
      </c>
      <c r="AE118" t="str">
        <f t="shared" si="14"/>
        <v>UPDATE `Bomber` SET `RequiredLevel`='0' WHERE `Level`='6';</v>
      </c>
    </row>
    <row r="119" spans="1:31" x14ac:dyDescent="0.25">
      <c r="A119" s="18">
        <v>7</v>
      </c>
      <c r="B119" s="73">
        <v>358</v>
      </c>
      <c r="C119" s="20">
        <v>27540</v>
      </c>
      <c r="D119" s="103">
        <v>7.9</v>
      </c>
      <c r="E119" s="103">
        <v>4.3</v>
      </c>
      <c r="F119" s="103">
        <v>10.25</v>
      </c>
      <c r="G119" s="95">
        <v>161321</v>
      </c>
      <c r="H119" s="95">
        <v>149983</v>
      </c>
      <c r="I119" s="95">
        <v>153886</v>
      </c>
      <c r="J119" s="95">
        <v>223582</v>
      </c>
      <c r="K119" s="123" t="s">
        <v>278</v>
      </c>
      <c r="L119" s="70">
        <v>58320</v>
      </c>
      <c r="M119" s="15"/>
      <c r="N119" s="54">
        <v>0</v>
      </c>
      <c r="O119" s="54">
        <v>0</v>
      </c>
      <c r="P119" s="91">
        <v>0</v>
      </c>
      <c r="R119" t="str">
        <f t="shared" si="13"/>
        <v>UPDATE `Bomber` SET `TrainingTime`='358' WHERE `Level`='7';</v>
      </c>
      <c r="S119" t="str">
        <f t="shared" si="14"/>
        <v>UPDATE `Bomber` SET `MightBonus`='27540' WHERE `Level`='7';</v>
      </c>
      <c r="T119" t="str">
        <f t="shared" si="14"/>
        <v>UPDATE `Bomber` SET `Attack`='7.9' WHERE `Level`='7';</v>
      </c>
      <c r="U119" t="str">
        <f t="shared" si="14"/>
        <v>UPDATE `Bomber` SET `Defend`='4.3' WHERE `Level`='7';</v>
      </c>
      <c r="V119" t="str">
        <f t="shared" si="14"/>
        <v>UPDATE `Bomber` SET `Health`='10.25' WHERE `Level`='7';</v>
      </c>
      <c r="W119" t="str">
        <f t="shared" si="14"/>
        <v>UPDATE `Bomber` SET `FoodCost`='161321' WHERE `Level`='7';</v>
      </c>
      <c r="X119" t="str">
        <f t="shared" si="14"/>
        <v>UPDATE `Bomber` SET `WoodCost`='149983' WHERE `Level`='7';</v>
      </c>
      <c r="Y119" t="str">
        <f t="shared" si="14"/>
        <v>UPDATE `Bomber` SET `StoneCost`='153886' WHERE `Level`='7';</v>
      </c>
      <c r="Z119" t="str">
        <f t="shared" si="14"/>
        <v>UPDATE `Bomber` SET `MetalCost`='223582' WHERE `Level`='7';</v>
      </c>
      <c r="AA119" t="str">
        <f t="shared" si="14"/>
        <v>UPDATE `Bomber` SET `TimeMin`='16h:12m:00' WHERE `Level`='7';</v>
      </c>
      <c r="AB119" t="str">
        <f t="shared" si="14"/>
        <v>UPDATE `Bomber` SET `TimeInt`='58320' WHERE `Level`='7';</v>
      </c>
      <c r="AC119" t="str">
        <f t="shared" si="14"/>
        <v>UPDATE `Bomber` SET `Required`='' WHERE `Level`='7';</v>
      </c>
      <c r="AD119" t="str">
        <f t="shared" si="14"/>
        <v>UPDATE `Bomber` SET `Required_ID`='0' WHERE `Level`='7';</v>
      </c>
      <c r="AE119" t="str">
        <f t="shared" si="14"/>
        <v>UPDATE `Bomber` SET `RequiredLevel`='0' WHERE `Level`='7';</v>
      </c>
    </row>
    <row r="120" spans="1:31" x14ac:dyDescent="0.25">
      <c r="A120" s="18">
        <v>8</v>
      </c>
      <c r="B120" s="73">
        <v>351</v>
      </c>
      <c r="C120" s="20">
        <v>68850</v>
      </c>
      <c r="D120" s="103">
        <v>8.0500000000000007</v>
      </c>
      <c r="E120" s="103">
        <v>4.3499999999999996</v>
      </c>
      <c r="F120" s="103">
        <v>10.45</v>
      </c>
      <c r="G120" s="95">
        <v>409754</v>
      </c>
      <c r="H120" s="95">
        <v>372587</v>
      </c>
      <c r="I120" s="95">
        <v>385718</v>
      </c>
      <c r="J120" s="95">
        <v>553478</v>
      </c>
      <c r="K120" s="124" t="s">
        <v>279</v>
      </c>
      <c r="L120" s="94">
        <v>145800</v>
      </c>
      <c r="M120" s="15"/>
      <c r="N120" s="54">
        <v>0</v>
      </c>
      <c r="O120" s="54">
        <v>0</v>
      </c>
      <c r="P120" s="91">
        <v>0</v>
      </c>
      <c r="R120" t="str">
        <f t="shared" si="13"/>
        <v>UPDATE `Bomber` SET `TrainingTime`='351' WHERE `Level`='8';</v>
      </c>
      <c r="S120" t="str">
        <f t="shared" si="14"/>
        <v>UPDATE `Bomber` SET `MightBonus`='68850' WHERE `Level`='8';</v>
      </c>
      <c r="T120" t="str">
        <f t="shared" si="14"/>
        <v>UPDATE `Bomber` SET `Attack`='8.05' WHERE `Level`='8';</v>
      </c>
      <c r="U120" t="str">
        <f t="shared" si="14"/>
        <v>UPDATE `Bomber` SET `Defend`='4.35' WHERE `Level`='8';</v>
      </c>
      <c r="V120" t="str">
        <f t="shared" si="14"/>
        <v>UPDATE `Bomber` SET `Health`='10.45' WHERE `Level`='8';</v>
      </c>
      <c r="W120" t="str">
        <f t="shared" si="14"/>
        <v>UPDATE `Bomber` SET `FoodCost`='409754' WHERE `Level`='8';</v>
      </c>
      <c r="X120" t="str">
        <f t="shared" si="14"/>
        <v>UPDATE `Bomber` SET `WoodCost`='372587' WHERE `Level`='8';</v>
      </c>
      <c r="Y120" t="str">
        <f t="shared" si="14"/>
        <v>UPDATE `Bomber` SET `StoneCost`='385718' WHERE `Level`='8';</v>
      </c>
      <c r="Z120" t="str">
        <f t="shared" si="14"/>
        <v>UPDATE `Bomber` SET `MetalCost`='553478' WHERE `Level`='8';</v>
      </c>
      <c r="AA120" t="str">
        <f t="shared" si="14"/>
        <v>UPDATE `Bomber` SET `TimeMin`='1d 16h:30m:00' WHERE `Level`='8';</v>
      </c>
      <c r="AB120" t="str">
        <f t="shared" si="14"/>
        <v>UPDATE `Bomber` SET `TimeInt`='145800' WHERE `Level`='8';</v>
      </c>
      <c r="AC120" t="str">
        <f t="shared" si="14"/>
        <v>UPDATE `Bomber` SET `Required`='' WHERE `Level`='8';</v>
      </c>
      <c r="AD120" t="str">
        <f t="shared" si="14"/>
        <v>UPDATE `Bomber` SET `Required_ID`='0' WHERE `Level`='8';</v>
      </c>
      <c r="AE120" t="str">
        <f t="shared" si="14"/>
        <v>UPDATE `Bomber` SET `RequiredLevel`='0' WHERE `Level`='8';</v>
      </c>
    </row>
    <row r="121" spans="1:31" x14ac:dyDescent="0.25">
      <c r="A121" s="18">
        <v>9</v>
      </c>
      <c r="B121" s="73">
        <v>344</v>
      </c>
      <c r="C121" s="20">
        <v>103275</v>
      </c>
      <c r="D121" s="103">
        <v>8.1999999999999993</v>
      </c>
      <c r="E121" s="103">
        <v>4.4000000000000004</v>
      </c>
      <c r="F121" s="103">
        <v>10.649999999999999</v>
      </c>
      <c r="G121" s="95">
        <v>623531</v>
      </c>
      <c r="H121" s="95">
        <v>558767</v>
      </c>
      <c r="I121" s="95">
        <v>576932</v>
      </c>
      <c r="J121" s="95">
        <v>822992</v>
      </c>
      <c r="K121" s="123" t="s">
        <v>280</v>
      </c>
      <c r="L121" s="70">
        <v>218700</v>
      </c>
      <c r="M121" s="15"/>
      <c r="N121" s="54">
        <v>0</v>
      </c>
      <c r="O121" s="54">
        <v>0</v>
      </c>
      <c r="P121" s="91">
        <v>0</v>
      </c>
      <c r="R121" t="str">
        <f t="shared" si="13"/>
        <v>UPDATE `Bomber` SET `TrainingTime`='344' WHERE `Level`='9';</v>
      </c>
      <c r="S121" t="str">
        <f t="shared" si="14"/>
        <v>UPDATE `Bomber` SET `MightBonus`='103275' WHERE `Level`='9';</v>
      </c>
      <c r="T121" t="str">
        <f t="shared" si="14"/>
        <v>UPDATE `Bomber` SET `Attack`='8.2' WHERE `Level`='9';</v>
      </c>
      <c r="U121" t="str">
        <f t="shared" si="14"/>
        <v>UPDATE `Bomber` SET `Defend`='4.4' WHERE `Level`='9';</v>
      </c>
      <c r="V121" t="str">
        <f t="shared" si="14"/>
        <v>UPDATE `Bomber` SET `Health`='10.65' WHERE `Level`='9';</v>
      </c>
      <c r="W121" t="str">
        <f t="shared" si="14"/>
        <v>UPDATE `Bomber` SET `FoodCost`='623531' WHERE `Level`='9';</v>
      </c>
      <c r="X121" t="str">
        <f t="shared" si="14"/>
        <v>UPDATE `Bomber` SET `WoodCost`='558767' WHERE `Level`='9';</v>
      </c>
      <c r="Y121" t="str">
        <f t="shared" si="14"/>
        <v>UPDATE `Bomber` SET `StoneCost`='576932' WHERE `Level`='9';</v>
      </c>
      <c r="Z121" t="str">
        <f t="shared" si="14"/>
        <v>UPDATE `Bomber` SET `MetalCost`='822992' WHERE `Level`='9';</v>
      </c>
      <c r="AA121" t="str">
        <f t="shared" si="14"/>
        <v>UPDATE `Bomber` SET `TimeMin`='2d 12h:45m:00' WHERE `Level`='9';</v>
      </c>
      <c r="AB121" t="str">
        <f t="shared" si="14"/>
        <v>UPDATE `Bomber` SET `TimeInt`='218700' WHERE `Level`='9';</v>
      </c>
      <c r="AC121" t="str">
        <f t="shared" si="14"/>
        <v>UPDATE `Bomber` SET `Required`='' WHERE `Level`='9';</v>
      </c>
      <c r="AD121" t="str">
        <f t="shared" si="14"/>
        <v>UPDATE `Bomber` SET `Required_ID`='0' WHERE `Level`='9';</v>
      </c>
      <c r="AE121" t="str">
        <f t="shared" si="14"/>
        <v>UPDATE `Bomber` SET `RequiredLevel`='0' WHERE `Level`='9';</v>
      </c>
    </row>
    <row r="122" spans="1:31" x14ac:dyDescent="0.25">
      <c r="A122" s="18">
        <v>10</v>
      </c>
      <c r="B122" s="73">
        <v>337</v>
      </c>
      <c r="C122" s="20">
        <v>123930</v>
      </c>
      <c r="D122" s="103">
        <v>8.35</v>
      </c>
      <c r="E122" s="103">
        <v>4.45</v>
      </c>
      <c r="F122" s="103">
        <v>10.850000000000001</v>
      </c>
      <c r="G122" s="95">
        <v>705538</v>
      </c>
      <c r="H122" s="95">
        <v>692972</v>
      </c>
      <c r="I122" s="95">
        <v>710309</v>
      </c>
      <c r="J122" s="95">
        <v>989741</v>
      </c>
      <c r="K122" s="124" t="s">
        <v>281</v>
      </c>
      <c r="L122" s="94">
        <v>262440</v>
      </c>
      <c r="M122" s="15"/>
      <c r="N122" s="54">
        <v>0</v>
      </c>
      <c r="O122" s="54">
        <v>0</v>
      </c>
      <c r="P122" s="91">
        <v>0</v>
      </c>
      <c r="R122" t="str">
        <f t="shared" si="13"/>
        <v>UPDATE `Bomber` SET `TrainingTime`='337' WHERE `Level`='10';</v>
      </c>
      <c r="S122" t="str">
        <f t="shared" si="14"/>
        <v>UPDATE `Bomber` SET `MightBonus`='123930' WHERE `Level`='10';</v>
      </c>
      <c r="T122" t="str">
        <f t="shared" si="14"/>
        <v>UPDATE `Bomber` SET `Attack`='8.35' WHERE `Level`='10';</v>
      </c>
      <c r="U122" t="str">
        <f t="shared" si="14"/>
        <v>UPDATE `Bomber` SET `Defend`='4.45' WHERE `Level`='10';</v>
      </c>
      <c r="V122" t="str">
        <f t="shared" si="14"/>
        <v>UPDATE `Bomber` SET `Health`='10.85' WHERE `Level`='10';</v>
      </c>
      <c r="W122" t="str">
        <f t="shared" si="14"/>
        <v>UPDATE `Bomber` SET `FoodCost`='705538' WHERE `Level`='10';</v>
      </c>
      <c r="X122" t="str">
        <f t="shared" si="14"/>
        <v>UPDATE `Bomber` SET `WoodCost`='692972' WHERE `Level`='10';</v>
      </c>
      <c r="Y122" t="str">
        <f t="shared" si="14"/>
        <v>UPDATE `Bomber` SET `StoneCost`='710309' WHERE `Level`='10';</v>
      </c>
      <c r="Z122" t="str">
        <f t="shared" si="14"/>
        <v>UPDATE `Bomber` SET `MetalCost`='989741' WHERE `Level`='10';</v>
      </c>
      <c r="AA122" t="str">
        <f t="shared" si="14"/>
        <v>UPDATE `Bomber` SET `TimeMin`='3d 0h:54m:00' WHERE `Level`='10';</v>
      </c>
      <c r="AB122" t="str">
        <f t="shared" si="14"/>
        <v>UPDATE `Bomber` SET `TimeInt`='262440' WHERE `Level`='10';</v>
      </c>
      <c r="AC122" t="str">
        <f t="shared" si="14"/>
        <v>UPDATE `Bomber` SET `Required`='' WHERE `Level`='10';</v>
      </c>
      <c r="AD122" t="str">
        <f t="shared" si="14"/>
        <v>UPDATE `Bomber` SET `Required_ID`='0' WHERE `Level`='10';</v>
      </c>
      <c r="AE122" t="str">
        <f t="shared" si="14"/>
        <v>UPDATE `Bomber` SET `RequiredLevel`='0' WHERE `Level`='10';</v>
      </c>
    </row>
    <row r="123" spans="1:31" x14ac:dyDescent="0.25">
      <c r="A123" s="18">
        <v>11</v>
      </c>
      <c r="B123" s="73">
        <v>330</v>
      </c>
      <c r="C123" s="20">
        <v>148716</v>
      </c>
      <c r="D123" s="103">
        <v>8.5</v>
      </c>
      <c r="E123" s="103">
        <v>4.5</v>
      </c>
      <c r="F123" s="103">
        <v>11.05</v>
      </c>
      <c r="G123" s="95">
        <v>883757</v>
      </c>
      <c r="H123" s="95">
        <v>798943</v>
      </c>
      <c r="I123" s="95">
        <v>830761</v>
      </c>
      <c r="J123" s="95">
        <v>1204780</v>
      </c>
      <c r="K123" s="123" t="s">
        <v>282</v>
      </c>
      <c r="L123" s="70">
        <v>314928</v>
      </c>
      <c r="M123" s="15"/>
      <c r="N123" s="54">
        <v>0</v>
      </c>
      <c r="O123" s="54">
        <v>0</v>
      </c>
      <c r="P123" s="91">
        <v>0</v>
      </c>
      <c r="R123" t="str">
        <f t="shared" si="13"/>
        <v>UPDATE `Bomber` SET `TrainingTime`='330' WHERE `Level`='11';</v>
      </c>
      <c r="S123" t="str">
        <f t="shared" si="14"/>
        <v>UPDATE `Bomber` SET `MightBonus`='148716' WHERE `Level`='11';</v>
      </c>
      <c r="T123" t="str">
        <f t="shared" si="14"/>
        <v>UPDATE `Bomber` SET `Attack`='8.5' WHERE `Level`='11';</v>
      </c>
      <c r="U123" t="str">
        <f t="shared" si="14"/>
        <v>UPDATE `Bomber` SET `Defend`='4.5' WHERE `Level`='11';</v>
      </c>
      <c r="V123" t="str">
        <f t="shared" si="14"/>
        <v>UPDATE `Bomber` SET `Health`='11.05' WHERE `Level`='11';</v>
      </c>
      <c r="W123" t="str">
        <f t="shared" si="14"/>
        <v>UPDATE `Bomber` SET `FoodCost`='883757' WHERE `Level`='11';</v>
      </c>
      <c r="X123" t="str">
        <f t="shared" si="14"/>
        <v>UPDATE `Bomber` SET `WoodCost`='798943' WHERE `Level`='11';</v>
      </c>
      <c r="Y123" t="str">
        <f t="shared" si="14"/>
        <v>UPDATE `Bomber` SET `StoneCost`='830761' WHERE `Level`='11';</v>
      </c>
      <c r="Z123" t="str">
        <f t="shared" si="14"/>
        <v>UPDATE `Bomber` SET `MetalCost`='1204780' WHERE `Level`='11';</v>
      </c>
      <c r="AA123" t="str">
        <f t="shared" si="14"/>
        <v>UPDATE `Bomber` SET `TimeMin`='3d 15h:28m:48' WHERE `Level`='11';</v>
      </c>
      <c r="AB123" t="str">
        <f t="shared" si="14"/>
        <v>UPDATE `Bomber` SET `TimeInt`='314928' WHERE `Level`='11';</v>
      </c>
      <c r="AC123" t="str">
        <f t="shared" si="14"/>
        <v>UPDATE `Bomber` SET `Required`='' WHERE `Level`='11';</v>
      </c>
      <c r="AD123" t="str">
        <f t="shared" si="14"/>
        <v>UPDATE `Bomber` SET `Required_ID`='0' WHERE `Level`='11';</v>
      </c>
      <c r="AE123" t="str">
        <f t="shared" si="14"/>
        <v>UPDATE `Bomber` SET `RequiredLevel`='0' WHERE `Level`='11';</v>
      </c>
    </row>
    <row r="124" spans="1:31" x14ac:dyDescent="0.25">
      <c r="A124" s="18">
        <v>12</v>
      </c>
      <c r="B124" s="73">
        <v>323</v>
      </c>
      <c r="C124" s="20">
        <v>178459</v>
      </c>
      <c r="D124" s="103">
        <v>8.65</v>
      </c>
      <c r="E124" s="103">
        <v>4.55</v>
      </c>
      <c r="F124" s="103">
        <v>11.25</v>
      </c>
      <c r="G124" s="95">
        <v>1015289</v>
      </c>
      <c r="H124" s="95">
        <v>968981</v>
      </c>
      <c r="I124" s="95">
        <v>1050362</v>
      </c>
      <c r="J124" s="95">
        <v>1427186</v>
      </c>
      <c r="K124" s="124" t="s">
        <v>283</v>
      </c>
      <c r="L124" s="94">
        <v>377914</v>
      </c>
      <c r="M124" s="15"/>
      <c r="N124" s="54">
        <v>0</v>
      </c>
      <c r="O124" s="54">
        <v>0</v>
      </c>
      <c r="P124" s="91">
        <v>0</v>
      </c>
      <c r="R124" t="str">
        <f t="shared" si="13"/>
        <v>UPDATE `Bomber` SET `TrainingTime`='323' WHERE `Level`='12';</v>
      </c>
      <c r="S124" t="str">
        <f t="shared" si="14"/>
        <v>UPDATE `Bomber` SET `MightBonus`='178459' WHERE `Level`='12';</v>
      </c>
      <c r="T124" t="str">
        <f t="shared" si="14"/>
        <v>UPDATE `Bomber` SET `Attack`='8.65' WHERE `Level`='12';</v>
      </c>
      <c r="U124" t="str">
        <f t="shared" si="14"/>
        <v>UPDATE `Bomber` SET `Defend`='4.55' WHERE `Level`='12';</v>
      </c>
      <c r="V124" t="str">
        <f t="shared" si="14"/>
        <v>UPDATE `Bomber` SET `Health`='11.25' WHERE `Level`='12';</v>
      </c>
      <c r="W124" t="str">
        <f t="shared" si="14"/>
        <v>UPDATE `Bomber` SET `FoodCost`='1015289' WHERE `Level`='12';</v>
      </c>
      <c r="X124" t="str">
        <f t="shared" si="14"/>
        <v>UPDATE `Bomber` SET `WoodCost`='968981' WHERE `Level`='12';</v>
      </c>
      <c r="Y124" t="str">
        <f t="shared" si="14"/>
        <v>UPDATE `Bomber` SET `StoneCost`='1050362' WHERE `Level`='12';</v>
      </c>
      <c r="Z124" t="str">
        <f t="shared" si="14"/>
        <v>UPDATE `Bomber` SET `MetalCost`='1427186' WHERE `Level`='12';</v>
      </c>
      <c r="AA124" t="str">
        <f t="shared" si="14"/>
        <v>UPDATE `Bomber` SET `TimeMin`='4d 8h:58m:34' WHERE `Level`='12';</v>
      </c>
      <c r="AB124" t="str">
        <f t="shared" si="14"/>
        <v>UPDATE `Bomber` SET `TimeInt`='377914' WHERE `Level`='12';</v>
      </c>
      <c r="AC124" t="str">
        <f t="shared" si="14"/>
        <v>UPDATE `Bomber` SET `Required`='' WHERE `Level`='12';</v>
      </c>
      <c r="AD124" t="str">
        <f t="shared" si="14"/>
        <v>UPDATE `Bomber` SET `Required_ID`='0' WHERE `Level`='12';</v>
      </c>
      <c r="AE124" t="str">
        <f t="shared" si="14"/>
        <v>UPDATE `Bomber` SET `RequiredLevel`='0' WHERE `Level`='12';</v>
      </c>
    </row>
    <row r="125" spans="1:31" x14ac:dyDescent="0.25">
      <c r="A125" s="18">
        <v>13</v>
      </c>
      <c r="B125" s="73">
        <v>316</v>
      </c>
      <c r="C125" s="20">
        <v>214152</v>
      </c>
      <c r="D125" s="103">
        <v>8.8000000000000007</v>
      </c>
      <c r="E125" s="103">
        <v>4.5999999999999996</v>
      </c>
      <c r="F125" s="103">
        <v>11.45</v>
      </c>
      <c r="G125" s="95">
        <v>1228898</v>
      </c>
      <c r="H125" s="95">
        <v>1212236</v>
      </c>
      <c r="I125" s="95">
        <v>1201682</v>
      </c>
      <c r="J125" s="95">
        <v>1711327</v>
      </c>
      <c r="K125" s="123" t="s">
        <v>284</v>
      </c>
      <c r="L125" s="70">
        <v>453498</v>
      </c>
      <c r="M125" s="15"/>
      <c r="N125" s="54">
        <v>0</v>
      </c>
      <c r="O125" s="54">
        <v>0</v>
      </c>
      <c r="P125" s="91">
        <v>0</v>
      </c>
      <c r="R125" t="str">
        <f t="shared" si="13"/>
        <v>UPDATE `Bomber` SET `TrainingTime`='316' WHERE `Level`='13';</v>
      </c>
      <c r="S125" t="str">
        <f t="shared" si="14"/>
        <v>UPDATE `Bomber` SET `MightBonus`='214152' WHERE `Level`='13';</v>
      </c>
      <c r="T125" t="str">
        <f t="shared" si="14"/>
        <v>UPDATE `Bomber` SET `Attack`='8.8' WHERE `Level`='13';</v>
      </c>
      <c r="U125" t="str">
        <f t="shared" si="14"/>
        <v>UPDATE `Bomber` SET `Defend`='4.6' WHERE `Level`='13';</v>
      </c>
      <c r="V125" t="str">
        <f t="shared" si="14"/>
        <v>UPDATE `Bomber` SET `Health`='11.45' WHERE `Level`='13';</v>
      </c>
      <c r="W125" t="str">
        <f t="shared" si="14"/>
        <v>UPDATE `Bomber` SET `FoodCost`='1228898' WHERE `Level`='13';</v>
      </c>
      <c r="X125" t="str">
        <f t="shared" si="14"/>
        <v>UPDATE `Bomber` SET `WoodCost`='1212236' WHERE `Level`='13';</v>
      </c>
      <c r="Y125" t="str">
        <f t="shared" si="14"/>
        <v>UPDATE `Bomber` SET `StoneCost`='1201682' WHERE `Level`='13';</v>
      </c>
      <c r="Z125" t="str">
        <f t="shared" si="14"/>
        <v>UPDATE `Bomber` SET `MetalCost`='1711327' WHERE `Level`='13';</v>
      </c>
      <c r="AA125" t="str">
        <f t="shared" si="14"/>
        <v>UPDATE `Bomber` SET `TimeMin`='5d 5h:58m:18' WHERE `Level`='13';</v>
      </c>
      <c r="AB125" t="str">
        <f t="shared" si="14"/>
        <v>UPDATE `Bomber` SET `TimeInt`='453498' WHERE `Level`='13';</v>
      </c>
      <c r="AC125" t="str">
        <f t="shared" si="14"/>
        <v>UPDATE `Bomber` SET `Required`='' WHERE `Level`='13';</v>
      </c>
      <c r="AD125" t="str">
        <f t="shared" si="14"/>
        <v>UPDATE `Bomber` SET `Required_ID`='0' WHERE `Level`='13';</v>
      </c>
      <c r="AE125" t="str">
        <f t="shared" si="14"/>
        <v>UPDATE `Bomber` SET `RequiredLevel`='0' WHERE `Level`='13';</v>
      </c>
    </row>
    <row r="126" spans="1:31" x14ac:dyDescent="0.25">
      <c r="A126" s="18">
        <v>14</v>
      </c>
      <c r="B126" s="73">
        <v>309</v>
      </c>
      <c r="C126" s="20">
        <v>256982</v>
      </c>
      <c r="D126" s="103">
        <v>8.9499999999999993</v>
      </c>
      <c r="E126" s="103">
        <v>4.6500000000000004</v>
      </c>
      <c r="F126" s="103">
        <v>11.649999999999999</v>
      </c>
      <c r="G126" s="95">
        <v>1461674</v>
      </c>
      <c r="H126" s="95">
        <v>1426772</v>
      </c>
      <c r="I126" s="95">
        <v>1435523</v>
      </c>
      <c r="J126" s="95">
        <v>2100881</v>
      </c>
      <c r="K126" s="125" t="s">
        <v>285</v>
      </c>
      <c r="L126" s="94">
        <v>544198</v>
      </c>
      <c r="M126" s="15"/>
      <c r="N126" s="54">
        <v>0</v>
      </c>
      <c r="O126" s="54">
        <v>0</v>
      </c>
      <c r="P126" s="91">
        <v>0</v>
      </c>
      <c r="R126" t="str">
        <f t="shared" si="13"/>
        <v>UPDATE `Bomber` SET `TrainingTime`='309' WHERE `Level`='14';</v>
      </c>
      <c r="S126" t="str">
        <f t="shared" si="14"/>
        <v>UPDATE `Bomber` SET `MightBonus`='256982' WHERE `Level`='14';</v>
      </c>
      <c r="T126" t="str">
        <f t="shared" si="14"/>
        <v>UPDATE `Bomber` SET `Attack`='8.95' WHERE `Level`='14';</v>
      </c>
      <c r="U126" t="str">
        <f t="shared" si="14"/>
        <v>UPDATE `Bomber` SET `Defend`='4.65' WHERE `Level`='14';</v>
      </c>
      <c r="V126" t="str">
        <f t="shared" si="14"/>
        <v>UPDATE `Bomber` SET `Health`='11.65' WHERE `Level`='14';</v>
      </c>
      <c r="W126" t="str">
        <f t="shared" si="14"/>
        <v>UPDATE `Bomber` SET `FoodCost`='1461674' WHERE `Level`='14';</v>
      </c>
      <c r="X126" t="str">
        <f t="shared" si="14"/>
        <v>UPDATE `Bomber` SET `WoodCost`='1426772' WHERE `Level`='14';</v>
      </c>
      <c r="Y126" t="str">
        <f t="shared" si="14"/>
        <v>UPDATE `Bomber` SET `StoneCost`='1435523' WHERE `Level`='14';</v>
      </c>
      <c r="Z126" t="str">
        <f t="shared" si="14"/>
        <v>UPDATE `Bomber` SET `MetalCost`='2100881' WHERE `Level`='14';</v>
      </c>
      <c r="AA126" t="str">
        <f t="shared" si="14"/>
        <v>UPDATE `Bomber` SET `TimeMin`='6d 7h:09m:58' WHERE `Level`='14';</v>
      </c>
      <c r="AB126" t="str">
        <f t="shared" si="14"/>
        <v>UPDATE `Bomber` SET `TimeInt`='544198' WHERE `Level`='14';</v>
      </c>
      <c r="AC126" t="str">
        <f t="shared" si="14"/>
        <v>UPDATE `Bomber` SET `Required`='' WHERE `Level`='14';</v>
      </c>
      <c r="AD126" t="str">
        <f t="shared" si="14"/>
        <v>UPDATE `Bomber` SET `Required_ID`='0' WHERE `Level`='14';</v>
      </c>
      <c r="AE126" t="str">
        <f t="shared" si="14"/>
        <v>UPDATE `Bomber` SET `RequiredLevel`='0' WHERE `Level`='14';</v>
      </c>
    </row>
    <row r="127" spans="1:31" x14ac:dyDescent="0.25">
      <c r="A127" s="18">
        <v>15</v>
      </c>
      <c r="B127" s="73">
        <v>306</v>
      </c>
      <c r="C127" s="20">
        <v>385474</v>
      </c>
      <c r="D127" s="103">
        <v>9.1</v>
      </c>
      <c r="E127" s="103">
        <v>4.7</v>
      </c>
      <c r="F127" s="103">
        <v>11.850000000000001</v>
      </c>
      <c r="G127" s="95">
        <v>2300411</v>
      </c>
      <c r="H127" s="95">
        <v>2084782</v>
      </c>
      <c r="I127" s="95">
        <v>2153798</v>
      </c>
      <c r="J127" s="95">
        <v>3098195</v>
      </c>
      <c r="K127" s="126" t="s">
        <v>286</v>
      </c>
      <c r="L127" s="70">
        <v>816298</v>
      </c>
      <c r="M127" s="15"/>
      <c r="N127" s="54">
        <v>0</v>
      </c>
      <c r="O127" s="54">
        <v>0</v>
      </c>
      <c r="P127" s="91">
        <v>0</v>
      </c>
      <c r="R127" t="str">
        <f t="shared" si="13"/>
        <v>UPDATE `Bomber` SET `TrainingTime`='306' WHERE `Level`='15';</v>
      </c>
      <c r="S127" t="str">
        <f t="shared" si="14"/>
        <v>UPDATE `Bomber` SET `MightBonus`='385474' WHERE `Level`='15';</v>
      </c>
      <c r="T127" t="str">
        <f t="shared" si="14"/>
        <v>UPDATE `Bomber` SET `Attack`='9.1' WHERE `Level`='15';</v>
      </c>
      <c r="U127" t="str">
        <f t="shared" si="14"/>
        <v>UPDATE `Bomber` SET `Defend`='4.7' WHERE `Level`='15';</v>
      </c>
      <c r="V127" t="str">
        <f t="shared" si="14"/>
        <v>UPDATE `Bomber` SET `Health`='11.85' WHERE `Level`='15';</v>
      </c>
      <c r="W127" t="str">
        <f t="shared" si="14"/>
        <v>UPDATE `Bomber` SET `FoodCost`='2300411' WHERE `Level`='15';</v>
      </c>
      <c r="X127" t="str">
        <f t="shared" si="14"/>
        <v>UPDATE `Bomber` SET `WoodCost`='2084782' WHERE `Level`='15';</v>
      </c>
      <c r="Y127" t="str">
        <f t="shared" si="14"/>
        <v>UPDATE `Bomber` SET `StoneCost`='2153798' WHERE `Level`='15';</v>
      </c>
      <c r="Z127" t="str">
        <f t="shared" si="14"/>
        <v>UPDATE `Bomber` SET `MetalCost`='3098195' WHERE `Level`='15';</v>
      </c>
      <c r="AA127" t="str">
        <f t="shared" si="14"/>
        <v>UPDATE `Bomber` SET `TimeMin`='9d 10h:44m:58' WHERE `Level`='15';</v>
      </c>
      <c r="AB127" t="str">
        <f t="shared" si="14"/>
        <v>UPDATE `Bomber` SET `TimeInt`='816298' WHERE `Level`='15';</v>
      </c>
      <c r="AC127" t="str">
        <f t="shared" si="14"/>
        <v>UPDATE `Bomber` SET `Required`='' WHERE `Level`='15';</v>
      </c>
      <c r="AD127" t="str">
        <f t="shared" si="14"/>
        <v>UPDATE `Bomber` SET `Required_ID`='0' WHERE `Level`='15';</v>
      </c>
      <c r="AE127" t="str">
        <f t="shared" si="14"/>
        <v>UPDATE `Bomber` SET `RequiredLevel`='0' WHERE `Level`='15';</v>
      </c>
    </row>
    <row r="128" spans="1:31" x14ac:dyDescent="0.25">
      <c r="A128" s="18">
        <v>16</v>
      </c>
      <c r="B128" s="73">
        <v>303</v>
      </c>
      <c r="C128" s="20">
        <v>963681</v>
      </c>
      <c r="D128" s="103">
        <v>9.25</v>
      </c>
      <c r="E128" s="103">
        <v>4.75</v>
      </c>
      <c r="F128" s="103">
        <v>12.05</v>
      </c>
      <c r="G128" s="95">
        <v>5571071</v>
      </c>
      <c r="H128" s="95">
        <v>5211863</v>
      </c>
      <c r="I128" s="95">
        <v>5397458</v>
      </c>
      <c r="J128" s="95">
        <v>7911893</v>
      </c>
      <c r="K128" s="125" t="s">
        <v>287</v>
      </c>
      <c r="L128" s="94">
        <v>2040736</v>
      </c>
      <c r="M128" s="15"/>
      <c r="N128" s="54">
        <v>0</v>
      </c>
      <c r="O128" s="54">
        <v>0</v>
      </c>
      <c r="P128" s="91">
        <v>0</v>
      </c>
      <c r="R128" t="str">
        <f t="shared" si="13"/>
        <v>UPDATE `Bomber` SET `TrainingTime`='303' WHERE `Level`='16';</v>
      </c>
      <c r="S128" t="str">
        <f t="shared" si="14"/>
        <v>UPDATE `Bomber` SET `MightBonus`='963681' WHERE `Level`='16';</v>
      </c>
      <c r="T128" t="str">
        <f t="shared" si="14"/>
        <v>UPDATE `Bomber` SET `Attack`='9.25' WHERE `Level`='16';</v>
      </c>
      <c r="U128" t="str">
        <f t="shared" si="14"/>
        <v>UPDATE `Bomber` SET `Defend`='4.75' WHERE `Level`='16';</v>
      </c>
      <c r="V128" t="str">
        <f t="shared" si="14"/>
        <v>UPDATE `Bomber` SET `Health`='12.05' WHERE `Level`='16';</v>
      </c>
      <c r="W128" t="str">
        <f t="shared" si="14"/>
        <v>UPDATE `Bomber` SET `FoodCost`='5571071' WHERE `Level`='16';</v>
      </c>
      <c r="X128" t="str">
        <f t="shared" si="14"/>
        <v>UPDATE `Bomber` SET `WoodCost`='5211863' WHERE `Level`='16';</v>
      </c>
      <c r="Y128" t="str">
        <f t="shared" si="14"/>
        <v>UPDATE `Bomber` SET `StoneCost`='5397458' WHERE `Level`='16';</v>
      </c>
      <c r="Z128" t="str">
        <f t="shared" si="14"/>
        <v>UPDATE `Bomber` SET `MetalCost`='7911893' WHERE `Level`='16';</v>
      </c>
      <c r="AA128" t="str">
        <f t="shared" si="14"/>
        <v>UPDATE `Bomber` SET `TimeMin`='23d 14h:52m:16' WHERE `Level`='16';</v>
      </c>
      <c r="AB128" t="str">
        <f t="shared" si="14"/>
        <v>UPDATE `Bomber` SET `TimeInt`='2040736' WHERE `Level`='16';</v>
      </c>
      <c r="AC128" t="str">
        <f t="shared" si="14"/>
        <v>UPDATE `Bomber` SET `Required`='' WHERE `Level`='16';</v>
      </c>
      <c r="AD128" t="str">
        <f t="shared" si="14"/>
        <v>UPDATE `Bomber` SET `Required_ID`='0' WHERE `Level`='16';</v>
      </c>
      <c r="AE128" t="str">
        <f t="shared" si="14"/>
        <v>UPDATE `Bomber` SET `RequiredLevel`='0' WHERE `Level`='16';</v>
      </c>
    </row>
    <row r="129" spans="1:31" x14ac:dyDescent="0.25">
      <c r="A129" s="18">
        <v>17</v>
      </c>
      <c r="B129" s="73">
        <v>300</v>
      </c>
      <c r="C129" s="20">
        <v>1445520</v>
      </c>
      <c r="D129" s="103">
        <v>9.4</v>
      </c>
      <c r="E129" s="103">
        <v>4.8</v>
      </c>
      <c r="F129" s="103">
        <v>12.25</v>
      </c>
      <c r="G129" s="95">
        <v>8401501</v>
      </c>
      <c r="H129" s="95">
        <v>7826765</v>
      </c>
      <c r="I129" s="95">
        <v>8078246</v>
      </c>
      <c r="J129" s="95">
        <v>11831804</v>
      </c>
      <c r="K129" s="126" t="s">
        <v>272</v>
      </c>
      <c r="L129" s="70">
        <v>3061102</v>
      </c>
      <c r="M129" s="15"/>
      <c r="N129" s="54">
        <v>0</v>
      </c>
      <c r="O129" s="54">
        <v>0</v>
      </c>
      <c r="P129" s="91">
        <v>0</v>
      </c>
      <c r="R129" t="str">
        <f t="shared" si="13"/>
        <v>UPDATE `Bomber` SET `TrainingTime`='300' WHERE `Level`='17';</v>
      </c>
      <c r="S129" t="str">
        <f t="shared" ref="S129:AE132" si="15">CONCATENATE($Q$112,S$112,$Q$113,C129,$Q$114,$A129,$Q$115)</f>
        <v>UPDATE `Bomber` SET `MightBonus`='1445520' WHERE `Level`='17';</v>
      </c>
      <c r="T129" t="str">
        <f t="shared" si="15"/>
        <v>UPDATE `Bomber` SET `Attack`='9.4' WHERE `Level`='17';</v>
      </c>
      <c r="U129" t="str">
        <f t="shared" si="15"/>
        <v>UPDATE `Bomber` SET `Defend`='4.8' WHERE `Level`='17';</v>
      </c>
      <c r="V129" t="str">
        <f t="shared" si="15"/>
        <v>UPDATE `Bomber` SET `Health`='12.25' WHERE `Level`='17';</v>
      </c>
      <c r="W129" t="str">
        <f t="shared" si="15"/>
        <v>UPDATE `Bomber` SET `FoodCost`='8401501' WHERE `Level`='17';</v>
      </c>
      <c r="X129" t="str">
        <f t="shared" si="15"/>
        <v>UPDATE `Bomber` SET `WoodCost`='7826765' WHERE `Level`='17';</v>
      </c>
      <c r="Y129" t="str">
        <f t="shared" si="15"/>
        <v>UPDATE `Bomber` SET `StoneCost`='8078246' WHERE `Level`='17';</v>
      </c>
      <c r="Z129" t="str">
        <f t="shared" si="15"/>
        <v>UPDATE `Bomber` SET `MetalCost`='11831804' WHERE `Level`='17';</v>
      </c>
      <c r="AA129" t="str">
        <f t="shared" si="15"/>
        <v>UPDATE `Bomber` SET `TimeMin`='35d 10h:18m:22' WHERE `Level`='17';</v>
      </c>
      <c r="AB129" t="str">
        <f t="shared" si="15"/>
        <v>UPDATE `Bomber` SET `TimeInt`='3061102' WHERE `Level`='17';</v>
      </c>
      <c r="AC129" t="str">
        <f t="shared" si="15"/>
        <v>UPDATE `Bomber` SET `Required`='' WHERE `Level`='17';</v>
      </c>
      <c r="AD129" t="str">
        <f t="shared" si="15"/>
        <v>UPDATE `Bomber` SET `Required_ID`='0' WHERE `Level`='17';</v>
      </c>
      <c r="AE129" t="str">
        <f t="shared" si="15"/>
        <v>UPDATE `Bomber` SET `RequiredLevel`='0' WHERE `Level`='17';</v>
      </c>
    </row>
    <row r="130" spans="1:31" x14ac:dyDescent="0.25">
      <c r="A130" s="18">
        <v>18</v>
      </c>
      <c r="B130" s="73">
        <v>297</v>
      </c>
      <c r="C130" s="20">
        <v>2891040</v>
      </c>
      <c r="D130" s="103">
        <v>9.5500000000000007</v>
      </c>
      <c r="E130" s="103">
        <v>4.8499999999999996</v>
      </c>
      <c r="F130" s="103">
        <v>12.45</v>
      </c>
      <c r="G130" s="95">
        <v>17341916</v>
      </c>
      <c r="H130" s="95">
        <v>15653479</v>
      </c>
      <c r="I130" s="95">
        <v>16156264</v>
      </c>
      <c r="J130" s="95">
        <v>23124640</v>
      </c>
      <c r="K130" s="126" t="s">
        <v>273</v>
      </c>
      <c r="L130" s="94">
        <v>6122202</v>
      </c>
      <c r="M130" s="15"/>
      <c r="N130" s="54">
        <v>0</v>
      </c>
      <c r="O130" s="54">
        <v>0</v>
      </c>
      <c r="P130" s="91">
        <v>0</v>
      </c>
      <c r="R130" t="str">
        <f t="shared" si="13"/>
        <v>UPDATE `Bomber` SET `TrainingTime`='297' WHERE `Level`='18';</v>
      </c>
      <c r="S130" t="str">
        <f t="shared" si="15"/>
        <v>UPDATE `Bomber` SET `MightBonus`='2891040' WHERE `Level`='18';</v>
      </c>
      <c r="T130" t="str">
        <f t="shared" si="15"/>
        <v>UPDATE `Bomber` SET `Attack`='9.55' WHERE `Level`='18';</v>
      </c>
      <c r="U130" t="str">
        <f t="shared" si="15"/>
        <v>UPDATE `Bomber` SET `Defend`='4.85' WHERE `Level`='18';</v>
      </c>
      <c r="V130" t="str">
        <f t="shared" si="15"/>
        <v>UPDATE `Bomber` SET `Health`='12.45' WHERE `Level`='18';</v>
      </c>
      <c r="W130" t="str">
        <f t="shared" si="15"/>
        <v>UPDATE `Bomber` SET `FoodCost`='17341916' WHERE `Level`='18';</v>
      </c>
      <c r="X130" t="str">
        <f t="shared" si="15"/>
        <v>UPDATE `Bomber` SET `WoodCost`='15653479' WHERE `Level`='18';</v>
      </c>
      <c r="Y130" t="str">
        <f t="shared" si="15"/>
        <v>UPDATE `Bomber` SET `StoneCost`='16156264' WHERE `Level`='18';</v>
      </c>
      <c r="Z130" t="str">
        <f t="shared" si="15"/>
        <v>UPDATE `Bomber` SET `MetalCost`='23124640' WHERE `Level`='18';</v>
      </c>
      <c r="AA130" t="str">
        <f t="shared" si="15"/>
        <v>UPDATE `Bomber` SET `TimeMin`='70d 20h:36m:42' WHERE `Level`='18';</v>
      </c>
      <c r="AB130" t="str">
        <f t="shared" si="15"/>
        <v>UPDATE `Bomber` SET `TimeInt`='6122202' WHERE `Level`='18';</v>
      </c>
      <c r="AC130" t="str">
        <f t="shared" si="15"/>
        <v>UPDATE `Bomber` SET `Required`='' WHERE `Level`='18';</v>
      </c>
      <c r="AD130" t="str">
        <f t="shared" si="15"/>
        <v>UPDATE `Bomber` SET `Required_ID`='0' WHERE `Level`='18';</v>
      </c>
      <c r="AE130" t="str">
        <f t="shared" si="15"/>
        <v>UPDATE `Bomber` SET `RequiredLevel`='0' WHERE `Level`='18';</v>
      </c>
    </row>
    <row r="131" spans="1:31" x14ac:dyDescent="0.25">
      <c r="A131" s="18">
        <v>19</v>
      </c>
      <c r="B131" s="73">
        <v>294</v>
      </c>
      <c r="C131" s="20">
        <v>4336558</v>
      </c>
      <c r="D131" s="103">
        <v>9.6999999999999993</v>
      </c>
      <c r="E131" s="103">
        <v>4.9000000000000004</v>
      </c>
      <c r="F131" s="103">
        <v>12.649999999999999</v>
      </c>
      <c r="G131" s="95">
        <v>25022467</v>
      </c>
      <c r="H131" s="95">
        <v>23813363</v>
      </c>
      <c r="I131" s="95">
        <v>24227159</v>
      </c>
      <c r="J131" s="95">
        <v>35351300</v>
      </c>
      <c r="K131" s="126" t="s">
        <v>289</v>
      </c>
      <c r="L131" s="70">
        <v>9183300</v>
      </c>
      <c r="M131" s="15"/>
      <c r="N131" s="54">
        <v>0</v>
      </c>
      <c r="O131" s="54">
        <v>0</v>
      </c>
      <c r="P131" s="91">
        <v>0</v>
      </c>
      <c r="R131" t="str">
        <f t="shared" si="13"/>
        <v>UPDATE `Bomber` SET `TrainingTime`='294' WHERE `Level`='19';</v>
      </c>
      <c r="S131" t="str">
        <f t="shared" si="15"/>
        <v>UPDATE `Bomber` SET `MightBonus`='4336558' WHERE `Level`='19';</v>
      </c>
      <c r="T131" t="str">
        <f t="shared" si="15"/>
        <v>UPDATE `Bomber` SET `Attack`='9.7' WHERE `Level`='19';</v>
      </c>
      <c r="U131" t="str">
        <f t="shared" si="15"/>
        <v>UPDATE `Bomber` SET `Defend`='4.9' WHERE `Level`='19';</v>
      </c>
      <c r="V131" t="str">
        <f t="shared" si="15"/>
        <v>UPDATE `Bomber` SET `Health`='12.65' WHERE `Level`='19';</v>
      </c>
      <c r="W131" t="str">
        <f t="shared" si="15"/>
        <v>UPDATE `Bomber` SET `FoodCost`='25022467' WHERE `Level`='19';</v>
      </c>
      <c r="X131" t="str">
        <f t="shared" si="15"/>
        <v>UPDATE `Bomber` SET `WoodCost`='23813363' WHERE `Level`='19';</v>
      </c>
      <c r="Y131" t="str">
        <f t="shared" si="15"/>
        <v>UPDATE `Bomber` SET `StoneCost`='24227159' WHERE `Level`='19';</v>
      </c>
      <c r="Z131" t="str">
        <f t="shared" si="15"/>
        <v>UPDATE `Bomber` SET `MetalCost`='35351300' WHERE `Level`='19';</v>
      </c>
      <c r="AA131" t="str">
        <f t="shared" si="15"/>
        <v>UPDATE `Bomber` SET `TimeMin`='106d 6h:55m:0' WHERE `Level`='19';</v>
      </c>
      <c r="AB131" t="str">
        <f t="shared" si="15"/>
        <v>UPDATE `Bomber` SET `TimeInt`='9183300' WHERE `Level`='19';</v>
      </c>
      <c r="AC131" t="str">
        <f t="shared" si="15"/>
        <v>UPDATE `Bomber` SET `Required`='' WHERE `Level`='19';</v>
      </c>
      <c r="AD131" t="str">
        <f t="shared" si="15"/>
        <v>UPDATE `Bomber` SET `Required_ID`='0' WHERE `Level`='19';</v>
      </c>
      <c r="AE131" t="str">
        <f t="shared" si="15"/>
        <v>UPDATE `Bomber` SET `RequiredLevel`='0' WHERE `Level`='19';</v>
      </c>
    </row>
    <row r="132" spans="1:31" x14ac:dyDescent="0.25">
      <c r="A132" s="18">
        <v>20</v>
      </c>
      <c r="B132" s="73">
        <v>291</v>
      </c>
      <c r="C132" s="20">
        <v>0</v>
      </c>
      <c r="D132" s="103">
        <v>9.85</v>
      </c>
      <c r="E132" s="103">
        <v>4.95</v>
      </c>
      <c r="F132" s="103">
        <v>12.850000000000001</v>
      </c>
      <c r="G132" s="104">
        <v>0</v>
      </c>
      <c r="H132" s="104">
        <v>0</v>
      </c>
      <c r="I132" s="104">
        <v>0</v>
      </c>
      <c r="J132" s="104">
        <v>0</v>
      </c>
      <c r="K132" s="104">
        <v>0</v>
      </c>
      <c r="L132" s="104">
        <v>0</v>
      </c>
      <c r="M132" s="15"/>
      <c r="N132" s="54">
        <v>0</v>
      </c>
      <c r="O132" s="54">
        <v>0</v>
      </c>
      <c r="P132" s="91">
        <v>0</v>
      </c>
      <c r="R132" t="str">
        <f t="shared" si="13"/>
        <v>UPDATE `Bomber` SET `TrainingTime`='291' WHERE `Level`='20';</v>
      </c>
      <c r="S132" t="str">
        <f t="shared" si="15"/>
        <v>UPDATE `Bomber` SET `MightBonus`='0' WHERE `Level`='20';</v>
      </c>
      <c r="T132" t="str">
        <f t="shared" si="15"/>
        <v>UPDATE `Bomber` SET `Attack`='9.85' WHERE `Level`='20';</v>
      </c>
      <c r="U132" t="str">
        <f t="shared" si="15"/>
        <v>UPDATE `Bomber` SET `Defend`='4.95' WHERE `Level`='20';</v>
      </c>
      <c r="V132" t="str">
        <f t="shared" si="15"/>
        <v>UPDATE `Bomber` SET `Health`='12.85' WHERE `Level`='20';</v>
      </c>
      <c r="W132" t="str">
        <f t="shared" si="15"/>
        <v>UPDATE `Bomber` SET `FoodCost`='0' WHERE `Level`='20';</v>
      </c>
      <c r="X132" t="str">
        <f t="shared" si="15"/>
        <v>UPDATE `Bomber` SET `WoodCost`='0' WHERE `Level`='20';</v>
      </c>
      <c r="Y132" t="str">
        <f t="shared" si="15"/>
        <v>UPDATE `Bomber` SET `StoneCost`='0' WHERE `Level`='20';</v>
      </c>
      <c r="Z132" t="str">
        <f t="shared" si="15"/>
        <v>UPDATE `Bomber` SET `MetalCost`='0' WHERE `Level`='20';</v>
      </c>
      <c r="AA132" t="str">
        <f t="shared" si="15"/>
        <v>UPDATE `Bomber` SET `TimeMin`='0' WHERE `Level`='20';</v>
      </c>
      <c r="AB132" t="str">
        <f t="shared" si="15"/>
        <v>UPDATE `Bomber` SET `TimeInt`='0' WHERE `Level`='20';</v>
      </c>
      <c r="AC132" t="str">
        <f t="shared" si="15"/>
        <v>UPDATE `Bomber` SET `Required`='' WHERE `Level`='20';</v>
      </c>
      <c r="AD132" t="str">
        <f t="shared" si="15"/>
        <v>UPDATE `Bomber` SET `Required_ID`='0' WHERE `Level`='20';</v>
      </c>
      <c r="AE132" t="str">
        <f t="shared" si="15"/>
        <v>UPDATE `Bomber` SET `RequiredLevel`='0' WHERE `Level`='20';</v>
      </c>
    </row>
  </sheetData>
  <mergeCells count="2">
    <mergeCell ref="A1:I1"/>
    <mergeCell ref="M1:P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4"/>
  <sheetViews>
    <sheetView workbookViewId="0">
      <selection activeCell="Q7" sqref="Q7"/>
    </sheetView>
    <sheetView workbookViewId="1"/>
  </sheetViews>
  <sheetFormatPr defaultRowHeight="15" x14ac:dyDescent="0.25"/>
  <cols>
    <col min="3" max="3" width="10" bestFit="1" customWidth="1"/>
    <col min="7" max="7" width="16.5703125" style="68" customWidth="1"/>
    <col min="9" max="10" width="9.140625" customWidth="1"/>
    <col min="11" max="11" width="10" bestFit="1" customWidth="1"/>
    <col min="12" max="12" width="8" customWidth="1"/>
    <col min="14" max="14" width="16.42578125" customWidth="1"/>
    <col min="15" max="15" width="9.140625" customWidth="1"/>
  </cols>
  <sheetData>
    <row r="2" spans="1:20" x14ac:dyDescent="0.25">
      <c r="A2" s="7" t="s">
        <v>104</v>
      </c>
      <c r="B2" s="7" t="s">
        <v>105</v>
      </c>
      <c r="C2" s="7" t="s">
        <v>9</v>
      </c>
      <c r="D2" s="7"/>
      <c r="E2" s="7"/>
      <c r="F2" s="7"/>
      <c r="G2" s="65"/>
      <c r="H2" s="7"/>
      <c r="I2" s="7"/>
      <c r="J2" s="7"/>
    </row>
    <row r="3" spans="1:20" x14ac:dyDescent="0.25">
      <c r="A3" s="8" t="s">
        <v>0</v>
      </c>
      <c r="B3" s="10" t="s">
        <v>169</v>
      </c>
      <c r="C3" s="8" t="s">
        <v>180</v>
      </c>
      <c r="D3" s="8" t="s">
        <v>181</v>
      </c>
      <c r="E3" s="8" t="s">
        <v>182</v>
      </c>
      <c r="F3" s="8" t="s">
        <v>179</v>
      </c>
      <c r="G3" s="66" t="s">
        <v>178</v>
      </c>
      <c r="H3" s="8" t="s">
        <v>177</v>
      </c>
      <c r="I3" s="17" t="s">
        <v>5</v>
      </c>
      <c r="J3" s="11" t="s">
        <v>15</v>
      </c>
      <c r="K3" s="102" t="s">
        <v>184</v>
      </c>
      <c r="L3" s="102"/>
      <c r="M3" s="102" t="s">
        <v>185</v>
      </c>
      <c r="N3" s="10" t="s">
        <v>169</v>
      </c>
      <c r="O3" s="8" t="s">
        <v>180</v>
      </c>
      <c r="P3" s="8" t="s">
        <v>181</v>
      </c>
      <c r="Q3" s="8" t="s">
        <v>182</v>
      </c>
      <c r="R3" s="8" t="s">
        <v>179</v>
      </c>
      <c r="S3" s="66" t="s">
        <v>178</v>
      </c>
      <c r="T3" s="8" t="s">
        <v>177</v>
      </c>
    </row>
    <row r="4" spans="1:20" x14ac:dyDescent="0.25">
      <c r="A4" s="6">
        <v>1</v>
      </c>
      <c r="B4" s="9">
        <v>85</v>
      </c>
      <c r="C4" s="6">
        <v>850</v>
      </c>
      <c r="D4" s="6">
        <v>1060</v>
      </c>
      <c r="E4" s="6">
        <v>1690</v>
      </c>
      <c r="F4" s="6">
        <v>650</v>
      </c>
      <c r="G4" s="67" t="s">
        <v>189</v>
      </c>
      <c r="H4" s="43">
        <v>180</v>
      </c>
      <c r="I4" s="6"/>
      <c r="J4" s="12"/>
      <c r="K4">
        <v>0</v>
      </c>
      <c r="M4" t="s">
        <v>183</v>
      </c>
      <c r="N4" t="str">
        <f t="shared" ref="N4:N23" si="0">CONCATENATE($M$3,B$3,$M$4,B4,$M$5,$A4,$M$6)</f>
        <v>UPDATE `mainbase` SET `MightBonus`='85' WHERE `Level`='1';</v>
      </c>
      <c r="O4" t="str">
        <f t="shared" ref="O4:O23" si="1">CONCATENATE($M$3,C$3,$M$4,C4,$M$5,$A4,$M$6)</f>
        <v>UPDATE `mainbase` SET `FoodCost`='850' WHERE `Level`='1';</v>
      </c>
      <c r="P4" t="str">
        <f t="shared" ref="P4:P23" si="2">CONCATENATE($M$3,D$3,$M$4,D4,$M$5,$A4,$M$6)</f>
        <v>UPDATE `mainbase` SET `WoodCost`='1060' WHERE `Level`='1';</v>
      </c>
      <c r="Q4" t="str">
        <f t="shared" ref="Q4:Q23" si="3">CONCATENATE($M$3,E$3,$M$4,E4,$M$5,$A4,$M$6)</f>
        <v>UPDATE `mainbase` SET `StoneCost`='1690' WHERE `Level`='1';</v>
      </c>
      <c r="R4" t="str">
        <f t="shared" ref="R4:R23" si="4">CONCATENATE($M$3,F$3,$M$4,F4,$M$5,$A4,$M$6)</f>
        <v>UPDATE `mainbase` SET `MetalCost`='650' WHERE `Level`='1';</v>
      </c>
      <c r="S4" t="str">
        <f t="shared" ref="S4:S23" si="5">CONCATENATE($M$3,G$3,$M$4,G4,$M$5,$A4,$M$6)</f>
        <v>UPDATE `mainbase` SET `TimeMin`='03m:00' WHERE `Level`='1';</v>
      </c>
      <c r="T4" t="str">
        <f t="shared" ref="T4:T23" si="6">CONCATENATE($M$3,H$3,$M$4,H4,$M$5,$A4,$M$6)</f>
        <v>UPDATE `mainbase` SET `TimeInt`='180' WHERE `Level`='1';</v>
      </c>
    </row>
    <row r="5" spans="1:20" x14ac:dyDescent="0.25">
      <c r="A5" s="6">
        <v>2</v>
      </c>
      <c r="B5" s="9">
        <v>126</v>
      </c>
      <c r="C5" s="6">
        <v>1260</v>
      </c>
      <c r="D5" s="6">
        <v>1580</v>
      </c>
      <c r="E5" s="6">
        <v>2520</v>
      </c>
      <c r="F5" s="6">
        <v>940</v>
      </c>
      <c r="G5" s="67" t="s">
        <v>190</v>
      </c>
      <c r="H5" s="43">
        <v>270</v>
      </c>
      <c r="I5" s="6"/>
      <c r="J5" s="12" t="s">
        <v>6</v>
      </c>
      <c r="K5">
        <v>15</v>
      </c>
      <c r="M5" s="101" t="s">
        <v>176</v>
      </c>
      <c r="N5" t="str">
        <f t="shared" si="0"/>
        <v>UPDATE `mainbase` SET `MightBonus`='126' WHERE `Level`='2';</v>
      </c>
      <c r="O5" t="str">
        <f t="shared" si="1"/>
        <v>UPDATE `mainbase` SET `FoodCost`='1260' WHERE `Level`='2';</v>
      </c>
      <c r="P5" t="str">
        <f t="shared" si="2"/>
        <v>UPDATE `mainbase` SET `WoodCost`='1580' WHERE `Level`='2';</v>
      </c>
      <c r="Q5" t="str">
        <f t="shared" si="3"/>
        <v>UPDATE `mainbase` SET `StoneCost`='2520' WHERE `Level`='2';</v>
      </c>
      <c r="R5" t="str">
        <f t="shared" si="4"/>
        <v>UPDATE `mainbase` SET `MetalCost`='940' WHERE `Level`='2';</v>
      </c>
      <c r="S5" t="str">
        <f t="shared" si="5"/>
        <v>UPDATE `mainbase` SET `TimeMin`='04m:30' WHERE `Level`='2';</v>
      </c>
      <c r="T5" t="str">
        <f t="shared" si="6"/>
        <v>UPDATE `mainbase` SET `TimeInt`='270' WHERE `Level`='2';</v>
      </c>
    </row>
    <row r="6" spans="1:20" x14ac:dyDescent="0.25">
      <c r="A6" s="6">
        <v>3</v>
      </c>
      <c r="B6" s="9">
        <v>190</v>
      </c>
      <c r="C6" s="6">
        <v>1910</v>
      </c>
      <c r="D6" s="6">
        <v>2360</v>
      </c>
      <c r="E6" s="6">
        <v>3790</v>
      </c>
      <c r="F6" s="6">
        <v>1440</v>
      </c>
      <c r="G6" s="67" t="s">
        <v>191</v>
      </c>
      <c r="H6" s="43">
        <v>405</v>
      </c>
      <c r="I6" s="6"/>
      <c r="J6" s="12"/>
      <c r="K6">
        <v>0</v>
      </c>
      <c r="M6" s="101" t="s">
        <v>175</v>
      </c>
      <c r="N6" t="str">
        <f t="shared" si="0"/>
        <v>UPDATE `mainbase` SET `MightBonus`='190' WHERE `Level`='3';</v>
      </c>
      <c r="O6" t="str">
        <f t="shared" si="1"/>
        <v>UPDATE `mainbase` SET `FoodCost`='1910' WHERE `Level`='3';</v>
      </c>
      <c r="P6" t="str">
        <f t="shared" si="2"/>
        <v>UPDATE `mainbase` SET `WoodCost`='2360' WHERE `Level`='3';</v>
      </c>
      <c r="Q6" t="str">
        <f t="shared" si="3"/>
        <v>UPDATE `mainbase` SET `StoneCost`='3790' WHERE `Level`='3';</v>
      </c>
      <c r="R6" t="str">
        <f t="shared" si="4"/>
        <v>UPDATE `mainbase` SET `MetalCost`='1440' WHERE `Level`='3';</v>
      </c>
      <c r="S6" t="str">
        <f t="shared" si="5"/>
        <v>UPDATE `mainbase` SET `TimeMin`='06m:45' WHERE `Level`='3';</v>
      </c>
      <c r="T6" t="str">
        <f t="shared" si="6"/>
        <v>UPDATE `mainbase` SET `TimeInt`='405' WHERE `Level`='3';</v>
      </c>
    </row>
    <row r="7" spans="1:20" x14ac:dyDescent="0.25">
      <c r="A7" s="6">
        <v>4</v>
      </c>
      <c r="B7" s="9">
        <v>378</v>
      </c>
      <c r="C7" s="6">
        <v>3780</v>
      </c>
      <c r="D7" s="6">
        <v>4070</v>
      </c>
      <c r="E7" s="6">
        <v>6780</v>
      </c>
      <c r="F7" s="6">
        <v>4240</v>
      </c>
      <c r="G7" s="67" t="s">
        <v>192</v>
      </c>
      <c r="H7" s="43">
        <v>810</v>
      </c>
      <c r="I7" s="6"/>
      <c r="J7" s="12"/>
      <c r="K7">
        <v>0</v>
      </c>
      <c r="N7" t="str">
        <f t="shared" si="0"/>
        <v>UPDATE `mainbase` SET `MightBonus`='378' WHERE `Level`='4';</v>
      </c>
      <c r="O7" t="str">
        <f t="shared" si="1"/>
        <v>UPDATE `mainbase` SET `FoodCost`='3780' WHERE `Level`='4';</v>
      </c>
      <c r="P7" t="str">
        <f t="shared" si="2"/>
        <v>UPDATE `mainbase` SET `WoodCost`='4070' WHERE `Level`='4';</v>
      </c>
      <c r="Q7" t="str">
        <f t="shared" si="3"/>
        <v>UPDATE `mainbase` SET `StoneCost`='6780' WHERE `Level`='4';</v>
      </c>
      <c r="R7" t="str">
        <f t="shared" si="4"/>
        <v>UPDATE `mainbase` SET `MetalCost`='4240' WHERE `Level`='4';</v>
      </c>
      <c r="S7" t="str">
        <f t="shared" si="5"/>
        <v>UPDATE `mainbase` SET `TimeMin`='13m:30' WHERE `Level`='4';</v>
      </c>
      <c r="T7" t="str">
        <f t="shared" si="6"/>
        <v>UPDATE `mainbase` SET `TimeInt`='810' WHERE `Level`='4';</v>
      </c>
    </row>
    <row r="8" spans="1:20" x14ac:dyDescent="0.25">
      <c r="A8" s="6">
        <v>5</v>
      </c>
      <c r="B8" s="9">
        <v>567</v>
      </c>
      <c r="C8" s="6">
        <v>7260</v>
      </c>
      <c r="D8" s="6">
        <v>8320</v>
      </c>
      <c r="E8" s="6">
        <v>7550</v>
      </c>
      <c r="F8" s="6">
        <v>5180</v>
      </c>
      <c r="G8" s="67" t="s">
        <v>193</v>
      </c>
      <c r="H8" s="43">
        <v>1215</v>
      </c>
      <c r="I8" s="6"/>
      <c r="J8" s="12"/>
      <c r="K8">
        <v>0</v>
      </c>
      <c r="N8" t="str">
        <f t="shared" si="0"/>
        <v>UPDATE `mainbase` SET `MightBonus`='567' WHERE `Level`='5';</v>
      </c>
      <c r="O8" t="str">
        <f t="shared" si="1"/>
        <v>UPDATE `mainbase` SET `FoodCost`='7260' WHERE `Level`='5';</v>
      </c>
      <c r="P8" t="str">
        <f t="shared" si="2"/>
        <v>UPDATE `mainbase` SET `WoodCost`='8320' WHERE `Level`='5';</v>
      </c>
      <c r="Q8" t="str">
        <f t="shared" si="3"/>
        <v>UPDATE `mainbase` SET `StoneCost`='7550' WHERE `Level`='5';</v>
      </c>
      <c r="R8" t="str">
        <f t="shared" si="4"/>
        <v>UPDATE `mainbase` SET `MetalCost`='5180' WHERE `Level`='5';</v>
      </c>
      <c r="S8" t="str">
        <f t="shared" si="5"/>
        <v>UPDATE `mainbase` SET `TimeMin`='20m:15' WHERE `Level`='5';</v>
      </c>
      <c r="T8" t="str">
        <f t="shared" si="6"/>
        <v>UPDATE `mainbase` SET `TimeInt`='1215' WHERE `Level`='5';</v>
      </c>
    </row>
    <row r="9" spans="1:20" x14ac:dyDescent="0.25">
      <c r="A9" s="6">
        <v>6</v>
      </c>
      <c r="B9" s="9">
        <v>681</v>
      </c>
      <c r="C9" s="6">
        <v>6480</v>
      </c>
      <c r="D9" s="6">
        <v>8030</v>
      </c>
      <c r="E9" s="6">
        <v>12760</v>
      </c>
      <c r="F9" s="6">
        <v>6780</v>
      </c>
      <c r="G9" s="67" t="s">
        <v>194</v>
      </c>
      <c r="H9" s="43">
        <v>1458</v>
      </c>
      <c r="I9" s="6"/>
      <c r="J9" s="12"/>
      <c r="K9">
        <v>0</v>
      </c>
      <c r="N9" t="str">
        <f t="shared" si="0"/>
        <v>UPDATE `mainbase` SET `MightBonus`='681' WHERE `Level`='6';</v>
      </c>
      <c r="O9" t="str">
        <f t="shared" si="1"/>
        <v>UPDATE `mainbase` SET `FoodCost`='6480' WHERE `Level`='6';</v>
      </c>
      <c r="P9" t="str">
        <f t="shared" si="2"/>
        <v>UPDATE `mainbase` SET `WoodCost`='8030' WHERE `Level`='6';</v>
      </c>
      <c r="Q9" t="str">
        <f t="shared" si="3"/>
        <v>UPDATE `mainbase` SET `StoneCost`='12760' WHERE `Level`='6';</v>
      </c>
      <c r="R9" t="str">
        <f t="shared" si="4"/>
        <v>UPDATE `mainbase` SET `MetalCost`='6780' WHERE `Level`='6';</v>
      </c>
      <c r="S9" t="str">
        <f t="shared" si="5"/>
        <v>UPDATE `mainbase` SET `TimeMin`='24m:18' WHERE `Level`='6';</v>
      </c>
      <c r="T9" t="str">
        <f t="shared" si="6"/>
        <v>UPDATE `mainbase` SET `TimeInt`='1458' WHERE `Level`='6';</v>
      </c>
    </row>
    <row r="10" spans="1:20" x14ac:dyDescent="0.25">
      <c r="A10" s="6">
        <v>7</v>
      </c>
      <c r="B10" s="9">
        <v>1021</v>
      </c>
      <c r="C10" s="6">
        <v>9760</v>
      </c>
      <c r="D10" s="6">
        <v>11960</v>
      </c>
      <c r="E10" s="6">
        <v>19140</v>
      </c>
      <c r="F10" s="6">
        <v>10180</v>
      </c>
      <c r="G10" s="67" t="s">
        <v>195</v>
      </c>
      <c r="H10" s="43">
        <v>2187</v>
      </c>
      <c r="I10" s="6"/>
      <c r="J10" s="12"/>
      <c r="K10">
        <v>0</v>
      </c>
      <c r="N10" t="str">
        <f t="shared" si="0"/>
        <v>UPDATE `mainbase` SET `MightBonus`='1021' WHERE `Level`='7';</v>
      </c>
      <c r="O10" t="str">
        <f t="shared" si="1"/>
        <v>UPDATE `mainbase` SET `FoodCost`='9760' WHERE `Level`='7';</v>
      </c>
      <c r="P10" t="str">
        <f t="shared" si="2"/>
        <v>UPDATE `mainbase` SET `WoodCost`='11960' WHERE `Level`='7';</v>
      </c>
      <c r="Q10" t="str">
        <f t="shared" si="3"/>
        <v>UPDATE `mainbase` SET `StoneCost`='19140' WHERE `Level`='7';</v>
      </c>
      <c r="R10" t="str">
        <f t="shared" si="4"/>
        <v>UPDATE `mainbase` SET `MetalCost`='10180' WHERE `Level`='7';</v>
      </c>
      <c r="S10" t="str">
        <f t="shared" si="5"/>
        <v>UPDATE `mainbase` SET `TimeMin`='36m:27' WHERE `Level`='7';</v>
      </c>
      <c r="T10" t="str">
        <f t="shared" si="6"/>
        <v>UPDATE `mainbase` SET `TimeInt`='2187' WHERE `Level`='7';</v>
      </c>
    </row>
    <row r="11" spans="1:20" x14ac:dyDescent="0.25">
      <c r="A11" s="6">
        <v>8</v>
      </c>
      <c r="B11" s="9">
        <v>1323</v>
      </c>
      <c r="C11" s="6">
        <v>13460</v>
      </c>
      <c r="D11" s="6">
        <v>12940</v>
      </c>
      <c r="E11" s="6">
        <v>28750</v>
      </c>
      <c r="F11" s="6">
        <v>10960</v>
      </c>
      <c r="G11" s="67" t="s">
        <v>196</v>
      </c>
      <c r="H11" s="43">
        <v>2835</v>
      </c>
      <c r="I11" s="6"/>
      <c r="J11" s="12"/>
      <c r="K11">
        <v>0</v>
      </c>
      <c r="N11" t="str">
        <f t="shared" si="0"/>
        <v>UPDATE `mainbase` SET `MightBonus`='1323' WHERE `Level`='8';</v>
      </c>
      <c r="O11" t="str">
        <f t="shared" si="1"/>
        <v>UPDATE `mainbase` SET `FoodCost`='13460' WHERE `Level`='8';</v>
      </c>
      <c r="P11" t="str">
        <f t="shared" si="2"/>
        <v>UPDATE `mainbase` SET `WoodCost`='12940' WHERE `Level`='8';</v>
      </c>
      <c r="Q11" t="str">
        <f t="shared" si="3"/>
        <v>UPDATE `mainbase` SET `StoneCost`='28750' WHERE `Level`='8';</v>
      </c>
      <c r="R11" t="str">
        <f t="shared" si="4"/>
        <v>UPDATE `mainbase` SET `MetalCost`='10960' WHERE `Level`='8';</v>
      </c>
      <c r="S11" t="str">
        <f t="shared" si="5"/>
        <v>UPDATE `mainbase` SET `TimeMin`='47m:15' WHERE `Level`='8';</v>
      </c>
      <c r="T11" t="str">
        <f t="shared" si="6"/>
        <v>UPDATE `mainbase` SET `TimeInt`='2835' WHERE `Level`='8';</v>
      </c>
    </row>
    <row r="12" spans="1:20" x14ac:dyDescent="0.25">
      <c r="A12" s="6">
        <v>9</v>
      </c>
      <c r="B12" s="9">
        <v>3969</v>
      </c>
      <c r="C12" s="6">
        <v>61520</v>
      </c>
      <c r="D12" s="6">
        <v>56920</v>
      </c>
      <c r="E12" s="6">
        <v>53060</v>
      </c>
      <c r="F12" s="6">
        <v>26940</v>
      </c>
      <c r="G12" s="67" t="s">
        <v>197</v>
      </c>
      <c r="H12" s="43">
        <v>8505</v>
      </c>
      <c r="I12" s="6"/>
      <c r="J12" s="12"/>
      <c r="K12">
        <v>0</v>
      </c>
      <c r="N12" t="str">
        <f t="shared" si="0"/>
        <v>UPDATE `mainbase` SET `MightBonus`='3969' WHERE `Level`='9';</v>
      </c>
      <c r="O12" t="str">
        <f t="shared" si="1"/>
        <v>UPDATE `mainbase` SET `FoodCost`='61520' WHERE `Level`='9';</v>
      </c>
      <c r="P12" t="str">
        <f t="shared" si="2"/>
        <v>UPDATE `mainbase` SET `WoodCost`='56920' WHERE `Level`='9';</v>
      </c>
      <c r="Q12" t="str">
        <f t="shared" si="3"/>
        <v>UPDATE `mainbase` SET `StoneCost`='53060' WHERE `Level`='9';</v>
      </c>
      <c r="R12" t="str">
        <f t="shared" si="4"/>
        <v>UPDATE `mainbase` SET `MetalCost`='26940' WHERE `Level`='9';</v>
      </c>
      <c r="S12" t="str">
        <f t="shared" si="5"/>
        <v>UPDATE `mainbase` SET `TimeMin`='2h:21m:45' WHERE `Level`='9';</v>
      </c>
      <c r="T12" t="str">
        <f t="shared" si="6"/>
        <v>UPDATE `mainbase` SET `TimeInt`='8505' WHERE `Level`='9';</v>
      </c>
    </row>
    <row r="13" spans="1:20" x14ac:dyDescent="0.25">
      <c r="A13" s="6">
        <v>10</v>
      </c>
      <c r="B13" s="9">
        <v>9923</v>
      </c>
      <c r="C13" s="6">
        <v>139300</v>
      </c>
      <c r="D13" s="6">
        <v>130860</v>
      </c>
      <c r="E13" s="6">
        <v>160680</v>
      </c>
      <c r="F13" s="6">
        <v>65280</v>
      </c>
      <c r="G13" s="67" t="s">
        <v>198</v>
      </c>
      <c r="H13" s="43">
        <v>21263</v>
      </c>
      <c r="I13" s="6"/>
      <c r="J13" s="12"/>
      <c r="K13">
        <v>0</v>
      </c>
      <c r="N13" t="str">
        <f t="shared" si="0"/>
        <v>UPDATE `mainbase` SET `MightBonus`='9923' WHERE `Level`='10';</v>
      </c>
      <c r="O13" t="str">
        <f t="shared" si="1"/>
        <v>UPDATE `mainbase` SET `FoodCost`='139300' WHERE `Level`='10';</v>
      </c>
      <c r="P13" t="str">
        <f t="shared" si="2"/>
        <v>UPDATE `mainbase` SET `WoodCost`='130860' WHERE `Level`='10';</v>
      </c>
      <c r="Q13" t="str">
        <f t="shared" si="3"/>
        <v>UPDATE `mainbase` SET `StoneCost`='160680' WHERE `Level`='10';</v>
      </c>
      <c r="R13" t="str">
        <f t="shared" si="4"/>
        <v>UPDATE `mainbase` SET `MetalCost`='65280' WHERE `Level`='10';</v>
      </c>
      <c r="S13" t="str">
        <f t="shared" si="5"/>
        <v>UPDATE `mainbase` SET `TimeMin`='5h:54m:23' WHERE `Level`='10';</v>
      </c>
      <c r="T13" t="str">
        <f t="shared" si="6"/>
        <v>UPDATE `mainbase` SET `TimeInt`='21263' WHERE `Level`='10';</v>
      </c>
    </row>
    <row r="14" spans="1:20" x14ac:dyDescent="0.25">
      <c r="A14" s="6">
        <v>11</v>
      </c>
      <c r="B14" s="9">
        <v>19845</v>
      </c>
      <c r="C14" s="6">
        <v>309200</v>
      </c>
      <c r="D14" s="6">
        <v>340490</v>
      </c>
      <c r="E14" s="6">
        <v>212420</v>
      </c>
      <c r="F14" s="6">
        <v>130120</v>
      </c>
      <c r="G14" s="67" t="s">
        <v>199</v>
      </c>
      <c r="H14" s="43">
        <v>42525</v>
      </c>
      <c r="I14" s="6"/>
      <c r="J14" s="12"/>
      <c r="K14">
        <v>0</v>
      </c>
      <c r="N14" t="str">
        <f t="shared" si="0"/>
        <v>UPDATE `mainbase` SET `MightBonus`='19845' WHERE `Level`='11';</v>
      </c>
      <c r="O14" t="str">
        <f t="shared" si="1"/>
        <v>UPDATE `mainbase` SET `FoodCost`='309200' WHERE `Level`='11';</v>
      </c>
      <c r="P14" t="str">
        <f t="shared" si="2"/>
        <v>UPDATE `mainbase` SET `WoodCost`='340490' WHERE `Level`='11';</v>
      </c>
      <c r="Q14" t="str">
        <f t="shared" si="3"/>
        <v>UPDATE `mainbase` SET `StoneCost`='212420' WHERE `Level`='11';</v>
      </c>
      <c r="R14" t="str">
        <f t="shared" si="4"/>
        <v>UPDATE `mainbase` SET `MetalCost`='130120' WHERE `Level`='11';</v>
      </c>
      <c r="S14" t="str">
        <f t="shared" si="5"/>
        <v>UPDATE `mainbase` SET `TimeMin`='11h:48m:45' WHERE `Level`='11';</v>
      </c>
      <c r="T14" t="str">
        <f t="shared" si="6"/>
        <v>UPDATE `mainbase` SET `TimeInt`='42525' WHERE `Level`='11';</v>
      </c>
    </row>
    <row r="15" spans="1:20" x14ac:dyDescent="0.25">
      <c r="A15" s="6">
        <v>12</v>
      </c>
      <c r="B15" s="9">
        <v>29768</v>
      </c>
      <c r="C15" s="6">
        <v>463800</v>
      </c>
      <c r="D15" s="6">
        <v>510735</v>
      </c>
      <c r="E15" s="6">
        <v>318630</v>
      </c>
      <c r="F15" s="6">
        <v>195230</v>
      </c>
      <c r="G15" s="67" t="s">
        <v>200</v>
      </c>
      <c r="H15" s="43">
        <v>63788</v>
      </c>
      <c r="I15" s="6"/>
      <c r="J15" s="12"/>
      <c r="K15">
        <v>0</v>
      </c>
      <c r="N15" t="str">
        <f t="shared" si="0"/>
        <v>UPDATE `mainbase` SET `MightBonus`='29768' WHERE `Level`='12';</v>
      </c>
      <c r="O15" t="str">
        <f t="shared" si="1"/>
        <v>UPDATE `mainbase` SET `FoodCost`='463800' WHERE `Level`='12';</v>
      </c>
      <c r="P15" t="str">
        <f t="shared" si="2"/>
        <v>UPDATE `mainbase` SET `WoodCost`='510735' WHERE `Level`='12';</v>
      </c>
      <c r="Q15" t="str">
        <f t="shared" si="3"/>
        <v>UPDATE `mainbase` SET `StoneCost`='318630' WHERE `Level`='12';</v>
      </c>
      <c r="R15" t="str">
        <f t="shared" si="4"/>
        <v>UPDATE `mainbase` SET `MetalCost`='195230' WHERE `Level`='12';</v>
      </c>
      <c r="S15" t="str">
        <f t="shared" si="5"/>
        <v>UPDATE `mainbase` SET `TimeMin`='17h:43m:08' WHERE `Level`='12';</v>
      </c>
      <c r="T15" t="str">
        <f t="shared" si="6"/>
        <v>UPDATE `mainbase` SET `TimeInt`='63788' WHERE `Level`='12';</v>
      </c>
    </row>
    <row r="16" spans="1:20" x14ac:dyDescent="0.25">
      <c r="A16" s="6">
        <v>13</v>
      </c>
      <c r="B16" s="9">
        <v>59535</v>
      </c>
      <c r="C16" s="6">
        <v>1601740</v>
      </c>
      <c r="D16" s="6">
        <v>660955</v>
      </c>
      <c r="E16" s="6">
        <v>410219</v>
      </c>
      <c r="F16" s="6">
        <v>303799</v>
      </c>
      <c r="G16" s="67" t="s">
        <v>201</v>
      </c>
      <c r="H16" s="43">
        <v>127575</v>
      </c>
      <c r="I16" s="6"/>
      <c r="J16" s="12"/>
      <c r="K16">
        <v>0</v>
      </c>
      <c r="N16" t="str">
        <f t="shared" si="0"/>
        <v>UPDATE `mainbase` SET `MightBonus`='59535' WHERE `Level`='13';</v>
      </c>
      <c r="O16" t="str">
        <f t="shared" si="1"/>
        <v>UPDATE `mainbase` SET `FoodCost`='1601740' WHERE `Level`='13';</v>
      </c>
      <c r="P16" t="str">
        <f t="shared" si="2"/>
        <v>UPDATE `mainbase` SET `WoodCost`='660955' WHERE `Level`='13';</v>
      </c>
      <c r="Q16" t="str">
        <f t="shared" si="3"/>
        <v>UPDATE `mainbase` SET `StoneCost`='410219' WHERE `Level`='13';</v>
      </c>
      <c r="R16" t="str">
        <f t="shared" si="4"/>
        <v>UPDATE `mainbase` SET `MetalCost`='303799' WHERE `Level`='13';</v>
      </c>
      <c r="S16" t="str">
        <f t="shared" si="5"/>
        <v>UPDATE `mainbase` SET `TimeMin`='1d 11h:26m:15' WHERE `Level`='13';</v>
      </c>
      <c r="T16" t="str">
        <f t="shared" si="6"/>
        <v>UPDATE `mainbase` SET `TimeInt`='127575' WHERE `Level`='13';</v>
      </c>
    </row>
    <row r="17" spans="1:20" x14ac:dyDescent="0.25">
      <c r="A17" s="6">
        <v>14</v>
      </c>
      <c r="B17" s="9">
        <v>89303</v>
      </c>
      <c r="C17" s="6">
        <v>2482262</v>
      </c>
      <c r="D17" s="6">
        <v>949242</v>
      </c>
      <c r="E17" s="6">
        <v>634685</v>
      </c>
      <c r="F17" s="6">
        <v>398939</v>
      </c>
      <c r="G17" s="67" t="s">
        <v>202</v>
      </c>
      <c r="H17" s="43">
        <v>191363</v>
      </c>
      <c r="I17" s="6"/>
      <c r="J17" s="12"/>
      <c r="K17">
        <v>0</v>
      </c>
      <c r="N17" t="str">
        <f t="shared" si="0"/>
        <v>UPDATE `mainbase` SET `MightBonus`='89303' WHERE `Level`='14';</v>
      </c>
      <c r="O17" t="str">
        <f t="shared" si="1"/>
        <v>UPDATE `mainbase` SET `FoodCost`='2482262' WHERE `Level`='14';</v>
      </c>
      <c r="P17" t="str">
        <f t="shared" si="2"/>
        <v>UPDATE `mainbase` SET `WoodCost`='949242' WHERE `Level`='14';</v>
      </c>
      <c r="Q17" t="str">
        <f t="shared" si="3"/>
        <v>UPDATE `mainbase` SET `StoneCost`='634685' WHERE `Level`='14';</v>
      </c>
      <c r="R17" t="str">
        <f t="shared" si="4"/>
        <v>UPDATE `mainbase` SET `MetalCost`='398939' WHERE `Level`='14';</v>
      </c>
      <c r="S17" t="str">
        <f t="shared" si="5"/>
        <v>UPDATE `mainbase` SET `TimeMin`='2d 5h:09m:23' WHERE `Level`='14';</v>
      </c>
      <c r="T17" t="str">
        <f t="shared" si="6"/>
        <v>UPDATE `mainbase` SET `TimeInt`='191363' WHERE `Level`='14';</v>
      </c>
    </row>
    <row r="18" spans="1:20" x14ac:dyDescent="0.25">
      <c r="A18" s="6">
        <v>15</v>
      </c>
      <c r="B18" s="9">
        <v>178605</v>
      </c>
      <c r="C18" s="6">
        <v>4568075</v>
      </c>
      <c r="D18" s="6">
        <v>1961640</v>
      </c>
      <c r="E18" s="6">
        <v>1182433</v>
      </c>
      <c r="F18" s="6">
        <v>1218091</v>
      </c>
      <c r="G18" s="67" t="s">
        <v>203</v>
      </c>
      <c r="H18" s="43">
        <v>382725</v>
      </c>
      <c r="I18" s="6"/>
      <c r="J18" s="12"/>
      <c r="K18">
        <v>0</v>
      </c>
      <c r="N18" t="str">
        <f t="shared" si="0"/>
        <v>UPDATE `mainbase` SET `MightBonus`='178605' WHERE `Level`='15';</v>
      </c>
      <c r="O18" t="str">
        <f t="shared" si="1"/>
        <v>UPDATE `mainbase` SET `FoodCost`='4568075' WHERE `Level`='15';</v>
      </c>
      <c r="P18" t="str">
        <f t="shared" si="2"/>
        <v>UPDATE `mainbase` SET `WoodCost`='1961640' WHERE `Level`='15';</v>
      </c>
      <c r="Q18" t="str">
        <f t="shared" si="3"/>
        <v>UPDATE `mainbase` SET `StoneCost`='1182433' WHERE `Level`='15';</v>
      </c>
      <c r="R18" t="str">
        <f t="shared" si="4"/>
        <v>UPDATE `mainbase` SET `MetalCost`='1218091' WHERE `Level`='15';</v>
      </c>
      <c r="S18" t="str">
        <f t="shared" si="5"/>
        <v>UPDATE `mainbase` SET `TimeMin`='4d 10h:18m:45' WHERE `Level`='15';</v>
      </c>
      <c r="T18" t="str">
        <f t="shared" si="6"/>
        <v>UPDATE `mainbase` SET `TimeInt`='382725' WHERE `Level`='15';</v>
      </c>
    </row>
    <row r="19" spans="1:20" x14ac:dyDescent="0.25">
      <c r="A19" s="6">
        <v>16</v>
      </c>
      <c r="B19" s="9">
        <v>446513</v>
      </c>
      <c r="C19" s="6">
        <v>11706225</v>
      </c>
      <c r="D19" s="6">
        <v>4986920</v>
      </c>
      <c r="E19" s="6">
        <v>2868299</v>
      </c>
      <c r="F19" s="6">
        <v>2764173</v>
      </c>
      <c r="G19" s="67" t="s">
        <v>204</v>
      </c>
      <c r="H19" s="43">
        <v>956813</v>
      </c>
      <c r="I19" s="6"/>
      <c r="J19" s="12"/>
      <c r="K19">
        <v>0</v>
      </c>
      <c r="N19" t="str">
        <f t="shared" si="0"/>
        <v>UPDATE `mainbase` SET `MightBonus`='446513' WHERE `Level`='16';</v>
      </c>
      <c r="O19" t="str">
        <f t="shared" si="1"/>
        <v>UPDATE `mainbase` SET `FoodCost`='11706225' WHERE `Level`='16';</v>
      </c>
      <c r="P19" t="str">
        <f t="shared" si="2"/>
        <v>UPDATE `mainbase` SET `WoodCost`='4986920' WHERE `Level`='16';</v>
      </c>
      <c r="Q19" t="str">
        <f t="shared" si="3"/>
        <v>UPDATE `mainbase` SET `StoneCost`='2868299' WHERE `Level`='16';</v>
      </c>
      <c r="R19" t="str">
        <f t="shared" si="4"/>
        <v>UPDATE `mainbase` SET `MetalCost`='2764173' WHERE `Level`='16';</v>
      </c>
      <c r="S19" t="str">
        <f t="shared" si="5"/>
        <v>UPDATE `mainbase` SET `TimeMin`='11d 1h:46m:53' WHERE `Level`='16';</v>
      </c>
      <c r="T19" t="str">
        <f t="shared" si="6"/>
        <v>UPDATE `mainbase` SET `TimeInt`='956813' WHERE `Level`='16';</v>
      </c>
    </row>
    <row r="20" spans="1:20" x14ac:dyDescent="0.25">
      <c r="A20" s="6">
        <v>17</v>
      </c>
      <c r="B20" s="9">
        <v>1339538</v>
      </c>
      <c r="C20" s="6">
        <v>50237500</v>
      </c>
      <c r="D20" s="6">
        <v>8922520</v>
      </c>
      <c r="E20" s="6">
        <v>5219794</v>
      </c>
      <c r="F20" s="6">
        <v>2597038</v>
      </c>
      <c r="G20" s="67" t="s">
        <v>186</v>
      </c>
      <c r="H20" s="43">
        <v>2870438</v>
      </c>
      <c r="I20" s="6"/>
      <c r="J20" s="12"/>
      <c r="K20">
        <v>0</v>
      </c>
      <c r="N20" t="str">
        <f t="shared" si="0"/>
        <v>UPDATE `mainbase` SET `MightBonus`='1339538' WHERE `Level`='17';</v>
      </c>
      <c r="O20" t="str">
        <f t="shared" si="1"/>
        <v>UPDATE `mainbase` SET `FoodCost`='50237500' WHERE `Level`='17';</v>
      </c>
      <c r="P20" t="str">
        <f t="shared" si="2"/>
        <v>UPDATE `mainbase` SET `WoodCost`='8922520' WHERE `Level`='17';</v>
      </c>
      <c r="Q20" t="str">
        <f t="shared" si="3"/>
        <v>UPDATE `mainbase` SET `StoneCost`='5219794' WHERE `Level`='17';</v>
      </c>
      <c r="R20" t="str">
        <f t="shared" si="4"/>
        <v>UPDATE `mainbase` SET `MetalCost`='2597038' WHERE `Level`='17';</v>
      </c>
      <c r="S20" t="str">
        <f t="shared" si="5"/>
        <v>UPDATE `mainbase` SET `TimeMin`='33d 5h:20m:38' WHERE `Level`='17';</v>
      </c>
      <c r="T20" t="str">
        <f t="shared" si="6"/>
        <v>UPDATE `mainbase` SET `TimeInt`='2870438' WHERE `Level`='17';</v>
      </c>
    </row>
    <row r="21" spans="1:20" x14ac:dyDescent="0.25">
      <c r="A21" s="6">
        <v>18</v>
      </c>
      <c r="B21" s="9">
        <v>4688382</v>
      </c>
      <c r="C21" s="6">
        <v>173328150</v>
      </c>
      <c r="D21" s="6">
        <v>24015280</v>
      </c>
      <c r="E21" s="6">
        <v>18097116</v>
      </c>
      <c r="F21" s="6">
        <v>18978532</v>
      </c>
      <c r="G21" s="67" t="s">
        <v>187</v>
      </c>
      <c r="H21" s="43">
        <v>10046532</v>
      </c>
      <c r="I21" s="6"/>
      <c r="J21" s="12"/>
      <c r="K21">
        <v>0</v>
      </c>
      <c r="N21" t="str">
        <f t="shared" si="0"/>
        <v>UPDATE `mainbase` SET `MightBonus`='4688382' WHERE `Level`='18';</v>
      </c>
      <c r="O21" t="str">
        <f t="shared" si="1"/>
        <v>UPDATE `mainbase` SET `FoodCost`='173328150' WHERE `Level`='18';</v>
      </c>
      <c r="P21" t="str">
        <f t="shared" si="2"/>
        <v>UPDATE `mainbase` SET `WoodCost`='24015280' WHERE `Level`='18';</v>
      </c>
      <c r="Q21" t="str">
        <f t="shared" si="3"/>
        <v>UPDATE `mainbase` SET `StoneCost`='18097116' WHERE `Level`='18';</v>
      </c>
      <c r="R21" t="str">
        <f t="shared" si="4"/>
        <v>UPDATE `mainbase` SET `MetalCost`='18978532' WHERE `Level`='18';</v>
      </c>
      <c r="S21" t="str">
        <f t="shared" si="5"/>
        <v>UPDATE `mainbase` SET `TimeMin`='116d 6h:42m:12' WHERE `Level`='18';</v>
      </c>
      <c r="T21" t="str">
        <f t="shared" si="6"/>
        <v>UPDATE `mainbase` SET `TimeInt`='10046532' WHERE `Level`='18';</v>
      </c>
    </row>
    <row r="22" spans="1:20" x14ac:dyDescent="0.25">
      <c r="A22" s="6">
        <v>19</v>
      </c>
      <c r="B22" s="9">
        <v>14065144</v>
      </c>
      <c r="C22" s="6">
        <v>483188200</v>
      </c>
      <c r="D22" s="6">
        <v>79230840</v>
      </c>
      <c r="E22" s="6">
        <v>83639248</v>
      </c>
      <c r="F22" s="6">
        <v>57198896</v>
      </c>
      <c r="G22" s="67" t="s">
        <v>188</v>
      </c>
      <c r="H22" s="43">
        <v>30139594</v>
      </c>
      <c r="I22" s="6"/>
      <c r="J22" s="12"/>
      <c r="K22">
        <v>0</v>
      </c>
      <c r="N22" t="str">
        <f t="shared" si="0"/>
        <v>UPDATE `mainbase` SET `MightBonus`='14065144' WHERE `Level`='19';</v>
      </c>
      <c r="O22" t="str">
        <f t="shared" si="1"/>
        <v>UPDATE `mainbase` SET `FoodCost`='483188200' WHERE `Level`='19';</v>
      </c>
      <c r="P22" t="str">
        <f t="shared" si="2"/>
        <v>UPDATE `mainbase` SET `WoodCost`='79230840' WHERE `Level`='19';</v>
      </c>
      <c r="Q22" t="str">
        <f t="shared" si="3"/>
        <v>UPDATE `mainbase` SET `StoneCost`='83639248' WHERE `Level`='19';</v>
      </c>
      <c r="R22" t="str">
        <f t="shared" si="4"/>
        <v>UPDATE `mainbase` SET `MetalCost`='57198896' WHERE `Level`='19';</v>
      </c>
      <c r="S22" t="str">
        <f t="shared" si="5"/>
        <v>UPDATE `mainbase` SET `TimeMin`='348d 20h:6m:34' WHERE `Level`='19';</v>
      </c>
      <c r="T22" t="str">
        <f t="shared" si="6"/>
        <v>UPDATE `mainbase` SET `TimeInt`='30139594' WHERE `Level`='19';</v>
      </c>
    </row>
    <row r="23" spans="1:20" x14ac:dyDescent="0.25">
      <c r="A23" s="6">
        <v>20</v>
      </c>
      <c r="B23" s="9">
        <v>0</v>
      </c>
      <c r="C23" s="6">
        <v>0</v>
      </c>
      <c r="D23" s="6">
        <v>0</v>
      </c>
      <c r="E23" s="6">
        <v>0</v>
      </c>
      <c r="F23" s="6">
        <v>0</v>
      </c>
      <c r="G23" s="67" t="s">
        <v>109</v>
      </c>
      <c r="H23" s="43">
        <v>0</v>
      </c>
      <c r="I23" s="6"/>
      <c r="J23" s="12"/>
      <c r="K23">
        <v>0</v>
      </c>
      <c r="N23" t="str">
        <f t="shared" si="0"/>
        <v>UPDATE `mainbase` SET `MightBonus`='0' WHERE `Level`='20';</v>
      </c>
      <c r="O23" t="str">
        <f t="shared" si="1"/>
        <v>UPDATE `mainbase` SET `FoodCost`='0' WHERE `Level`='20';</v>
      </c>
      <c r="P23" t="str">
        <f t="shared" si="2"/>
        <v>UPDATE `mainbase` SET `WoodCost`='0' WHERE `Level`='20';</v>
      </c>
      <c r="Q23" t="str">
        <f t="shared" si="3"/>
        <v>UPDATE `mainbase` SET `StoneCost`='0' WHERE `Level`='20';</v>
      </c>
      <c r="R23" t="str">
        <f t="shared" si="4"/>
        <v>UPDATE `mainbase` SET `MetalCost`='0' WHERE `Level`='20';</v>
      </c>
      <c r="S23" t="str">
        <f t="shared" si="5"/>
        <v>UPDATE `mainbase` SET `TimeMin`='0' WHERE `Level`='20';</v>
      </c>
      <c r="T23" t="str">
        <f t="shared" si="6"/>
        <v>UPDATE `mainbase` SET `TimeInt`='0' WHERE `Level`='20';</v>
      </c>
    </row>
    <row r="24" spans="1:20" x14ac:dyDescent="0.25">
      <c r="H24" s="8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6"/>
  <sheetViews>
    <sheetView workbookViewId="0">
      <selection activeCell="D12" sqref="D12"/>
    </sheetView>
    <sheetView workbookViewId="1"/>
  </sheetViews>
  <sheetFormatPr defaultRowHeight="15" x14ac:dyDescent="0.25"/>
  <cols>
    <col min="3" max="3" width="15.140625" bestFit="1" customWidth="1"/>
    <col min="4" max="4" width="12.85546875" bestFit="1" customWidth="1"/>
    <col min="5" max="5" width="13.28515625" bestFit="1" customWidth="1"/>
    <col min="7" max="7" width="12.42578125" bestFit="1" customWidth="1"/>
    <col min="8" max="8" width="12.28515625" bestFit="1" customWidth="1"/>
  </cols>
  <sheetData>
    <row r="2" spans="1:13" x14ac:dyDescent="0.25">
      <c r="A2" t="s">
        <v>126</v>
      </c>
      <c r="B2" t="s">
        <v>0</v>
      </c>
      <c r="C2" t="s">
        <v>291</v>
      </c>
      <c r="D2" t="s">
        <v>292</v>
      </c>
      <c r="E2" t="s">
        <v>293</v>
      </c>
    </row>
    <row r="3" spans="1:13" x14ac:dyDescent="0.25">
      <c r="A3">
        <v>1</v>
      </c>
      <c r="B3">
        <f>A3</f>
        <v>1</v>
      </c>
      <c r="C3">
        <v>20</v>
      </c>
      <c r="D3">
        <v>650</v>
      </c>
      <c r="E3">
        <v>0</v>
      </c>
    </row>
    <row r="4" spans="1:13" x14ac:dyDescent="0.25">
      <c r="A4">
        <v>2</v>
      </c>
      <c r="B4">
        <f t="shared" ref="B4:B22" si="0">A4</f>
        <v>2</v>
      </c>
      <c r="C4">
        <f>C3+5</f>
        <v>25</v>
      </c>
      <c r="D4">
        <v>800</v>
      </c>
      <c r="E4">
        <v>0</v>
      </c>
    </row>
    <row r="5" spans="1:13" x14ac:dyDescent="0.25">
      <c r="A5">
        <v>3</v>
      </c>
      <c r="B5">
        <f t="shared" si="0"/>
        <v>3</v>
      </c>
      <c r="C5">
        <f t="shared" ref="C5:C21" si="1">C4+5</f>
        <v>30</v>
      </c>
      <c r="D5">
        <v>1000</v>
      </c>
      <c r="E5">
        <v>0</v>
      </c>
    </row>
    <row r="6" spans="1:13" x14ac:dyDescent="0.25">
      <c r="A6">
        <v>4</v>
      </c>
      <c r="B6">
        <f t="shared" si="0"/>
        <v>4</v>
      </c>
      <c r="C6">
        <f t="shared" si="1"/>
        <v>35</v>
      </c>
      <c r="D6">
        <v>1200</v>
      </c>
      <c r="E6">
        <v>0</v>
      </c>
    </row>
    <row r="7" spans="1:13" x14ac:dyDescent="0.25">
      <c r="A7">
        <v>5</v>
      </c>
      <c r="B7">
        <f t="shared" si="0"/>
        <v>5</v>
      </c>
      <c r="C7">
        <f t="shared" si="1"/>
        <v>40</v>
      </c>
      <c r="D7">
        <v>1550</v>
      </c>
      <c r="E7">
        <v>0</v>
      </c>
      <c r="M7" s="128"/>
    </row>
    <row r="8" spans="1:13" x14ac:dyDescent="0.25">
      <c r="A8">
        <v>6</v>
      </c>
      <c r="B8">
        <f t="shared" si="0"/>
        <v>6</v>
      </c>
      <c r="C8">
        <f t="shared" si="1"/>
        <v>45</v>
      </c>
      <c r="D8">
        <v>1900</v>
      </c>
      <c r="E8">
        <v>0</v>
      </c>
    </row>
    <row r="9" spans="1:13" x14ac:dyDescent="0.25">
      <c r="A9">
        <v>7</v>
      </c>
      <c r="B9">
        <f t="shared" si="0"/>
        <v>7</v>
      </c>
      <c r="C9">
        <f t="shared" si="1"/>
        <v>50</v>
      </c>
      <c r="D9">
        <v>2400</v>
      </c>
      <c r="E9">
        <v>0</v>
      </c>
    </row>
    <row r="10" spans="1:13" x14ac:dyDescent="0.25">
      <c r="A10">
        <v>8</v>
      </c>
      <c r="B10">
        <f t="shared" si="0"/>
        <v>8</v>
      </c>
      <c r="C10">
        <f t="shared" si="1"/>
        <v>55</v>
      </c>
      <c r="D10">
        <v>3000</v>
      </c>
      <c r="E10">
        <v>0</v>
      </c>
    </row>
    <row r="11" spans="1:13" x14ac:dyDescent="0.25">
      <c r="A11">
        <v>9</v>
      </c>
      <c r="B11">
        <f t="shared" si="0"/>
        <v>9</v>
      </c>
      <c r="C11">
        <f t="shared" si="1"/>
        <v>60</v>
      </c>
      <c r="D11">
        <v>3750</v>
      </c>
      <c r="E11">
        <v>0</v>
      </c>
    </row>
    <row r="12" spans="1:13" x14ac:dyDescent="0.25">
      <c r="A12">
        <v>10</v>
      </c>
      <c r="B12">
        <f t="shared" si="0"/>
        <v>10</v>
      </c>
      <c r="C12">
        <f t="shared" si="1"/>
        <v>65</v>
      </c>
      <c r="D12">
        <v>4650</v>
      </c>
      <c r="E12">
        <v>0</v>
      </c>
    </row>
    <row r="13" spans="1:13" x14ac:dyDescent="0.25">
      <c r="A13">
        <v>11</v>
      </c>
      <c r="B13">
        <f t="shared" si="0"/>
        <v>11</v>
      </c>
      <c r="C13">
        <f t="shared" si="1"/>
        <v>70</v>
      </c>
      <c r="D13">
        <v>5800</v>
      </c>
      <c r="E13">
        <v>0</v>
      </c>
    </row>
    <row r="14" spans="1:13" x14ac:dyDescent="0.25">
      <c r="A14">
        <v>12</v>
      </c>
      <c r="B14">
        <f t="shared" si="0"/>
        <v>12</v>
      </c>
      <c r="C14">
        <f t="shared" si="1"/>
        <v>75</v>
      </c>
      <c r="D14">
        <v>7300</v>
      </c>
      <c r="E14">
        <v>0</v>
      </c>
    </row>
    <row r="15" spans="1:13" x14ac:dyDescent="0.25">
      <c r="A15">
        <v>13</v>
      </c>
      <c r="B15">
        <f t="shared" si="0"/>
        <v>13</v>
      </c>
      <c r="C15">
        <f t="shared" si="1"/>
        <v>80</v>
      </c>
      <c r="D15">
        <v>9100</v>
      </c>
      <c r="E15">
        <v>0</v>
      </c>
    </row>
    <row r="16" spans="1:13" x14ac:dyDescent="0.25">
      <c r="A16">
        <v>14</v>
      </c>
      <c r="B16">
        <f t="shared" si="0"/>
        <v>14</v>
      </c>
      <c r="C16">
        <f t="shared" si="1"/>
        <v>85</v>
      </c>
      <c r="D16">
        <v>11350</v>
      </c>
      <c r="E16">
        <v>0</v>
      </c>
    </row>
    <row r="17" spans="1:16" x14ac:dyDescent="0.25">
      <c r="A17">
        <v>15</v>
      </c>
      <c r="B17">
        <f t="shared" si="0"/>
        <v>15</v>
      </c>
      <c r="C17">
        <f t="shared" si="1"/>
        <v>90</v>
      </c>
      <c r="D17">
        <v>14200</v>
      </c>
      <c r="E17">
        <v>0</v>
      </c>
    </row>
    <row r="18" spans="1:16" x14ac:dyDescent="0.25">
      <c r="A18">
        <v>16</v>
      </c>
      <c r="B18">
        <f t="shared" si="0"/>
        <v>16</v>
      </c>
      <c r="C18">
        <f t="shared" si="1"/>
        <v>95</v>
      </c>
      <c r="D18">
        <v>17750</v>
      </c>
      <c r="E18">
        <v>0</v>
      </c>
    </row>
    <row r="19" spans="1:16" x14ac:dyDescent="0.25">
      <c r="A19">
        <v>17</v>
      </c>
      <c r="B19">
        <f t="shared" si="0"/>
        <v>17</v>
      </c>
      <c r="C19">
        <f t="shared" si="1"/>
        <v>100</v>
      </c>
      <c r="D19">
        <v>22200</v>
      </c>
      <c r="E19">
        <v>0</v>
      </c>
    </row>
    <row r="20" spans="1:16" x14ac:dyDescent="0.25">
      <c r="A20">
        <v>18</v>
      </c>
      <c r="B20">
        <f t="shared" si="0"/>
        <v>18</v>
      </c>
      <c r="C20">
        <f t="shared" si="1"/>
        <v>105</v>
      </c>
      <c r="D20">
        <v>27750</v>
      </c>
      <c r="E20">
        <v>0</v>
      </c>
    </row>
    <row r="21" spans="1:16" x14ac:dyDescent="0.25">
      <c r="A21">
        <v>19</v>
      </c>
      <c r="B21">
        <f t="shared" si="0"/>
        <v>19</v>
      </c>
      <c r="C21">
        <f t="shared" si="1"/>
        <v>110</v>
      </c>
      <c r="D21">
        <v>34700</v>
      </c>
      <c r="E21">
        <v>0</v>
      </c>
    </row>
    <row r="22" spans="1:16" x14ac:dyDescent="0.25">
      <c r="A22">
        <v>20</v>
      </c>
      <c r="B22">
        <f t="shared" si="0"/>
        <v>20</v>
      </c>
      <c r="C22">
        <v>120</v>
      </c>
      <c r="D22">
        <v>0</v>
      </c>
      <c r="E22">
        <v>0</v>
      </c>
    </row>
    <row r="24" spans="1:16" x14ac:dyDescent="0.25">
      <c r="A24" t="s">
        <v>126</v>
      </c>
      <c r="B24" t="s">
        <v>309</v>
      </c>
      <c r="C24" t="s">
        <v>0</v>
      </c>
      <c r="D24" t="s">
        <v>294</v>
      </c>
      <c r="E24" t="s">
        <v>295</v>
      </c>
      <c r="F24" t="s">
        <v>296</v>
      </c>
      <c r="G24" t="s">
        <v>297</v>
      </c>
      <c r="H24" t="s">
        <v>298</v>
      </c>
      <c r="I24" t="s">
        <v>299</v>
      </c>
      <c r="J24" t="s">
        <v>300</v>
      </c>
      <c r="K24" t="s">
        <v>238</v>
      </c>
      <c r="L24" t="s">
        <v>301</v>
      </c>
      <c r="M24" t="s">
        <v>63</v>
      </c>
      <c r="N24" t="s">
        <v>64</v>
      </c>
      <c r="O24" t="s">
        <v>65</v>
      </c>
      <c r="P24" t="s">
        <v>66</v>
      </c>
    </row>
    <row r="26" spans="1:16" x14ac:dyDescent="0.25">
      <c r="A26" t="s">
        <v>126</v>
      </c>
      <c r="B26" t="s">
        <v>302</v>
      </c>
      <c r="C26" t="s">
        <v>303</v>
      </c>
      <c r="D26" t="s">
        <v>238</v>
      </c>
      <c r="E26" t="s">
        <v>304</v>
      </c>
      <c r="F26" t="s">
        <v>305</v>
      </c>
      <c r="G26" t="s">
        <v>306</v>
      </c>
      <c r="H26" t="s">
        <v>307</v>
      </c>
      <c r="I26" t="s">
        <v>308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topLeftCell="A7" zoomScaleNormal="100" workbookViewId="0">
      <selection activeCell="A14" sqref="A14"/>
    </sheetView>
    <sheetView workbookViewId="1"/>
  </sheetViews>
  <sheetFormatPr defaultRowHeight="15" x14ac:dyDescent="0.25"/>
  <cols>
    <col min="1" max="1" width="39.140625" bestFit="1" customWidth="1"/>
    <col min="2" max="3" width="39.140625" customWidth="1"/>
    <col min="8" max="9" width="9.140625" style="68"/>
    <col min="17" max="17" width="10" bestFit="1" customWidth="1"/>
  </cols>
  <sheetData>
    <row r="1" spans="1:23" x14ac:dyDescent="0.25">
      <c r="A1" t="s">
        <v>311</v>
      </c>
    </row>
    <row r="2" spans="1:23" x14ac:dyDescent="0.25">
      <c r="A2" t="s">
        <v>312</v>
      </c>
    </row>
    <row r="3" spans="1:23" x14ac:dyDescent="0.25">
      <c r="A3" t="s">
        <v>313</v>
      </c>
    </row>
    <row r="4" spans="1:23" x14ac:dyDescent="0.25">
      <c r="A4" t="s">
        <v>314</v>
      </c>
    </row>
    <row r="5" spans="1:23" x14ac:dyDescent="0.25">
      <c r="A5" t="s">
        <v>315</v>
      </c>
    </row>
    <row r="6" spans="1:23" x14ac:dyDescent="0.25">
      <c r="A6" t="s">
        <v>316</v>
      </c>
    </row>
    <row r="7" spans="1:23" x14ac:dyDescent="0.25">
      <c r="H7" s="68" t="s">
        <v>318</v>
      </c>
      <c r="I7" s="68" t="s">
        <v>319</v>
      </c>
    </row>
    <row r="8" spans="1:23" x14ac:dyDescent="0.25">
      <c r="A8" t="s">
        <v>324</v>
      </c>
      <c r="B8">
        <v>12</v>
      </c>
      <c r="C8" t="s">
        <v>325</v>
      </c>
      <c r="D8" t="s">
        <v>321</v>
      </c>
      <c r="E8" t="s">
        <v>317</v>
      </c>
      <c r="F8" s="101" t="s">
        <v>322</v>
      </c>
      <c r="H8" s="68" t="s">
        <v>341</v>
      </c>
      <c r="K8" t="str">
        <f>CONCATENATE(A8,B8,C8,H8,D8,E8,I8,F8)</f>
        <v>stringKey[12] = (posX-3)+","+(posY)+",0";</v>
      </c>
      <c r="Q8" t="s">
        <v>324</v>
      </c>
      <c r="R8">
        <v>0</v>
      </c>
      <c r="S8" t="s">
        <v>326</v>
      </c>
      <c r="W8" t="str">
        <f>CONCATENATE(Q8,R8,S8)</f>
        <v>stringKey[0] = (posX-2)+","+(posY)+",0";</v>
      </c>
    </row>
    <row r="9" spans="1:23" x14ac:dyDescent="0.25">
      <c r="A9" t="s">
        <v>324</v>
      </c>
      <c r="B9">
        <v>13</v>
      </c>
      <c r="C9" t="s">
        <v>325</v>
      </c>
      <c r="D9" t="s">
        <v>321</v>
      </c>
      <c r="E9" t="s">
        <v>317</v>
      </c>
      <c r="F9" s="101" t="s">
        <v>322</v>
      </c>
      <c r="H9" s="68" t="s">
        <v>339</v>
      </c>
      <c r="I9" s="129" t="s">
        <v>320</v>
      </c>
      <c r="K9" t="str">
        <f t="shared" ref="K9:K25" si="0">CONCATENATE(A9,B9,C9,H9,D9,E9,I9,F9)</f>
        <v>stringKey[13] = (posX-2)+","+(posY+1)+",0";</v>
      </c>
      <c r="Q9" t="s">
        <v>324</v>
      </c>
      <c r="R9">
        <v>1</v>
      </c>
      <c r="S9" t="s">
        <v>327</v>
      </c>
      <c r="W9" t="str">
        <f t="shared" ref="W9:W19" si="1">CONCATENATE(Q9,R9,S9)</f>
        <v>stringKey[1] = (posX-2)+","+(posY-1)+",0";</v>
      </c>
    </row>
    <row r="10" spans="1:23" x14ac:dyDescent="0.25">
      <c r="A10" t="s">
        <v>324</v>
      </c>
      <c r="B10">
        <v>14</v>
      </c>
      <c r="C10" t="s">
        <v>325</v>
      </c>
      <c r="D10" t="s">
        <v>321</v>
      </c>
      <c r="E10" t="s">
        <v>317</v>
      </c>
      <c r="F10" s="101" t="s">
        <v>322</v>
      </c>
      <c r="H10" s="68" t="s">
        <v>339</v>
      </c>
      <c r="I10" s="129" t="s">
        <v>338</v>
      </c>
      <c r="K10" t="str">
        <f t="shared" si="0"/>
        <v>stringKey[14] = (posX-2)+","+(posY-1)+",0";</v>
      </c>
      <c r="Q10" t="s">
        <v>324</v>
      </c>
      <c r="R10">
        <v>2</v>
      </c>
      <c r="S10" t="s">
        <v>328</v>
      </c>
      <c r="W10" t="str">
        <f t="shared" si="1"/>
        <v>stringKey[2] = (posX-2)+","+(posY+1)+",0";</v>
      </c>
    </row>
    <row r="11" spans="1:23" x14ac:dyDescent="0.25">
      <c r="A11" t="s">
        <v>324</v>
      </c>
      <c r="B11">
        <v>15</v>
      </c>
      <c r="C11" t="s">
        <v>325</v>
      </c>
      <c r="D11" t="s">
        <v>321</v>
      </c>
      <c r="E11" t="s">
        <v>317</v>
      </c>
      <c r="F11" s="101" t="s">
        <v>322</v>
      </c>
      <c r="H11" s="129" t="s">
        <v>339</v>
      </c>
      <c r="I11" s="68" t="s">
        <v>323</v>
      </c>
      <c r="K11" t="str">
        <f t="shared" si="0"/>
        <v>stringKey[15] = (posX-2)+","+(posY+2)+",0";</v>
      </c>
      <c r="Q11" t="s">
        <v>324</v>
      </c>
      <c r="R11">
        <v>3</v>
      </c>
      <c r="S11" t="s">
        <v>329</v>
      </c>
      <c r="W11" t="str">
        <f t="shared" si="1"/>
        <v>stringKey[3] = (posX-1)+","+(posY-2)+",0";</v>
      </c>
    </row>
    <row r="12" spans="1:23" x14ac:dyDescent="0.25">
      <c r="A12" t="s">
        <v>324</v>
      </c>
      <c r="B12">
        <v>16</v>
      </c>
      <c r="C12" t="s">
        <v>325</v>
      </c>
      <c r="D12" t="s">
        <v>321</v>
      </c>
      <c r="E12" t="s">
        <v>317</v>
      </c>
      <c r="F12" s="101" t="s">
        <v>322</v>
      </c>
      <c r="H12" s="129" t="s">
        <v>339</v>
      </c>
      <c r="I12" s="129" t="s">
        <v>339</v>
      </c>
      <c r="K12" t="str">
        <f t="shared" si="0"/>
        <v>stringKey[16] = (posX-2)+","+(posY-2)+",0";</v>
      </c>
      <c r="Q12" t="s">
        <v>324</v>
      </c>
      <c r="R12">
        <v>4</v>
      </c>
      <c r="S12" t="s">
        <v>330</v>
      </c>
      <c r="W12" t="str">
        <f t="shared" si="1"/>
        <v>stringKey[4] = (posX-1)+","+(posY+2)+",0";</v>
      </c>
    </row>
    <row r="13" spans="1:23" x14ac:dyDescent="0.25">
      <c r="A13" t="s">
        <v>324</v>
      </c>
      <c r="B13">
        <v>17</v>
      </c>
      <c r="C13" t="s">
        <v>325</v>
      </c>
      <c r="D13" t="s">
        <v>321</v>
      </c>
      <c r="E13" t="s">
        <v>317</v>
      </c>
      <c r="F13" s="101" t="s">
        <v>322</v>
      </c>
      <c r="H13" s="129" t="s">
        <v>338</v>
      </c>
      <c r="I13" s="68" t="s">
        <v>340</v>
      </c>
      <c r="K13" t="str">
        <f t="shared" si="0"/>
        <v>stringKey[17] = (posX-1)+","+(posY+3)+",0";</v>
      </c>
      <c r="Q13" t="s">
        <v>324</v>
      </c>
      <c r="R13">
        <v>5</v>
      </c>
      <c r="S13" t="s">
        <v>331</v>
      </c>
      <c r="W13" t="str">
        <f t="shared" si="1"/>
        <v>stringKey[5] = (posX)+","+(posY-2)+",0";</v>
      </c>
    </row>
    <row r="14" spans="1:23" x14ac:dyDescent="0.25">
      <c r="A14" t="s">
        <v>324</v>
      </c>
      <c r="B14">
        <v>18</v>
      </c>
      <c r="C14" t="s">
        <v>325</v>
      </c>
      <c r="D14" t="s">
        <v>321</v>
      </c>
      <c r="E14" t="s">
        <v>317</v>
      </c>
      <c r="F14" s="101" t="s">
        <v>322</v>
      </c>
      <c r="H14" s="129" t="s">
        <v>338</v>
      </c>
      <c r="I14" s="129" t="s">
        <v>341</v>
      </c>
      <c r="K14" t="str">
        <f t="shared" si="0"/>
        <v>stringKey[18] = (posX-1)+","+(posY-3)+",0";</v>
      </c>
      <c r="Q14" t="s">
        <v>324</v>
      </c>
      <c r="R14">
        <v>6</v>
      </c>
      <c r="S14" t="s">
        <v>332</v>
      </c>
      <c r="W14" t="str">
        <f t="shared" si="1"/>
        <v>stringKey[6] = (posX)+","+(posY+2)+",0";</v>
      </c>
    </row>
    <row r="15" spans="1:23" x14ac:dyDescent="0.25">
      <c r="A15" t="s">
        <v>324</v>
      </c>
      <c r="B15">
        <v>19</v>
      </c>
      <c r="C15" t="s">
        <v>325</v>
      </c>
      <c r="D15" t="s">
        <v>321</v>
      </c>
      <c r="E15" t="s">
        <v>317</v>
      </c>
      <c r="F15" s="101" t="s">
        <v>322</v>
      </c>
      <c r="H15" s="129"/>
      <c r="I15" s="129" t="s">
        <v>340</v>
      </c>
      <c r="K15" t="str">
        <f t="shared" si="0"/>
        <v>stringKey[19] = (posX)+","+(posY+3)+",0";</v>
      </c>
      <c r="Q15" t="s">
        <v>324</v>
      </c>
      <c r="R15">
        <v>7</v>
      </c>
      <c r="S15" t="s">
        <v>333</v>
      </c>
      <c r="W15" t="str">
        <f t="shared" si="1"/>
        <v>stringKey[7] = (posX+1)+","+(posY+2)+",0";</v>
      </c>
    </row>
    <row r="16" spans="1:23" x14ac:dyDescent="0.25">
      <c r="A16" t="s">
        <v>324</v>
      </c>
      <c r="B16">
        <v>20</v>
      </c>
      <c r="C16" t="s">
        <v>325</v>
      </c>
      <c r="D16" t="s">
        <v>321</v>
      </c>
      <c r="E16" t="s">
        <v>317</v>
      </c>
      <c r="F16" s="101" t="s">
        <v>322</v>
      </c>
      <c r="H16" s="129"/>
      <c r="I16" s="129" t="s">
        <v>341</v>
      </c>
      <c r="K16" t="str">
        <f t="shared" si="0"/>
        <v>stringKey[20] = (posX)+","+(posY-3)+",0";</v>
      </c>
      <c r="Q16" t="s">
        <v>324</v>
      </c>
      <c r="R16">
        <v>8</v>
      </c>
      <c r="S16" t="s">
        <v>334</v>
      </c>
      <c r="W16" t="str">
        <f t="shared" si="1"/>
        <v>stringKey[8] = (posX+1)+","+(posY-2)+",0";</v>
      </c>
    </row>
    <row r="17" spans="1:23" x14ac:dyDescent="0.25">
      <c r="A17" t="s">
        <v>324</v>
      </c>
      <c r="B17">
        <v>21</v>
      </c>
      <c r="C17" t="s">
        <v>325</v>
      </c>
      <c r="D17" t="s">
        <v>321</v>
      </c>
      <c r="E17" t="s">
        <v>317</v>
      </c>
      <c r="F17" s="101" t="s">
        <v>322</v>
      </c>
      <c r="H17" s="129" t="s">
        <v>320</v>
      </c>
      <c r="I17" s="68" t="s">
        <v>340</v>
      </c>
      <c r="K17" t="str">
        <f t="shared" si="0"/>
        <v>stringKey[21] = (posX+1)+","+(posY+3)+",0";</v>
      </c>
      <c r="Q17" t="s">
        <v>324</v>
      </c>
      <c r="R17">
        <v>9</v>
      </c>
      <c r="S17" t="s">
        <v>335</v>
      </c>
      <c r="W17" t="str">
        <f t="shared" si="1"/>
        <v>stringKey[9] = (posX+1)+","+(posY-1)+",0";</v>
      </c>
    </row>
    <row r="18" spans="1:23" x14ac:dyDescent="0.25">
      <c r="A18" t="s">
        <v>324</v>
      </c>
      <c r="B18">
        <v>22</v>
      </c>
      <c r="C18" t="s">
        <v>325</v>
      </c>
      <c r="D18" t="s">
        <v>321</v>
      </c>
      <c r="E18" t="s">
        <v>317</v>
      </c>
      <c r="F18" s="101" t="s">
        <v>322</v>
      </c>
      <c r="H18" s="129" t="s">
        <v>320</v>
      </c>
      <c r="I18" s="129" t="s">
        <v>341</v>
      </c>
      <c r="K18" t="str">
        <f t="shared" si="0"/>
        <v>stringKey[22] = (posX+1)+","+(posY-3)+",0";</v>
      </c>
      <c r="Q18" t="s">
        <v>324</v>
      </c>
      <c r="R18">
        <v>10</v>
      </c>
      <c r="S18" t="s">
        <v>336</v>
      </c>
      <c r="W18" t="str">
        <f t="shared" si="1"/>
        <v>stringKey[10] = (posX+1)+","+(posY+1)+",0";</v>
      </c>
    </row>
    <row r="19" spans="1:23" x14ac:dyDescent="0.25">
      <c r="A19" t="s">
        <v>324</v>
      </c>
      <c r="B19">
        <v>23</v>
      </c>
      <c r="C19" t="s">
        <v>325</v>
      </c>
      <c r="D19" t="s">
        <v>321</v>
      </c>
      <c r="E19" t="s">
        <v>317</v>
      </c>
      <c r="F19" s="101" t="s">
        <v>322</v>
      </c>
      <c r="H19" s="129" t="s">
        <v>323</v>
      </c>
      <c r="I19" s="68" t="s">
        <v>340</v>
      </c>
      <c r="K19" t="str">
        <f t="shared" si="0"/>
        <v>stringKey[23] = (posX+2)+","+(posY+3)+",0";</v>
      </c>
      <c r="Q19" t="s">
        <v>324</v>
      </c>
      <c r="R19">
        <v>11</v>
      </c>
      <c r="S19" t="s">
        <v>337</v>
      </c>
      <c r="W19" t="str">
        <f t="shared" si="1"/>
        <v>stringKey[11] = (posX+2)+","+(posY)+",0";</v>
      </c>
    </row>
    <row r="20" spans="1:23" x14ac:dyDescent="0.25">
      <c r="A20" t="s">
        <v>324</v>
      </c>
      <c r="B20">
        <v>24</v>
      </c>
      <c r="C20" t="s">
        <v>325</v>
      </c>
      <c r="D20" t="s">
        <v>321</v>
      </c>
      <c r="E20" t="s">
        <v>317</v>
      </c>
      <c r="F20" s="101" t="s">
        <v>322</v>
      </c>
      <c r="H20" s="68" t="s">
        <v>323</v>
      </c>
      <c r="I20" s="68" t="s">
        <v>341</v>
      </c>
      <c r="K20" t="str">
        <f t="shared" si="0"/>
        <v>stringKey[24] = (posX+2)+","+(posY-3)+",0";</v>
      </c>
    </row>
    <row r="21" spans="1:23" x14ac:dyDescent="0.25">
      <c r="A21" t="s">
        <v>324</v>
      </c>
      <c r="B21">
        <v>25</v>
      </c>
      <c r="C21" t="s">
        <v>325</v>
      </c>
      <c r="D21" t="s">
        <v>321</v>
      </c>
      <c r="E21" t="s">
        <v>317</v>
      </c>
      <c r="F21" s="101" t="s">
        <v>322</v>
      </c>
      <c r="H21" s="68" t="s">
        <v>323</v>
      </c>
      <c r="I21" s="68" t="s">
        <v>323</v>
      </c>
      <c r="K21" t="str">
        <f t="shared" si="0"/>
        <v>stringKey[25] = (posX+2)+","+(posY+2)+",0";</v>
      </c>
    </row>
    <row r="22" spans="1:23" x14ac:dyDescent="0.25">
      <c r="A22" t="s">
        <v>324</v>
      </c>
      <c r="B22">
        <v>26</v>
      </c>
      <c r="C22" t="s">
        <v>325</v>
      </c>
      <c r="D22" t="s">
        <v>321</v>
      </c>
      <c r="E22" t="s">
        <v>317</v>
      </c>
      <c r="F22" s="101" t="s">
        <v>322</v>
      </c>
      <c r="H22" s="68" t="s">
        <v>323</v>
      </c>
      <c r="I22" s="68" t="s">
        <v>339</v>
      </c>
      <c r="K22" t="str">
        <f t="shared" si="0"/>
        <v>stringKey[26] = (posX+2)+","+(posY-2)+",0";</v>
      </c>
      <c r="Q22" t="s">
        <v>324</v>
      </c>
      <c r="R22">
        <v>0</v>
      </c>
      <c r="S22" t="s">
        <v>326</v>
      </c>
      <c r="W22" t="str">
        <f t="shared" ref="W22:W33" si="2">CONCATENATE(Q22,R22,S22)</f>
        <v>stringKey[0] = (posX-2)+","+(posY)+",0";</v>
      </c>
    </row>
    <row r="23" spans="1:23" x14ac:dyDescent="0.25">
      <c r="A23" t="s">
        <v>324</v>
      </c>
      <c r="B23">
        <v>27</v>
      </c>
      <c r="C23" t="s">
        <v>325</v>
      </c>
      <c r="D23" t="s">
        <v>321</v>
      </c>
      <c r="E23" t="s">
        <v>317</v>
      </c>
      <c r="F23" s="101" t="s">
        <v>322</v>
      </c>
      <c r="H23" s="68" t="s">
        <v>340</v>
      </c>
      <c r="I23" s="68" t="s">
        <v>320</v>
      </c>
      <c r="K23" t="str">
        <f t="shared" si="0"/>
        <v>stringKey[27] = (posX+3)+","+(posY+1)+",0";</v>
      </c>
      <c r="Q23" t="s">
        <v>324</v>
      </c>
      <c r="R23">
        <v>1</v>
      </c>
      <c r="S23" t="s">
        <v>342</v>
      </c>
      <c r="W23" t="str">
        <f t="shared" si="2"/>
        <v>stringKey[1] = (posX-1)+","+(posY-1)+",0";</v>
      </c>
    </row>
    <row r="24" spans="1:23" x14ac:dyDescent="0.25">
      <c r="A24" t="s">
        <v>324</v>
      </c>
      <c r="B24">
        <v>28</v>
      </c>
      <c r="C24" t="s">
        <v>325</v>
      </c>
      <c r="D24" t="s">
        <v>321</v>
      </c>
      <c r="E24" t="s">
        <v>317</v>
      </c>
      <c r="F24" s="101" t="s">
        <v>322</v>
      </c>
      <c r="H24" s="68" t="s">
        <v>340</v>
      </c>
      <c r="I24" s="68" t="s">
        <v>338</v>
      </c>
      <c r="K24" t="str">
        <f t="shared" si="0"/>
        <v>stringKey[28] = (posX+3)+","+(posY-1)+",0";</v>
      </c>
      <c r="Q24" t="s">
        <v>324</v>
      </c>
      <c r="R24">
        <v>2</v>
      </c>
      <c r="S24" t="s">
        <v>343</v>
      </c>
      <c r="W24" t="str">
        <f t="shared" si="2"/>
        <v>stringKey[2] = (posX-1)+","+(posY+1)+",0";</v>
      </c>
    </row>
    <row r="25" spans="1:23" x14ac:dyDescent="0.25">
      <c r="A25" t="s">
        <v>324</v>
      </c>
      <c r="B25">
        <v>29</v>
      </c>
      <c r="C25" t="s">
        <v>325</v>
      </c>
      <c r="D25" t="s">
        <v>321</v>
      </c>
      <c r="E25" t="s">
        <v>317</v>
      </c>
      <c r="F25" s="101" t="s">
        <v>322</v>
      </c>
      <c r="H25" s="68" t="s">
        <v>340</v>
      </c>
      <c r="K25" t="str">
        <f t="shared" si="0"/>
        <v>stringKey[29] = (posX+3)+","+(posY)+",0";</v>
      </c>
      <c r="Q25" t="s">
        <v>324</v>
      </c>
      <c r="R25">
        <v>3</v>
      </c>
      <c r="S25" t="s">
        <v>329</v>
      </c>
      <c r="W25" t="str">
        <f t="shared" si="2"/>
        <v>stringKey[3] = (posX-1)+","+(posY-2)+",0";</v>
      </c>
    </row>
    <row r="26" spans="1:23" x14ac:dyDescent="0.25">
      <c r="Q26" t="s">
        <v>324</v>
      </c>
      <c r="R26">
        <v>4</v>
      </c>
      <c r="S26" t="s">
        <v>330</v>
      </c>
      <c r="W26" t="str">
        <f t="shared" si="2"/>
        <v>stringKey[4] = (posX-1)+","+(posY+2)+",0";</v>
      </c>
    </row>
    <row r="27" spans="1:23" x14ac:dyDescent="0.25">
      <c r="Q27" t="s">
        <v>324</v>
      </c>
      <c r="R27">
        <v>5</v>
      </c>
      <c r="S27" t="s">
        <v>331</v>
      </c>
      <c r="W27" t="str">
        <f t="shared" si="2"/>
        <v>stringKey[5] = (posX)+","+(posY-2)+",0";</v>
      </c>
    </row>
    <row r="28" spans="1:23" x14ac:dyDescent="0.25">
      <c r="Q28" t="s">
        <v>324</v>
      </c>
      <c r="R28">
        <v>6</v>
      </c>
      <c r="S28" t="s">
        <v>332</v>
      </c>
      <c r="W28" t="str">
        <f t="shared" si="2"/>
        <v>stringKey[6] = (posX)+","+(posY+2)+",0";</v>
      </c>
    </row>
    <row r="29" spans="1:23" x14ac:dyDescent="0.25">
      <c r="Q29" t="s">
        <v>324</v>
      </c>
      <c r="R29">
        <v>7</v>
      </c>
      <c r="S29" t="s">
        <v>334</v>
      </c>
      <c r="W29" t="str">
        <f t="shared" si="2"/>
        <v>stringKey[7] = (posX+1)+","+(posY-2)+",0";</v>
      </c>
    </row>
    <row r="30" spans="1:23" x14ac:dyDescent="0.25">
      <c r="Q30" t="s">
        <v>324</v>
      </c>
      <c r="R30">
        <v>8</v>
      </c>
      <c r="S30" t="s">
        <v>333</v>
      </c>
      <c r="W30" t="str">
        <f t="shared" si="2"/>
        <v>stringKey[8] = (posX+1)+","+(posY+2)+",0";</v>
      </c>
    </row>
    <row r="31" spans="1:23" x14ac:dyDescent="0.25">
      <c r="Q31" t="s">
        <v>324</v>
      </c>
      <c r="R31">
        <v>9</v>
      </c>
      <c r="S31" t="s">
        <v>344</v>
      </c>
      <c r="W31" t="str">
        <f t="shared" si="2"/>
        <v>stringKey[9] = (posX+2)+","+(posY-1)+",0";</v>
      </c>
    </row>
    <row r="32" spans="1:23" x14ac:dyDescent="0.25">
      <c r="Q32" t="s">
        <v>324</v>
      </c>
      <c r="R32">
        <v>10</v>
      </c>
      <c r="S32" t="s">
        <v>345</v>
      </c>
      <c r="W32" t="str">
        <f t="shared" si="2"/>
        <v>stringKey[10] = (posX+2)+","+(posY+1)+",0";</v>
      </c>
    </row>
    <row r="33" spans="17:23" x14ac:dyDescent="0.25">
      <c r="Q33" t="s">
        <v>324</v>
      </c>
      <c r="R33">
        <v>11</v>
      </c>
      <c r="S33" t="s">
        <v>337</v>
      </c>
      <c r="W33" t="str">
        <f t="shared" si="2"/>
        <v>stringKey[11] = (posX+2)+","+(posY)+",0";</v>
      </c>
    </row>
  </sheetData>
  <conditionalFormatting sqref="B30:B47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SiegeEngine_XeCôngThành</vt:lpstr>
      <vt:lpstr>Sheet2</vt:lpstr>
      <vt:lpstr>Upgrade_ID</vt:lpstr>
      <vt:lpstr>Mounted_KỵBinh</vt:lpstr>
      <vt:lpstr>Infantry_BộBinh_fix</vt:lpstr>
      <vt:lpstr>Ranged_CungThủ</vt:lpstr>
      <vt:lpstr>MainBase_Upgrade</vt:lpstr>
      <vt:lpstr>Guild</vt:lpstr>
      <vt:lpstr>nháp</vt:lpstr>
      <vt:lpstr>MoveTime</vt:lpstr>
      <vt:lpstr>thongkeUnit</vt:lpstr>
      <vt:lpstr>Convert Time</vt:lpstr>
      <vt:lpstr>RSS_Research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2018-11-15T01:08:56Z</dcterms:created>
  <dcterms:modified xsi:type="dcterms:W3CDTF">2019-04-11T10:20:48Z</dcterms:modified>
</cp:coreProperties>
</file>