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D:\ds-excel\Tests\Resource\IOTestFiles\Excel Templates\"/>
    </mc:Choice>
  </mc:AlternateContent>
  <xr:revisionPtr revIDLastSave="0" documentId="13_ncr:1_{97B40716-0B20-452C-A079-617E2FAE3B65}" xr6:coauthVersionLast="45" xr6:coauthVersionMax="45" xr10:uidLastSave="{00000000-0000-0000-0000-000000000000}"/>
  <bookViews>
    <workbookView xWindow="-120" yWindow="-120" windowWidth="29040" windowHeight="15840" xr2:uid="{00000000-000D-0000-FFFF-FFFF00000000}"/>
  </bookViews>
  <sheets>
    <sheet name="Wedding Budget" sheetId="1" r:id="rId1"/>
    <sheet name="Apparel-Reception-Music-Pics" sheetId="2" r:id="rId2"/>
    <sheet name="Decoration-Flowers-Gifts-Travel" sheetId="3" r:id="rId3"/>
  </sheets>
  <definedNames>
    <definedName name="Apparel_Total_act">tblApparel[[#Totals],[ACTUAL]]</definedName>
    <definedName name="Apparel_Total_est">tblApparel[[#Totals],[ESTIMATED]]</definedName>
    <definedName name="Decorations_Total_act">tblDecorations[[#Totals],[ACTUAL]]</definedName>
    <definedName name="Decorations_Total_est">tblDecorations[[#Totals],[ESTIMATED]]</definedName>
    <definedName name="Flowers_Total_act">tblFlowers[[#Totals],[ACTUAL]]</definedName>
    <definedName name="Flowers_Total_est">tblFlowers[[#Totals],[ESTIMATED]]</definedName>
    <definedName name="Gifts_Total_act">tblGifts[[#Totals],[ACTUAL]]</definedName>
    <definedName name="Gifts_Total_est">tblGifts[[#Totals],[ESTIMATED]]</definedName>
    <definedName name="Music_Entertainment_Total_act">tblMusic[[#Totals],[ACTUAL]]</definedName>
    <definedName name="Music_Entertainment_Total_est">tblMusic[[#Totals],[ESTIMATED]]</definedName>
    <definedName name="Other_Expenses_Total_act">tblOtherExp[[#Totals],[ACTUAL]]</definedName>
    <definedName name="Other_Expenses_Total_est">tblOtherExp[[#Totals],[ESTIMATED]]</definedName>
    <definedName name="Photography_Total_act">tblPhotography[[#Totals],[ACTUAL]]</definedName>
    <definedName name="Photography_Total_est">tblPhotography[[#Totals],[ESTIMATED]]</definedName>
    <definedName name="_xlnm.Print_Titles" localSheetId="1">'Apparel-Reception-Music-Pics'!$2:$2</definedName>
    <definedName name="_xlnm.Print_Titles" localSheetId="2">'Decoration-Flowers-Gifts-Travel'!$2:$2</definedName>
    <definedName name="Printing__Stationery_Total_act">tblPrinting[[#Totals],[ACTUAL]]</definedName>
    <definedName name="Printing__Stationery_Total_est">tblPrinting[[#Totals],[ESTIMATED]]</definedName>
    <definedName name="Reception_Total_act">tblReception[[#Totals],[ACTUAL]]</definedName>
    <definedName name="Reception_Total_est">tblReception[[#Totals],[ESTIMATED]]</definedName>
    <definedName name="Travel_Transportation_Total_act">tblTravel[[#Totals],[ACTUAL]]</definedName>
    <definedName name="Travel_Transportation_Total_est">tblTravel[[#Totals],[ESTIMATED]]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D48" i="3" l="1"/>
  <c r="E16" i="1" s="1"/>
  <c r="C48" i="3"/>
  <c r="D16" i="1" s="1"/>
  <c r="D34" i="3"/>
  <c r="E15" i="1" s="1"/>
  <c r="C34" i="3"/>
  <c r="D15" i="1" s="1"/>
  <c r="D27" i="3"/>
  <c r="E14" i="1" s="1"/>
  <c r="C27" i="3"/>
  <c r="D14" i="1" s="1"/>
  <c r="D18" i="3"/>
  <c r="E13" i="1" s="1"/>
  <c r="C18" i="3"/>
  <c r="D13" i="1" s="1"/>
  <c r="D8" i="3"/>
  <c r="E12" i="1" s="1"/>
  <c r="C8" i="3"/>
  <c r="D12" i="1" s="1"/>
  <c r="D56" i="2"/>
  <c r="E11" i="1" s="1"/>
  <c r="C56" i="2"/>
  <c r="D11" i="1" s="1"/>
  <c r="D48" i="2"/>
  <c r="E10" i="1" s="1"/>
  <c r="C48" i="2"/>
  <c r="D10" i="1" s="1"/>
  <c r="D35" i="2"/>
  <c r="E9" i="1" s="1"/>
  <c r="C35" i="2"/>
  <c r="D9" i="1" s="1"/>
  <c r="D28" i="2"/>
  <c r="E8" i="1" s="1"/>
  <c r="C28" i="2"/>
  <c r="D8" i="1" s="1"/>
  <c r="D16" i="2"/>
  <c r="E7" i="1" s="1"/>
  <c r="C16" i="2"/>
  <c r="D7" i="1" s="1"/>
  <c r="E15" i="2"/>
  <c r="E23" i="3" l="1"/>
  <c r="E47" i="3" l="1"/>
  <c r="E46" i="3"/>
  <c r="E45" i="3"/>
  <c r="E44" i="3"/>
  <c r="E43" i="3"/>
  <c r="E42" i="3"/>
  <c r="E41" i="3"/>
  <c r="E40" i="3"/>
  <c r="E39" i="3"/>
  <c r="E38" i="3"/>
  <c r="E33" i="3"/>
  <c r="E32" i="3"/>
  <c r="E31" i="3"/>
  <c r="E26" i="3"/>
  <c r="E25" i="3"/>
  <c r="E24" i="3"/>
  <c r="E22" i="3"/>
  <c r="E17" i="3"/>
  <c r="E16" i="3"/>
  <c r="E15" i="3"/>
  <c r="E14" i="3"/>
  <c r="E13" i="3"/>
  <c r="E7" i="3"/>
  <c r="E6" i="3"/>
  <c r="E5" i="3"/>
  <c r="E4" i="3"/>
  <c r="E3" i="3"/>
  <c r="E55" i="2"/>
  <c r="E54" i="2"/>
  <c r="E53" i="2"/>
  <c r="E52" i="2"/>
  <c r="E47" i="2"/>
  <c r="E46" i="2"/>
  <c r="E45" i="2"/>
  <c r="E44" i="2"/>
  <c r="E43" i="2"/>
  <c r="E42" i="2"/>
  <c r="E41" i="2"/>
  <c r="E40" i="2"/>
  <c r="E39" i="2"/>
  <c r="E34" i="2"/>
  <c r="E33" i="2"/>
  <c r="E35" i="2" s="1"/>
  <c r="E27" i="2"/>
  <c r="E26" i="2"/>
  <c r="E25" i="2"/>
  <c r="E24" i="2"/>
  <c r="E23" i="2"/>
  <c r="E22" i="2"/>
  <c r="E21" i="2"/>
  <c r="E20" i="2"/>
  <c r="E13" i="2"/>
  <c r="E14" i="2"/>
  <c r="E12" i="2"/>
  <c r="E11" i="2"/>
  <c r="E9" i="2"/>
  <c r="E8" i="2"/>
  <c r="E7" i="2"/>
  <c r="E6" i="2"/>
  <c r="E5" i="2"/>
  <c r="E10" i="2"/>
  <c r="E4" i="2"/>
  <c r="E3" i="2"/>
  <c r="E48" i="3" l="1"/>
  <c r="E18" i="3"/>
  <c r="E34" i="3"/>
  <c r="E27" i="3"/>
  <c r="E8" i="3"/>
  <c r="E56" i="2"/>
  <c r="E48" i="2"/>
  <c r="E28" i="2"/>
  <c r="E16" i="2"/>
  <c r="F16" i="1" l="1"/>
  <c r="F13" i="1"/>
  <c r="F14" i="1"/>
  <c r="F12" i="1"/>
  <c r="F11" i="1"/>
  <c r="F15" i="1"/>
  <c r="E17" i="1"/>
  <c r="F10" i="1"/>
  <c r="F9" i="1"/>
  <c r="F8" i="1"/>
  <c r="D17" i="1"/>
  <c r="F7" i="1"/>
  <c r="F17" i="1" l="1"/>
</calcChain>
</file>

<file path=xl/sharedStrings.xml><?xml version="1.0" encoding="utf-8"?>
<sst xmlns="http://schemas.openxmlformats.org/spreadsheetml/2006/main" count="153" uniqueCount="100">
  <si>
    <t>Food</t>
  </si>
  <si>
    <t>Drinks</t>
  </si>
  <si>
    <t>Linens</t>
  </si>
  <si>
    <t>Decorations</t>
  </si>
  <si>
    <t>Flowers</t>
  </si>
  <si>
    <t>Candles</t>
  </si>
  <si>
    <t>Lighting</t>
  </si>
  <si>
    <t>Balloons</t>
  </si>
  <si>
    <t>Gifts</t>
  </si>
  <si>
    <t>Total Expenses</t>
  </si>
  <si>
    <t>Reception</t>
  </si>
  <si>
    <t>Parking</t>
  </si>
  <si>
    <t>Taxis</t>
  </si>
  <si>
    <t>Cake</t>
  </si>
  <si>
    <t>Bouquets</t>
  </si>
  <si>
    <t>Ceremony</t>
  </si>
  <si>
    <t>Invitations</t>
  </si>
  <si>
    <t>Announcements</t>
  </si>
  <si>
    <t>Programs</t>
  </si>
  <si>
    <t>Calligraphy</t>
  </si>
  <si>
    <t>Photography</t>
  </si>
  <si>
    <t>Formals</t>
  </si>
  <si>
    <t>Videography</t>
  </si>
  <si>
    <t>Officiant</t>
  </si>
  <si>
    <t>Apparel</t>
  </si>
  <si>
    <t>Favors</t>
  </si>
  <si>
    <t>Attendants</t>
  </si>
  <si>
    <t>Parents</t>
  </si>
  <si>
    <t>Showers</t>
  </si>
  <si>
    <t>Brunch</t>
  </si>
  <si>
    <t>Other Expenses</t>
  </si>
  <si>
    <t>Matchbooks</t>
  </si>
  <si>
    <t>Boutonnières</t>
  </si>
  <si>
    <t>Corsages</t>
  </si>
  <si>
    <t>Readers/other participants</t>
  </si>
  <si>
    <t>Musicians for ceremony</t>
  </si>
  <si>
    <t>Band/DJ for reception</t>
  </si>
  <si>
    <t>Extra prints</t>
  </si>
  <si>
    <t>Photo albums</t>
  </si>
  <si>
    <t>Tables and chairs</t>
  </si>
  <si>
    <t>Staff and gratuities</t>
  </si>
  <si>
    <t>Thank-You cards</t>
  </si>
  <si>
    <t>Personal stationery</t>
  </si>
  <si>
    <t>Guest book</t>
  </si>
  <si>
    <t>Reception napkins</t>
  </si>
  <si>
    <t>Wedding coordinator</t>
  </si>
  <si>
    <t>Rehearsal dinner</t>
  </si>
  <si>
    <t>Engagement party</t>
  </si>
  <si>
    <t>Salon appointments</t>
  </si>
  <si>
    <t>Bachelor/ette parties</t>
  </si>
  <si>
    <t>Hotel rooms</t>
  </si>
  <si>
    <t>Room/hall fees</t>
  </si>
  <si>
    <t>Limousines/trolleys</t>
  </si>
  <si>
    <t>Church/ceremony site fee</t>
  </si>
  <si>
    <t>Apparel Total</t>
  </si>
  <si>
    <t>Wedding Date:</t>
  </si>
  <si>
    <t>Days Remaining:</t>
  </si>
  <si>
    <t>Printing</t>
  </si>
  <si>
    <t>Other</t>
  </si>
  <si>
    <t>Printing/Stationery</t>
  </si>
  <si>
    <t>Bows for seating</t>
  </si>
  <si>
    <t>Photography Total</t>
  </si>
  <si>
    <t>Reception Total</t>
  </si>
  <si>
    <t>Other Expenses Total</t>
  </si>
  <si>
    <t>Flowers Total</t>
  </si>
  <si>
    <t>Gifts Total</t>
  </si>
  <si>
    <t>Decorations Total</t>
  </si>
  <si>
    <t>Centerpieces</t>
  </si>
  <si>
    <t>Reception*</t>
  </si>
  <si>
    <t>* Excludes entertainment and decorations</t>
  </si>
  <si>
    <t>Decorations*</t>
  </si>
  <si>
    <t>*Excludes flowers</t>
  </si>
  <si>
    <t>Wedding Budget Summary</t>
  </si>
  <si>
    <t>Printing /Stationery Total</t>
  </si>
  <si>
    <t>Music/Entertainment</t>
  </si>
  <si>
    <t>Music/Entertainment Total</t>
  </si>
  <si>
    <t>Travel/Transportation</t>
  </si>
  <si>
    <t>Travel/Transportation Total</t>
  </si>
  <si>
    <t>Music</t>
  </si>
  <si>
    <t>Travel</t>
  </si>
  <si>
    <t>CATEGORY</t>
  </si>
  <si>
    <t>ESTIMATED</t>
  </si>
  <si>
    <t>ACTUAL</t>
  </si>
  <si>
    <t>OVER/UNDER</t>
  </si>
  <si>
    <t xml:space="preserve"> </t>
  </si>
  <si>
    <t>Engagement ring(s)</t>
  </si>
  <si>
    <t>Spouse-to-be 1 ring</t>
  </si>
  <si>
    <t>Spouse-to-be 2 ring</t>
  </si>
  <si>
    <t>Spouse-to-be 1 gown/tuxedo</t>
  </si>
  <si>
    <t>Spouse-to-be 1 veil/headpiece</t>
  </si>
  <si>
    <t>Spouse-to-be 1 shoes</t>
  </si>
  <si>
    <t>Spouse-to-be 1 jewelry</t>
  </si>
  <si>
    <t>Spouse-to-be 1 hosiery</t>
  </si>
  <si>
    <t>Spouse-to-be 2 gown/tuxedo</t>
  </si>
  <si>
    <t>Spouse-to-be 2 veil/headpiece</t>
  </si>
  <si>
    <t>Spouse-to-be 2 shoes</t>
  </si>
  <si>
    <t>Spouse-to-be 2 hosiery</t>
  </si>
  <si>
    <t>Spouse-to-be 1</t>
  </si>
  <si>
    <t>Spouse-to-be 2</t>
  </si>
  <si>
    <t>Spouse-to-be 2 jewelry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</si>
</sst>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18" x14ac:knownFonts="1">
    <font>
      <sz val="10"/>
      <name val="Cambria"/>
      <family val="2"/>
      <scheme val="minor"/>
    </font>
    <font>
      <sz val="8"/>
      <name val="Arial"/>
      <family val="2"/>
    </font>
    <font>
      <sz val="24"/>
      <color theme="3"/>
      <name val="Cambria"/>
      <family val="2"/>
      <scheme val="major"/>
    </font>
    <font>
      <sz val="10"/>
      <name val="Cambria"/>
      <family val="2"/>
      <scheme val="minor"/>
    </font>
    <font>
      <b/>
      <sz val="11.5"/>
      <color theme="7"/>
      <name val="Cambria"/>
      <family val="2"/>
      <scheme val="minor"/>
    </font>
    <font>
      <sz val="12"/>
      <color theme="3"/>
      <name val="Cambria"/>
      <family val="1"/>
      <scheme val="major"/>
    </font>
    <font>
      <b/>
      <sz val="12"/>
      <color theme="3"/>
      <name val="Cambria"/>
      <family val="1"/>
      <scheme val="major"/>
    </font>
    <font>
      <b/>
      <sz val="10"/>
      <color theme="3"/>
      <name val="Cambria"/>
      <family val="2"/>
      <scheme val="minor"/>
    </font>
    <font>
      <sz val="10"/>
      <color theme="1"/>
      <name val="Cambria"/>
      <family val="2"/>
      <scheme val="minor"/>
    </font>
    <font>
      <b/>
      <sz val="9"/>
      <color theme="1"/>
      <name val="Cambria"/>
      <family val="2"/>
      <scheme val="minor"/>
    </font>
    <font>
      <b/>
      <sz val="10"/>
      <color theme="0"/>
      <name val="Cambria"/>
      <family val="1"/>
      <scheme val="minor"/>
    </font>
    <font>
      <b/>
      <sz val="10"/>
      <color theme="0"/>
      <name val="Cambria"/>
      <family val="2"/>
      <scheme val="minor"/>
    </font>
    <font>
      <b/>
      <sz val="11.5"/>
      <color theme="3"/>
      <name val="Cambria"/>
      <family val="2"/>
      <scheme val="minor"/>
    </font>
    <font>
      <i/>
      <sz val="10"/>
      <color theme="1" tint="0.24994659260841701"/>
      <name val="Cambria"/>
      <family val="2"/>
      <scheme val="major"/>
    </font>
    <font>
      <sz val="10"/>
      <color theme="1"/>
      <name val="Cambria"/>
      <family val="1"/>
      <scheme val="minor"/>
    </font>
    <font>
      <b/>
      <sz val="10"/>
      <color theme="3"/>
      <name val="Cambria"/>
      <family val="1"/>
      <scheme val="minor"/>
    </font>
    <font>
      <sz val="10"/>
      <color theme="1"/>
      <name val="Cambria"/>
      <family val="1"/>
      <scheme val="minor"/>
    </font>
    <font>
      <sz val="26"/>
      <color theme="3"/>
      <name val="Cambria"/>
      <family val="2"/>
      <scheme val="major"/>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6337778862885"/>
        <bgColor indexed="64"/>
      </patternFill>
    </fill>
    <fill>
      <patternFill patternType="solid">
        <fgColor theme="4" tint="0.39994506668294322"/>
        <bgColor indexed="64"/>
      </patternFill>
    </fill>
  </fills>
  <borders count="1">
    <border>
      <left/>
      <right/>
      <top/>
      <bottom/>
      <diagonal/>
    </border>
  </borders>
  <cellStyleXfs count="8">
    <xf numFmtId="4" fontId="0" fillId="0" borderId="0"/>
    <xf numFmtId="0" fontId="7" fillId="0" borderId="0" applyNumberFormat="0" applyFill="0" applyProtection="0">
      <alignment vertical="center"/>
    </xf>
    <xf numFmtId="0" fontId="7" fillId="6" borderId="0" applyNumberFormat="0" applyBorder="0" applyProtection="0">
      <alignment vertical="center"/>
    </xf>
    <xf numFmtId="0" fontId="12" fillId="0" borderId="0" applyNumberFormat="0" applyFill="0" applyAlignment="0" applyProtection="0"/>
    <xf numFmtId="0" fontId="13" fillId="0" borderId="0" applyNumberFormat="0" applyFill="0" applyBorder="0" applyAlignment="0" applyProtection="0"/>
    <xf numFmtId="0" fontId="7" fillId="5" borderId="0" applyNumberFormat="0" applyAlignment="0" applyProtection="0"/>
    <xf numFmtId="4" fontId="8" fillId="3" borderId="0" applyBorder="0" applyProtection="0">
      <alignment horizontal="right" indent="1"/>
    </xf>
    <xf numFmtId="0" fontId="17" fillId="0" borderId="0" applyNumberFormat="0" applyFill="0" applyBorder="0" applyProtection="0">
      <alignment vertical="center"/>
    </xf>
  </cellStyleXfs>
  <cellXfs count="63">
    <xf numFmtId="4" fontId="0" fillId="0" borderId="0" xfId="0"/>
    <xf numFmtId="4" fontId="0" fillId="0" borderId="0" xfId="0" applyFont="1"/>
    <xf numFmtId="4" fontId="0" fillId="0" borderId="0" xfId="0" applyFont="1" applyAlignment="1">
      <alignment horizontal="left" vertical="center" indent="1"/>
    </xf>
    <xf numFmtId="4" fontId="0" fillId="0" borderId="0" xfId="0" applyFont="1" applyAlignment="1">
      <alignment horizontal="right" vertical="center" indent="1"/>
    </xf>
    <xf numFmtId="39" fontId="0" fillId="0" borderId="0" xfId="0" applyNumberFormat="1" applyFont="1" applyFill="1" applyBorder="1" applyAlignment="1">
      <alignment vertical="center"/>
    </xf>
    <xf numFmtId="39" fontId="0" fillId="0" borderId="0" xfId="0" applyNumberFormat="1" applyFont="1" applyAlignment="1"/>
    <xf numFmtId="39" fontId="0" fillId="0" borderId="0" xfId="0" applyNumberFormat="1" applyFont="1" applyFill="1" applyBorder="1" applyAlignment="1"/>
    <xf numFmtId="4" fontId="0" fillId="0" borderId="0" xfId="0" applyBorder="1"/>
    <xf numFmtId="4" fontId="4" fillId="0" borderId="0" xfId="0" applyFont="1" applyBorder="1"/>
    <xf numFmtId="39" fontId="2" fillId="0" borderId="0" xfId="0" applyNumberFormat="1" applyFont="1" applyFill="1" applyBorder="1" applyAlignment="1">
      <alignment horizontal="center" vertical="center"/>
    </xf>
    <xf numFmtId="4" fontId="0" fillId="3" borderId="0" xfId="0" applyFont="1" applyFill="1"/>
    <xf numFmtId="39" fontId="0" fillId="3" borderId="0" xfId="0" applyNumberFormat="1" applyFont="1" applyFill="1" applyAlignment="1"/>
    <xf numFmtId="4" fontId="0" fillId="3" borderId="0" xfId="0" applyFont="1" applyFill="1" applyAlignment="1">
      <alignment horizontal="left" vertical="center" indent="1"/>
    </xf>
    <xf numFmtId="4" fontId="0" fillId="4" borderId="0" xfId="0" applyFont="1" applyFill="1"/>
    <xf numFmtId="4" fontId="0" fillId="4" borderId="0" xfId="0" applyFill="1"/>
    <xf numFmtId="4" fontId="0" fillId="4" borderId="0" xfId="0" applyFont="1" applyFill="1" applyAlignment="1">
      <alignment horizontal="right" vertical="center" indent="1"/>
    </xf>
    <xf numFmtId="39" fontId="5" fillId="4" borderId="0" xfId="0" applyNumberFormat="1" applyFont="1" applyFill="1" applyBorder="1" applyAlignment="1">
      <alignment horizontal="left"/>
    </xf>
    <xf numFmtId="39" fontId="5" fillId="4" borderId="0" xfId="0" applyNumberFormat="1" applyFont="1" applyFill="1" applyBorder="1" applyAlignment="1">
      <alignment horizontal="right"/>
    </xf>
    <xf numFmtId="0" fontId="5" fillId="4" borderId="0" xfId="0" applyNumberFormat="1" applyFont="1" applyFill="1" applyBorder="1" applyAlignment="1"/>
    <xf numFmtId="4" fontId="0" fillId="3" borderId="0" xfId="0" applyFont="1" applyFill="1" applyBorder="1"/>
    <xf numFmtId="39" fontId="0" fillId="3" borderId="0" xfId="0" applyNumberFormat="1" applyFont="1" applyFill="1" applyBorder="1" applyAlignment="1"/>
    <xf numFmtId="4" fontId="0" fillId="3" borderId="0" xfId="0" applyFill="1" applyAlignment="1">
      <alignment horizontal="center"/>
    </xf>
    <xf numFmtId="39" fontId="0" fillId="3" borderId="0" xfId="0" applyNumberFormat="1" applyFont="1" applyFill="1" applyBorder="1" applyAlignment="1">
      <alignment vertical="center"/>
    </xf>
    <xf numFmtId="39" fontId="3" fillId="3" borderId="0" xfId="0" applyNumberFormat="1" applyFont="1" applyFill="1" applyBorder="1" applyAlignment="1"/>
    <xf numFmtId="4" fontId="0" fillId="3" borderId="0" xfId="0" applyFill="1" applyAlignment="1">
      <alignment horizontal="center"/>
    </xf>
    <xf numFmtId="164" fontId="6" fillId="4" borderId="0" xfId="0" applyNumberFormat="1" applyFont="1" applyFill="1" applyBorder="1" applyAlignment="1">
      <alignment horizontal="left" vertical="top"/>
    </xf>
    <xf numFmtId="39" fontId="5" fillId="4" borderId="0" xfId="0" applyNumberFormat="1" applyFont="1" applyFill="1" applyBorder="1" applyAlignment="1">
      <alignment horizontal="right" vertical="top"/>
    </xf>
    <xf numFmtId="0" fontId="5" fillId="4" borderId="0" xfId="0" applyNumberFormat="1" applyFont="1" applyFill="1" applyBorder="1" applyAlignment="1">
      <alignment horizontal="left" vertical="top"/>
    </xf>
    <xf numFmtId="39" fontId="9" fillId="0" borderId="0" xfId="0" applyNumberFormat="1" applyFont="1" applyBorder="1" applyAlignment="1">
      <alignment vertical="center"/>
    </xf>
    <xf numFmtId="4" fontId="8" fillId="0" borderId="0" xfId="0" applyFont="1"/>
    <xf numFmtId="39" fontId="8" fillId="0" borderId="0" xfId="0" applyNumberFormat="1" applyFont="1" applyBorder="1" applyAlignment="1">
      <alignment horizontal="right" vertical="center"/>
    </xf>
    <xf numFmtId="4" fontId="10" fillId="2" borderId="0" xfId="0" applyFont="1" applyFill="1" applyBorder="1" applyAlignment="1">
      <alignment vertical="center"/>
    </xf>
    <xf numFmtId="39" fontId="8" fillId="0" borderId="0" xfId="0" applyNumberFormat="1" applyFont="1" applyAlignment="1"/>
    <xf numFmtId="4" fontId="11" fillId="2" borderId="0" xfId="0" applyFont="1" applyFill="1" applyAlignment="1">
      <alignment vertical="center"/>
    </xf>
    <xf numFmtId="4" fontId="8" fillId="0" borderId="0" xfId="0" applyFont="1" applyBorder="1"/>
    <xf numFmtId="39" fontId="8" fillId="0" borderId="0" xfId="0" applyNumberFormat="1" applyFont="1" applyBorder="1" applyAlignment="1"/>
    <xf numFmtId="39" fontId="0" fillId="0" borderId="0" xfId="0" applyNumberFormat="1" applyFont="1" applyFill="1" applyBorder="1" applyAlignment="1">
      <alignment horizontal="right" vertical="center"/>
    </xf>
    <xf numFmtId="39" fontId="14" fillId="0" borderId="0" xfId="0" applyNumberFormat="1" applyFont="1" applyBorder="1" applyAlignment="1">
      <alignment horizontal="right" vertical="center"/>
    </xf>
    <xf numFmtId="39" fontId="14" fillId="0" borderId="0" xfId="0" applyNumberFormat="1" applyFont="1" applyBorder="1" applyAlignment="1"/>
    <xf numFmtId="4" fontId="15" fillId="5" borderId="0" xfId="0" applyFont="1" applyFill="1" applyBorder="1" applyAlignment="1">
      <alignment vertical="center"/>
    </xf>
    <xf numFmtId="39" fontId="15" fillId="4" borderId="0" xfId="0" applyNumberFormat="1" applyFont="1" applyFill="1" applyBorder="1" applyAlignment="1">
      <alignment vertical="center"/>
    </xf>
    <xf numFmtId="39" fontId="15" fillId="0" borderId="0" xfId="0" applyNumberFormat="1" applyFont="1" applyFill="1" applyBorder="1" applyAlignment="1">
      <alignment vertical="center"/>
    </xf>
    <xf numFmtId="4" fontId="8" fillId="3" borderId="0" xfId="6">
      <alignment horizontal="right" indent="1"/>
    </xf>
    <xf numFmtId="0" fontId="12" fillId="0" borderId="0" xfId="3" applyAlignment="1">
      <alignment wrapText="1"/>
    </xf>
    <xf numFmtId="0" fontId="8" fillId="0" borderId="0" xfId="0" applyNumberFormat="1" applyFont="1" applyBorder="1" applyAlignment="1">
      <alignment horizontal="left" vertical="center" wrapText="1"/>
    </xf>
    <xf numFmtId="0" fontId="12" fillId="0" borderId="0" xfId="3" applyBorder="1" applyAlignment="1">
      <alignment wrapText="1"/>
    </xf>
    <xf numFmtId="4" fontId="0" fillId="0" borderId="0" xfId="0" applyFont="1" applyFill="1" applyBorder="1" applyAlignment="1">
      <alignment horizontal="left" vertical="center" wrapText="1"/>
    </xf>
    <xf numFmtId="0" fontId="0" fillId="0" borderId="0" xfId="0" applyNumberFormat="1" applyFont="1" applyFill="1" applyBorder="1" applyAlignment="1">
      <alignment horizontal="left" vertical="center" wrapText="1"/>
    </xf>
    <xf numFmtId="4" fontId="0" fillId="0" borderId="0" xfId="0" applyAlignment="1">
      <alignment wrapText="1"/>
    </xf>
    <xf numFmtId="0" fontId="14" fillId="0" borderId="0" xfId="0" applyNumberFormat="1" applyFont="1" applyBorder="1" applyAlignment="1">
      <alignment horizontal="left" vertical="center" wrapText="1"/>
    </xf>
    <xf numFmtId="0" fontId="0" fillId="0" borderId="0" xfId="0" applyNumberFormat="1"/>
    <xf numFmtId="39" fontId="0" fillId="0" borderId="0" xfId="0" applyNumberFormat="1"/>
    <xf numFmtId="0" fontId="0" fillId="0" borderId="0" xfId="0" applyNumberFormat="1" applyAlignment="1">
      <alignment wrapText="1"/>
    </xf>
    <xf numFmtId="0" fontId="16" fillId="0" borderId="0" xfId="0" applyNumberFormat="1" applyFont="1" applyAlignment="1">
      <alignment horizontal="left" vertical="center" wrapText="1"/>
    </xf>
    <xf numFmtId="39" fontId="16" fillId="0" borderId="0" xfId="0" applyNumberFormat="1" applyFont="1" applyAlignment="1"/>
    <xf numFmtId="39" fontId="16" fillId="0" borderId="0" xfId="0" applyNumberFormat="1" applyFont="1" applyAlignment="1">
      <alignment horizontal="right" vertical="center"/>
    </xf>
    <xf numFmtId="0" fontId="7" fillId="0" borderId="0" xfId="1" applyNumberFormat="1" applyFill="1" applyProtection="1">
      <alignment vertical="center"/>
    </xf>
    <xf numFmtId="39" fontId="7" fillId="0" borderId="0" xfId="1" applyNumberFormat="1" applyFill="1">
      <alignment vertical="center"/>
    </xf>
    <xf numFmtId="4" fontId="17" fillId="3" borderId="0" xfId="7" applyNumberFormat="1" applyFill="1">
      <alignment vertical="center"/>
    </xf>
    <xf numFmtId="0" fontId="13" fillId="0" borderId="0" xfId="4"/>
    <xf numFmtId="0" fontId="0" fillId="0" borderId="0" xfId="0" applyNumberFormat="1"/>
    <xf numFmtId="0" fontId="0" fillId="0" borderId="0" xfId="0" applyNumberFormat="1" applyAlignment="1">
      <alignment wrapText="1"/>
    </xf>
    <xf numFmtId="0" fontId="16" fillId="0" borderId="0" xfId="0" applyNumberFormat="1" applyFont="1" applyAlignment="1">
      <alignment horizontal="left" vertical="center" wrapText="1"/>
    </xf>
  </cellXfs>
  <cellStyles count="8">
    <cellStyle name="20% - Accent1" xfId="6" builtinId="30" customBuiltin="1"/>
    <cellStyle name="Explanatory Text" xfId="4" builtinId="53" customBuiltin="1"/>
    <cellStyle name="Heading 1" xfId="1" builtinId="16" customBuiltin="1"/>
    <cellStyle name="Heading 2" xfId="2" builtinId="17" customBuiltin="1"/>
    <cellStyle name="Heading 3" xfId="3" builtinId="18" customBuiltin="1"/>
    <cellStyle name="Normal" xfId="0" builtinId="0" customBuiltin="1"/>
    <cellStyle name="Title" xfId="7" builtinId="15" customBuiltin="1"/>
    <cellStyle name="Total" xfId="5" builtinId="25" customBuiltin="1"/>
  </cellStyles>
  <dxfs count="70">
    <dxf>
      <numFmt numFmtId="7" formatCode="#,##0.00_);\(#,##0.00\)"/>
    </dxf>
    <dxf>
      <numFmt numFmtId="0" formatCode="General"/>
    </dxf>
    <dxf>
      <numFmt numFmtId="0" formatCode="General"/>
    </dxf>
    <dxf>
      <numFmt numFmtId="0" formatCode="General"/>
      <alignment horizontal="general" vertical="bottom" textRotation="0" wrapText="1" indent="0" justifyLastLine="0" shrinkToFit="0" readingOrder="0"/>
    </dxf>
    <dxf>
      <alignment horizontal="left" vertical="center" textRotation="0" wrapText="1"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general" vertical="bottom" textRotation="0" wrapText="0"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general" vertical="bottom" textRotation="0" wrapText="0"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left" vertical="center" textRotation="0" wrapText="1"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left" vertical="center" textRotation="0" wrapText="1"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general" vertical="bottom" textRotation="0" wrapText="0"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general" vertical="bottom" textRotation="0" wrapText="0"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left" vertical="center" textRotation="0" wrapText="1"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left" vertical="center" textRotation="0" wrapText="1"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general" vertical="bottom" textRotation="0" wrapText="0"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general" vertical="bottom" textRotation="0" wrapText="0"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7" formatCode="#,##0.00_);\(#,##0.00\)"/>
      <alignment horizontal="right" vertical="center" textRotation="0" wrapText="0"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left" vertical="center" textRotation="0" wrapText="1" indent="0" justifyLastLine="0" shrinkToFit="0" readingOrder="0"/>
    </dxf>
    <dxf>
      <font>
        <b val="0"/>
        <i val="0"/>
        <strike val="0"/>
        <condense val="0"/>
        <extend val="0"/>
        <outline val="0"/>
        <shadow val="0"/>
        <u val="none"/>
        <vertAlign val="baseline"/>
        <sz val="10"/>
        <color theme="1"/>
        <name val="Cambria"/>
        <scheme val="minor"/>
      </font>
      <numFmt numFmtId="0" formatCode="General"/>
      <alignment horizontal="left" vertical="center" textRotation="0" wrapText="1" indent="0" justifyLastLine="0" shrinkToFit="0" readingOrder="0"/>
    </dxf>
    <dxf>
      <numFmt numFmtId="7" formatCode="#,##0.00_);\(#,##0.00\)"/>
    </dxf>
    <dxf>
      <numFmt numFmtId="0" formatCode="General"/>
    </dxf>
    <dxf>
      <numFmt numFmtId="0" formatCode="General"/>
    </dxf>
    <dxf>
      <numFmt numFmtId="0" formatCode="General"/>
      <alignment horizontal="general" vertical="bottom" textRotation="0" wrapText="1" indent="0" justifyLastLine="0" shrinkToFit="0" readingOrder="0"/>
    </dxf>
    <dxf>
      <alignment horizontal="left" vertical="center" textRotation="0" wrapText="1" indent="0" justifyLastLine="0" shrinkToFit="0" readingOrder="0"/>
    </dxf>
    <dxf>
      <numFmt numFmtId="7" formatCode="#,##0.00_);\(#,##0.00\)"/>
    </dxf>
    <dxf>
      <numFmt numFmtId="0" formatCode="General"/>
    </dxf>
    <dxf>
      <numFmt numFmtId="0" formatCode="General"/>
    </dxf>
    <dxf>
      <numFmt numFmtId="0" formatCode="General"/>
      <alignment horizontal="general" vertical="bottom" textRotation="0" wrapText="1" indent="0" justifyLastLine="0" shrinkToFit="0" readingOrder="0"/>
    </dxf>
    <dxf>
      <alignment horizontal="left" vertical="center" textRotation="0" wrapText="1" indent="0" justifyLastLine="0" shrinkToFit="0" readingOrder="0"/>
    </dxf>
    <dxf>
      <numFmt numFmtId="7" formatCode="#,##0.00_);\(#,##0.00\)"/>
    </dxf>
    <dxf>
      <numFmt numFmtId="0" formatCode="General"/>
    </dxf>
    <dxf>
      <numFmt numFmtId="0" formatCode="General"/>
    </dxf>
    <dxf>
      <numFmt numFmtId="0" formatCode="General"/>
      <alignment horizontal="general" vertical="bottom" textRotation="0" wrapText="1" indent="0" justifyLastLine="0" shrinkToFit="0" readingOrder="0"/>
    </dxf>
    <dxf>
      <alignment horizontal="left" vertical="center" textRotation="0" wrapText="1" indent="0" justifyLastLine="0" shrinkToFit="0" readingOrder="0"/>
    </dxf>
    <dxf>
      <numFmt numFmtId="7" formatCode="#,##0.00_);\(#,##0.00\)"/>
    </dxf>
    <dxf>
      <numFmt numFmtId="0" formatCode="General"/>
    </dxf>
    <dxf>
      <numFmt numFmtId="0" formatCode="General"/>
    </dxf>
    <dxf>
      <numFmt numFmtId="0" formatCode="General"/>
      <alignment horizontal="general" vertical="bottom" textRotation="0" wrapText="1" indent="0" justifyLastLine="0" shrinkToFit="0" readingOrder="0"/>
    </dxf>
    <dxf>
      <alignment horizontal="left" vertical="center" textRotation="0" wrapText="1" indent="0" justifyLastLine="0" shrinkToFit="0" readingOrder="0"/>
    </dxf>
    <dxf>
      <numFmt numFmtId="7" formatCode="#,##0.00_);\(#,##0.00\)"/>
    </dxf>
    <dxf>
      <numFmt numFmtId="7" formatCode="#,##0.00_);\(#,##0.00\)"/>
    </dxf>
    <dxf>
      <numFmt numFmtId="7" formatCode="#,##0.00_);\(#,##0.00\)"/>
    </dxf>
    <dxf>
      <numFmt numFmtId="0" formatCode="General"/>
    </dxf>
    <dxf>
      <alignment horizontal="left" vertical="center" textRotation="0" wrapText="1" indent="0" justifyLastLine="0" shrinkToFit="0" readingOrder="0"/>
    </dxf>
    <dxf>
      <numFmt numFmtId="7" formatCode="#,##0.00_);\(#,##0.00\)"/>
    </dxf>
    <dxf>
      <numFmt numFmtId="7" formatCode="#,##0.00_);\(#,##0.00\)"/>
    </dxf>
    <dxf>
      <numFmt numFmtId="7" formatCode="#,##0.00_);\(#,##0.00\)"/>
    </dxf>
    <dxf>
      <numFmt numFmtId="0" formatCode="General"/>
    </dxf>
    <dxf>
      <alignment horizontal="left" vertical="center" textRotation="0" wrapText="1" indent="0" justifyLastLine="0" shrinkToFit="0" readingOrder="0"/>
    </dxf>
    <dxf>
      <font>
        <b/>
        <i val="0"/>
        <strike val="0"/>
        <condense val="0"/>
        <extend val="0"/>
        <outline val="0"/>
        <shadow val="0"/>
        <u val="none"/>
        <vertAlign val="baseline"/>
        <sz val="10"/>
        <color theme="3"/>
        <name val="Cambria"/>
        <scheme val="minor"/>
      </font>
      <numFmt numFmtId="7" formatCode="#,##0.00_);\(#,##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0"/>
        <color theme="3"/>
        <name val="Cambria"/>
        <scheme val="minor"/>
      </font>
      <numFmt numFmtId="7" formatCode="#,##0.00_);\(#,##0.0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0"/>
        <color theme="3"/>
        <name val="Cambria"/>
        <scheme val="minor"/>
      </font>
      <numFmt numFmtId="7" formatCode="#,##0.00_);\(#,##0.00\)"/>
      <fill>
        <patternFill patternType="solid">
          <fgColor indexed="64"/>
          <bgColor theme="4" tint="0.59999389629810485"/>
        </patternFill>
      </fill>
      <alignment horizontal="general"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0"/>
        <color theme="3"/>
        <name val="Cambria"/>
        <scheme val="minor"/>
      </font>
      <fill>
        <patternFill patternType="solid">
          <fgColor indexed="64"/>
          <bgColor theme="4" tint="0.59996337778862885"/>
        </patternFill>
      </fill>
      <alignment horizontal="general" vertical="center" textRotation="0" wrapText="0" indent="0" justifyLastLine="0" shrinkToFit="0" readingOrder="0"/>
      <border diagonalUp="0" diagonalDown="0" outline="0">
        <left/>
        <right/>
        <top/>
        <bottom/>
      </border>
    </dxf>
    <dxf>
      <font>
        <b/>
        <i val="0"/>
        <color theme="1"/>
      </font>
      <fill>
        <patternFill>
          <bgColor theme="4" tint="0.59996337778862885"/>
        </patternFill>
      </fill>
    </dxf>
    <dxf>
      <font>
        <b/>
        <i val="0"/>
        <color theme="1"/>
      </font>
    </dxf>
    <dxf>
      <font>
        <color theme="3"/>
      </font>
      <fill>
        <patternFill>
          <bgColor theme="4" tint="0.79998168889431442"/>
        </patternFill>
      </fill>
    </dxf>
    <dxf>
      <font>
        <b/>
        <color theme="1"/>
      </font>
    </dxf>
    <dxf>
      <font>
        <b/>
        <i val="0"/>
        <color theme="3"/>
      </font>
      <fill>
        <patternFill>
          <bgColor theme="4" tint="0.59996337778862885"/>
        </patternFill>
      </fill>
      <border diagonalUp="0" diagonalDown="0">
        <left/>
        <right/>
        <top/>
        <bottom/>
        <vertical/>
        <horizontal/>
      </border>
    </dxf>
    <dxf>
      <font>
        <b/>
        <i val="0"/>
        <color theme="3"/>
      </font>
      <fill>
        <patternFill>
          <bgColor theme="4" tint="0.39994506668294322"/>
        </patternFill>
      </fill>
      <border diagonalUp="0" diagonalDown="0">
        <left/>
        <right/>
        <top/>
        <bottom/>
        <vertical/>
        <horizontal/>
      </border>
    </dxf>
    <dxf>
      <font>
        <color theme="1"/>
      </font>
      <border>
        <left/>
        <right/>
        <top/>
        <bottom/>
        <vertical/>
        <horizontal/>
      </border>
    </dxf>
  </dxfs>
  <tableStyles count="2" defaultTableStyle="Wedding Budget" defaultPivotStyle="PivotStyleLight16">
    <tableStyle name="Wedding Budget" pivot="0" count="4" xr9:uid="{00000000-0011-0000-FFFF-FFFF00000000}">
      <tableStyleElement type="wholeTable" dxfId="69"/>
      <tableStyleElement type="headerRow" dxfId="68"/>
      <tableStyleElement type="totalRow" dxfId="67"/>
      <tableStyleElement type="lastColumn" dxfId="66"/>
    </tableStyle>
    <tableStyle name="Wedding Budget Summary" pivot="0" count="3" xr9:uid="{00000000-0011-0000-FFFF-FFFF01000000}">
      <tableStyleElement type="wholeTable" dxfId="65"/>
      <tableStyleElement type="headerRow" dxfId="64"/>
      <tableStyleElement type="totalRow" dxfId="6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AEAEA"/>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C37D8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9BE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1"/>
          <c:order val="0"/>
          <c:tx>
            <c:strRef>
              <c:f>'Wedding Budget'!$E$6</c:f>
              <c:strCache>
                <c:ptCount val="1"/>
                <c:pt idx="0">
                  <c:v>ACTUAL</c:v>
                </c:pt>
              </c:strCache>
            </c:strRef>
          </c:tx>
          <c:dPt>
            <c:idx val="0"/>
            <c:bubble3D val="0"/>
            <c:spPr>
              <a:solidFill>
                <a:schemeClr val="accent1">
                  <a:shade val="42000"/>
                </a:schemeClr>
              </a:solidFill>
              <a:ln>
                <a:noFill/>
              </a:ln>
              <a:effectLst/>
            </c:spPr>
            <c:extLst>
              <c:ext xmlns:c16="http://schemas.microsoft.com/office/drawing/2014/chart" uri="{C3380CC4-5D6E-409C-BE32-E72D297353CC}">
                <c16:uniqueId val="{00000001-7992-4F9A-AA7B-E862D23ED8A2}"/>
              </c:ext>
            </c:extLst>
          </c:dPt>
          <c:dPt>
            <c:idx val="1"/>
            <c:bubble3D val="0"/>
            <c:spPr>
              <a:solidFill>
                <a:schemeClr val="accent1">
                  <a:shade val="55000"/>
                </a:schemeClr>
              </a:solidFill>
              <a:ln>
                <a:noFill/>
              </a:ln>
              <a:effectLst/>
            </c:spPr>
            <c:extLst>
              <c:ext xmlns:c16="http://schemas.microsoft.com/office/drawing/2014/chart" uri="{C3380CC4-5D6E-409C-BE32-E72D297353CC}">
                <c16:uniqueId val="{00000003-7992-4F9A-AA7B-E862D23ED8A2}"/>
              </c:ext>
            </c:extLst>
          </c:dPt>
          <c:dPt>
            <c:idx val="2"/>
            <c:bubble3D val="0"/>
            <c:spPr>
              <a:solidFill>
                <a:schemeClr val="accent1">
                  <a:shade val="68000"/>
                </a:schemeClr>
              </a:solidFill>
              <a:ln>
                <a:noFill/>
              </a:ln>
              <a:effectLst/>
            </c:spPr>
            <c:extLst>
              <c:ext xmlns:c16="http://schemas.microsoft.com/office/drawing/2014/chart" uri="{C3380CC4-5D6E-409C-BE32-E72D297353CC}">
                <c16:uniqueId val="{00000005-7992-4F9A-AA7B-E862D23ED8A2}"/>
              </c:ext>
            </c:extLst>
          </c:dPt>
          <c:dPt>
            <c:idx val="3"/>
            <c:bubble3D val="0"/>
            <c:spPr>
              <a:solidFill>
                <a:schemeClr val="accent1">
                  <a:shade val="80000"/>
                </a:schemeClr>
              </a:solidFill>
              <a:ln>
                <a:noFill/>
              </a:ln>
              <a:effectLst/>
            </c:spPr>
            <c:extLst>
              <c:ext xmlns:c16="http://schemas.microsoft.com/office/drawing/2014/chart" uri="{C3380CC4-5D6E-409C-BE32-E72D297353CC}">
                <c16:uniqueId val="{00000007-7992-4F9A-AA7B-E862D23ED8A2}"/>
              </c:ext>
            </c:extLst>
          </c:dPt>
          <c:dPt>
            <c:idx val="4"/>
            <c:bubble3D val="0"/>
            <c:spPr>
              <a:solidFill>
                <a:schemeClr val="accent1">
                  <a:shade val="93000"/>
                </a:schemeClr>
              </a:solidFill>
              <a:ln>
                <a:noFill/>
              </a:ln>
              <a:effectLst/>
            </c:spPr>
            <c:extLst>
              <c:ext xmlns:c16="http://schemas.microsoft.com/office/drawing/2014/chart" uri="{C3380CC4-5D6E-409C-BE32-E72D297353CC}">
                <c16:uniqueId val="{00000009-7992-4F9A-AA7B-E862D23ED8A2}"/>
              </c:ext>
            </c:extLst>
          </c:dPt>
          <c:dPt>
            <c:idx val="5"/>
            <c:bubble3D val="0"/>
            <c:spPr>
              <a:solidFill>
                <a:schemeClr val="accent1">
                  <a:tint val="94000"/>
                </a:schemeClr>
              </a:solidFill>
              <a:ln>
                <a:noFill/>
              </a:ln>
              <a:effectLst/>
            </c:spPr>
            <c:extLst>
              <c:ext xmlns:c16="http://schemas.microsoft.com/office/drawing/2014/chart" uri="{C3380CC4-5D6E-409C-BE32-E72D297353CC}">
                <c16:uniqueId val="{0000000B-7992-4F9A-AA7B-E862D23ED8A2}"/>
              </c:ext>
            </c:extLst>
          </c:dPt>
          <c:dPt>
            <c:idx val="6"/>
            <c:bubble3D val="0"/>
            <c:spPr>
              <a:solidFill>
                <a:schemeClr val="accent1">
                  <a:tint val="81000"/>
                </a:schemeClr>
              </a:solidFill>
              <a:ln>
                <a:noFill/>
              </a:ln>
              <a:effectLst/>
            </c:spPr>
            <c:extLst>
              <c:ext xmlns:c16="http://schemas.microsoft.com/office/drawing/2014/chart" uri="{C3380CC4-5D6E-409C-BE32-E72D297353CC}">
                <c16:uniqueId val="{0000000D-7992-4F9A-AA7B-E862D23ED8A2}"/>
              </c:ext>
            </c:extLst>
          </c:dPt>
          <c:dPt>
            <c:idx val="7"/>
            <c:bubble3D val="0"/>
            <c:spPr>
              <a:solidFill>
                <a:schemeClr val="accent1">
                  <a:tint val="69000"/>
                </a:schemeClr>
              </a:solidFill>
              <a:ln>
                <a:noFill/>
              </a:ln>
              <a:effectLst/>
            </c:spPr>
            <c:extLst>
              <c:ext xmlns:c16="http://schemas.microsoft.com/office/drawing/2014/chart" uri="{C3380CC4-5D6E-409C-BE32-E72D297353CC}">
                <c16:uniqueId val="{0000000F-7992-4F9A-AA7B-E862D23ED8A2}"/>
              </c:ext>
            </c:extLst>
          </c:dPt>
          <c:dPt>
            <c:idx val="8"/>
            <c:bubble3D val="0"/>
            <c:spPr>
              <a:solidFill>
                <a:schemeClr val="accent1">
                  <a:tint val="56000"/>
                </a:schemeClr>
              </a:solidFill>
              <a:ln>
                <a:noFill/>
              </a:ln>
              <a:effectLst/>
            </c:spPr>
            <c:extLst>
              <c:ext xmlns:c16="http://schemas.microsoft.com/office/drawing/2014/chart" uri="{C3380CC4-5D6E-409C-BE32-E72D297353CC}">
                <c16:uniqueId val="{00000011-7992-4F9A-AA7B-E862D23ED8A2}"/>
              </c:ext>
            </c:extLst>
          </c:dPt>
          <c:dPt>
            <c:idx val="9"/>
            <c:bubble3D val="0"/>
            <c:spPr>
              <a:solidFill>
                <a:schemeClr val="accent1">
                  <a:tint val="43000"/>
                </a:schemeClr>
              </a:solidFill>
              <a:ln>
                <a:noFill/>
              </a:ln>
              <a:effectLst/>
            </c:spPr>
            <c:extLst>
              <c:ext xmlns:c16="http://schemas.microsoft.com/office/drawing/2014/chart" uri="{C3380CC4-5D6E-409C-BE32-E72D297353CC}">
                <c16:uniqueId val="{00000013-7992-4F9A-AA7B-E862D23ED8A2}"/>
              </c:ext>
            </c:extLst>
          </c:dPt>
          <c:dLbls>
            <c:dLbl>
              <c:idx val="1"/>
              <c:layout>
                <c:manualLayout>
                  <c:x val="3.3636998844721343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992-4F9A-AA7B-E862D23ED8A2}"/>
                </c:ext>
              </c:extLst>
            </c:d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'Wedding Budget'!$C$7:$C$16</c:f>
              <c:strCache>
                <c:ptCount val="10"/>
                <c:pt idx="0">
                  <c:v>Apparel</c:v>
                </c:pt>
                <c:pt idx="1">
                  <c:v>Reception</c:v>
                </c:pt>
                <c:pt idx="2">
                  <c:v>Music</c:v>
                </c:pt>
                <c:pt idx="3">
                  <c:v>Printing</c:v>
                </c:pt>
                <c:pt idx="4">
                  <c:v>Photography</c:v>
                </c:pt>
                <c:pt idx="5">
                  <c:v>Decorations</c:v>
                </c:pt>
                <c:pt idx="6">
                  <c:v>Flowers</c:v>
                </c:pt>
                <c:pt idx="7">
                  <c:v>Gifts</c:v>
                </c:pt>
                <c:pt idx="8">
                  <c:v>Travel</c:v>
                </c:pt>
                <c:pt idx="9">
                  <c:v>Other</c:v>
                </c:pt>
              </c:strCache>
            </c:strRef>
          </c:cat>
          <c:val>
            <c:numRef>
              <c:f>'Wedding Budget'!$E$7:$E$16</c:f>
              <c:numCache>
                <c:formatCode>#,##0.00</c:formatCode>
                <c:ptCount val="10"/>
                <c:pt idx="0">
                  <c:v>9770</c:v>
                </c:pt>
                <c:pt idx="1">
                  <c:v>928</c:v>
                </c:pt>
                <c:pt idx="2">
                  <c:v>400</c:v>
                </c:pt>
                <c:pt idx="3">
                  <c:v>870</c:v>
                </c:pt>
                <c:pt idx="4">
                  <c:v>1575</c:v>
                </c:pt>
                <c:pt idx="5">
                  <c:v>720</c:v>
                </c:pt>
                <c:pt idx="6">
                  <c:v>850</c:v>
                </c:pt>
                <c:pt idx="7">
                  <c:v>1075</c:v>
                </c:pt>
                <c:pt idx="8">
                  <c:v>165</c:v>
                </c:pt>
                <c:pt idx="9">
                  <c:v>1021</c:v>
                </c:pt>
              </c:numCache>
            </c:numRef>
          </c:val>
          <c:extLst>
            <c:ext xmlns:c16="http://schemas.microsoft.com/office/drawing/2014/chart" uri="{C3380CC4-5D6E-409C-BE32-E72D297353CC}">
              <c16:uniqueId val="{00000014-7992-4F9A-AA7B-E862D23ED8A2}"/>
            </c:ext>
          </c:extLst>
        </c:ser>
        <c:dLbls>
          <c:showLegendKey val="0"/>
          <c:showVal val="0"/>
          <c:showCatName val="1"/>
          <c:showSerName val="0"/>
          <c:showPercent val="1"/>
          <c:showBubbleSize val="0"/>
          <c:showLeaderLines val="0"/>
        </c:dLbls>
        <c:firstSliceAng val="354"/>
      </c:pieChart>
      <c:spPr>
        <a:noFill/>
        <a:ln>
          <a:noFill/>
        </a:ln>
        <a:effectLst/>
      </c:spPr>
    </c:plotArea>
    <c:plotVisOnly val="1"/>
    <c:dispBlanksAs val="gap"/>
    <c:showDLblsOverMax val="0"/>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7">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312208</xdr:colOff>
      <xdr:row>18</xdr:row>
      <xdr:rowOff>0</xdr:rowOff>
    </xdr:from>
    <xdr:to>
      <xdr:col>7</xdr:col>
      <xdr:colOff>0</xdr:colOff>
      <xdr:row>43</xdr:row>
      <xdr:rowOff>10583</xdr:rowOff>
    </xdr:to>
    <xdr:graphicFrame macro="">
      <xdr:nvGraphicFramePr>
        <xdr:cNvPr id="4" name="WeddingBudgetSummary" descr="Pie chart showing category expenses as percentages" title="Wedding Budget Summary 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BudgetSummaryTable" displayName="BudgetSummaryTable" ref="C6:F17" totalsRowCount="1" totalsRowCellStyle="Total">
  <autoFilter ref="C6:F16" xr:uid="{00000000-0009-0000-0100-00000B000000}"/>
  <tableColumns count="4">
    <tableColumn id="1" xr3:uid="{00000000-0010-0000-0000-000001000000}" name="CATEGORY" totalsRowLabel="Total Expenses" totalsRowDxfId="62" dataCellStyle="Normal"/>
    <tableColumn id="2" xr3:uid="{00000000-0010-0000-0000-000002000000}" name="ESTIMATED" totalsRowFunction="sum" totalsRowDxfId="61" dataCellStyle="20% - Accent1"/>
    <tableColumn id="3" xr3:uid="{00000000-0010-0000-0000-000003000000}" name="ACTUAL" totalsRowFunction="sum" totalsRowDxfId="60" dataCellStyle="20% - Accent1"/>
    <tableColumn id="4" xr3:uid="{00000000-0010-0000-0000-000004000000}" name="OVER/UNDER" totalsRowFunction="sum" totalsRowDxfId="59" dataCellStyle="20% - Accent1">
      <calculatedColumnFormula>BudgetSummaryTable[[#This Row],[ESTIMATED]]-BudgetSummaryTable[[#This Row],[ACTUAL]]</calculatedColumnFormula>
    </tableColumn>
  </tableColumns>
  <tableStyleInfo name="Wedding Budget Summary" showFirstColumn="1" showLastColumn="0" showRowStripes="0" showColumnStripes="0"/>
  <extLst>
    <ext xmlns:x14="http://schemas.microsoft.com/office/spreadsheetml/2009/9/main" uri="{504A1905-F514-4f6f-8877-14C23A59335A}">
      <x14:table altText="Wedding Budget Summary table" altTextSummary="Table summarizing all category expense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9000000}" name="tblTravel" displayName="tblTravel" ref="B30:E34" totalsRowCount="1">
  <autoFilter ref="B30:E33" xr:uid="{00000000-0009-0000-0100-000014000000}">
    <filterColumn colId="0" hiddenButton="1"/>
    <filterColumn colId="1" hiddenButton="1"/>
    <filterColumn colId="2" hiddenButton="1"/>
    <filterColumn colId="3" hiddenButton="1"/>
  </autoFilter>
  <tableColumns count="4">
    <tableColumn id="1" xr3:uid="{00000000-0010-0000-0900-000001000000}" name="CATEGORY" totalsRowLabel="Travel/Transportation Total" dataDxfId="12" totalsRowDxfId="11"/>
    <tableColumn id="2" xr3:uid="{00000000-0010-0000-0900-000002000000}" name="ESTIMATED" totalsRowFunction="sum" dataDxfId="10" totalsRowDxfId="9"/>
    <tableColumn id="3" xr3:uid="{00000000-0010-0000-0900-000003000000}" name="ACTUAL" totalsRowFunction="sum" dataDxfId="8" totalsRowDxfId="7"/>
    <tableColumn id="4" xr3:uid="{00000000-0010-0000-0900-000004000000}" name="OVER/UNDER" totalsRowFunction="sum" dataDxfId="6" totalsRowDxfId="5">
      <calculatedColumnFormula>'Decoration-Flowers-Gifts-Travel'!$C31-'Decoration-Flowers-Gifts-Travel'!$D31</calculatedColumnFormula>
    </tableColumn>
  </tableColumns>
  <tableStyleInfo name="Wedding Budget" showFirstColumn="0" showLastColumn="0" showRowStripes="1" showColumnStripes="0"/>
  <extLst>
    <ext xmlns:x14="http://schemas.microsoft.com/office/spreadsheetml/2009/9/main" uri="{504A1905-F514-4f6f-8877-14C23A59335A}">
      <x14:table altText="Travel/Transportation" altTextSummary="This section outlines the estimated and actual cost for travel and transportation such as parking, taxis, limousines, etc."/>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A000000}" name="tblOtherExp" displayName="tblOtherExp" ref="B37:E48" totalsRowCount="1">
  <autoFilter ref="B37:E47" xr:uid="{00000000-0009-0000-0100-000015000000}">
    <filterColumn colId="0" hiddenButton="1"/>
    <filterColumn colId="1" hiddenButton="1"/>
    <filterColumn colId="2" hiddenButton="1"/>
    <filterColumn colId="3" hiddenButton="1"/>
  </autoFilter>
  <tableColumns count="4">
    <tableColumn id="1" xr3:uid="{00000000-0010-0000-0A00-000001000000}" name="CATEGORY" totalsRowLabel="Other Expenses Total" dataDxfId="4" totalsRowDxfId="3"/>
    <tableColumn id="2" xr3:uid="{00000000-0010-0000-0A00-000002000000}" name="ESTIMATED" totalsRowFunction="sum" totalsRowDxfId="2"/>
    <tableColumn id="3" xr3:uid="{00000000-0010-0000-0A00-000003000000}" name="ACTUAL" totalsRowFunction="sum" totalsRowDxfId="1"/>
    <tableColumn id="4" xr3:uid="{00000000-0010-0000-0A00-000004000000}" name="OVER/UNDER" totalsRowFunction="sum" totalsRowDxfId="0">
      <calculatedColumnFormula>'Decoration-Flowers-Gifts-Travel'!$C38-'Decoration-Flowers-Gifts-Travel'!$D38</calculatedColumnFormula>
    </tableColumn>
  </tableColumns>
  <tableStyleInfo name="Wedding Budget" showFirstColumn="0" showLastColumn="0" showRowStripes="1" showColumnStripes="0"/>
  <extLst>
    <ext xmlns:x14="http://schemas.microsoft.com/office/spreadsheetml/2009/9/main" uri="{504A1905-F514-4f6f-8877-14C23A59335A}">
      <x14:table altText="Other Expenses" altTextSummary="This section outlines the estimated and actual cost for other expenses not already outlined in this workbook. Expenses include but are not limited to the ceremony site, rehearsal dinner, brunches, etc."/>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blApparel" displayName="tblApparel" ref="B2:E16" totalsRowCount="1">
  <autoFilter ref="B2:E15" xr:uid="{00000000-0009-0000-0100-00000C000000}">
    <filterColumn colId="0" hiddenButton="1"/>
    <filterColumn colId="1" hiddenButton="1"/>
    <filterColumn colId="2" hiddenButton="1"/>
    <filterColumn colId="3" hiddenButton="1"/>
  </autoFilter>
  <tableColumns count="4">
    <tableColumn id="1" xr3:uid="{00000000-0010-0000-0100-000001000000}" name="CATEGORY" totalsRowLabel="Apparel Total" dataDxfId="58" totalsRowDxfId="57"/>
    <tableColumn id="2" xr3:uid="{00000000-0010-0000-0100-000002000000}" name="ESTIMATED" totalsRowFunction="sum" totalsRowDxfId="56"/>
    <tableColumn id="3" xr3:uid="{00000000-0010-0000-0100-000003000000}" name="ACTUAL" totalsRowFunction="sum" totalsRowDxfId="55"/>
    <tableColumn id="4" xr3:uid="{00000000-0010-0000-0100-000004000000}" name="OVER/UNDER" totalsRowFunction="sum" totalsRowDxfId="54">
      <calculatedColumnFormula>'Apparel-Reception-Music-Pics'!$C3-'Apparel-Reception-Music-Pics'!$D3</calculatedColumnFormula>
    </tableColumn>
  </tableColumns>
  <tableStyleInfo name="Wedding Budget" showFirstColumn="0" showLastColumn="0" showRowStripes="1" showColumnStripes="0"/>
  <extLst>
    <ext xmlns:x14="http://schemas.microsoft.com/office/spreadsheetml/2009/9/main" uri="{504A1905-F514-4f6f-8877-14C23A59335A}">
      <x14:table altText="Apparel" altTextSummary="This section outlines the estimated and actual cost for various apparel items desired for the wedding for both parties invovl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blReception" displayName="tblReception" ref="B19:E28" totalsRowCount="1">
  <autoFilter ref="B19:E27" xr:uid="{00000000-0009-0000-0100-00000D000000}">
    <filterColumn colId="0" hiddenButton="1"/>
    <filterColumn colId="1" hiddenButton="1"/>
    <filterColumn colId="2" hiddenButton="1"/>
    <filterColumn colId="3" hiddenButton="1"/>
  </autoFilter>
  <tableColumns count="4">
    <tableColumn id="1" xr3:uid="{00000000-0010-0000-0200-000001000000}" name="CATEGORY" totalsRowLabel="Reception Total" dataDxfId="53" totalsRowDxfId="52"/>
    <tableColumn id="2" xr3:uid="{00000000-0010-0000-0200-000002000000}" name="ESTIMATED" totalsRowFunction="sum" totalsRowDxfId="51"/>
    <tableColumn id="3" xr3:uid="{00000000-0010-0000-0200-000003000000}" name="ACTUAL" totalsRowFunction="sum" totalsRowDxfId="50"/>
    <tableColumn id="4" xr3:uid="{00000000-0010-0000-0200-000004000000}" name="OVER/UNDER" totalsRowFunction="sum" totalsRowDxfId="49">
      <calculatedColumnFormula>'Apparel-Reception-Music-Pics'!$C20-'Apparel-Reception-Music-Pics'!$D20</calculatedColumnFormula>
    </tableColumn>
  </tableColumns>
  <tableStyleInfo name="Wedding Budget" showFirstColumn="0" showLastColumn="0" showRowStripes="1" showColumnStripes="0"/>
  <extLst>
    <ext xmlns:x14="http://schemas.microsoft.com/office/spreadsheetml/2009/9/main" uri="{504A1905-F514-4f6f-8877-14C23A59335A}">
      <x14:table altText="Reception" altTextSummary="This section outlines the estimated and actual cost for the reception and includes room or hall fees, tables, chairs, linens, cake, staff, food, and gratuity. "/>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blMusic" displayName="tblMusic" ref="B32:E35" totalsRowCount="1">
  <autoFilter ref="B32:E34" xr:uid="{00000000-0009-0000-0100-00000E000000}">
    <filterColumn colId="0" hiddenButton="1"/>
    <filterColumn colId="1" hiddenButton="1"/>
    <filterColumn colId="2" hiddenButton="1"/>
    <filterColumn colId="3" hiddenButton="1"/>
  </autoFilter>
  <tableColumns count="4">
    <tableColumn id="1" xr3:uid="{00000000-0010-0000-0300-000001000000}" name="CATEGORY" totalsRowLabel="Music/Entertainment Total" dataDxfId="48" totalsRowDxfId="47"/>
    <tableColumn id="2" xr3:uid="{00000000-0010-0000-0300-000002000000}" name="ESTIMATED" totalsRowFunction="sum" totalsRowDxfId="46"/>
    <tableColumn id="3" xr3:uid="{00000000-0010-0000-0300-000003000000}" name="ACTUAL" totalsRowFunction="sum" totalsRowDxfId="45"/>
    <tableColumn id="4" xr3:uid="{00000000-0010-0000-0300-000004000000}" name="OVER/UNDER" totalsRowFunction="sum" totalsRowDxfId="44">
      <calculatedColumnFormula>'Apparel-Reception-Music-Pics'!$C33-'Apparel-Reception-Music-Pics'!$D33</calculatedColumnFormula>
    </tableColumn>
  </tableColumns>
  <tableStyleInfo name="Wedding Budget" showFirstColumn="0" showLastColumn="0" showRowStripes="1" showColumnStripes="0"/>
  <extLst>
    <ext xmlns:x14="http://schemas.microsoft.com/office/spreadsheetml/2009/9/main" uri="{504A1905-F514-4f6f-8877-14C23A59335A}">
      <x14:table altText="Music/Entertainment" altTextSummary="This section outlines the estimated and actual cost for music and entertainme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blPrinting" displayName="tblPrinting" ref="B38:E48" totalsRowCount="1">
  <autoFilter ref="B38:E47" xr:uid="{00000000-0009-0000-0100-00000F000000}"/>
  <tableColumns count="4">
    <tableColumn id="1" xr3:uid="{00000000-0010-0000-0400-000001000000}" name="CATEGORY" totalsRowLabel="Printing /Stationery Total" dataDxfId="43" totalsRowDxfId="42"/>
    <tableColumn id="2" xr3:uid="{00000000-0010-0000-0400-000002000000}" name="ESTIMATED" totalsRowFunction="sum" totalsRowDxfId="41"/>
    <tableColumn id="3" xr3:uid="{00000000-0010-0000-0400-000003000000}" name="ACTUAL" totalsRowFunction="sum" totalsRowDxfId="40"/>
    <tableColumn id="4" xr3:uid="{00000000-0010-0000-0400-000004000000}" name="OVER/UNDER" totalsRowFunction="sum" totalsRowDxfId="39">
      <calculatedColumnFormula>'Apparel-Reception-Music-Pics'!$C39-'Apparel-Reception-Music-Pics'!$D39</calculatedColumnFormula>
    </tableColumn>
  </tableColumns>
  <tableStyleInfo name="Wedding Budget" showFirstColumn="0" showLastColumn="0" showRowStripes="1" showColumnStripes="0"/>
  <extLst>
    <ext xmlns:x14="http://schemas.microsoft.com/office/spreadsheetml/2009/9/main" uri="{504A1905-F514-4f6f-8877-14C23A59335A}">
      <x14:table altText="Printing/Stationary" altTextSummary="This section outlines the estimated and actual cost for printing and stationary such as the invitations, announcements, thank-you cards and guest book."/>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5000000}" name="tblPhotography" displayName="tblPhotography" ref="B51:E56" totalsRowCount="1">
  <autoFilter ref="B51:E55" xr:uid="{00000000-0009-0000-0100-000010000000}">
    <filterColumn colId="0" hiddenButton="1"/>
    <filterColumn colId="1" hiddenButton="1"/>
    <filterColumn colId="2" hiddenButton="1"/>
    <filterColumn colId="3" hiddenButton="1"/>
  </autoFilter>
  <tableColumns count="4">
    <tableColumn id="1" xr3:uid="{00000000-0010-0000-0500-000001000000}" name="CATEGORY" totalsRowLabel="Photography Total" dataDxfId="38" totalsRowDxfId="37"/>
    <tableColumn id="2" xr3:uid="{00000000-0010-0000-0500-000002000000}" name="ESTIMATED" totalsRowFunction="sum" totalsRowDxfId="36"/>
    <tableColumn id="3" xr3:uid="{00000000-0010-0000-0500-000003000000}" name="ACTUAL" totalsRowFunction="sum" totalsRowDxfId="35"/>
    <tableColumn id="4" xr3:uid="{00000000-0010-0000-0500-000004000000}" name="OVER/UNDER" totalsRowFunction="sum" totalsRowDxfId="34">
      <calculatedColumnFormula>'Apparel-Reception-Music-Pics'!$C52-'Apparel-Reception-Music-Pics'!$D52</calculatedColumnFormula>
    </tableColumn>
  </tableColumns>
  <tableStyleInfo name="Wedding Budget" showFirstColumn="0" showLastColumn="0" showRowStripes="1" showColumnStripes="0"/>
  <extLst>
    <ext xmlns:x14="http://schemas.microsoft.com/office/spreadsheetml/2009/9/main" uri="{504A1905-F514-4f6f-8877-14C23A59335A}">
      <x14:table altText="Photography" altTextSummary="This section outlines the estimated and actual cost for photography, including videography for the eve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6000000}" name="tblDecorations" displayName="tblDecorations" ref="B2:E8" totalsRowCount="1">
  <autoFilter ref="B2:E7" xr:uid="{00000000-0009-0000-0100-000011000000}">
    <filterColumn colId="0" hiddenButton="1"/>
    <filterColumn colId="1" hiddenButton="1"/>
    <filterColumn colId="2" hiddenButton="1"/>
    <filterColumn colId="3" hiddenButton="1"/>
  </autoFilter>
  <tableColumns count="4">
    <tableColumn id="1" xr3:uid="{00000000-0010-0000-0600-000001000000}" name="CATEGORY" totalsRowLabel="Decorations Total" dataDxfId="33" totalsRowDxfId="32"/>
    <tableColumn id="2" xr3:uid="{00000000-0010-0000-0600-000002000000}" name="ESTIMATED" totalsRowFunction="sum" totalsRowDxfId="31"/>
    <tableColumn id="3" xr3:uid="{00000000-0010-0000-0600-000003000000}" name="ACTUAL" totalsRowFunction="sum" totalsRowDxfId="30"/>
    <tableColumn id="4" xr3:uid="{00000000-0010-0000-0600-000004000000}" name="OVER/UNDER" totalsRowFunction="sum" totalsRowDxfId="29">
      <calculatedColumnFormula>'Decoration-Flowers-Gifts-Travel'!$C3-'Decoration-Flowers-Gifts-Travel'!$D3</calculatedColumnFormula>
    </tableColumn>
  </tableColumns>
  <tableStyleInfo name="Wedding Budget" showFirstColumn="0" showLastColumn="0" showRowStripes="1" showColumnStripes="0"/>
  <extLst>
    <ext xmlns:x14="http://schemas.microsoft.com/office/spreadsheetml/2009/9/main" uri="{504A1905-F514-4f6f-8877-14C23A59335A}">
      <x14:table altText="Decorations" altTextSummary="This section outlines the estimated and actual cost for Decorations, such as lighting, candles, center pieces and balloons."/>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7000000}" name="tblFlowers" displayName="tblFlowers" ref="B12:E18" totalsRowCount="1">
  <autoFilter ref="B12:E17" xr:uid="{00000000-0009-0000-0100-000012000000}">
    <filterColumn colId="0" hiddenButton="1"/>
    <filterColumn colId="1" hiddenButton="1"/>
    <filterColumn colId="2" hiddenButton="1"/>
    <filterColumn colId="3" hiddenButton="1"/>
  </autoFilter>
  <tableColumns count="4">
    <tableColumn id="1" xr3:uid="{00000000-0010-0000-0700-000001000000}" name="CATEGORY" totalsRowLabel="Flowers Total" dataDxfId="28" totalsRowDxfId="27"/>
    <tableColumn id="2" xr3:uid="{00000000-0010-0000-0700-000002000000}" name="ESTIMATED" totalsRowFunction="sum" dataDxfId="26" totalsRowDxfId="25"/>
    <tableColumn id="3" xr3:uid="{00000000-0010-0000-0700-000003000000}" name="ACTUAL" totalsRowFunction="sum" dataDxfId="24" totalsRowDxfId="23"/>
    <tableColumn id="4" xr3:uid="{00000000-0010-0000-0700-000004000000}" name="OVER/UNDER" totalsRowFunction="sum" dataDxfId="22" totalsRowDxfId="21">
      <calculatedColumnFormula>'Decoration-Flowers-Gifts-Travel'!$C13-'Decoration-Flowers-Gifts-Travel'!$D13</calculatedColumnFormula>
    </tableColumn>
  </tableColumns>
  <tableStyleInfo name="Wedding Budget" showFirstColumn="0" showLastColumn="0" showRowStripes="1" showColumnStripes="0"/>
  <extLst>
    <ext xmlns:x14="http://schemas.microsoft.com/office/spreadsheetml/2009/9/main" uri="{504A1905-F514-4f6f-8877-14C23A59335A}">
      <x14:table altText="Flowers" altTextSummary="This section outlines the estimated and actual cost for the flowers such as bouquets and corsage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8000000}" name="tblGifts" displayName="tblGifts" ref="B21:E27" totalsRowCount="1">
  <autoFilter ref="B21:E26" xr:uid="{00000000-0009-0000-0100-000013000000}">
    <filterColumn colId="0" hiddenButton="1"/>
    <filterColumn colId="1" hiddenButton="1"/>
    <filterColumn colId="2" hiddenButton="1"/>
    <filterColumn colId="3" hiddenButton="1"/>
  </autoFilter>
  <tableColumns count="4">
    <tableColumn id="1" xr3:uid="{00000000-0010-0000-0800-000001000000}" name="CATEGORY" totalsRowLabel="Gifts Total" dataDxfId="20" totalsRowDxfId="19"/>
    <tableColumn id="2" xr3:uid="{00000000-0010-0000-0800-000002000000}" name="ESTIMATED" totalsRowFunction="sum" dataDxfId="18" totalsRowDxfId="17"/>
    <tableColumn id="3" xr3:uid="{00000000-0010-0000-0800-000003000000}" name="ACTUAL" totalsRowFunction="sum" dataDxfId="16" totalsRowDxfId="15"/>
    <tableColumn id="4" xr3:uid="{00000000-0010-0000-0800-000004000000}" name="OVER/UNDER" totalsRowFunction="sum" dataDxfId="14" totalsRowDxfId="13">
      <calculatedColumnFormula>'Decoration-Flowers-Gifts-Travel'!$C22-'Decoration-Flowers-Gifts-Travel'!$D22</calculatedColumnFormula>
    </tableColumn>
  </tableColumns>
  <tableStyleInfo name="Wedding Budget" showFirstColumn="0" showLastColumn="0" showRowStripes="1" showColumnStripes="0"/>
  <extLst>
    <ext xmlns:x14="http://schemas.microsoft.com/office/spreadsheetml/2009/9/main" uri="{504A1905-F514-4f6f-8877-14C23A59335A}">
      <x14:table altText="Gifts" altTextSummary="This section outlines the estimated and actual cost for gifts for the attendants, parents, spouse-to-be, and other recipients."/>
    </ext>
  </extLst>
</table>
</file>

<file path=xl/theme/theme1.xml><?xml version="1.0" encoding="utf-8"?>
<a:theme xmlns:a="http://schemas.openxmlformats.org/drawingml/2006/main" name="Wedding">
  <a:themeElements>
    <a:clrScheme name="Wedding">
      <a:dk1>
        <a:sysClr val="windowText" lastClr="000000"/>
      </a:dk1>
      <a:lt1>
        <a:sysClr val="window" lastClr="FFFFFF"/>
      </a:lt1>
      <a:dk2>
        <a:srgbClr val="142836"/>
      </a:dk2>
      <a:lt2>
        <a:srgbClr val="F0F0F0"/>
      </a:lt2>
      <a:accent1>
        <a:srgbClr val="72CD9F"/>
      </a:accent1>
      <a:accent2>
        <a:srgbClr val="B6CA72"/>
      </a:accent2>
      <a:accent3>
        <a:srgbClr val="CEA273"/>
      </a:accent3>
      <a:accent4>
        <a:srgbClr val="F5A54C"/>
      </a:accent4>
      <a:accent5>
        <a:srgbClr val="CDAFDF"/>
      </a:accent5>
      <a:accent6>
        <a:srgbClr val="DB6D78"/>
      </a:accent6>
      <a:hlink>
        <a:srgbClr val="739BD4"/>
      </a:hlink>
      <a:folHlink>
        <a:srgbClr val="CDAFDF"/>
      </a:folHlink>
    </a:clrScheme>
    <a:fontScheme name="Cambria">
      <a:maj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3.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G44"/>
  <sheetViews>
    <sheetView showGridLines="0" tabSelected="1" zoomScaleNormal="100" zoomScaleSheetLayoutView="50" workbookViewId="0">
      <selection activeCell="M20" sqref="M20"/>
    </sheetView>
  </sheetViews>
  <sheetFormatPr defaultRowHeight="12.75" x14ac:dyDescent="0.2"/>
  <cols>
    <col min="1" max="2" width="4.7109375" style="1" customWidth="1"/>
    <col min="3" max="3" width="26.7109375" style="1" customWidth="1"/>
    <col min="4" max="6" width="19.7109375" style="5" customWidth="1"/>
    <col min="7" max="7" width="4.7109375" style="5" customWidth="1"/>
    <col min="8" max="8" width="4.7109375" style="1" customWidth="1"/>
    <col min="9" max="16384" width="9.140625" style="1"/>
  </cols>
  <sheetData>
    <row r="1" spans="2:7" s="3" customFormat="1" ht="41.25" customHeight="1" x14ac:dyDescent="0.25">
      <c r="B1" s="15"/>
      <c r="C1" s="16" t="s">
        <v>55</v>
      </c>
      <c r="D1" s="14"/>
      <c r="E1" s="15"/>
      <c r="F1" s="15"/>
      <c r="G1" s="15"/>
    </row>
    <row r="2" spans="2:7" ht="30.75" customHeight="1" x14ac:dyDescent="0.25">
      <c r="B2" s="13"/>
      <c r="C2" s="25">
        <v>44334</v>
      </c>
      <c r="D2" s="26" t="s">
        <v>56</v>
      </c>
      <c r="E2" s="27">
        <f>349</f>
        <v>349</v>
      </c>
      <c r="F2" s="17"/>
      <c r="G2" s="18"/>
    </row>
    <row r="3" spans="2:7" s="2" customFormat="1" ht="14.25" customHeight="1" x14ac:dyDescent="0.2">
      <c r="B3" s="12"/>
      <c r="C3" s="58" t="s">
        <v>72</v>
      </c>
      <c r="D3" s="58"/>
      <c r="E3" s="58"/>
      <c r="F3" s="58"/>
      <c r="G3" s="11"/>
    </row>
    <row r="4" spans="2:7" s="2" customFormat="1" ht="14.25" customHeight="1" x14ac:dyDescent="0.2">
      <c r="B4" s="12"/>
      <c r="C4" s="58"/>
      <c r="D4" s="58"/>
      <c r="E4" s="58"/>
      <c r="F4" s="58"/>
      <c r="G4" s="11"/>
    </row>
    <row r="5" spans="2:7" s="2" customFormat="1" ht="37.5" customHeight="1" x14ac:dyDescent="0.2">
      <c r="B5" s="12"/>
      <c r="C5" s="58"/>
      <c r="D5" s="58"/>
      <c r="E5" s="58"/>
      <c r="F5" s="58"/>
      <c r="G5" s="11"/>
    </row>
    <row r="6" spans="2:7" s="2" customFormat="1" ht="15" customHeight="1" x14ac:dyDescent="0.2">
      <c r="B6" s="12"/>
      <c r="C6" s="56" t="s">
        <v>80</v>
      </c>
      <c r="D6" s="57" t="s">
        <v>81</v>
      </c>
      <c r="E6" s="57" t="s">
        <v>82</v>
      </c>
      <c r="F6" s="57" t="s">
        <v>83</v>
      </c>
      <c r="G6" s="19"/>
    </row>
    <row r="7" spans="2:7" s="2" customFormat="1" ht="15" customHeight="1" x14ac:dyDescent="0.2">
      <c r="B7" s="12"/>
      <c r="C7" t="s">
        <v>24</v>
      </c>
      <c r="D7" s="42">
        <f>Apparel_Total_est</f>
        <v>9490</v>
      </c>
      <c r="E7" s="42">
        <f>Apparel_Total_act</f>
        <v>9770</v>
      </c>
      <c r="F7" s="42">
        <f>BudgetSummaryTable[[#This Row],[ESTIMATED]]-BudgetSummaryTable[[#This Row],[ACTUAL]]</f>
        <v>-280</v>
      </c>
      <c r="G7" s="20"/>
    </row>
    <row r="8" spans="2:7" ht="15" customHeight="1" x14ac:dyDescent="0.2">
      <c r="B8" s="10"/>
      <c r="C8" t="s">
        <v>10</v>
      </c>
      <c r="D8" s="42">
        <f>Reception_Total_est</f>
        <v>1050</v>
      </c>
      <c r="E8" s="42">
        <f>Reception_Total_act</f>
        <v>928</v>
      </c>
      <c r="F8" s="42">
        <f>BudgetSummaryTable[[#This Row],[ESTIMATED]]-BudgetSummaryTable[[#This Row],[ACTUAL]]</f>
        <v>122</v>
      </c>
      <c r="G8" s="20"/>
    </row>
    <row r="9" spans="2:7" ht="15" customHeight="1" x14ac:dyDescent="0.2">
      <c r="B9" s="10"/>
      <c r="C9" t="s">
        <v>78</v>
      </c>
      <c r="D9" s="42">
        <f>Music_Entertainment_Total_est</f>
        <v>600</v>
      </c>
      <c r="E9" s="42">
        <f>Music_Entertainment_Total_act</f>
        <v>400</v>
      </c>
      <c r="F9" s="42">
        <f>BudgetSummaryTable[[#This Row],[ESTIMATED]]-BudgetSummaryTable[[#This Row],[ACTUAL]]</f>
        <v>200</v>
      </c>
      <c r="G9" s="20"/>
    </row>
    <row r="10" spans="2:7" ht="15" customHeight="1" x14ac:dyDescent="0.2">
      <c r="B10" s="10"/>
      <c r="C10" t="s">
        <v>57</v>
      </c>
      <c r="D10" s="42">
        <f>Printing__Stationery_Total_est</f>
        <v>935</v>
      </c>
      <c r="E10" s="42">
        <f>Printing__Stationery_Total_act</f>
        <v>870</v>
      </c>
      <c r="F10" s="42">
        <f>BudgetSummaryTable[[#This Row],[ESTIMATED]]-BudgetSummaryTable[[#This Row],[ACTUAL]]</f>
        <v>65</v>
      </c>
      <c r="G10" s="20"/>
    </row>
    <row r="11" spans="2:7" ht="15" customHeight="1" x14ac:dyDescent="0.2">
      <c r="B11" s="10"/>
      <c r="C11" t="s">
        <v>20</v>
      </c>
      <c r="D11" s="42">
        <f>Photography_Total_est</f>
        <v>1625</v>
      </c>
      <c r="E11" s="42">
        <f>Photography_Total_act</f>
        <v>1575</v>
      </c>
      <c r="F11" s="42">
        <f>BudgetSummaryTable[[#This Row],[ESTIMATED]]-BudgetSummaryTable[[#This Row],[ACTUAL]]</f>
        <v>50</v>
      </c>
      <c r="G11" s="20"/>
    </row>
    <row r="12" spans="2:7" ht="15" customHeight="1" x14ac:dyDescent="0.2">
      <c r="B12" s="10"/>
      <c r="C12" t="s">
        <v>3</v>
      </c>
      <c r="D12" s="42">
        <f>Decorations_Total_est</f>
        <v>700</v>
      </c>
      <c r="E12" s="42">
        <f>Decorations_Total_act</f>
        <v>720</v>
      </c>
      <c r="F12" s="42">
        <f>BudgetSummaryTable[[#This Row],[ESTIMATED]]-BudgetSummaryTable[[#This Row],[ACTUAL]]</f>
        <v>-20</v>
      </c>
      <c r="G12" s="20"/>
    </row>
    <row r="13" spans="2:7" ht="15" customHeight="1" x14ac:dyDescent="0.2">
      <c r="B13" s="10"/>
      <c r="C13" t="s">
        <v>4</v>
      </c>
      <c r="D13" s="42">
        <f>Flowers_Total_est</f>
        <v>900</v>
      </c>
      <c r="E13" s="42">
        <f>Flowers_Total_act</f>
        <v>850</v>
      </c>
      <c r="F13" s="42">
        <f>BudgetSummaryTable[[#This Row],[ESTIMATED]]-BudgetSummaryTable[[#This Row],[ACTUAL]]</f>
        <v>50</v>
      </c>
      <c r="G13" s="20"/>
    </row>
    <row r="14" spans="2:7" ht="15" customHeight="1" x14ac:dyDescent="0.2">
      <c r="B14" s="10"/>
      <c r="C14" t="s">
        <v>8</v>
      </c>
      <c r="D14" s="42">
        <f>Gifts_Total_est</f>
        <v>1345</v>
      </c>
      <c r="E14" s="42">
        <f>Gifts_Total_act</f>
        <v>1075</v>
      </c>
      <c r="F14" s="42">
        <f>BudgetSummaryTable[[#This Row],[ESTIMATED]]-BudgetSummaryTable[[#This Row],[ACTUAL]]</f>
        <v>270</v>
      </c>
      <c r="G14" s="20"/>
    </row>
    <row r="15" spans="2:7" ht="15" customHeight="1" x14ac:dyDescent="0.2">
      <c r="B15" s="10"/>
      <c r="C15" t="s">
        <v>79</v>
      </c>
      <c r="D15" s="42">
        <f>Travel_Transportation_Total_est</f>
        <v>100</v>
      </c>
      <c r="E15" s="42">
        <f>Travel_Transportation_Total_act</f>
        <v>165</v>
      </c>
      <c r="F15" s="42">
        <f>BudgetSummaryTable[[#This Row],[ESTIMATED]]-BudgetSummaryTable[[#This Row],[ACTUAL]]</f>
        <v>-65</v>
      </c>
      <c r="G15" s="20"/>
    </row>
    <row r="16" spans="2:7" ht="15" customHeight="1" x14ac:dyDescent="0.2">
      <c r="B16" s="10"/>
      <c r="C16" t="s">
        <v>58</v>
      </c>
      <c r="D16" s="42">
        <f>Other_Expenses_Total_est</f>
        <v>885</v>
      </c>
      <c r="E16" s="42">
        <f>Other_Expenses_Total_act</f>
        <v>1021</v>
      </c>
      <c r="F16" s="42">
        <f>BudgetSummaryTable[[#This Row],[ESTIMATED]]-BudgetSummaryTable[[#This Row],[ACTUAL]]</f>
        <v>-136</v>
      </c>
      <c r="G16" s="22"/>
    </row>
    <row r="17" spans="2:7" ht="15" customHeight="1" x14ac:dyDescent="0.2">
      <c r="B17" s="10"/>
      <c r="C17" s="39" t="s">
        <v>9</v>
      </c>
      <c r="D17" s="40">
        <f>SUBTOTAL(109,BudgetSummaryTable[ESTIMATED])</f>
        <v>17630</v>
      </c>
      <c r="E17" s="41">
        <f>SUBTOTAL(109,BudgetSummaryTable[ACTUAL])</f>
        <v>17374</v>
      </c>
      <c r="F17" s="41">
        <f>SUBTOTAL(109,BudgetSummaryTable[OVER/UNDER])</f>
        <v>256</v>
      </c>
      <c r="G17" s="23"/>
    </row>
    <row r="18" spans="2:7" ht="15" customHeight="1" x14ac:dyDescent="0.2">
      <c r="B18" s="10"/>
      <c r="C18" s="10"/>
      <c r="D18" s="10"/>
      <c r="E18" s="10"/>
      <c r="F18" s="10"/>
      <c r="G18" s="23"/>
    </row>
    <row r="19" spans="2:7" ht="15" customHeight="1" x14ac:dyDescent="0.2">
      <c r="B19" s="10"/>
      <c r="C19" s="10"/>
      <c r="D19" s="11"/>
      <c r="E19" s="11"/>
      <c r="F19" s="11"/>
      <c r="G19" s="11"/>
    </row>
    <row r="20" spans="2:7" ht="15" customHeight="1" x14ac:dyDescent="0.2">
      <c r="B20" s="10"/>
      <c r="C20" s="10"/>
      <c r="D20" s="11"/>
      <c r="E20" s="11"/>
      <c r="F20" s="11"/>
      <c r="G20" s="11"/>
    </row>
    <row r="21" spans="2:7" ht="15" customHeight="1" x14ac:dyDescent="0.2">
      <c r="B21" s="10"/>
      <c r="C21" s="10"/>
      <c r="D21" s="11"/>
      <c r="E21" s="11"/>
      <c r="F21" s="11"/>
      <c r="G21" s="11"/>
    </row>
    <row r="22" spans="2:7" ht="15" customHeight="1" x14ac:dyDescent="0.2">
      <c r="B22" s="10"/>
      <c r="C22" s="10"/>
      <c r="D22" s="11"/>
      <c r="E22" s="11"/>
      <c r="F22" s="11"/>
      <c r="G22" s="11"/>
    </row>
    <row r="23" spans="2:7" ht="15" customHeight="1" x14ac:dyDescent="0.2">
      <c r="B23" s="10"/>
      <c r="C23" s="10"/>
      <c r="D23" s="11"/>
      <c r="E23" s="11"/>
      <c r="F23" s="11"/>
      <c r="G23" s="11"/>
    </row>
    <row r="24" spans="2:7" ht="15" customHeight="1" x14ac:dyDescent="0.2">
      <c r="B24" s="10"/>
      <c r="C24" s="10"/>
      <c r="D24" s="11"/>
      <c r="E24" s="11"/>
      <c r="F24" s="11"/>
      <c r="G24" s="11"/>
    </row>
    <row r="25" spans="2:7" ht="15" customHeight="1" x14ac:dyDescent="0.2">
      <c r="B25" s="10"/>
      <c r="C25" s="10"/>
      <c r="D25" s="11"/>
      <c r="E25" s="11"/>
      <c r="F25" s="11"/>
      <c r="G25" s="11"/>
    </row>
    <row r="26" spans="2:7" ht="15" customHeight="1" x14ac:dyDescent="0.2">
      <c r="B26" s="10"/>
      <c r="C26" s="10"/>
      <c r="D26" s="11"/>
      <c r="E26" s="11"/>
      <c r="F26" s="11"/>
      <c r="G26" s="11"/>
    </row>
    <row r="27" spans="2:7" ht="15" customHeight="1" x14ac:dyDescent="0.2">
      <c r="B27" s="10"/>
      <c r="C27" s="24"/>
      <c r="D27" s="24"/>
      <c r="E27" s="24"/>
      <c r="F27" s="24"/>
      <c r="G27" s="21"/>
    </row>
    <row r="28" spans="2:7" ht="15" customHeight="1" x14ac:dyDescent="0.2">
      <c r="B28" s="10"/>
      <c r="C28" s="10"/>
      <c r="D28" s="11"/>
      <c r="E28" s="11"/>
      <c r="F28" s="11"/>
      <c r="G28" s="11"/>
    </row>
    <row r="29" spans="2:7" ht="15" customHeight="1" x14ac:dyDescent="0.2">
      <c r="B29" s="10"/>
      <c r="C29" s="10"/>
      <c r="D29" s="11"/>
      <c r="E29" s="11"/>
      <c r="F29" s="11"/>
      <c r="G29" s="11"/>
    </row>
    <row r="30" spans="2:7" ht="15" customHeight="1" x14ac:dyDescent="0.2">
      <c r="B30" s="10"/>
      <c r="C30" s="10"/>
      <c r="D30" s="11"/>
      <c r="E30" s="11"/>
      <c r="F30" s="11"/>
      <c r="G30" s="11"/>
    </row>
    <row r="31" spans="2:7" ht="15" customHeight="1" x14ac:dyDescent="0.2">
      <c r="B31" s="10"/>
      <c r="C31" s="10"/>
      <c r="D31" s="11"/>
      <c r="E31" s="11"/>
      <c r="F31" s="11"/>
      <c r="G31" s="11"/>
    </row>
    <row r="32" spans="2:7" ht="15" customHeight="1" x14ac:dyDescent="0.2">
      <c r="B32" s="10"/>
      <c r="C32" s="10"/>
      <c r="D32" s="11"/>
      <c r="E32" s="11"/>
      <c r="F32" s="11"/>
      <c r="G32" s="11"/>
    </row>
    <row r="33" spans="2:7" ht="15" customHeight="1" x14ac:dyDescent="0.2">
      <c r="B33" s="10"/>
      <c r="C33" s="10"/>
      <c r="D33" s="11"/>
      <c r="E33" s="11"/>
      <c r="F33" s="11"/>
      <c r="G33" s="11"/>
    </row>
    <row r="34" spans="2:7" ht="15" customHeight="1" x14ac:dyDescent="0.2">
      <c r="B34" s="10"/>
      <c r="C34" s="10"/>
      <c r="D34" s="11"/>
      <c r="E34" s="11"/>
      <c r="F34" s="11"/>
      <c r="G34" s="11"/>
    </row>
    <row r="35" spans="2:7" ht="15" customHeight="1" x14ac:dyDescent="0.2">
      <c r="B35" s="10"/>
      <c r="C35" s="24"/>
      <c r="D35" s="24"/>
      <c r="E35" s="24"/>
      <c r="F35" s="24"/>
      <c r="G35" s="21"/>
    </row>
    <row r="36" spans="2:7" ht="15" customHeight="1" x14ac:dyDescent="0.2">
      <c r="B36" s="10"/>
      <c r="C36" s="10"/>
      <c r="D36" s="11"/>
      <c r="E36" s="11"/>
      <c r="F36" s="11"/>
      <c r="G36" s="11"/>
    </row>
    <row r="37" spans="2:7" ht="15" customHeight="1" x14ac:dyDescent="0.2">
      <c r="B37" s="10"/>
      <c r="C37" s="10"/>
      <c r="D37" s="11"/>
      <c r="E37" s="11"/>
      <c r="F37" s="11"/>
      <c r="G37" s="11"/>
    </row>
    <row r="38" spans="2:7" ht="15" customHeight="1" x14ac:dyDescent="0.2">
      <c r="B38" s="10"/>
      <c r="C38" s="10"/>
      <c r="D38" s="11"/>
      <c r="E38" s="11"/>
      <c r="F38" s="11"/>
      <c r="G38" s="11"/>
    </row>
    <row r="39" spans="2:7" ht="15" customHeight="1" x14ac:dyDescent="0.2">
      <c r="B39" s="10"/>
      <c r="C39" s="10"/>
      <c r="D39" s="11"/>
      <c r="E39" s="11"/>
      <c r="F39" s="11"/>
      <c r="G39" s="11"/>
    </row>
    <row r="40" spans="2:7" ht="15" customHeight="1" x14ac:dyDescent="0.2">
      <c r="B40" s="10"/>
      <c r="C40" s="10"/>
      <c r="D40" s="11"/>
      <c r="E40" s="11"/>
      <c r="F40" s="11"/>
      <c r="G40" s="11"/>
    </row>
    <row r="41" spans="2:7" ht="15" customHeight="1" x14ac:dyDescent="0.2">
      <c r="B41" s="10"/>
      <c r="C41" s="10"/>
      <c r="D41" s="11"/>
      <c r="E41" s="11"/>
      <c r="F41" s="11"/>
      <c r="G41" s="11"/>
    </row>
    <row r="42" spans="2:7" ht="15" customHeight="1" x14ac:dyDescent="0.2">
      <c r="B42" s="10"/>
      <c r="C42" s="10"/>
      <c r="D42" s="11"/>
      <c r="E42" s="11"/>
      <c r="F42" s="11"/>
      <c r="G42" s="11"/>
    </row>
    <row r="43" spans="2:7" ht="15" customHeight="1" x14ac:dyDescent="0.2">
      <c r="B43" s="10"/>
      <c r="C43" s="10"/>
      <c r="D43" s="11"/>
      <c r="E43" s="11"/>
      <c r="F43" s="11"/>
      <c r="G43" s="11"/>
    </row>
    <row r="44" spans="2:7" ht="15" customHeight="1" x14ac:dyDescent="0.2">
      <c r="B44" s="10"/>
      <c r="C44" s="10"/>
      <c r="D44" s="11"/>
      <c r="E44" s="11"/>
      <c r="F44" s="11"/>
      <c r="G44" s="11"/>
    </row>
  </sheetData>
  <mergeCells count="1">
    <mergeCell ref="C3:F5"/>
  </mergeCells>
  <phoneticPr fontId="1" type="noConversion"/>
  <conditionalFormatting sqref="F7:G16">
    <cfRule type="dataBar" priority="157">
      <dataBar>
        <cfvo type="min"/>
        <cfvo type="max"/>
        <color rgb="FF00B050"/>
      </dataBar>
      <extLst>
        <ext xmlns:x14="http://schemas.microsoft.com/office/spreadsheetml/2009/9/main" uri="{B025F937-C7B1-47D3-B67F-A62EFF666E3E}">
          <x14:id>{E9299B05-310B-472D-BE31-5920E21F680D}</x14:id>
        </ext>
      </extLst>
    </cfRule>
  </conditionalFormatting>
  <printOptions horizontalCentered="1" verticalCentered="1"/>
  <pageMargins left="0.25" right="0.25" top="0.75" bottom="0.75" header="0.3" footer="0.3"/>
  <pageSetup scale="98" fitToWidth="0" orientation="portrait" r:id="rId1"/>
  <headerFooter differentFirst="1" alignWithMargins="0">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9299B05-310B-472D-BE31-5920E21F680D}">
            <x14:dataBar minLength="0" maxLength="100" axisPosition="middle">
              <x14:cfvo type="autoMin"/>
              <x14:cfvo type="autoMax"/>
              <x14:negativeFillColor rgb="FFB9BEC5"/>
              <x14:axisColor rgb="FFFFC000"/>
            </x14:dataBar>
          </x14:cfRule>
          <xm:sqref>F7:G16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pageSetUpPr fitToPage="1"/>
  </sheetPr>
  <dimension ref="A1:F56"/>
  <sheetViews>
    <sheetView showGridLines="0" zoomScaleNormal="100" workbookViewId="0">
      <selection activeCell="H23" sqref="H23"/>
    </sheetView>
  </sheetViews>
  <sheetFormatPr defaultRowHeight="15" customHeight="1" x14ac:dyDescent="0.2"/>
  <cols>
    <col min="1" max="1" width="4.7109375" customWidth="1"/>
    <col min="2" max="2" width="26.7109375" style="48" customWidth="1"/>
    <col min="3" max="5" width="19.7109375" customWidth="1"/>
    <col min="6" max="6" width="4.7109375" customWidth="1"/>
  </cols>
  <sheetData>
    <row r="1" spans="1:6" ht="30" x14ac:dyDescent="0.2">
      <c r="A1" s="8"/>
      <c r="B1" s="43" t="s">
        <v>24</v>
      </c>
      <c r="C1" s="9"/>
      <c r="D1" s="7"/>
      <c r="E1" s="7"/>
      <c r="F1" t="s">
        <v>84</v>
      </c>
    </row>
    <row r="2" spans="1:6" ht="15" customHeight="1" x14ac:dyDescent="0.2">
      <c r="A2" s="28" t="s">
        <v>84</v>
      </c>
      <c r="B2" t="s">
        <v>80</v>
      </c>
      <c r="C2" t="s">
        <v>81</v>
      </c>
      <c r="D2" t="s">
        <v>82</v>
      </c>
      <c r="E2" t="s">
        <v>83</v>
      </c>
      <c r="F2" t="s">
        <v>84</v>
      </c>
    </row>
    <row r="3" spans="1:6" ht="15" customHeight="1" x14ac:dyDescent="0.2">
      <c r="A3" s="29"/>
      <c r="B3" s="46" t="s">
        <v>85</v>
      </c>
      <c r="C3" s="36">
        <v>1500</v>
      </c>
      <c r="D3" s="36">
        <v>1500</v>
      </c>
      <c r="E3" s="4">
        <f>'Apparel-Reception-Music-Pics'!$C3-'Apparel-Reception-Music-Pics'!$D3</f>
        <v>0</v>
      </c>
    </row>
    <row r="4" spans="1:6" ht="15" customHeight="1" x14ac:dyDescent="0.2">
      <c r="A4" s="29"/>
      <c r="B4" s="46" t="s">
        <v>86</v>
      </c>
      <c r="C4" s="36">
        <v>2000</v>
      </c>
      <c r="D4" s="36">
        <v>2300</v>
      </c>
      <c r="E4" s="4">
        <f>'Apparel-Reception-Music-Pics'!$C4-'Apparel-Reception-Music-Pics'!$D4</f>
        <v>-300</v>
      </c>
    </row>
    <row r="5" spans="1:6" ht="15" customHeight="1" x14ac:dyDescent="0.2">
      <c r="A5" s="29"/>
      <c r="B5" s="47" t="s">
        <v>88</v>
      </c>
      <c r="C5" s="36">
        <v>3000</v>
      </c>
      <c r="D5" s="36">
        <v>2750</v>
      </c>
      <c r="E5" s="4">
        <f>'Apparel-Reception-Music-Pics'!$C5-'Apparel-Reception-Music-Pics'!$D5</f>
        <v>250</v>
      </c>
    </row>
    <row r="6" spans="1:6" ht="15" customHeight="1" x14ac:dyDescent="0.2">
      <c r="A6" s="29"/>
      <c r="B6" s="47" t="s">
        <v>89</v>
      </c>
      <c r="C6" s="36">
        <v>500</v>
      </c>
      <c r="D6" s="36">
        <v>500</v>
      </c>
      <c r="E6" s="4">
        <f>'Apparel-Reception-Music-Pics'!$C6-'Apparel-Reception-Music-Pics'!$D6</f>
        <v>0</v>
      </c>
    </row>
    <row r="7" spans="1:6" ht="15" customHeight="1" x14ac:dyDescent="0.2">
      <c r="A7" s="29"/>
      <c r="B7" s="47" t="s">
        <v>90</v>
      </c>
      <c r="C7" s="36">
        <v>350</v>
      </c>
      <c r="D7" s="36">
        <v>300</v>
      </c>
      <c r="E7" s="4">
        <f>'Apparel-Reception-Music-Pics'!$C7-'Apparel-Reception-Music-Pics'!$D7</f>
        <v>50</v>
      </c>
    </row>
    <row r="8" spans="1:6" ht="15" customHeight="1" x14ac:dyDescent="0.2">
      <c r="A8" s="29"/>
      <c r="B8" s="47" t="s">
        <v>91</v>
      </c>
      <c r="C8" s="36">
        <v>400</v>
      </c>
      <c r="D8" s="36">
        <v>550</v>
      </c>
      <c r="E8" s="4">
        <f>'Apparel-Reception-Music-Pics'!$C8-'Apparel-Reception-Music-Pics'!$D8</f>
        <v>-150</v>
      </c>
    </row>
    <row r="9" spans="1:6" ht="15" customHeight="1" x14ac:dyDescent="0.2">
      <c r="A9" s="29"/>
      <c r="B9" s="47" t="s">
        <v>92</v>
      </c>
      <c r="C9" s="36">
        <v>20</v>
      </c>
      <c r="D9" s="36">
        <v>20</v>
      </c>
      <c r="E9" s="4">
        <f>'Apparel-Reception-Music-Pics'!$C9-'Apparel-Reception-Music-Pics'!$D9</f>
        <v>0</v>
      </c>
    </row>
    <row r="10" spans="1:6" ht="15" customHeight="1" x14ac:dyDescent="0.2">
      <c r="A10" s="29"/>
      <c r="B10" s="46" t="s">
        <v>87</v>
      </c>
      <c r="C10" s="36">
        <v>300</v>
      </c>
      <c r="D10" s="36">
        <v>250</v>
      </c>
      <c r="E10" s="4">
        <f>'Apparel-Reception-Music-Pics'!$C10-'Apparel-Reception-Music-Pics'!$D10</f>
        <v>50</v>
      </c>
    </row>
    <row r="11" spans="1:6" ht="15" customHeight="1" x14ac:dyDescent="0.2">
      <c r="A11" s="29"/>
      <c r="B11" s="47" t="s">
        <v>93</v>
      </c>
      <c r="C11" s="36">
        <v>300</v>
      </c>
      <c r="D11" s="36">
        <v>350</v>
      </c>
      <c r="E11" s="4">
        <f>'Apparel-Reception-Music-Pics'!$C11-'Apparel-Reception-Music-Pics'!$D11</f>
        <v>-50</v>
      </c>
    </row>
    <row r="12" spans="1:6" ht="15" customHeight="1" x14ac:dyDescent="0.2">
      <c r="A12" s="29"/>
      <c r="B12" s="47" t="s">
        <v>94</v>
      </c>
      <c r="C12" s="36">
        <v>500</v>
      </c>
      <c r="D12" s="36">
        <v>500</v>
      </c>
      <c r="E12" s="4">
        <f>'Apparel-Reception-Music-Pics'!$C12-'Apparel-Reception-Music-Pics'!$D12</f>
        <v>0</v>
      </c>
    </row>
    <row r="13" spans="1:6" ht="15" customHeight="1" x14ac:dyDescent="0.2">
      <c r="A13" s="29"/>
      <c r="B13" s="46" t="s">
        <v>95</v>
      </c>
      <c r="C13" s="36">
        <v>200</v>
      </c>
      <c r="D13" s="36">
        <v>175</v>
      </c>
      <c r="E13" s="4">
        <f>'Apparel-Reception-Music-Pics'!$C13-'Apparel-Reception-Music-Pics'!$D13</f>
        <v>25</v>
      </c>
    </row>
    <row r="14" spans="1:6" ht="15" customHeight="1" x14ac:dyDescent="0.2">
      <c r="A14" s="29"/>
      <c r="B14" s="47" t="s">
        <v>99</v>
      </c>
      <c r="C14" s="36">
        <v>400</v>
      </c>
      <c r="D14" s="36">
        <v>550</v>
      </c>
      <c r="E14" s="4">
        <f>'Apparel-Reception-Music-Pics'!$C14-'Apparel-Reception-Music-Pics'!$D14</f>
        <v>-150</v>
      </c>
    </row>
    <row r="15" spans="1:6" ht="15" customHeight="1" x14ac:dyDescent="0.2">
      <c r="A15" s="31"/>
      <c r="B15" s="47" t="s">
        <v>96</v>
      </c>
      <c r="C15" s="36">
        <v>20</v>
      </c>
      <c r="D15" s="36">
        <v>25</v>
      </c>
      <c r="E15" s="4">
        <f>'Apparel-Reception-Music-Pics'!$C15-'Apparel-Reception-Music-Pics'!$D15</f>
        <v>-5</v>
      </c>
    </row>
    <row r="16" spans="1:6" ht="15" customHeight="1" x14ac:dyDescent="0.2">
      <c r="A16" s="8"/>
      <c r="B16" s="50" t="s">
        <v>54</v>
      </c>
      <c r="C16" s="51">
        <f>SUBTOTAL(109,tblApparel[ESTIMATED])</f>
        <v>9490</v>
      </c>
      <c r="D16" s="51">
        <f>SUBTOTAL(109,tblApparel[ACTUAL])</f>
        <v>9770</v>
      </c>
      <c r="E16" s="51">
        <f>SUBTOTAL(109,tblApparel[OVER/UNDER])</f>
        <v>-280</v>
      </c>
    </row>
    <row r="17" spans="1:5" ht="15" customHeight="1" x14ac:dyDescent="0.2">
      <c r="A17" s="8"/>
      <c r="B17" s="60"/>
      <c r="C17" s="60"/>
      <c r="D17" s="60"/>
      <c r="E17" s="60"/>
    </row>
    <row r="18" spans="1:5" ht="15" customHeight="1" x14ac:dyDescent="0.2">
      <c r="A18" s="34"/>
      <c r="B18" s="43" t="s">
        <v>68</v>
      </c>
      <c r="C18" s="9"/>
      <c r="D18" s="7"/>
      <c r="E18" s="7"/>
    </row>
    <row r="19" spans="1:5" ht="15" customHeight="1" x14ac:dyDescent="0.2">
      <c r="A19" s="34"/>
      <c r="B19" t="s">
        <v>80</v>
      </c>
      <c r="C19" t="s">
        <v>81</v>
      </c>
      <c r="D19" t="s">
        <v>82</v>
      </c>
      <c r="E19" t="s">
        <v>83</v>
      </c>
    </row>
    <row r="20" spans="1:5" ht="15" customHeight="1" x14ac:dyDescent="0.2">
      <c r="A20" s="34"/>
      <c r="B20" s="46" t="s">
        <v>51</v>
      </c>
      <c r="C20" s="36">
        <v>200</v>
      </c>
      <c r="D20" s="36">
        <v>150</v>
      </c>
      <c r="E20" s="6">
        <f>'Apparel-Reception-Music-Pics'!$C20-'Apparel-Reception-Music-Pics'!$D20</f>
        <v>50</v>
      </c>
    </row>
    <row r="21" spans="1:5" ht="15" customHeight="1" x14ac:dyDescent="0.2">
      <c r="A21" s="34"/>
      <c r="B21" s="46" t="s">
        <v>39</v>
      </c>
      <c r="C21" s="36">
        <v>100</v>
      </c>
      <c r="D21" s="36">
        <v>50</v>
      </c>
      <c r="E21" s="6">
        <f>'Apparel-Reception-Music-Pics'!$C21-'Apparel-Reception-Music-Pics'!$D21</f>
        <v>50</v>
      </c>
    </row>
    <row r="22" spans="1:5" ht="15" customHeight="1" x14ac:dyDescent="0.2">
      <c r="A22" s="34"/>
      <c r="B22" s="47" t="s">
        <v>0</v>
      </c>
      <c r="C22" s="36">
        <v>0</v>
      </c>
      <c r="D22" s="36">
        <v>0</v>
      </c>
      <c r="E22" s="6">
        <f>'Apparel-Reception-Music-Pics'!$C22-'Apparel-Reception-Music-Pics'!$D22</f>
        <v>0</v>
      </c>
    </row>
    <row r="23" spans="1:5" ht="15" customHeight="1" x14ac:dyDescent="0.2">
      <c r="A23" s="34"/>
      <c r="B23" s="47" t="s">
        <v>1</v>
      </c>
      <c r="C23" s="36">
        <v>0</v>
      </c>
      <c r="D23" s="36">
        <v>0</v>
      </c>
      <c r="E23" s="6">
        <f>'Apparel-Reception-Music-Pics'!$C23-'Apparel-Reception-Music-Pics'!$D23</f>
        <v>0</v>
      </c>
    </row>
    <row r="24" spans="1:5" ht="15" customHeight="1" x14ac:dyDescent="0.2">
      <c r="A24" s="34"/>
      <c r="B24" s="47" t="s">
        <v>2</v>
      </c>
      <c r="C24" s="36">
        <v>0</v>
      </c>
      <c r="D24" s="36">
        <v>0</v>
      </c>
      <c r="E24" s="6">
        <f>'Apparel-Reception-Music-Pics'!$C24-'Apparel-Reception-Music-Pics'!$D24</f>
        <v>0</v>
      </c>
    </row>
    <row r="25" spans="1:5" ht="15" customHeight="1" x14ac:dyDescent="0.2">
      <c r="A25" s="34"/>
      <c r="B25" s="47" t="s">
        <v>13</v>
      </c>
      <c r="C25" s="36">
        <v>700</v>
      </c>
      <c r="D25" s="36">
        <v>700</v>
      </c>
      <c r="E25" s="6">
        <f>'Apparel-Reception-Music-Pics'!$C25-'Apparel-Reception-Music-Pics'!$D25</f>
        <v>0</v>
      </c>
    </row>
    <row r="26" spans="1:5" ht="15" customHeight="1" x14ac:dyDescent="0.2">
      <c r="B26" s="47" t="s">
        <v>25</v>
      </c>
      <c r="C26" s="36">
        <v>50</v>
      </c>
      <c r="D26" s="36">
        <v>28</v>
      </c>
      <c r="E26" s="6">
        <f>'Apparel-Reception-Music-Pics'!$C26-'Apparel-Reception-Music-Pics'!$D26</f>
        <v>22</v>
      </c>
    </row>
    <row r="27" spans="1:5" ht="15" customHeight="1" x14ac:dyDescent="0.2">
      <c r="B27" s="47" t="s">
        <v>40</v>
      </c>
      <c r="C27" s="36">
        <v>0</v>
      </c>
      <c r="D27" s="36">
        <v>0</v>
      </c>
      <c r="E27" s="6">
        <f>'Apparel-Reception-Music-Pics'!$C27-'Apparel-Reception-Music-Pics'!$D27</f>
        <v>0</v>
      </c>
    </row>
    <row r="28" spans="1:5" ht="15" customHeight="1" x14ac:dyDescent="0.2">
      <c r="A28" s="8"/>
      <c r="B28" s="50" t="s">
        <v>62</v>
      </c>
      <c r="C28" s="51">
        <f>SUBTOTAL(109,tblReception[ESTIMATED])</f>
        <v>1050</v>
      </c>
      <c r="D28" s="51">
        <f>SUBTOTAL(109,tblReception[ACTUAL])</f>
        <v>928</v>
      </c>
      <c r="E28" s="51">
        <f>SUBTOTAL(109,tblReception[OVER/UNDER])</f>
        <v>122</v>
      </c>
    </row>
    <row r="29" spans="1:5" ht="15" customHeight="1" x14ac:dyDescent="0.2">
      <c r="A29" s="34"/>
      <c r="B29" s="59" t="s">
        <v>69</v>
      </c>
      <c r="C29" s="59"/>
      <c r="D29" s="59"/>
      <c r="E29" s="59"/>
    </row>
    <row r="30" spans="1:5" ht="15" customHeight="1" x14ac:dyDescent="0.2">
      <c r="A30" s="34"/>
      <c r="B30" s="59"/>
      <c r="C30" s="59"/>
      <c r="D30" s="59"/>
      <c r="E30" s="59"/>
    </row>
    <row r="31" spans="1:5" ht="15" customHeight="1" x14ac:dyDescent="0.2">
      <c r="A31" s="29"/>
      <c r="B31" s="45" t="s">
        <v>74</v>
      </c>
      <c r="C31" s="9"/>
      <c r="D31" s="7"/>
      <c r="E31" s="7"/>
    </row>
    <row r="32" spans="1:5" ht="15" customHeight="1" x14ac:dyDescent="0.2">
      <c r="A32" s="33"/>
      <c r="B32" t="s">
        <v>80</v>
      </c>
      <c r="C32" t="s">
        <v>81</v>
      </c>
      <c r="D32" t="s">
        <v>82</v>
      </c>
      <c r="E32" t="s">
        <v>83</v>
      </c>
    </row>
    <row r="33" spans="1:5" ht="15" customHeight="1" x14ac:dyDescent="0.2">
      <c r="A33" s="8"/>
      <c r="B33" s="46" t="s">
        <v>35</v>
      </c>
      <c r="C33" s="36">
        <v>400</v>
      </c>
      <c r="D33" s="36">
        <v>400</v>
      </c>
      <c r="E33" s="6">
        <f>'Apparel-Reception-Music-Pics'!$C33-'Apparel-Reception-Music-Pics'!$D33</f>
        <v>0</v>
      </c>
    </row>
    <row r="34" spans="1:5" ht="15" customHeight="1" x14ac:dyDescent="0.2">
      <c r="A34" t="s">
        <v>84</v>
      </c>
      <c r="B34" s="47" t="s">
        <v>36</v>
      </c>
      <c r="C34" s="36">
        <v>200</v>
      </c>
      <c r="D34" s="36">
        <v>0</v>
      </c>
      <c r="E34" s="6">
        <f>'Apparel-Reception-Music-Pics'!$C34-'Apparel-Reception-Music-Pics'!$D34</f>
        <v>200</v>
      </c>
    </row>
    <row r="35" spans="1:5" ht="15" customHeight="1" x14ac:dyDescent="0.2">
      <c r="A35" s="34"/>
      <c r="B35" s="52" t="s">
        <v>75</v>
      </c>
      <c r="C35" s="51">
        <f>SUBTOTAL(109,tblMusic[ESTIMATED])</f>
        <v>600</v>
      </c>
      <c r="D35" s="51">
        <f>SUBTOTAL(109,tblMusic[ACTUAL])</f>
        <v>400</v>
      </c>
      <c r="E35" s="51">
        <f>SUBTOTAL(109,tblMusic[OVER/UNDER])</f>
        <v>200</v>
      </c>
    </row>
    <row r="36" spans="1:5" ht="15" customHeight="1" x14ac:dyDescent="0.2">
      <c r="A36" s="34"/>
      <c r="B36" s="61"/>
      <c r="C36" s="61"/>
      <c r="D36" s="61"/>
      <c r="E36" s="61"/>
    </row>
    <row r="37" spans="1:5" ht="15" customHeight="1" x14ac:dyDescent="0.2">
      <c r="A37" s="29"/>
      <c r="B37" s="43" t="s">
        <v>59</v>
      </c>
      <c r="C37" s="9"/>
      <c r="D37" s="7"/>
      <c r="E37" s="7"/>
    </row>
    <row r="38" spans="1:5" ht="15" customHeight="1" x14ac:dyDescent="0.2">
      <c r="A38" s="29"/>
      <c r="B38" t="s">
        <v>80</v>
      </c>
      <c r="C38" t="s">
        <v>81</v>
      </c>
      <c r="D38" t="s">
        <v>82</v>
      </c>
      <c r="E38" t="s">
        <v>83</v>
      </c>
    </row>
    <row r="39" spans="1:5" ht="15" customHeight="1" x14ac:dyDescent="0.2">
      <c r="A39" s="29"/>
      <c r="B39" s="47" t="s">
        <v>16</v>
      </c>
      <c r="C39" s="36">
        <v>500</v>
      </c>
      <c r="D39" s="36">
        <v>450</v>
      </c>
      <c r="E39" s="6">
        <f>'Apparel-Reception-Music-Pics'!$C39-'Apparel-Reception-Music-Pics'!$D39</f>
        <v>50</v>
      </c>
    </row>
    <row r="40" spans="1:5" ht="15" customHeight="1" x14ac:dyDescent="0.2">
      <c r="A40" s="29"/>
      <c r="B40" s="47" t="s">
        <v>17</v>
      </c>
      <c r="C40" s="36">
        <v>200</v>
      </c>
      <c r="D40" s="36">
        <v>175</v>
      </c>
      <c r="E40" s="6">
        <f>'Apparel-Reception-Music-Pics'!$C40-'Apparel-Reception-Music-Pics'!$D40</f>
        <v>25</v>
      </c>
    </row>
    <row r="41" spans="1:5" ht="15" customHeight="1" x14ac:dyDescent="0.2">
      <c r="A41" s="29"/>
      <c r="B41" s="47" t="s">
        <v>41</v>
      </c>
      <c r="C41" s="36">
        <v>100</v>
      </c>
      <c r="D41" s="36">
        <v>100</v>
      </c>
      <c r="E41" s="6">
        <f>'Apparel-Reception-Music-Pics'!$C41-'Apparel-Reception-Music-Pics'!$D41</f>
        <v>0</v>
      </c>
    </row>
    <row r="42" spans="1:5" ht="15" customHeight="1" x14ac:dyDescent="0.2">
      <c r="A42" s="29"/>
      <c r="B42" s="47" t="s">
        <v>42</v>
      </c>
      <c r="C42" s="36">
        <v>0</v>
      </c>
      <c r="D42" s="36">
        <v>0</v>
      </c>
      <c r="E42" s="6">
        <f>'Apparel-Reception-Music-Pics'!$C42-'Apparel-Reception-Music-Pics'!$D42</f>
        <v>0</v>
      </c>
    </row>
    <row r="43" spans="1:5" ht="15" customHeight="1" x14ac:dyDescent="0.2">
      <c r="A43" s="29"/>
      <c r="B43" s="47" t="s">
        <v>43</v>
      </c>
      <c r="C43" s="36">
        <v>25</v>
      </c>
      <c r="D43" s="36">
        <v>25</v>
      </c>
      <c r="E43" s="6">
        <f>'Apparel-Reception-Music-Pics'!$C43-'Apparel-Reception-Music-Pics'!$D43</f>
        <v>0</v>
      </c>
    </row>
    <row r="44" spans="1:5" ht="15" customHeight="1" x14ac:dyDescent="0.2">
      <c r="A44" s="33"/>
      <c r="B44" s="47" t="s">
        <v>18</v>
      </c>
      <c r="C44" s="36">
        <v>75</v>
      </c>
      <c r="D44" s="36">
        <v>80</v>
      </c>
      <c r="E44" s="6">
        <f>'Apparel-Reception-Music-Pics'!$C44-'Apparel-Reception-Music-Pics'!$D44</f>
        <v>-5</v>
      </c>
    </row>
    <row r="45" spans="1:5" ht="15" customHeight="1" x14ac:dyDescent="0.2">
      <c r="A45" s="8"/>
      <c r="B45" s="47" t="s">
        <v>44</v>
      </c>
      <c r="C45" s="36">
        <v>35</v>
      </c>
      <c r="D45" s="36">
        <v>40</v>
      </c>
      <c r="E45" s="6">
        <f>'Apparel-Reception-Music-Pics'!$C45-'Apparel-Reception-Music-Pics'!$D45</f>
        <v>-5</v>
      </c>
    </row>
    <row r="46" spans="1:5" ht="15" customHeight="1" x14ac:dyDescent="0.2">
      <c r="A46" t="s">
        <v>84</v>
      </c>
      <c r="B46" s="47" t="s">
        <v>31</v>
      </c>
      <c r="C46" s="36">
        <v>0</v>
      </c>
      <c r="D46" s="36">
        <v>0</v>
      </c>
      <c r="E46" s="6">
        <f>'Apparel-Reception-Music-Pics'!$C46-'Apparel-Reception-Music-Pics'!$D46</f>
        <v>0</v>
      </c>
    </row>
    <row r="47" spans="1:5" ht="15" customHeight="1" x14ac:dyDescent="0.2">
      <c r="A47" s="34"/>
      <c r="B47" s="47" t="s">
        <v>19</v>
      </c>
      <c r="C47" s="36">
        <v>0</v>
      </c>
      <c r="D47" s="36">
        <v>0</v>
      </c>
      <c r="E47" s="6">
        <f>'Apparel-Reception-Music-Pics'!$C47-'Apparel-Reception-Music-Pics'!$D47</f>
        <v>0</v>
      </c>
    </row>
    <row r="48" spans="1:5" ht="15" customHeight="1" x14ac:dyDescent="0.2">
      <c r="A48" s="29"/>
      <c r="B48" s="52" t="s">
        <v>73</v>
      </c>
      <c r="C48" s="51">
        <f>SUBTOTAL(109,tblPrinting[ESTIMATED])</f>
        <v>935</v>
      </c>
      <c r="D48" s="51">
        <f>SUBTOTAL(109,tblPrinting[ACTUAL])</f>
        <v>870</v>
      </c>
      <c r="E48" s="51">
        <f>SUBTOTAL(109,tblPrinting[OVER/UNDER])</f>
        <v>65</v>
      </c>
    </row>
    <row r="49" spans="1:5" ht="15" customHeight="1" x14ac:dyDescent="0.2">
      <c r="A49" s="29"/>
      <c r="B49" s="61"/>
      <c r="C49" s="61"/>
      <c r="D49" s="61"/>
      <c r="E49" s="61"/>
    </row>
    <row r="50" spans="1:5" ht="15" customHeight="1" x14ac:dyDescent="0.2">
      <c r="A50" s="29"/>
      <c r="B50" s="43" t="s">
        <v>20</v>
      </c>
      <c r="C50" s="9"/>
      <c r="D50" s="7"/>
      <c r="E50" s="7"/>
    </row>
    <row r="51" spans="1:5" ht="15" customHeight="1" x14ac:dyDescent="0.2">
      <c r="A51" s="33"/>
      <c r="B51" t="s">
        <v>80</v>
      </c>
      <c r="C51" t="s">
        <v>81</v>
      </c>
      <c r="D51" t="s">
        <v>82</v>
      </c>
      <c r="E51" t="s">
        <v>83</v>
      </c>
    </row>
    <row r="52" spans="1:5" ht="15" customHeight="1" x14ac:dyDescent="0.2">
      <c r="B52" s="47" t="s">
        <v>21</v>
      </c>
      <c r="C52" s="36">
        <v>1300</v>
      </c>
      <c r="D52" s="36">
        <v>1300</v>
      </c>
      <c r="E52" s="6">
        <f>'Apparel-Reception-Music-Pics'!$C52-'Apparel-Reception-Music-Pics'!$D52</f>
        <v>0</v>
      </c>
    </row>
    <row r="53" spans="1:5" ht="15" customHeight="1" x14ac:dyDescent="0.2">
      <c r="B53" s="47" t="s">
        <v>37</v>
      </c>
      <c r="C53" s="36">
        <v>25</v>
      </c>
      <c r="D53" s="36">
        <v>25</v>
      </c>
      <c r="E53" s="6">
        <f>'Apparel-Reception-Music-Pics'!$C53-'Apparel-Reception-Music-Pics'!$D53</f>
        <v>0</v>
      </c>
    </row>
    <row r="54" spans="1:5" ht="15" customHeight="1" x14ac:dyDescent="0.2">
      <c r="B54" s="47" t="s">
        <v>38</v>
      </c>
      <c r="C54" s="36">
        <v>100</v>
      </c>
      <c r="D54" s="36">
        <v>100</v>
      </c>
      <c r="E54" s="6">
        <f>'Apparel-Reception-Music-Pics'!$C54-'Apparel-Reception-Music-Pics'!$D54</f>
        <v>0</v>
      </c>
    </row>
    <row r="55" spans="1:5" ht="15" customHeight="1" x14ac:dyDescent="0.2">
      <c r="B55" s="47" t="s">
        <v>22</v>
      </c>
      <c r="C55" s="36">
        <v>200</v>
      </c>
      <c r="D55" s="36">
        <v>150</v>
      </c>
      <c r="E55" s="6">
        <f>'Apparel-Reception-Music-Pics'!$C55-'Apparel-Reception-Music-Pics'!$D55</f>
        <v>50</v>
      </c>
    </row>
    <row r="56" spans="1:5" ht="15" customHeight="1" x14ac:dyDescent="0.2">
      <c r="B56" s="52" t="s">
        <v>61</v>
      </c>
      <c r="C56" s="51">
        <f>SUBTOTAL(109,tblPhotography[ESTIMATED])</f>
        <v>1625</v>
      </c>
      <c r="D56" s="51">
        <f>SUBTOTAL(109,tblPhotography[ACTUAL])</f>
        <v>1575</v>
      </c>
      <c r="E56" s="51">
        <f>SUBTOTAL(109,tblPhotography[OVER/UNDER])</f>
        <v>50</v>
      </c>
    </row>
  </sheetData>
  <mergeCells count="5">
    <mergeCell ref="B29:E29"/>
    <mergeCell ref="B17:E17"/>
    <mergeCell ref="B30:E30"/>
    <mergeCell ref="B36:E36"/>
    <mergeCell ref="B49:E49"/>
  </mergeCells>
  <printOptions horizontalCentered="1"/>
  <pageMargins left="0.7" right="0.7" top="0.75" bottom="0.75" header="0.3" footer="0.3"/>
  <pageSetup scale="96" fitToHeight="0" orientation="portrait" r:id="rId1"/>
  <headerFooter differentFirst="1">
    <oddFooter>Page &amp;P of &amp;N</oddFooter>
  </headerFooter>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pageSetUpPr fitToPage="1"/>
  </sheetPr>
  <dimension ref="A1:E48"/>
  <sheetViews>
    <sheetView showGridLines="0" zoomScaleNormal="100" workbookViewId="0">
      <selection activeCell="H18" sqref="H18"/>
    </sheetView>
  </sheetViews>
  <sheetFormatPr defaultRowHeight="15" customHeight="1" x14ac:dyDescent="0.2"/>
  <cols>
    <col min="1" max="1" width="4.7109375" customWidth="1"/>
    <col min="2" max="2" width="26.7109375" style="48" customWidth="1"/>
    <col min="3" max="5" width="19.7109375" customWidth="1"/>
    <col min="6" max="6" width="4.7109375" customWidth="1"/>
  </cols>
  <sheetData>
    <row r="1" spans="1:5" ht="30" x14ac:dyDescent="0.2">
      <c r="A1" s="8"/>
      <c r="B1" s="43" t="s">
        <v>70</v>
      </c>
      <c r="C1" s="9"/>
      <c r="D1" s="7"/>
      <c r="E1" s="7"/>
    </row>
    <row r="2" spans="1:5" ht="15" customHeight="1" x14ac:dyDescent="0.2">
      <c r="A2" t="s">
        <v>84</v>
      </c>
      <c r="B2" t="s">
        <v>80</v>
      </c>
      <c r="C2" t="s">
        <v>81</v>
      </c>
      <c r="D2" t="s">
        <v>82</v>
      </c>
      <c r="E2" t="s">
        <v>83</v>
      </c>
    </row>
    <row r="3" spans="1:5" ht="15" customHeight="1" x14ac:dyDescent="0.2">
      <c r="A3" s="34"/>
      <c r="B3" s="46" t="s">
        <v>60</v>
      </c>
      <c r="C3" s="36">
        <v>0</v>
      </c>
      <c r="D3" s="36">
        <v>0</v>
      </c>
      <c r="E3" s="6">
        <f>'Decoration-Flowers-Gifts-Travel'!$C3-'Decoration-Flowers-Gifts-Travel'!$D3</f>
        <v>0</v>
      </c>
    </row>
    <row r="4" spans="1:5" ht="15" customHeight="1" x14ac:dyDescent="0.2">
      <c r="A4" s="29"/>
      <c r="B4" s="47" t="s">
        <v>67</v>
      </c>
      <c r="C4" s="36">
        <v>300</v>
      </c>
      <c r="D4" s="36">
        <v>320</v>
      </c>
      <c r="E4" s="6">
        <f>'Decoration-Flowers-Gifts-Travel'!$C4-'Decoration-Flowers-Gifts-Travel'!$D4</f>
        <v>-20</v>
      </c>
    </row>
    <row r="5" spans="1:5" ht="15" customHeight="1" x14ac:dyDescent="0.2">
      <c r="A5" s="29"/>
      <c r="B5" s="47" t="s">
        <v>5</v>
      </c>
      <c r="C5" s="36">
        <v>100</v>
      </c>
      <c r="D5" s="36">
        <v>75</v>
      </c>
      <c r="E5" s="6">
        <f>'Decoration-Flowers-Gifts-Travel'!$C5-'Decoration-Flowers-Gifts-Travel'!$D5</f>
        <v>25</v>
      </c>
    </row>
    <row r="6" spans="1:5" ht="15" customHeight="1" x14ac:dyDescent="0.2">
      <c r="A6" s="29"/>
      <c r="B6" s="47" t="s">
        <v>6</v>
      </c>
      <c r="C6" s="36">
        <v>100</v>
      </c>
      <c r="D6" s="36">
        <v>75</v>
      </c>
      <c r="E6" s="6">
        <f>'Decoration-Flowers-Gifts-Travel'!$C6-'Decoration-Flowers-Gifts-Travel'!$D6</f>
        <v>25</v>
      </c>
    </row>
    <row r="7" spans="1:5" ht="15" customHeight="1" x14ac:dyDescent="0.2">
      <c r="A7" s="29"/>
      <c r="B7" s="47" t="s">
        <v>7</v>
      </c>
      <c r="C7" s="36">
        <v>200</v>
      </c>
      <c r="D7" s="36">
        <v>250</v>
      </c>
      <c r="E7" s="6">
        <f>'Decoration-Flowers-Gifts-Travel'!$C7-'Decoration-Flowers-Gifts-Travel'!$D7</f>
        <v>-50</v>
      </c>
    </row>
    <row r="8" spans="1:5" ht="15" customHeight="1" x14ac:dyDescent="0.2">
      <c r="A8" s="33"/>
      <c r="B8" s="52" t="s">
        <v>66</v>
      </c>
      <c r="C8" s="51">
        <f>SUBTOTAL(109,tblDecorations[ESTIMATED])</f>
        <v>700</v>
      </c>
      <c r="D8" s="51">
        <f>SUBTOTAL(109,tblDecorations[ACTUAL])</f>
        <v>720</v>
      </c>
      <c r="E8" s="51">
        <f>SUBTOTAL(109,tblDecorations[OVER/UNDER])</f>
        <v>-20</v>
      </c>
    </row>
    <row r="9" spans="1:5" ht="15" customHeight="1" x14ac:dyDescent="0.2">
      <c r="A9" s="8"/>
      <c r="B9" s="59" t="s">
        <v>71</v>
      </c>
      <c r="C9" s="59"/>
      <c r="D9" s="59"/>
      <c r="E9" s="59"/>
    </row>
    <row r="10" spans="1:5" ht="15" customHeight="1" x14ac:dyDescent="0.2">
      <c r="A10" s="8"/>
      <c r="B10" s="59"/>
      <c r="C10" s="59"/>
      <c r="D10" s="59"/>
      <c r="E10" s="59"/>
    </row>
    <row r="11" spans="1:5" ht="15" customHeight="1" x14ac:dyDescent="0.2">
      <c r="A11" t="s">
        <v>84</v>
      </c>
      <c r="B11" s="43" t="s">
        <v>4</v>
      </c>
      <c r="C11" s="9"/>
      <c r="D11" s="7"/>
      <c r="E11" s="7"/>
    </row>
    <row r="12" spans="1:5" ht="15" customHeight="1" x14ac:dyDescent="0.2">
      <c r="A12" s="34"/>
      <c r="B12" t="s">
        <v>80</v>
      </c>
      <c r="C12" t="s">
        <v>81</v>
      </c>
      <c r="D12" t="s">
        <v>82</v>
      </c>
      <c r="E12" t="s">
        <v>83</v>
      </c>
    </row>
    <row r="13" spans="1:5" ht="15" customHeight="1" x14ac:dyDescent="0.2">
      <c r="A13" s="29"/>
      <c r="B13" s="44" t="s">
        <v>14</v>
      </c>
      <c r="C13" s="30">
        <v>500</v>
      </c>
      <c r="D13" s="30">
        <v>450</v>
      </c>
      <c r="E13" s="35">
        <f>'Decoration-Flowers-Gifts-Travel'!$C13-'Decoration-Flowers-Gifts-Travel'!$D13</f>
        <v>50</v>
      </c>
    </row>
    <row r="14" spans="1:5" ht="15" customHeight="1" x14ac:dyDescent="0.2">
      <c r="A14" s="29"/>
      <c r="B14" s="44" t="s">
        <v>32</v>
      </c>
      <c r="C14" s="30">
        <v>0</v>
      </c>
      <c r="D14" s="30">
        <v>0</v>
      </c>
      <c r="E14" s="32">
        <f>'Decoration-Flowers-Gifts-Travel'!$C14-'Decoration-Flowers-Gifts-Travel'!$D14</f>
        <v>0</v>
      </c>
    </row>
    <row r="15" spans="1:5" ht="15" customHeight="1" x14ac:dyDescent="0.2">
      <c r="A15" s="29"/>
      <c r="B15" s="44" t="s">
        <v>33</v>
      </c>
      <c r="C15" s="30">
        <v>0</v>
      </c>
      <c r="D15" s="30">
        <v>0</v>
      </c>
      <c r="E15" s="32">
        <f>'Decoration-Flowers-Gifts-Travel'!$C15-'Decoration-Flowers-Gifts-Travel'!$D15</f>
        <v>0</v>
      </c>
    </row>
    <row r="16" spans="1:5" ht="15" customHeight="1" x14ac:dyDescent="0.2">
      <c r="A16" s="29"/>
      <c r="B16" s="44" t="s">
        <v>15</v>
      </c>
      <c r="C16" s="30">
        <v>400</v>
      </c>
      <c r="D16" s="30">
        <v>400</v>
      </c>
      <c r="E16" s="32">
        <f>'Decoration-Flowers-Gifts-Travel'!$C16-'Decoration-Flowers-Gifts-Travel'!$D16</f>
        <v>0</v>
      </c>
    </row>
    <row r="17" spans="1:5" ht="15" customHeight="1" x14ac:dyDescent="0.2">
      <c r="A17" s="33"/>
      <c r="B17" s="44" t="s">
        <v>10</v>
      </c>
      <c r="C17" s="30">
        <v>0</v>
      </c>
      <c r="D17" s="30">
        <v>0</v>
      </c>
      <c r="E17" s="32">
        <f>'Decoration-Flowers-Gifts-Travel'!$C17-'Decoration-Flowers-Gifts-Travel'!$D17</f>
        <v>0</v>
      </c>
    </row>
    <row r="18" spans="1:5" ht="15" customHeight="1" x14ac:dyDescent="0.2">
      <c r="A18" s="8"/>
      <c r="B18" s="53" t="s">
        <v>64</v>
      </c>
      <c r="C18" s="55">
        <f>SUBTOTAL(109,tblFlowers[ESTIMATED])</f>
        <v>900</v>
      </c>
      <c r="D18" s="55">
        <f>SUBTOTAL(109,tblFlowers[ACTUAL])</f>
        <v>850</v>
      </c>
      <c r="E18" s="54">
        <f>SUBTOTAL(109,tblFlowers[OVER/UNDER])</f>
        <v>50</v>
      </c>
    </row>
    <row r="19" spans="1:5" ht="15" customHeight="1" x14ac:dyDescent="0.2">
      <c r="A19" s="8"/>
      <c r="B19" s="62"/>
      <c r="C19" s="62"/>
      <c r="D19" s="62"/>
      <c r="E19" s="62"/>
    </row>
    <row r="20" spans="1:5" ht="15" customHeight="1" x14ac:dyDescent="0.2">
      <c r="A20" s="34"/>
      <c r="B20" s="43" t="s">
        <v>8</v>
      </c>
      <c r="C20" s="9"/>
      <c r="D20" s="7"/>
      <c r="E20" s="7"/>
    </row>
    <row r="21" spans="1:5" ht="15" customHeight="1" x14ac:dyDescent="0.2">
      <c r="A21" s="34"/>
      <c r="B21" t="s">
        <v>80</v>
      </c>
      <c r="C21" t="s">
        <v>81</v>
      </c>
      <c r="D21" t="s">
        <v>82</v>
      </c>
      <c r="E21" t="s">
        <v>83</v>
      </c>
    </row>
    <row r="22" spans="1:5" ht="15" customHeight="1" x14ac:dyDescent="0.2">
      <c r="A22" s="29"/>
      <c r="B22" s="44" t="s">
        <v>26</v>
      </c>
      <c r="C22" s="30">
        <v>1000</v>
      </c>
      <c r="D22" s="30">
        <v>400</v>
      </c>
      <c r="E22" s="35">
        <f>'Decoration-Flowers-Gifts-Travel'!$C22-'Decoration-Flowers-Gifts-Travel'!$D22</f>
        <v>600</v>
      </c>
    </row>
    <row r="23" spans="1:5" ht="15" customHeight="1" x14ac:dyDescent="0.2">
      <c r="A23" s="29"/>
      <c r="B23" s="49" t="s">
        <v>97</v>
      </c>
      <c r="C23" s="37">
        <v>150</v>
      </c>
      <c r="D23" s="37">
        <v>200</v>
      </c>
      <c r="E23" s="38">
        <f>'Decoration-Flowers-Gifts-Travel'!$C23-'Decoration-Flowers-Gifts-Travel'!$D23</f>
        <v>-50</v>
      </c>
    </row>
    <row r="24" spans="1:5" ht="15" customHeight="1" x14ac:dyDescent="0.2">
      <c r="A24" s="29"/>
      <c r="B24" s="44" t="s">
        <v>98</v>
      </c>
      <c r="C24" s="30">
        <v>150</v>
      </c>
      <c r="D24" s="30">
        <v>200</v>
      </c>
      <c r="E24" s="32">
        <f>'Decoration-Flowers-Gifts-Travel'!$C24-'Decoration-Flowers-Gifts-Travel'!$D24</f>
        <v>-50</v>
      </c>
    </row>
    <row r="25" spans="1:5" ht="15" customHeight="1" x14ac:dyDescent="0.2">
      <c r="A25" s="33"/>
      <c r="B25" s="44" t="s">
        <v>27</v>
      </c>
      <c r="C25" s="30">
        <v>25</v>
      </c>
      <c r="D25" s="30">
        <v>25</v>
      </c>
      <c r="E25" s="32">
        <f>'Decoration-Flowers-Gifts-Travel'!$C25-'Decoration-Flowers-Gifts-Travel'!$D25</f>
        <v>0</v>
      </c>
    </row>
    <row r="26" spans="1:5" ht="15" customHeight="1" x14ac:dyDescent="0.2">
      <c r="A26" s="8"/>
      <c r="B26" s="44" t="s">
        <v>34</v>
      </c>
      <c r="C26" s="30">
        <v>20</v>
      </c>
      <c r="D26" s="30">
        <v>250</v>
      </c>
      <c r="E26" s="32">
        <f>'Decoration-Flowers-Gifts-Travel'!$C26-'Decoration-Flowers-Gifts-Travel'!$D26</f>
        <v>-230</v>
      </c>
    </row>
    <row r="27" spans="1:5" ht="15" customHeight="1" x14ac:dyDescent="0.2">
      <c r="A27" t="s">
        <v>84</v>
      </c>
      <c r="B27" s="53" t="s">
        <v>65</v>
      </c>
      <c r="C27" s="55">
        <f>SUBTOTAL(109,tblGifts[ESTIMATED])</f>
        <v>1345</v>
      </c>
      <c r="D27" s="55">
        <f>SUBTOTAL(109,tblGifts[ACTUAL])</f>
        <v>1075</v>
      </c>
      <c r="E27" s="54">
        <f>SUBTOTAL(109,tblGifts[OVER/UNDER])</f>
        <v>270</v>
      </c>
    </row>
    <row r="28" spans="1:5" ht="15" customHeight="1" x14ac:dyDescent="0.2">
      <c r="B28" s="62"/>
      <c r="C28" s="62"/>
      <c r="D28" s="62"/>
      <c r="E28" s="62"/>
    </row>
    <row r="29" spans="1:5" ht="15" customHeight="1" x14ac:dyDescent="0.2">
      <c r="A29" s="29"/>
      <c r="B29" s="43" t="s">
        <v>76</v>
      </c>
      <c r="C29" s="9"/>
      <c r="D29" s="7"/>
      <c r="E29" s="7"/>
    </row>
    <row r="30" spans="1:5" ht="15" customHeight="1" x14ac:dyDescent="0.2">
      <c r="A30" s="29"/>
      <c r="B30" t="s">
        <v>80</v>
      </c>
      <c r="C30" t="s">
        <v>81</v>
      </c>
      <c r="D30" t="s">
        <v>82</v>
      </c>
      <c r="E30" t="s">
        <v>83</v>
      </c>
    </row>
    <row r="31" spans="1:5" ht="15" customHeight="1" x14ac:dyDescent="0.2">
      <c r="A31" s="33"/>
      <c r="B31" s="44" t="s">
        <v>52</v>
      </c>
      <c r="C31" s="30">
        <v>100</v>
      </c>
      <c r="D31" s="30">
        <v>125</v>
      </c>
      <c r="E31" s="35">
        <f>'Decoration-Flowers-Gifts-Travel'!$C31-'Decoration-Flowers-Gifts-Travel'!$D31</f>
        <v>-25</v>
      </c>
    </row>
    <row r="32" spans="1:5" ht="15" customHeight="1" x14ac:dyDescent="0.2">
      <c r="A32" s="8"/>
      <c r="B32" s="44" t="s">
        <v>11</v>
      </c>
      <c r="C32" s="30">
        <v>0</v>
      </c>
      <c r="D32" s="30">
        <v>40</v>
      </c>
      <c r="E32" s="32">
        <f>'Decoration-Flowers-Gifts-Travel'!$C32-'Decoration-Flowers-Gifts-Travel'!$D32</f>
        <v>-40</v>
      </c>
    </row>
    <row r="33" spans="1:5" ht="15" customHeight="1" x14ac:dyDescent="0.2">
      <c r="A33" t="s">
        <v>84</v>
      </c>
      <c r="B33" s="44" t="s">
        <v>12</v>
      </c>
      <c r="C33" s="30">
        <v>0</v>
      </c>
      <c r="D33" s="30">
        <v>0</v>
      </c>
      <c r="E33" s="32">
        <f>'Decoration-Flowers-Gifts-Travel'!$C33-'Decoration-Flowers-Gifts-Travel'!$D33</f>
        <v>0</v>
      </c>
    </row>
    <row r="34" spans="1:5" ht="15" customHeight="1" x14ac:dyDescent="0.2">
      <c r="A34" s="34"/>
      <c r="B34" s="53" t="s">
        <v>77</v>
      </c>
      <c r="C34" s="55">
        <f>SUBTOTAL(109,tblTravel[ESTIMATED])</f>
        <v>100</v>
      </c>
      <c r="D34" s="55">
        <f>SUBTOTAL(109,tblTravel[ACTUAL])</f>
        <v>165</v>
      </c>
      <c r="E34" s="54">
        <f>SUBTOTAL(109,tblTravel[OVER/UNDER])</f>
        <v>-65</v>
      </c>
    </row>
    <row r="35" spans="1:5" ht="15" customHeight="1" x14ac:dyDescent="0.2">
      <c r="A35" s="34"/>
      <c r="B35" s="62"/>
      <c r="C35" s="62"/>
      <c r="D35" s="62"/>
      <c r="E35" s="62"/>
    </row>
    <row r="36" spans="1:5" ht="15" customHeight="1" x14ac:dyDescent="0.2">
      <c r="A36" s="29"/>
      <c r="B36" s="43" t="s">
        <v>30</v>
      </c>
      <c r="C36" s="9"/>
      <c r="D36" s="7"/>
      <c r="E36" s="7"/>
    </row>
    <row r="37" spans="1:5" ht="15" customHeight="1" x14ac:dyDescent="0.2">
      <c r="A37" s="29"/>
      <c r="B37" t="s">
        <v>80</v>
      </c>
      <c r="C37" t="s">
        <v>81</v>
      </c>
      <c r="D37" t="s">
        <v>82</v>
      </c>
      <c r="E37" t="s">
        <v>83</v>
      </c>
    </row>
    <row r="38" spans="1:5" ht="15" customHeight="1" x14ac:dyDescent="0.2">
      <c r="A38" s="29"/>
      <c r="B38" s="46" t="s">
        <v>23</v>
      </c>
      <c r="C38" s="36">
        <v>0</v>
      </c>
      <c r="D38" s="36">
        <v>0</v>
      </c>
      <c r="E38" s="6">
        <f>'Decoration-Flowers-Gifts-Travel'!$C38-'Decoration-Flowers-Gifts-Travel'!$D38</f>
        <v>0</v>
      </c>
    </row>
    <row r="39" spans="1:5" ht="15" customHeight="1" x14ac:dyDescent="0.2">
      <c r="A39" s="29"/>
      <c r="B39" s="47" t="s">
        <v>53</v>
      </c>
      <c r="C39" s="36">
        <v>40</v>
      </c>
      <c r="D39" s="36">
        <v>55</v>
      </c>
      <c r="E39" s="6">
        <f>'Decoration-Flowers-Gifts-Travel'!$C39-'Decoration-Flowers-Gifts-Travel'!$D39</f>
        <v>-15</v>
      </c>
    </row>
    <row r="40" spans="1:5" ht="15" customHeight="1" x14ac:dyDescent="0.2">
      <c r="A40" s="29"/>
      <c r="B40" s="46" t="s">
        <v>45</v>
      </c>
      <c r="C40" s="36">
        <v>0</v>
      </c>
      <c r="D40" s="36">
        <v>0</v>
      </c>
      <c r="E40" s="6">
        <f>'Decoration-Flowers-Gifts-Travel'!$C40-'Decoration-Flowers-Gifts-Travel'!$D40</f>
        <v>0</v>
      </c>
    </row>
    <row r="41" spans="1:5" ht="15" customHeight="1" x14ac:dyDescent="0.2">
      <c r="A41" s="29"/>
      <c r="B41" s="47" t="s">
        <v>46</v>
      </c>
      <c r="C41" s="36">
        <v>450</v>
      </c>
      <c r="D41" s="36">
        <v>450</v>
      </c>
      <c r="E41" s="6">
        <f>'Decoration-Flowers-Gifts-Travel'!$C41-'Decoration-Flowers-Gifts-Travel'!$D41</f>
        <v>0</v>
      </c>
    </row>
    <row r="42" spans="1:5" ht="15" customHeight="1" x14ac:dyDescent="0.2">
      <c r="A42" s="29"/>
      <c r="B42" s="47" t="s">
        <v>47</v>
      </c>
      <c r="C42" s="36">
        <v>20</v>
      </c>
      <c r="D42" s="36">
        <v>50</v>
      </c>
      <c r="E42" s="6">
        <f>'Decoration-Flowers-Gifts-Travel'!$C42-'Decoration-Flowers-Gifts-Travel'!$D42</f>
        <v>-30</v>
      </c>
    </row>
    <row r="43" spans="1:5" ht="15" customHeight="1" x14ac:dyDescent="0.2">
      <c r="A43" s="29"/>
      <c r="B43" s="47" t="s">
        <v>28</v>
      </c>
      <c r="C43" s="36">
        <v>30</v>
      </c>
      <c r="D43" s="36">
        <v>20</v>
      </c>
      <c r="E43" s="6">
        <f>'Decoration-Flowers-Gifts-Travel'!$C43-'Decoration-Flowers-Gifts-Travel'!$D43</f>
        <v>10</v>
      </c>
    </row>
    <row r="44" spans="1:5" ht="15" customHeight="1" x14ac:dyDescent="0.2">
      <c r="A44" s="33"/>
      <c r="B44" s="47" t="s">
        <v>48</v>
      </c>
      <c r="C44" s="36">
        <v>45</v>
      </c>
      <c r="D44" s="36">
        <v>46</v>
      </c>
      <c r="E44" s="6">
        <f>'Decoration-Flowers-Gifts-Travel'!$C44-'Decoration-Flowers-Gifts-Travel'!$D44</f>
        <v>-1</v>
      </c>
    </row>
    <row r="45" spans="1:5" ht="15" customHeight="1" x14ac:dyDescent="0.2">
      <c r="B45" s="47" t="s">
        <v>49</v>
      </c>
      <c r="C45" s="36">
        <v>0</v>
      </c>
      <c r="D45" s="36">
        <v>0</v>
      </c>
      <c r="E45" s="6">
        <f>'Decoration-Flowers-Gifts-Travel'!$C45-'Decoration-Flowers-Gifts-Travel'!$D45</f>
        <v>0</v>
      </c>
    </row>
    <row r="46" spans="1:5" ht="15" customHeight="1" x14ac:dyDescent="0.2">
      <c r="B46" s="47" t="s">
        <v>29</v>
      </c>
      <c r="C46" s="36">
        <v>300</v>
      </c>
      <c r="D46" s="36">
        <v>400</v>
      </c>
      <c r="E46" s="6">
        <f>'Decoration-Flowers-Gifts-Travel'!$C46-'Decoration-Flowers-Gifts-Travel'!$D46</f>
        <v>-100</v>
      </c>
    </row>
    <row r="47" spans="1:5" ht="15" customHeight="1" x14ac:dyDescent="0.2">
      <c r="B47" s="47" t="s">
        <v>50</v>
      </c>
      <c r="C47" s="36">
        <v>0</v>
      </c>
      <c r="D47" s="36">
        <v>0</v>
      </c>
      <c r="E47" s="6">
        <f>'Decoration-Flowers-Gifts-Travel'!$C47-'Decoration-Flowers-Gifts-Travel'!$D47</f>
        <v>0</v>
      </c>
    </row>
    <row r="48" spans="1:5" ht="15" customHeight="1" x14ac:dyDescent="0.2">
      <c r="B48" s="52" t="s">
        <v>63</v>
      </c>
      <c r="C48" s="51">
        <f>SUBTOTAL(109,tblOtherExp[ESTIMATED])</f>
        <v>885</v>
      </c>
      <c r="D48" s="51">
        <f>SUBTOTAL(109,tblOtherExp[ACTUAL])</f>
        <v>1021</v>
      </c>
      <c r="E48" s="51">
        <f>SUBTOTAL(109,tblOtherExp[OVER/UNDER])</f>
        <v>-136</v>
      </c>
    </row>
  </sheetData>
  <mergeCells count="5">
    <mergeCell ref="B9:E9"/>
    <mergeCell ref="B10:E10"/>
    <mergeCell ref="B19:E19"/>
    <mergeCell ref="B28:E28"/>
    <mergeCell ref="B35:E35"/>
  </mergeCells>
  <printOptions horizontalCentered="1"/>
  <pageMargins left="0.7" right="0.7" top="0.75" bottom="0.75" header="0.3" footer="0.3"/>
  <pageSetup fitToHeight="0" orientation="portrait" r:id="rId1"/>
  <headerFooter differentFirst="1">
    <oddFooter>Page &amp;P of &amp;N</oddFooter>
  </headerFooter>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Wedding Budget</vt:lpstr>
      <vt:lpstr>Apparel-Reception-Music-Pics</vt:lpstr>
      <vt:lpstr>Decoration-Flowers-Gifts-Travel</vt:lpstr>
      <vt:lpstr>Apparel_Total_act</vt:lpstr>
      <vt:lpstr>Apparel_Total_est</vt:lpstr>
      <vt:lpstr>Decorations_Total_act</vt:lpstr>
      <vt:lpstr>Decorations_Total_est</vt:lpstr>
      <vt:lpstr>Flowers_Total_act</vt:lpstr>
      <vt:lpstr>Flowers_Total_est</vt:lpstr>
      <vt:lpstr>Gifts_Total_act</vt:lpstr>
      <vt:lpstr>Gifts_Total_est</vt:lpstr>
      <vt:lpstr>Music_Entertainment_Total_act</vt:lpstr>
      <vt:lpstr>Music_Entertainment_Total_est</vt:lpstr>
      <vt:lpstr>Other_Expenses_Total_act</vt:lpstr>
      <vt:lpstr>Other_Expenses_Total_est</vt:lpstr>
      <vt:lpstr>Photography_Total_act</vt:lpstr>
      <vt:lpstr>Photography_Total_est</vt:lpstr>
      <vt:lpstr>'Apparel-Reception-Music-Pics'!Print_Titles</vt:lpstr>
      <vt:lpstr>'Decoration-Flowers-Gifts-Travel'!Print_Titles</vt:lpstr>
      <vt:lpstr>Printing__Stationery_Total_act</vt:lpstr>
      <vt:lpstr>Printing__Stationery_Total_est</vt:lpstr>
      <vt:lpstr>Reception_Total_act</vt:lpstr>
      <vt:lpstr>Reception_Total_est</vt:lpstr>
      <vt:lpstr>Travel_Transportation_Total_act</vt:lpstr>
      <vt:lpstr>Travel_Transportation_Total_est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Bai Yuan</dc:creator>
  <cp:lastModifiedBy>Zhang Miao</cp:lastModifiedBy>
  <cp:lastPrinted>2015-08-28T13:08:12Z</cp:lastPrinted>
  <dcterms:created xsi:type="dcterms:W3CDTF">2015-08-27T23:31:30Z</dcterms:created>
  <dcterms:modified xsi:type="dcterms:W3CDTF">2020-06-05T06:36:23Z</dcterms:modified>
</cp:coreProperties>
</file>