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\Documents\"/>
    </mc:Choice>
  </mc:AlternateContent>
  <xr:revisionPtr revIDLastSave="0" documentId="13_ncr:1_{8E81CFA5-F6B3-4400-810C-13AA19735C63}" xr6:coauthVersionLast="47" xr6:coauthVersionMax="47" xr10:uidLastSave="{00000000-0000-0000-0000-000000000000}"/>
  <bookViews>
    <workbookView xWindow="-120" yWindow="-120" windowWidth="29040" windowHeight="15840" activeTab="4" xr2:uid="{1BCA1181-ECDE-4AAC-AEF2-E78F675B49FA}"/>
  </bookViews>
  <sheets>
    <sheet name="ค่าไฟฟ้า 1 ปี" sheetId="1" r:id="rId1"/>
    <sheet name="โปรแกรมคำนวณเกรด" sheetId="2" r:id="rId2"/>
    <sheet name="รายการสินค้า" sheetId="3" r:id="rId3"/>
    <sheet name="เช็คสินค้าในร้าน" sheetId="4" r:id="rId4"/>
    <sheet name="ข้อมูลลูกค้า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 a="1"/>
  <c r="B29" i="1" s="1"/>
  <c r="B23" i="1"/>
  <c r="D4" i="2"/>
  <c r="H5" i="6"/>
  <c r="G5" i="6"/>
  <c r="B3" i="4" a="1"/>
  <c r="B3" i="4" s="1"/>
  <c r="C3" i="4" a="1"/>
  <c r="C3" i="4" s="1"/>
  <c r="F3" i="4" a="1"/>
  <c r="F3" i="4" s="1"/>
  <c r="G3" i="4" s="1"/>
  <c r="F4" i="2"/>
  <c r="F5" i="2"/>
  <c r="F6" i="2"/>
  <c r="F7" i="2"/>
  <c r="F8" i="2"/>
  <c r="F9" i="2"/>
  <c r="F3" i="2"/>
  <c r="E8" i="2"/>
  <c r="E3" i="2"/>
  <c r="E4" i="2"/>
  <c r="E5" i="2"/>
  <c r="E6" i="2"/>
  <c r="E7" i="2"/>
  <c r="E9" i="2"/>
  <c r="D3" i="2"/>
  <c r="D5" i="2"/>
  <c r="D6" i="2"/>
  <c r="D7" i="2"/>
  <c r="D8" i="2"/>
  <c r="D9" i="2"/>
  <c r="A20" i="1"/>
  <c r="F16" i="1"/>
  <c r="F18" i="1" s="1"/>
  <c r="F19" i="1"/>
  <c r="B31" i="1" a="1"/>
  <c r="B31" i="1" s="1"/>
  <c r="B30" i="1" a="1"/>
  <c r="B30" i="1" s="1"/>
  <c r="E2" i="1"/>
  <c r="G2" i="1" s="1"/>
  <c r="E14" i="1"/>
  <c r="G14" i="1" s="1"/>
  <c r="B25" i="1"/>
  <c r="B24" i="1"/>
  <c r="E15" i="1"/>
  <c r="G15" i="1" s="1"/>
  <c r="D16" i="1"/>
  <c r="B22" i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F20" i="1" l="1"/>
  <c r="D3" i="4" a="1"/>
  <c r="D3" i="4" s="1"/>
  <c r="E3" i="4" s="1"/>
  <c r="H3" i="4" s="1"/>
  <c r="F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<sst xmlns="http://schemas.openxmlformats.org/spreadsheetml/2006/main" count="114" uniqueCount="104">
  <si>
    <t>ลำดับ</t>
  </si>
  <si>
    <t>เดือน</t>
  </si>
  <si>
    <t>จำนวนหน่วย</t>
  </si>
  <si>
    <t>ราคาต่อหน่วย</t>
  </si>
  <si>
    <t>จำนวนเงิน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</si>
  <si>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</si>
  <si>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</si>
  <si>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</si>
  <si>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</si>
  <si>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</si>
  <si>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</si>
  <si>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</si>
  <si>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</si>
  <si>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</si>
  <si>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</si>
  <si>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</si>
  <si>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</si>
  <si>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ปี พ.ศ.</t>
  </si>
  <si>
    <t>ผลรวม</t>
  </si>
  <si>
    <t>ค่าเฉลี่ยค่าไฟฟ้า :</t>
  </si>
  <si>
    <t>ค่าไฟฟ้าต่ำสุด :</t>
  </si>
  <si>
    <t>ค่าไฟฟ้าสูงสุด :</t>
  </si>
  <si>
    <t>รวมทั้งสิ้น</t>
  </si>
  <si>
    <t>จำนวนเดือนทั้งหมด :</t>
  </si>
  <si>
    <t>ดูข้อมูลเฉพาะเดือน</t>
  </si>
  <si>
    <t>ระบุลำดับ :</t>
  </si>
  <si>
    <t>เดือน :</t>
  </si>
  <si>
    <t>จำนวนเงิน :</t>
  </si>
  <si>
    <t>แสดงเวลาเมื่อมีการแก้ไขไฟล์</t>
  </si>
  <si>
    <t>หมายเหตุ</t>
  </si>
  <si>
    <t>ส่วนลดต่อปี</t>
  </si>
  <si>
    <t>ราคาได้รับส่วนลด</t>
  </si>
  <si>
    <t>&lt;&lt;ป้อนลำดับ</t>
  </si>
  <si>
    <t>โปรแกรมคำนวณเกรด</t>
  </si>
  <si>
    <t>ลำดับที่</t>
  </si>
  <si>
    <t>ชื่อวิชา</t>
  </si>
  <si>
    <t>คะแนน</t>
  </si>
  <si>
    <t>เกรด</t>
  </si>
  <si>
    <t>ระดับผลการเรียน</t>
  </si>
  <si>
    <t>เกรด(ตัวอักษร)</t>
  </si>
  <si>
    <t>ภาษาไทย</t>
  </si>
  <si>
    <t>ฟิสิกส์</t>
  </si>
  <si>
    <t>เคมี</t>
  </si>
  <si>
    <t>ชีววิทยา</t>
  </si>
  <si>
    <t>คณิตศาสตร์</t>
  </si>
  <si>
    <t>ภาษาอังกฤษ</t>
  </si>
  <si>
    <t>สังคมศึกษา</t>
  </si>
  <si>
    <t>ขนม</t>
  </si>
  <si>
    <t>นม</t>
  </si>
  <si>
    <t>น้ำดื่ม</t>
  </si>
  <si>
    <t>น้ำอัดลม</t>
  </si>
  <si>
    <t>ผงซักฟอก</t>
  </si>
  <si>
    <t>ไข่ไก่</t>
  </si>
  <si>
    <t>แชมพู</t>
  </si>
  <si>
    <t>สบู่</t>
  </si>
  <si>
    <t>ยาสีฟัน</t>
  </si>
  <si>
    <t>เสื้อ</t>
  </si>
  <si>
    <t>ชื่อ</t>
  </si>
  <si>
    <t>รายการสินค้า</t>
  </si>
  <si>
    <t>ราคา</t>
  </si>
  <si>
    <t>จำนวนสินค้าในสต๊อก</t>
  </si>
  <si>
    <t>รหัสสินค้า</t>
  </si>
  <si>
    <t>ส่วนลด%</t>
  </si>
  <si>
    <t>เช็คสินค้าในร้าน</t>
  </si>
  <si>
    <t>ป้อนรหัสสินค้า</t>
  </si>
  <si>
    <t>ราคาหลังได้รับส่วนลด</t>
  </si>
  <si>
    <t>ส่วนลด(บาท)</t>
  </si>
  <si>
    <t>สถานะสินค้า</t>
  </si>
  <si>
    <t>total price</t>
  </si>
  <si>
    <t>ข้อมูลลูกค้า</t>
  </si>
  <si>
    <t>รหัสลูกค้า</t>
  </si>
  <si>
    <t>ยอดเงินรวม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</si>
  <si>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</si>
  <si>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</si>
  <si>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</si>
  <si>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</si>
  <si>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</si>
  <si>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</si>
  <si>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</si>
  <si>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</si>
  <si>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</si>
  <si>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</si>
  <si>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</si>
  <si>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</si>
  <si>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</si>
  <si>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</si>
  <si>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</si>
  <si>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</si>
  <si>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</si>
  <si>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</si>
  <si>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</si>
  <si>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</si>
  <si>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</si>
  <si>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</si>
  <si>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</si>
  <si>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</si>
  <si>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</si>
  <si>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</si>
  <si>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ตรวจสอบข้อมูลลูกค้า</t>
  </si>
  <si>
    <t>การใช้ VLOOKUP()</t>
  </si>
  <si>
    <t>การใช้ if,else()</t>
  </si>
  <si>
    <t>การใช้ SUM(),NOW(),AVERAGE(),MIN(),MAX(),INDEX()</t>
  </si>
  <si>
    <t>พื้นที่เก็บข้อมูลสำหรับรายการสินค้าในร้าน</t>
  </si>
  <si>
    <t xml:space="preserve">การใช้ INDEX(),IF,ELSE() ในการดึงข้อมูลใน Sheet รายการสินค้ามาใช้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</si>
</sst>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฿&quot;* #,##0.00_-;\-&quot;฿&quot;* #,##0.00_-;_-&quot;฿&quot;* &quot;-&quot;??_-;_-@_-"/>
    <numFmt numFmtId="194" formatCode="&quot;฿&quot;#,##0.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2"/>
      <color rgb="FF262626"/>
      <name val="Arial"/>
      <family val="2"/>
    </font>
    <font>
      <sz val="8"/>
      <name val="Tahoma"/>
      <family val="2"/>
      <charset val="222"/>
      <scheme val="minor"/>
    </font>
    <font>
      <sz val="12"/>
      <color rgb="FF262626"/>
      <name val="Arial"/>
      <family val="2"/>
      <charset val="222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rgb="FF006100"/>
      <name val="Tahoma"/>
      <family val="2"/>
      <scheme val="minor"/>
    </font>
    <font>
      <sz val="11"/>
      <name val="Tahoma"/>
      <family val="2"/>
      <charset val="222"/>
      <scheme val="minor"/>
    </font>
    <font>
      <b/>
      <sz val="16"/>
      <color theme="1"/>
      <name val="Tahoma"/>
      <family val="2"/>
      <scheme val="minor"/>
    </font>
    <font>
      <b/>
      <sz val="18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2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22"/>
      <color theme="1"/>
      <name val="Tahoma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1" fillId="8" borderId="3" applyNumberFormat="0" applyFont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7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8" fillId="0" borderId="5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12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44" fontId="0" fillId="0" borderId="12" xfId="0" applyNumberFormat="1" applyBorder="1" applyAlignment="1">
      <alignment horizontal="center"/>
    </xf>
    <xf numFmtId="44" fontId="0" fillId="0" borderId="13" xfId="1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4" fontId="0" fillId="0" borderId="12" xfId="0" applyNumberFormat="1" applyFont="1" applyBorder="1" applyAlignment="1">
      <alignment horizontal="center"/>
    </xf>
    <xf numFmtId="44" fontId="0" fillId="0" borderId="13" xfId="0" applyNumberFormat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44" fontId="11" fillId="0" borderId="0" xfId="0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4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94" fontId="12" fillId="0" borderId="0" xfId="0" applyNumberFormat="1" applyFont="1" applyAlignment="1">
      <alignment horizontal="center"/>
    </xf>
    <xf numFmtId="44" fontId="4" fillId="4" borderId="0" xfId="4" applyNumberFormat="1" applyAlignment="1">
      <alignment horizontal="center" vertical="center"/>
    </xf>
    <xf numFmtId="44" fontId="4" fillId="4" borderId="0" xfId="4" applyNumberFormat="1" applyAlignment="1">
      <alignment horizontal="center"/>
    </xf>
    <xf numFmtId="194" fontId="4" fillId="4" borderId="0" xfId="4" applyNumberFormat="1" applyAlignment="1">
      <alignment horizontal="center"/>
    </xf>
    <xf numFmtId="0" fontId="10" fillId="0" borderId="0" xfId="0" applyFont="1" applyBorder="1" applyAlignment="1">
      <alignment horizontal="center"/>
    </xf>
    <xf numFmtId="44" fontId="0" fillId="0" borderId="0" xfId="0" applyNumberFormat="1" applyFont="1" applyBorder="1" applyAlignment="1">
      <alignment horizontal="center"/>
    </xf>
    <xf numFmtId="44" fontId="13" fillId="2" borderId="0" xfId="2" applyNumberFormat="1" applyFont="1" applyAlignment="1">
      <alignment horizontal="center"/>
    </xf>
    <xf numFmtId="194" fontId="13" fillId="2" borderId="0" xfId="2" applyNumberFormat="1" applyFont="1" applyAlignment="1">
      <alignment horizontal="center"/>
    </xf>
    <xf numFmtId="0" fontId="3" fillId="3" borderId="0" xfId="3" applyAlignment="1">
      <alignment horizontal="center"/>
    </xf>
    <xf numFmtId="22" fontId="3" fillId="3" borderId="0" xfId="3" applyNumberFormat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NumberFormat="1" applyFill="1" applyAlignment="1">
      <alignment horizontal="center"/>
    </xf>
    <xf numFmtId="44" fontId="0" fillId="9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44" fontId="0" fillId="10" borderId="0" xfId="0" applyNumberForma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5" fillId="12" borderId="5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7" fillId="13" borderId="0" xfId="0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" fillId="2" borderId="5" xfId="2" applyBorder="1" applyAlignment="1">
      <alignment horizontal="center"/>
    </xf>
    <xf numFmtId="44" fontId="2" fillId="2" borderId="5" xfId="2" applyNumberFormat="1" applyBorder="1" applyAlignment="1">
      <alignment horizontal="center"/>
    </xf>
    <xf numFmtId="0" fontId="17" fillId="14" borderId="5" xfId="0" applyFont="1" applyFill="1" applyBorder="1" applyAlignment="1">
      <alignment horizontal="center"/>
    </xf>
    <xf numFmtId="0" fontId="17" fillId="15" borderId="5" xfId="0" applyFont="1" applyFill="1" applyBorder="1" applyAlignment="1">
      <alignment horizontal="center"/>
    </xf>
    <xf numFmtId="44" fontId="17" fillId="15" borderId="5" xfId="0" applyNumberFormat="1" applyFont="1" applyFill="1" applyBorder="1" applyAlignment="1">
      <alignment horizontal="center"/>
    </xf>
    <xf numFmtId="0" fontId="2" fillId="13" borderId="0" xfId="2" applyFill="1" applyBorder="1" applyAlignment="1">
      <alignment horizontal="center"/>
    </xf>
    <xf numFmtId="44" fontId="2" fillId="13" borderId="0" xfId="2" applyNumberForma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13" borderId="0" xfId="0" applyFont="1" applyFill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0" fontId="5" fillId="5" borderId="1" xfId="5" applyAlignment="1">
      <alignment horizontal="center"/>
    </xf>
    <xf numFmtId="0" fontId="16" fillId="16" borderId="5" xfId="0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/>
    </xf>
    <xf numFmtId="44" fontId="11" fillId="17" borderId="5" xfId="0" applyNumberFormat="1" applyFont="1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44" fontId="0" fillId="18" borderId="5" xfId="0" applyNumberFormat="1" applyFill="1" applyBorder="1" applyAlignment="1">
      <alignment horizontal="center"/>
    </xf>
    <xf numFmtId="0" fontId="7" fillId="7" borderId="5" xfId="7" applyBorder="1" applyAlignment="1">
      <alignment horizontal="center"/>
    </xf>
    <xf numFmtId="0" fontId="6" fillId="6" borderId="5" xfId="6" applyBorder="1" applyAlignment="1">
      <alignment horizontal="center"/>
    </xf>
    <xf numFmtId="0" fontId="5" fillId="5" borderId="5" xfId="5" applyBorder="1" applyAlignment="1">
      <alignment horizontal="center"/>
    </xf>
    <xf numFmtId="0" fontId="16" fillId="8" borderId="3" xfId="8" applyFont="1" applyAlignment="1">
      <alignment horizontal="center" vertical="center"/>
    </xf>
    <xf numFmtId="0" fontId="19" fillId="8" borderId="5" xfId="8" applyFont="1" applyBorder="1" applyAlignment="1">
      <alignment horizontal="center" vertical="center"/>
    </xf>
    <xf numFmtId="44" fontId="18" fillId="8" borderId="5" xfId="8" applyNumberFormat="1" applyFont="1" applyBorder="1" applyAlignment="1">
      <alignment horizontal="center" vertical="center"/>
    </xf>
    <xf numFmtId="44" fontId="0" fillId="8" borderId="5" xfId="8" applyNumberFormat="1" applyFont="1" applyBorder="1" applyAlignment="1">
      <alignment horizontal="center" vertical="center"/>
    </xf>
    <xf numFmtId="0" fontId="20" fillId="8" borderId="5" xfId="8" applyFont="1" applyBorder="1" applyAlignment="1">
      <alignment horizontal="center" vertical="center"/>
    </xf>
    <xf numFmtId="0" fontId="15" fillId="8" borderId="5" xfId="8" applyFont="1" applyBorder="1" applyAlignment="1">
      <alignment horizontal="center" vertical="center"/>
    </xf>
  </cellXfs>
  <cellStyles count="9">
    <cellStyle name="การคำนวณ" xfId="6" builtinId="22"/>
    <cellStyle name="เซลล์ตรวจสอบ" xfId="7" builtinId="23"/>
    <cellStyle name="ดี" xfId="2" builtinId="26"/>
    <cellStyle name="ปกติ" xfId="0" builtinId="0"/>
    <cellStyle name="ป้อนค่า" xfId="5" builtinId="20"/>
    <cellStyle name="ปานกลาง" xfId="4" builtinId="28"/>
    <cellStyle name="แย่" xfId="3" builtinId="27"/>
    <cellStyle name="สกุลเงิน" xfId="1" builtinId="4"/>
    <cellStyle name="หมายเหตุ" xfId="8" builtinId="10"/>
  </cellStyles>
  <dxfs count="4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numFmt numFmtId="34" formatCode="_-&quot;฿&quot;* #,##0.00_-;\-&quot;฿&quot;* #,##0.00_-;_-&quot;฿&quot;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numFmt numFmtId="34" formatCode="_-&quot;฿&quot;* #,##0.00_-;\-&quot;฿&quot;* #,##0.00_-;_-&quot;฿&quot;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62626"/>
        <name val="Arial"/>
        <family val="2"/>
        <charset val="22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62626"/>
        <name val="Arial"/>
        <family val="2"/>
        <charset val="22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22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34" formatCode="_-&quot;฿&quot;* #,##0.00_-;\-&quot;฿&quot;* #,##0.00_-;_-&quot;฿&quot;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4" formatCode="_-&quot;฿&quot;* #,##0.00_-;\-&quot;฿&quot;* #,##0.00_-;_-&quot;฿&quot;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62626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62626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charset val="222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โปรแกรมคำนวณเกรด!$B$3:$B$9</c:f>
              <c:strCache>
                <c:ptCount val="7"/>
                <c:pt idx="0">
                  <c:v>ภาษาไทย</c:v>
                </c:pt>
                <c:pt idx="1">
                  <c:v>คณิตศาสตร์</c:v>
                </c:pt>
                <c:pt idx="2">
                  <c:v>ฟิสิกส์</c:v>
                </c:pt>
                <c:pt idx="3">
                  <c:v>เคมี</c:v>
                </c:pt>
                <c:pt idx="4">
                  <c:v>ชีววิทยา</c:v>
                </c:pt>
                <c:pt idx="5">
                  <c:v>ภาษาอังกฤษ</c:v>
                </c:pt>
                <c:pt idx="6">
                  <c:v>สังคมศึกษา</c:v>
                </c:pt>
              </c:strCache>
            </c:strRef>
          </c:cat>
          <c:val>
            <c:numRef>
              <c:f>โปรแกรมคำนวณเกรด!$C$3:$C$9</c:f>
              <c:numCache>
                <c:formatCode>General</c:formatCode>
                <c:ptCount val="7"/>
                <c:pt idx="0">
                  <c:v>85</c:v>
                </c:pt>
                <c:pt idx="1">
                  <c:v>79</c:v>
                </c:pt>
                <c:pt idx="2">
                  <c:v>45</c:v>
                </c:pt>
                <c:pt idx="3">
                  <c:v>54</c:v>
                </c:pt>
                <c:pt idx="4">
                  <c:v>63</c:v>
                </c:pt>
                <c:pt idx="5">
                  <c:v>71</c:v>
                </c:pt>
                <c:pt idx="6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B-46B6-8639-D00C9EAFE7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1026480"/>
        <c:axId val="431027440"/>
      </c:barChart>
      <c:catAx>
        <c:axId val="43102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1027440"/>
        <c:crosses val="autoZero"/>
        <c:auto val="1"/>
        <c:lblAlgn val="ctr"/>
        <c:lblOffset val="100"/>
        <c:noMultiLvlLbl val="0"/>
      </c:catAx>
      <c:valAx>
        <c:axId val="43102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102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10</xdr:row>
      <xdr:rowOff>0</xdr:rowOff>
    </xdr:from>
    <xdr:to>
      <xdr:col>5</xdr:col>
      <xdr:colOff>1343025</xdr:colOff>
      <xdr:row>34</xdr:row>
      <xdr:rowOff>104775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71BD8738-7C8B-52E1-8217-0DF1430BD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EB70D-B0AA-4B76-99D7-FB005D61121F}" name="Table1" displayName="Table1" ref="A1:G16" totalsRowCount="1" headerRowDxfId="43" dataDxfId="41" totalsRowDxfId="42" headerRowBorderDxfId="45" tableBorderDxfId="46" totalsRowBorderDxfId="44">
  <autoFilter ref="A1:G15" xr:uid="{EC9EB70D-B0AA-4B76-99D7-FB005D61121F}"/>
  <tableColumns count="7">
    <tableColumn id="1" xr3:uid="{5AE1745F-A577-4155-9F12-0B981EBE05D9}" name="ลำดับ" totalsRowLabel="ผลรวม" dataDxfId="40" totalsRowDxfId="34"/>
    <tableColumn id="2" xr3:uid="{C02D1956-1524-462B-9F2A-B5F7D0F9FCFB}" name="เดือน" dataDxfId="39" totalsRowDxfId="33"/>
    <tableColumn id="3" xr3:uid="{B1B5E41C-6D1C-485F-8726-724B2C028E10}" name="ปี พ.ศ." dataDxfId="38" totalsRowDxfId="32"/>
    <tableColumn id="4" xr3:uid="{BA3F80C1-7962-4993-A0F8-142F0AA30629}" name="จำนวนหน่วย" totalsRowFunction="custom" dataDxfId="37" totalsRowDxfId="31">
      <totalsRowFormula>SUM(D2:D15)</totalsRowFormula>
    </tableColumn>
    <tableColumn id="5" xr3:uid="{52CD6B97-9A06-4678-82C0-E8315A55C348}" name="ราคาต่อหน่วย" dataDxfId="36" totalsRowDxfId="30">
      <calculatedColumnFormula>(F2/D2)</calculatedColumnFormula>
    </tableColumn>
    <tableColumn id="6" xr3:uid="{4BF99D92-98DA-43D1-8EC7-14E18A4A1194}" name="จำนวนเงิน" totalsRowFunction="custom" dataDxfId="35" totalsRowDxfId="29" dataCellStyle="สกุลเงิน">
      <totalsRowFormula>SUM(F1:F15)</totalsRowFormula>
    </tableColumn>
    <tableColumn id="7" xr3:uid="{66B6CE8C-374E-4131-BF5B-C1D55C5A8950}" name="หมายเหตุ" dataDxfId="27" totalsRowDxfId="28">
      <calculatedColumnFormula>IF(E2&lt;5,"ค่าไฟลดแล้ว!!",IF(E2&gt;5,"ค่าไฟขึ้น!!!","-"))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908FD7-2B86-4C95-AC32-9AEB26F48605}" name="Table3" displayName="Table3" ref="A2:F9" headerRowCount="0" totalsRowShown="0" headerRowDxfId="16" dataDxfId="17" headerRowBorderDxfId="25" tableBorderDxfId="26" totalsRowBorderDxfId="24">
  <tableColumns count="6">
    <tableColumn id="1" xr3:uid="{6D745E46-3DEF-43AC-A001-5AAA761B43EE}" name="โปรแกรมคำนวณเกรด" headerRowDxfId="10" dataDxfId="23"/>
    <tableColumn id="2" xr3:uid="{1979D2B8-44C3-4A3F-8356-A726AC70E756}" name="คอลัมน์1" headerRowDxfId="11" dataDxfId="22"/>
    <tableColumn id="3" xr3:uid="{D7FF0338-70CB-46A7-A4D7-B1A971622A76}" name="คอลัมน์2" headerRowDxfId="12" dataDxfId="21"/>
    <tableColumn id="4" xr3:uid="{A8DFE9EA-D564-4858-8EDE-804905283FAC}" name="คอลัมน์3" headerRowDxfId="13" dataDxfId="20">
      <calculatedColumnFormula>IF(C2 &gt;= 80,4,IF(C2 &gt;= 75,3.5,IF(C2 &gt;=70,3,IF(C2 &gt;= 65,2.5,IF(C2 &gt;=60,2,IF(C2 &gt;=55,1.5,IF(C2 &gt;=50,1,0)))))))</calculatedColumnFormula>
    </tableColumn>
    <tableColumn id="5" xr3:uid="{5FADDCBA-AE88-402A-ADCB-5DA66FD24B8C}" name="คอลัมน์4" headerRowDxfId="14" dataDxfId="19">
      <calculatedColumnFormula>IF(C2 &gt;= 80,"A",IF(C2 &gt;= 75,"B+",IF(C2 &gt;=70,"B",IF(C2 &gt;= 65,"C+",IF(C2 &gt;=60,"C",IF(C2 &gt;=55,"D+",IF(C2 &gt;=50,"D","F")))))))</calculatedColumnFormula>
    </tableColumn>
    <tableColumn id="6" xr3:uid="{AAF8E7C5-1848-4E33-AA98-B6C928491EBC}" name="คอลัมน์5" headerRowDxfId="15" dataDxfId="18">
      <calculatedColumnFormula>IF(C2 &gt;= 80,"ดีเยี่ยม",IF(C2 &gt;= 75,"ดีมาก",IF(C2 &gt;=70,"ดี",IF(C2 &gt;= 65,"ค่อนข้างดี",IF(C2 &gt;=60,"ปานกลาง",IF(C2 &gt;=55,"พอใช้",IF(C2 &gt;=50,"ผ่านเกณฑ์ขั้นต่ำ","ไม่ผ่านเกณฑ์")))))))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491F6E-4899-4DA3-9FE8-24DE423BAC8E}" name="Table4" displayName="Table4" ref="A2:E12" totalsRowShown="0" headerRowDxfId="1" dataDxfId="9" headerRowBorderDxfId="7" tableBorderDxfId="8" totalsRowBorderDxfId="6">
  <autoFilter ref="A2:E12" xr:uid="{87491F6E-4899-4DA3-9FE8-24DE423BAC8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C5CBD2F-E5D4-42F1-944B-BC7D8F5CF753}" name="รหัสสินค้า" dataDxfId="5"/>
    <tableColumn id="2" xr3:uid="{573E203B-931E-4AF8-894B-7C14FC085B50}" name="ชื่อ" dataDxfId="4"/>
    <tableColumn id="3" xr3:uid="{E8815714-9612-4B63-B188-9C2EC7AEC184}" name="ราคา" dataDxfId="3"/>
    <tableColumn id="4" xr3:uid="{2E57F6CF-949D-4477-A198-0DF4E0DBFFFF}" name="ส่วนลด%" dataDxfId="0"/>
    <tableColumn id="5" xr3:uid="{03F89190-9F0B-456C-9460-F7DE0852B537}" name="จำนวนสินค้าในสต๊อก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D485-E0A4-473D-9176-17D9D0D067C1}">
  <dimension ref="A1:H31"/>
  <sheetViews>
    <sheetView workbookViewId="0">
      <selection activeCell="F22" sqref="F22:G22"/>
    </sheetView>
  </sheetViews>
  <sheetFormatPr defaultRowHeight="14.25" x14ac:dyDescent="0.2"/>
  <cols>
    <col min="1" max="1" width="16.5" style="1" customWidth="1"/>
    <col min="2" max="2" width="12.625" style="1" customWidth="1"/>
    <col min="3" max="3" width="11.5" style="1" customWidth="1"/>
    <col min="4" max="4" width="14.125" style="1" customWidth="1"/>
    <col min="5" max="5" width="15.75" style="31" customWidth="1"/>
    <col min="6" max="6" width="22.125" style="31" customWidth="1"/>
    <col min="7" max="7" width="13.125" style="1" customWidth="1"/>
    <col min="8" max="8" width="12.875" style="1" customWidth="1"/>
    <col min="9" max="9" width="23.375" style="1" customWidth="1"/>
    <col min="10" max="16384" width="9" style="1"/>
  </cols>
  <sheetData>
    <row r="1" spans="1:8" x14ac:dyDescent="0.2">
      <c r="A1" s="3" t="s">
        <v>0</v>
      </c>
      <c r="B1" s="4" t="s">
        <v>1</v>
      </c>
      <c r="C1" s="4" t="s">
        <v>17</v>
      </c>
      <c r="D1" s="4" t="s">
        <v>2</v>
      </c>
      <c r="E1" s="5" t="s">
        <v>3</v>
      </c>
      <c r="F1" s="6" t="s">
        <v>4</v>
      </c>
      <c r="G1" s="4" t="s">
        <v>29</v>
      </c>
      <c r="H1" s="7"/>
    </row>
    <row r="2" spans="1:8" x14ac:dyDescent="0.2">
      <c r="A2" s="8">
        <v>1</v>
      </c>
      <c r="B2" s="9" t="s">
        <v>5</v>
      </c>
      <c r="C2" s="9">
        <v>2566</v>
      </c>
      <c r="D2" s="10">
        <v>365</v>
      </c>
      <c r="E2" s="11">
        <f t="shared" ref="E2:E13" si="0">(F2/D2)</f>
        <v>5</v>
      </c>
      <c r="F2" s="12">
        <v>1825</v>
      </c>
      <c r="G2" s="1" t="str">
        <f t="shared" ref="G2:G15" si="1">IF(E2&lt;5,"ค่าไฟลดแล้ว!!",IF(E2&gt;5,"ค่าไฟขึ้น!!!","-"))</f>
        <v>-</v>
      </c>
    </row>
    <row r="3" spans="1:8" x14ac:dyDescent="0.2">
      <c r="A3" s="8">
        <v>2</v>
      </c>
      <c r="B3" s="9" t="s">
        <v>6</v>
      </c>
      <c r="C3" s="9">
        <v>2566</v>
      </c>
      <c r="D3" s="10">
        <v>375</v>
      </c>
      <c r="E3" s="11">
        <f t="shared" si="0"/>
        <v>5</v>
      </c>
      <c r="F3" s="12">
        <v>1875</v>
      </c>
      <c r="G3" s="1" t="str">
        <f t="shared" si="1"/>
        <v>-</v>
      </c>
    </row>
    <row r="4" spans="1:8" x14ac:dyDescent="0.2">
      <c r="A4" s="8">
        <v>3</v>
      </c>
      <c r="B4" s="9" t="s">
        <v>7</v>
      </c>
      <c r="C4" s="9">
        <v>2566</v>
      </c>
      <c r="D4" s="10">
        <v>354</v>
      </c>
      <c r="E4" s="11">
        <f t="shared" si="0"/>
        <v>5</v>
      </c>
      <c r="F4" s="12">
        <v>1770</v>
      </c>
      <c r="G4" s="1" t="str">
        <f t="shared" si="1"/>
        <v>-</v>
      </c>
    </row>
    <row r="5" spans="1:8" x14ac:dyDescent="0.2">
      <c r="A5" s="8">
        <v>4</v>
      </c>
      <c r="B5" s="9" t="s">
        <v>8</v>
      </c>
      <c r="C5" s="9">
        <v>2566</v>
      </c>
      <c r="D5" s="10">
        <v>348</v>
      </c>
      <c r="E5" s="11">
        <f t="shared" si="0"/>
        <v>5</v>
      </c>
      <c r="F5" s="12">
        <v>1740</v>
      </c>
      <c r="G5" s="1" t="str">
        <f t="shared" si="1"/>
        <v>-</v>
      </c>
    </row>
    <row r="6" spans="1:8" x14ac:dyDescent="0.2">
      <c r="A6" s="8">
        <v>5</v>
      </c>
      <c r="B6" s="9" t="s">
        <v>9</v>
      </c>
      <c r="C6" s="9">
        <v>2566</v>
      </c>
      <c r="D6" s="10">
        <v>368</v>
      </c>
      <c r="E6" s="11">
        <f t="shared" si="0"/>
        <v>5</v>
      </c>
      <c r="F6" s="12">
        <v>1840</v>
      </c>
      <c r="G6" s="1" t="str">
        <f t="shared" si="1"/>
        <v>-</v>
      </c>
    </row>
    <row r="7" spans="1:8" x14ac:dyDescent="0.2">
      <c r="A7" s="8">
        <v>6</v>
      </c>
      <c r="B7" s="9" t="s">
        <v>10</v>
      </c>
      <c r="C7" s="9">
        <v>2566</v>
      </c>
      <c r="D7" s="10">
        <v>375</v>
      </c>
      <c r="E7" s="11">
        <f t="shared" si="0"/>
        <v>5</v>
      </c>
      <c r="F7" s="12">
        <v>1875</v>
      </c>
      <c r="G7" s="1" t="str">
        <f t="shared" si="1"/>
        <v>-</v>
      </c>
    </row>
    <row r="8" spans="1:8" x14ac:dyDescent="0.2">
      <c r="A8" s="8">
        <v>7</v>
      </c>
      <c r="B8" s="9" t="s">
        <v>11</v>
      </c>
      <c r="C8" s="9">
        <v>2566</v>
      </c>
      <c r="D8" s="10">
        <v>311</v>
      </c>
      <c r="E8" s="11">
        <f t="shared" si="0"/>
        <v>5</v>
      </c>
      <c r="F8" s="12">
        <v>1555</v>
      </c>
      <c r="G8" s="1" t="str">
        <f t="shared" si="1"/>
        <v>-</v>
      </c>
    </row>
    <row r="9" spans="1:8" x14ac:dyDescent="0.2">
      <c r="A9" s="8">
        <v>8</v>
      </c>
      <c r="B9" s="9" t="s">
        <v>12</v>
      </c>
      <c r="C9" s="9">
        <v>2566</v>
      </c>
      <c r="D9" s="10">
        <v>399</v>
      </c>
      <c r="E9" s="11">
        <f t="shared" si="0"/>
        <v>5</v>
      </c>
      <c r="F9" s="12">
        <v>1995</v>
      </c>
      <c r="G9" s="13" t="str">
        <f t="shared" si="1"/>
        <v>-</v>
      </c>
    </row>
    <row r="10" spans="1:8" ht="15" x14ac:dyDescent="0.2">
      <c r="A10" s="8">
        <v>9</v>
      </c>
      <c r="B10" s="14" t="s">
        <v>13</v>
      </c>
      <c r="C10" s="15">
        <v>2567</v>
      </c>
      <c r="D10" s="10">
        <v>292</v>
      </c>
      <c r="E10" s="11">
        <f t="shared" si="0"/>
        <v>5</v>
      </c>
      <c r="F10" s="12">
        <v>1460</v>
      </c>
      <c r="G10" s="1" t="str">
        <f t="shared" si="1"/>
        <v>-</v>
      </c>
    </row>
    <row r="11" spans="1:8" ht="15" x14ac:dyDescent="0.2">
      <c r="A11" s="8">
        <v>10</v>
      </c>
      <c r="B11" s="14" t="s">
        <v>14</v>
      </c>
      <c r="C11" s="15">
        <v>2567</v>
      </c>
      <c r="D11" s="10">
        <v>311</v>
      </c>
      <c r="E11" s="11">
        <f t="shared" si="0"/>
        <v>5</v>
      </c>
      <c r="F11" s="12">
        <v>1555</v>
      </c>
      <c r="G11" s="1" t="str">
        <f t="shared" si="1"/>
        <v>-</v>
      </c>
    </row>
    <row r="12" spans="1:8" ht="15" x14ac:dyDescent="0.2">
      <c r="A12" s="8">
        <v>11</v>
      </c>
      <c r="B12" s="14" t="s">
        <v>15</v>
      </c>
      <c r="C12" s="15">
        <v>2567</v>
      </c>
      <c r="D12" s="10">
        <v>332</v>
      </c>
      <c r="E12" s="11">
        <f t="shared" si="0"/>
        <v>5</v>
      </c>
      <c r="F12" s="12">
        <v>1660</v>
      </c>
      <c r="G12" s="1" t="str">
        <f t="shared" si="1"/>
        <v>-</v>
      </c>
    </row>
    <row r="13" spans="1:8" ht="15" x14ac:dyDescent="0.2">
      <c r="A13" s="16">
        <v>12</v>
      </c>
      <c r="B13" s="17" t="s">
        <v>16</v>
      </c>
      <c r="C13" s="18">
        <v>2567</v>
      </c>
      <c r="D13" s="19">
        <v>329</v>
      </c>
      <c r="E13" s="20">
        <f t="shared" si="0"/>
        <v>5</v>
      </c>
      <c r="F13" s="21">
        <v>1645</v>
      </c>
      <c r="G13" s="1" t="str">
        <f t="shared" si="1"/>
        <v>-</v>
      </c>
    </row>
    <row r="14" spans="1:8" ht="15" x14ac:dyDescent="0.2">
      <c r="A14" s="16">
        <v>13</v>
      </c>
      <c r="B14" s="17" t="s">
        <v>5</v>
      </c>
      <c r="C14" s="18">
        <v>2567</v>
      </c>
      <c r="D14" s="19">
        <v>300</v>
      </c>
      <c r="E14" s="20">
        <f>(F14/D14)</f>
        <v>4.666666666666667</v>
      </c>
      <c r="F14" s="21">
        <v>1400</v>
      </c>
      <c r="G14" s="1" t="str">
        <f t="shared" si="1"/>
        <v>ค่าไฟลดแล้ว!!</v>
      </c>
    </row>
    <row r="15" spans="1:8" ht="15" x14ac:dyDescent="0.2">
      <c r="A15" s="16">
        <v>14</v>
      </c>
      <c r="B15" s="17" t="s">
        <v>6</v>
      </c>
      <c r="C15" s="18">
        <v>2567</v>
      </c>
      <c r="D15" s="19">
        <v>350</v>
      </c>
      <c r="E15" s="20">
        <f>(F15/D15)</f>
        <v>5.7142857142857144</v>
      </c>
      <c r="F15" s="21">
        <v>2000</v>
      </c>
      <c r="G15" s="1" t="str">
        <f t="shared" si="1"/>
        <v>ค่าไฟขึ้น!!!</v>
      </c>
    </row>
    <row r="16" spans="1:8" s="29" customFormat="1" ht="15" x14ac:dyDescent="0.2">
      <c r="A16" s="22" t="s">
        <v>18</v>
      </c>
      <c r="B16" s="23"/>
      <c r="C16" s="23"/>
      <c r="D16" s="24">
        <f>SUM(D2:D15)</f>
        <v>4809</v>
      </c>
      <c r="E16" s="25"/>
      <c r="F16" s="26">
        <f>SUM(F1:F15)</f>
        <v>24195</v>
      </c>
      <c r="G16" s="27"/>
      <c r="H16" s="28"/>
    </row>
    <row r="17" spans="1:8" s="29" customFormat="1" ht="15" x14ac:dyDescent="0.2">
      <c r="A17" s="28"/>
      <c r="B17" s="39"/>
      <c r="C17" s="39"/>
      <c r="D17" s="28"/>
      <c r="E17" s="40"/>
      <c r="F17" s="40"/>
      <c r="G17" s="28"/>
      <c r="H17" s="28"/>
    </row>
    <row r="18" spans="1:8" x14ac:dyDescent="0.2">
      <c r="E18" s="30" t="s">
        <v>22</v>
      </c>
      <c r="F18" s="32" t="str">
        <f>BAHTTEXT(F16)</f>
        <v>สองหมื่นสี่พันหนึ่งร้อยเก้าสิบห้าบาทถ้วน</v>
      </c>
      <c r="G18" s="32"/>
    </row>
    <row r="19" spans="1:8" s="34" customFormat="1" x14ac:dyDescent="0.2">
      <c r="A19" s="43" t="s">
        <v>28</v>
      </c>
      <c r="B19" s="43"/>
      <c r="E19" s="36" t="s">
        <v>30</v>
      </c>
      <c r="F19" s="37" t="str">
        <f>IF(SUM(F2:F15) &gt;= 20000,"ได้รับส่วนลด 10%","ไม่ได้รับส่วนลด")</f>
        <v>ได้รับส่วนลด 10%</v>
      </c>
      <c r="G19" s="37"/>
    </row>
    <row r="20" spans="1:8" x14ac:dyDescent="0.2">
      <c r="A20" s="44">
        <f ca="1">NOW()</f>
        <v>45420.942764583335</v>
      </c>
      <c r="B20" s="44"/>
      <c r="E20" s="36"/>
      <c r="F20" s="38">
        <f>IF(SUM(F2:F15) &gt;= 20000,(10/100)*Table1[[#Totals],[จำนวนเงิน]])</f>
        <v>2419.5</v>
      </c>
      <c r="G20" s="38"/>
    </row>
    <row r="21" spans="1:8" x14ac:dyDescent="0.2">
      <c r="E21" s="30"/>
      <c r="F21" s="35"/>
      <c r="G21" s="35"/>
    </row>
    <row r="22" spans="1:8" x14ac:dyDescent="0.2">
      <c r="A22" s="45" t="s">
        <v>23</v>
      </c>
      <c r="B22" s="46">
        <f>COUNT(Table1[ลำดับ])</f>
        <v>14</v>
      </c>
      <c r="E22" s="41" t="s">
        <v>31</v>
      </c>
      <c r="F22" s="42">
        <f>Table1[[#Totals],[จำนวนเงิน]]-F20</f>
        <v>21775.5</v>
      </c>
      <c r="G22" s="42"/>
    </row>
    <row r="23" spans="1:8" x14ac:dyDescent="0.2">
      <c r="A23" s="45" t="s">
        <v>19</v>
      </c>
      <c r="B23" s="47">
        <f>AVERAGE(F2:F15)</f>
        <v>1728.2142857142858</v>
      </c>
      <c r="E23" s="30"/>
      <c r="F23" s="35"/>
      <c r="G23" s="35"/>
    </row>
    <row r="24" spans="1:8" x14ac:dyDescent="0.2">
      <c r="A24" s="45" t="s">
        <v>21</v>
      </c>
      <c r="B24" s="47">
        <f>MAX(F1:F15)</f>
        <v>2000</v>
      </c>
    </row>
    <row r="25" spans="1:8" x14ac:dyDescent="0.2">
      <c r="A25" s="45" t="s">
        <v>20</v>
      </c>
      <c r="B25" s="47">
        <f>MIN(F1:F15)</f>
        <v>1400</v>
      </c>
      <c r="E25" s="88" t="s">
        <v>101</v>
      </c>
      <c r="F25" s="89"/>
      <c r="G25" s="89"/>
    </row>
    <row r="26" spans="1:8" x14ac:dyDescent="0.2">
      <c r="E26" s="89"/>
      <c r="F26" s="89"/>
      <c r="G26" s="89"/>
    </row>
    <row r="27" spans="1:8" x14ac:dyDescent="0.2">
      <c r="A27" s="50" t="s">
        <v>24</v>
      </c>
      <c r="B27" s="50"/>
      <c r="E27" s="89"/>
      <c r="F27" s="89"/>
      <c r="G27" s="89"/>
    </row>
    <row r="28" spans="1:8" x14ac:dyDescent="0.2">
      <c r="A28" s="48" t="s">
        <v>25</v>
      </c>
      <c r="B28" s="77">
        <v>3</v>
      </c>
      <c r="C28" s="51" t="s">
        <v>32</v>
      </c>
      <c r="E28" s="89"/>
      <c r="F28" s="89"/>
      <c r="G28" s="89"/>
    </row>
    <row r="29" spans="1:8" x14ac:dyDescent="0.2">
      <c r="A29" s="48" t="s">
        <v>26</v>
      </c>
      <c r="B29" s="48" t="str" cm="1">
        <f t="array" ref="B29">INDEX(Table1[เดือน],B28)</f>
        <v>กรกฎาคม</v>
      </c>
      <c r="E29" s="89"/>
      <c r="F29" s="89"/>
      <c r="G29" s="89"/>
    </row>
    <row r="30" spans="1:8" x14ac:dyDescent="0.2">
      <c r="A30" s="48" t="s">
        <v>17</v>
      </c>
      <c r="B30" s="48" cm="1">
        <f t="array" ref="B30">INDEX(C2:C15,B28)</f>
        <v>2566</v>
      </c>
    </row>
    <row r="31" spans="1:8" x14ac:dyDescent="0.2">
      <c r="A31" s="48" t="s">
        <v>27</v>
      </c>
      <c r="B31" s="49" cm="1">
        <f t="array" ref="B31">INDEX(F2:F15,B28)</f>
        <v>1770</v>
      </c>
    </row>
  </sheetData>
  <mergeCells count="9">
    <mergeCell ref="E25:G29"/>
    <mergeCell ref="A27:B27"/>
    <mergeCell ref="F18:G18"/>
    <mergeCell ref="F19:G19"/>
    <mergeCell ref="F20:G20"/>
    <mergeCell ref="F22:G22"/>
    <mergeCell ref="E19:E20"/>
    <mergeCell ref="A19:B19"/>
    <mergeCell ref="A20:B20"/>
  </mergeCells>
  <phoneticPr fontId="9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DBE8-DC9D-4D54-A97C-05F17FDE7601}">
  <dimension ref="A1:K9"/>
  <sheetViews>
    <sheetView zoomScaleNormal="100" workbookViewId="0">
      <selection activeCell="F5" sqref="F5"/>
    </sheetView>
  </sheetViews>
  <sheetFormatPr defaultRowHeight="14.25" x14ac:dyDescent="0.2"/>
  <cols>
    <col min="1" max="1" width="18.875" style="1" customWidth="1"/>
    <col min="2" max="2" width="12.25" style="1" customWidth="1"/>
    <col min="3" max="4" width="9.375" style="1" customWidth="1"/>
    <col min="5" max="5" width="14.875" style="1" customWidth="1"/>
    <col min="6" max="6" width="18.125" style="1" customWidth="1"/>
    <col min="7" max="16384" width="9" style="1"/>
  </cols>
  <sheetData>
    <row r="1" spans="1:11" ht="19.5" x14ac:dyDescent="0.25">
      <c r="A1" s="57" t="s">
        <v>33</v>
      </c>
      <c r="B1" s="58"/>
      <c r="C1" s="58"/>
      <c r="D1" s="58"/>
      <c r="E1" s="58"/>
      <c r="F1" s="58"/>
    </row>
    <row r="2" spans="1:11" s="33" customFormat="1" ht="14.25" customHeight="1" x14ac:dyDescent="0.2">
      <c r="A2" s="53" t="s">
        <v>34</v>
      </c>
      <c r="B2" s="52" t="s">
        <v>35</v>
      </c>
      <c r="C2" s="52" t="s">
        <v>36</v>
      </c>
      <c r="D2" s="52" t="s">
        <v>37</v>
      </c>
      <c r="E2" s="52" t="s">
        <v>39</v>
      </c>
      <c r="F2" s="55" t="s">
        <v>38</v>
      </c>
      <c r="H2" s="90" t="s">
        <v>100</v>
      </c>
      <c r="I2" s="90"/>
      <c r="J2" s="90"/>
      <c r="K2" s="90"/>
    </row>
    <row r="3" spans="1:11" ht="14.25" customHeight="1" x14ac:dyDescent="0.2">
      <c r="A3" s="8">
        <v>1</v>
      </c>
      <c r="B3" s="10" t="s">
        <v>40</v>
      </c>
      <c r="C3" s="10">
        <v>85</v>
      </c>
      <c r="D3" s="10">
        <f>IF(C3 &gt;= 80,4,IF(C3 &gt;= 75,3.5,IF(C3 &gt;=70,3,IF(C3 &gt;= 65,2.5,IF(C3 &gt;=60,2,IF(C3 &gt;=55,1.5,IF(C3&gt;=50,1,0)))))))</f>
        <v>4</v>
      </c>
      <c r="E3" s="10" t="str">
        <f>IF(C3 &gt;= 80,"A",IF(C3 &gt;= 75,"B+",IF(C3 &gt;=70,"B",IF(C3 &gt;= 65,"C+",IF(C3 &gt;=60,"C",IF(C3 &gt;=55,"D+",IF(C3 &gt;=50,"D","F")))))))</f>
        <v>A</v>
      </c>
      <c r="F3" s="54" t="str">
        <f>IF(C3 &gt;= 80,"ดีเยี่ยม",IF(C3 &gt;= 75,"ดีมาก",IF(C3 &gt;=70,"ดี",IF(C3 &gt;= 65,"ค่อนข้างดี",IF(C3 &gt;=60,"ปานกลาง",IF(C3 &gt;=55,"พอใช้",IF(C3 &gt;=50,"ผ่านเกณฑ์ขั้นต่ำ","ไม่ผ่านเกณฑ์")))))))</f>
        <v>ดีเยี่ยม</v>
      </c>
      <c r="H3" s="90"/>
      <c r="I3" s="90"/>
      <c r="J3" s="90"/>
      <c r="K3" s="90"/>
    </row>
    <row r="4" spans="1:11" x14ac:dyDescent="0.2">
      <c r="A4" s="8">
        <v>2</v>
      </c>
      <c r="B4" s="10" t="s">
        <v>44</v>
      </c>
      <c r="C4" s="10">
        <v>79</v>
      </c>
      <c r="D4" s="10">
        <f>IF(C4 &gt;= 80,4,IF(C4 &gt;= 75,3.5,IF(C4 &gt;=70,3,IF(C4 &gt;= 65,2.5,IF(C4 &gt;=60,2,IF(C4 &gt;=55,1.5,IF(C4 &gt;=50,1,0)))))))</f>
        <v>3.5</v>
      </c>
      <c r="E4" s="10" t="str">
        <f t="shared" ref="E4:E9" si="0">IF(C4 &gt;= 80,"A",IF(C4 &gt;= 75,"B+",IF(C4 &gt;=70,"B",IF(C4 &gt;= 65,"C+",IF(C4 &gt;=60,"C",IF(C4 &gt;=55,"D+",IF(C4 &gt;=50,"D","F")))))))</f>
        <v>B+</v>
      </c>
      <c r="F4" s="54" t="str">
        <f t="shared" ref="F4:F9" si="1">IF(C4 &gt;= 80,"ดีเยี่ยม",IF(C4 &gt;= 75,"ดีมาก",IF(C4 &gt;=70,"ดี",IF(C4 &gt;= 65,"ค่อนข้างดี",IF(C4 &gt;=60,"ปานกลาง",IF(C4 &gt;=55,"พอใช้",IF(C4 &gt;=50,"ผ่านเกณฑ์ขั้นต่ำ","ไม่ผ่านเกณฑ์")))))))</f>
        <v>ดีมาก</v>
      </c>
      <c r="H4" s="90"/>
      <c r="I4" s="90"/>
      <c r="J4" s="90"/>
      <c r="K4" s="90"/>
    </row>
    <row r="5" spans="1:11" x14ac:dyDescent="0.2">
      <c r="A5" s="8">
        <v>3</v>
      </c>
      <c r="B5" s="10" t="s">
        <v>41</v>
      </c>
      <c r="C5" s="10">
        <v>45</v>
      </c>
      <c r="D5" s="10">
        <f t="shared" ref="D4:D9" si="2">IF(C5 &gt;= 80,4,IF(C5 &gt;= 75,3.5,IF(C5 &gt;=70,3,IF(C5 &gt;= 65,2.5,IF(C5 &gt;=60,2,IF(C5 &gt;=55,1.5,IF(C5 &gt;=50,1,0)))))))</f>
        <v>0</v>
      </c>
      <c r="E5" s="10" t="str">
        <f t="shared" si="0"/>
        <v>F</v>
      </c>
      <c r="F5" s="54" t="str">
        <f t="shared" si="1"/>
        <v>ไม่ผ่านเกณฑ์</v>
      </c>
    </row>
    <row r="6" spans="1:11" x14ac:dyDescent="0.2">
      <c r="A6" s="8">
        <v>4</v>
      </c>
      <c r="B6" s="10" t="s">
        <v>42</v>
      </c>
      <c r="C6" s="10">
        <v>54</v>
      </c>
      <c r="D6" s="10">
        <f t="shared" si="2"/>
        <v>1</v>
      </c>
      <c r="E6" s="10" t="str">
        <f t="shared" si="0"/>
        <v>D</v>
      </c>
      <c r="F6" s="54" t="str">
        <f t="shared" si="1"/>
        <v>ผ่านเกณฑ์ขั้นต่ำ</v>
      </c>
    </row>
    <row r="7" spans="1:11" x14ac:dyDescent="0.2">
      <c r="A7" s="8">
        <v>5</v>
      </c>
      <c r="B7" s="10" t="s">
        <v>43</v>
      </c>
      <c r="C7" s="10">
        <v>63</v>
      </c>
      <c r="D7" s="10">
        <f t="shared" si="2"/>
        <v>2</v>
      </c>
      <c r="E7" s="10" t="str">
        <f t="shared" si="0"/>
        <v>C</v>
      </c>
      <c r="F7" s="54" t="str">
        <f t="shared" si="1"/>
        <v>ปานกลาง</v>
      </c>
    </row>
    <row r="8" spans="1:11" x14ac:dyDescent="0.2">
      <c r="A8" s="8">
        <v>6</v>
      </c>
      <c r="B8" s="10" t="s">
        <v>45</v>
      </c>
      <c r="C8" s="10">
        <v>71</v>
      </c>
      <c r="D8" s="10">
        <f t="shared" si="2"/>
        <v>3</v>
      </c>
      <c r="E8" s="10" t="str">
        <f>IF(C8 &gt;= 80,"A",IF(C8 &gt;= 75,"B+",IF(C8 &gt;=70,"B",IF(C8 &gt;= 65,"C+",IF(C8 &gt;=60,"C",IF(C8 &gt;=55,"D+",IF(C8 &gt;=50,"D","F")))))))</f>
        <v>B</v>
      </c>
      <c r="F8" s="54" t="str">
        <f t="shared" si="1"/>
        <v>ดี</v>
      </c>
    </row>
    <row r="9" spans="1:11" x14ac:dyDescent="0.2">
      <c r="A9" s="16">
        <v>7</v>
      </c>
      <c r="B9" s="19" t="s">
        <v>46</v>
      </c>
      <c r="C9" s="19">
        <v>69</v>
      </c>
      <c r="D9" s="19">
        <f t="shared" si="2"/>
        <v>2.5</v>
      </c>
      <c r="E9" s="19" t="str">
        <f t="shared" si="0"/>
        <v>C+</v>
      </c>
      <c r="F9" s="56" t="str">
        <f t="shared" si="1"/>
        <v>ค่อนข้างดี</v>
      </c>
    </row>
  </sheetData>
  <mergeCells count="2">
    <mergeCell ref="A1:F1"/>
    <mergeCell ref="H2:K4"/>
  </mergeCells>
  <pageMargins left="0.25" right="0.25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5AD6-CBE6-4F14-93D8-7DD60291E9DD}">
  <dimension ref="A1:H18"/>
  <sheetViews>
    <sheetView workbookViewId="0">
      <selection activeCell="A16" sqref="A16:E18"/>
    </sheetView>
  </sheetViews>
  <sheetFormatPr defaultRowHeight="14.25" x14ac:dyDescent="0.2"/>
  <cols>
    <col min="1" max="1" width="11.125" style="1" customWidth="1"/>
    <col min="2" max="3" width="9" style="1"/>
    <col min="4" max="4" width="11" style="1" customWidth="1"/>
    <col min="5" max="5" width="20.25" style="1" customWidth="1"/>
    <col min="6" max="16384" width="9" style="1"/>
  </cols>
  <sheetData>
    <row r="1" spans="1:8" ht="19.5" x14ac:dyDescent="0.25">
      <c r="A1" s="59" t="s">
        <v>58</v>
      </c>
      <c r="B1" s="59"/>
      <c r="C1" s="59"/>
      <c r="D1" s="59"/>
      <c r="E1" s="59"/>
      <c r="F1" s="2"/>
      <c r="G1" s="2"/>
      <c r="H1" s="2"/>
    </row>
    <row r="2" spans="1:8" s="33" customFormat="1" x14ac:dyDescent="0.2">
      <c r="A2" s="60" t="s">
        <v>61</v>
      </c>
      <c r="B2" s="61" t="s">
        <v>57</v>
      </c>
      <c r="C2" s="61" t="s">
        <v>59</v>
      </c>
      <c r="D2" s="61" t="s">
        <v>62</v>
      </c>
      <c r="E2" s="62" t="s">
        <v>60</v>
      </c>
    </row>
    <row r="3" spans="1:8" x14ac:dyDescent="0.2">
      <c r="A3" s="8">
        <v>1</v>
      </c>
      <c r="B3" s="10" t="s">
        <v>47</v>
      </c>
      <c r="C3" s="10">
        <v>20</v>
      </c>
      <c r="D3" s="10">
        <v>2</v>
      </c>
      <c r="E3" s="54">
        <v>189</v>
      </c>
    </row>
    <row r="4" spans="1:8" x14ac:dyDescent="0.2">
      <c r="A4" s="8">
        <v>2</v>
      </c>
      <c r="B4" s="10" t="s">
        <v>48</v>
      </c>
      <c r="C4" s="10">
        <v>10</v>
      </c>
      <c r="D4" s="10">
        <v>2</v>
      </c>
      <c r="E4" s="54">
        <v>56</v>
      </c>
    </row>
    <row r="5" spans="1:8" x14ac:dyDescent="0.2">
      <c r="A5" s="8">
        <v>3</v>
      </c>
      <c r="B5" s="10" t="s">
        <v>49</v>
      </c>
      <c r="C5" s="10">
        <v>7</v>
      </c>
      <c r="D5" s="10">
        <v>0</v>
      </c>
      <c r="E5" s="54">
        <v>0</v>
      </c>
    </row>
    <row r="6" spans="1:8" x14ac:dyDescent="0.2">
      <c r="A6" s="8">
        <v>4</v>
      </c>
      <c r="B6" s="10" t="s">
        <v>50</v>
      </c>
      <c r="C6" s="10">
        <v>15</v>
      </c>
      <c r="D6" s="10">
        <v>0</v>
      </c>
      <c r="E6" s="54">
        <v>117</v>
      </c>
    </row>
    <row r="7" spans="1:8" x14ac:dyDescent="0.2">
      <c r="A7" s="8">
        <v>5</v>
      </c>
      <c r="B7" s="10" t="s">
        <v>51</v>
      </c>
      <c r="C7" s="10">
        <v>25</v>
      </c>
      <c r="D7" s="10">
        <v>3</v>
      </c>
      <c r="E7" s="54">
        <v>0</v>
      </c>
    </row>
    <row r="8" spans="1:8" x14ac:dyDescent="0.2">
      <c r="A8" s="8">
        <v>6</v>
      </c>
      <c r="B8" s="10" t="s">
        <v>52</v>
      </c>
      <c r="C8" s="10">
        <v>120</v>
      </c>
      <c r="D8" s="10">
        <v>5</v>
      </c>
      <c r="E8" s="54">
        <v>64</v>
      </c>
    </row>
    <row r="9" spans="1:8" x14ac:dyDescent="0.2">
      <c r="A9" s="8">
        <v>7</v>
      </c>
      <c r="B9" s="10" t="s">
        <v>53</v>
      </c>
      <c r="C9" s="10">
        <v>59</v>
      </c>
      <c r="D9" s="10">
        <v>3</v>
      </c>
      <c r="E9" s="54">
        <v>0</v>
      </c>
    </row>
    <row r="10" spans="1:8" x14ac:dyDescent="0.2">
      <c r="A10" s="8">
        <v>8</v>
      </c>
      <c r="B10" s="10" t="s">
        <v>54</v>
      </c>
      <c r="C10" s="10">
        <v>35</v>
      </c>
      <c r="D10" s="10">
        <v>3</v>
      </c>
      <c r="E10" s="54">
        <v>73</v>
      </c>
    </row>
    <row r="11" spans="1:8" x14ac:dyDescent="0.2">
      <c r="A11" s="8">
        <v>9</v>
      </c>
      <c r="B11" s="10" t="s">
        <v>55</v>
      </c>
      <c r="C11" s="10">
        <v>50</v>
      </c>
      <c r="D11" s="10">
        <v>5</v>
      </c>
      <c r="E11" s="54">
        <v>62</v>
      </c>
    </row>
    <row r="12" spans="1:8" x14ac:dyDescent="0.2">
      <c r="A12" s="16">
        <v>10</v>
      </c>
      <c r="B12" s="19" t="s">
        <v>56</v>
      </c>
      <c r="C12" s="19">
        <v>200</v>
      </c>
      <c r="D12" s="19">
        <v>10</v>
      </c>
      <c r="E12" s="56">
        <v>1</v>
      </c>
    </row>
    <row r="16" spans="1:8" ht="14.25" customHeight="1" x14ac:dyDescent="0.2">
      <c r="A16" s="87" t="s">
        <v>102</v>
      </c>
      <c r="B16" s="87"/>
      <c r="C16" s="87"/>
      <c r="D16" s="87"/>
      <c r="E16" s="87"/>
    </row>
    <row r="17" spans="1:5" ht="14.25" customHeight="1" x14ac:dyDescent="0.2">
      <c r="A17" s="87"/>
      <c r="B17" s="87"/>
      <c r="C17" s="87"/>
      <c r="D17" s="87"/>
      <c r="E17" s="87"/>
    </row>
    <row r="18" spans="1:5" ht="14.25" customHeight="1" x14ac:dyDescent="0.2">
      <c r="A18" s="87"/>
      <c r="B18" s="87"/>
      <c r="C18" s="87"/>
      <c r="D18" s="87"/>
      <c r="E18" s="87"/>
    </row>
  </sheetData>
  <mergeCells count="2">
    <mergeCell ref="A1:E1"/>
    <mergeCell ref="A16:E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E63-871C-4D57-B2B4-AC82040BF62F}">
  <dimension ref="A1:S15"/>
  <sheetViews>
    <sheetView zoomScaleNormal="100" workbookViewId="0">
      <selection activeCell="H3" sqref="H3"/>
    </sheetView>
  </sheetViews>
  <sheetFormatPr defaultRowHeight="14.25" x14ac:dyDescent="0.2"/>
  <cols>
    <col min="1" max="2" width="13.625" style="1" customWidth="1"/>
    <col min="3" max="3" width="11.5" style="31" customWidth="1"/>
    <col min="4" max="4" width="14.625" style="31" customWidth="1"/>
    <col min="5" max="5" width="20.5" style="1" customWidth="1"/>
    <col min="6" max="6" width="20" style="1" customWidth="1"/>
    <col min="7" max="7" width="21" style="1" customWidth="1"/>
    <col min="8" max="8" width="16.375" style="1" customWidth="1"/>
    <col min="9" max="19" width="9" style="7"/>
    <col min="20" max="16384" width="9" style="1"/>
  </cols>
  <sheetData>
    <row r="1" spans="1:19" s="65" customFormat="1" ht="22.5" x14ac:dyDescent="0.3">
      <c r="A1" s="64" t="s">
        <v>63</v>
      </c>
      <c r="B1" s="64"/>
      <c r="C1" s="64"/>
      <c r="D1" s="64"/>
      <c r="E1" s="64"/>
      <c r="F1" s="64"/>
      <c r="G1" s="64"/>
      <c r="H1" s="6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</row>
    <row r="2" spans="1:19" s="63" customFormat="1" x14ac:dyDescent="0.2">
      <c r="A2" s="68" t="s">
        <v>64</v>
      </c>
      <c r="B2" s="69" t="s">
        <v>57</v>
      </c>
      <c r="C2" s="70" t="s">
        <v>59</v>
      </c>
      <c r="D2" s="70" t="s">
        <v>66</v>
      </c>
      <c r="E2" s="69" t="s">
        <v>65</v>
      </c>
      <c r="F2" s="69" t="s">
        <v>60</v>
      </c>
      <c r="G2" s="69" t="s">
        <v>67</v>
      </c>
      <c r="H2" s="68" t="s">
        <v>68</v>
      </c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</row>
    <row r="3" spans="1:19" x14ac:dyDescent="0.2">
      <c r="A3" s="66">
        <v>10</v>
      </c>
      <c r="B3" s="66" t="str" cm="1">
        <f t="array" ref="B3">INDEX(Table4[ชื่อ],เช็คสินค้าในร้าน!A3)</f>
        <v>เสื้อ</v>
      </c>
      <c r="C3" s="67" cm="1">
        <f t="array" ref="C3">INDEX(Table4[ราคา],เช็คสินค้าในร้าน!A3)</f>
        <v>200</v>
      </c>
      <c r="D3" s="67" cm="1">
        <f t="array" ref="D3">INDEX((Table4[ส่วนลด%]/100)*C3,เช็คสินค้าในร้าน!A3)</f>
        <v>20</v>
      </c>
      <c r="E3" s="67">
        <f>C3-D3</f>
        <v>180</v>
      </c>
      <c r="F3" s="66" cm="1">
        <f t="array" ref="F3">INDEX(Table4[จำนวนสินค้าในสต๊อก],เช็คสินค้าในร้าน!A3)</f>
        <v>1</v>
      </c>
      <c r="G3" s="66" t="str">
        <f>IF(F3 &gt; 0,"สินค้าพร้อมจัดส่ง","สินค้าหมด")</f>
        <v>สินค้าพร้อมจัดส่ง</v>
      </c>
      <c r="H3" s="67">
        <f>E3</f>
        <v>180</v>
      </c>
    </row>
    <row r="4" spans="1:19" s="73" customFormat="1" x14ac:dyDescent="0.2">
      <c r="A4" s="71"/>
      <c r="B4" s="71"/>
      <c r="C4" s="72"/>
      <c r="D4" s="72"/>
      <c r="E4" s="71"/>
      <c r="F4" s="71"/>
      <c r="G4" s="71"/>
      <c r="H4" s="71"/>
    </row>
    <row r="5" spans="1:19" s="7" customFormat="1" x14ac:dyDescent="0.2">
      <c r="C5" s="76"/>
      <c r="D5" s="76"/>
    </row>
    <row r="6" spans="1:19" s="7" customFormat="1" x14ac:dyDescent="0.2">
      <c r="C6" s="76"/>
      <c r="D6" s="76"/>
    </row>
    <row r="7" spans="1:19" s="7" customFormat="1" x14ac:dyDescent="0.2">
      <c r="B7" s="91" t="s">
        <v>103</v>
      </c>
      <c r="C7" s="91"/>
      <c r="D7" s="91"/>
      <c r="E7" s="91"/>
      <c r="F7" s="91"/>
      <c r="G7" s="91"/>
    </row>
    <row r="8" spans="1:19" s="7" customFormat="1" x14ac:dyDescent="0.2">
      <c r="B8" s="91"/>
      <c r="C8" s="91"/>
      <c r="D8" s="91"/>
      <c r="E8" s="91"/>
      <c r="F8" s="91"/>
      <c r="G8" s="91"/>
    </row>
    <row r="9" spans="1:19" s="7" customFormat="1" x14ac:dyDescent="0.2">
      <c r="B9" s="91"/>
      <c r="C9" s="91"/>
      <c r="D9" s="91"/>
      <c r="E9" s="91"/>
      <c r="F9" s="91"/>
      <c r="G9" s="91"/>
    </row>
    <row r="10" spans="1:19" s="7" customFormat="1" x14ac:dyDescent="0.2">
      <c r="B10" s="91"/>
      <c r="C10" s="91"/>
      <c r="D10" s="91"/>
      <c r="E10" s="91"/>
      <c r="F10" s="91"/>
      <c r="G10" s="91"/>
    </row>
    <row r="11" spans="1:19" s="7" customFormat="1" x14ac:dyDescent="0.2">
      <c r="C11" s="76"/>
      <c r="D11" s="76"/>
    </row>
    <row r="12" spans="1:19" s="7" customFormat="1" x14ac:dyDescent="0.2">
      <c r="C12" s="76"/>
      <c r="D12" s="76"/>
    </row>
    <row r="13" spans="1:19" s="7" customFormat="1" x14ac:dyDescent="0.2">
      <c r="C13" s="76"/>
      <c r="D13" s="76"/>
    </row>
    <row r="14" spans="1:19" s="7" customFormat="1" x14ac:dyDescent="0.2">
      <c r="C14" s="76"/>
      <c r="D14" s="76"/>
    </row>
    <row r="15" spans="1:19" s="7" customFormat="1" x14ac:dyDescent="0.2">
      <c r="C15" s="76"/>
      <c r="D15" s="76"/>
    </row>
  </sheetData>
  <mergeCells count="2">
    <mergeCell ref="A1:H1"/>
    <mergeCell ref="B7:G10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1AD4-26C0-46E0-9FD8-7772CD7731BB}">
  <dimension ref="A1:H28"/>
  <sheetViews>
    <sheetView tabSelected="1" workbookViewId="0">
      <selection activeCell="H5" sqref="H5"/>
    </sheetView>
  </sheetViews>
  <sheetFormatPr defaultRowHeight="14.25" x14ac:dyDescent="0.2"/>
  <cols>
    <col min="1" max="1" width="9" style="1"/>
    <col min="2" max="2" width="20.125" style="1" customWidth="1"/>
    <col min="3" max="3" width="18.875" style="31" customWidth="1"/>
    <col min="4" max="5" width="9" style="1"/>
    <col min="6" max="6" width="18.625" style="1" customWidth="1"/>
    <col min="7" max="7" width="20" style="1" customWidth="1"/>
    <col min="8" max="8" width="14.5" style="31" customWidth="1"/>
    <col min="9" max="16384" width="9" style="1"/>
  </cols>
  <sheetData>
    <row r="1" spans="1:8" ht="27" customHeight="1" x14ac:dyDescent="0.2">
      <c r="A1" s="78" t="s">
        <v>69</v>
      </c>
      <c r="B1" s="78"/>
      <c r="C1" s="78"/>
      <c r="F1" s="86" t="s">
        <v>99</v>
      </c>
      <c r="G1" s="86"/>
      <c r="H1" s="86"/>
    </row>
    <row r="2" spans="1:8" s="34" customFormat="1" x14ac:dyDescent="0.2">
      <c r="A2" s="79" t="s">
        <v>70</v>
      </c>
      <c r="B2" s="79" t="s">
        <v>57</v>
      </c>
      <c r="C2" s="80" t="s">
        <v>71</v>
      </c>
    </row>
    <row r="3" spans="1:8" x14ac:dyDescent="0.2">
      <c r="A3" s="81">
        <v>1</v>
      </c>
      <c r="B3" s="81" t="s">
        <v>72</v>
      </c>
      <c r="C3" s="82">
        <v>20654</v>
      </c>
      <c r="F3" s="83" t="s">
        <v>98</v>
      </c>
      <c r="G3" s="83"/>
      <c r="H3" s="83"/>
    </row>
    <row r="4" spans="1:8" x14ac:dyDescent="0.2">
      <c r="A4" s="81">
        <v>2</v>
      </c>
      <c r="B4" s="81" t="s">
        <v>73</v>
      </c>
      <c r="C4" s="82">
        <v>58324</v>
      </c>
      <c r="F4" s="84" t="s">
        <v>70</v>
      </c>
      <c r="G4" s="66" t="s">
        <v>57</v>
      </c>
      <c r="H4" s="67" t="s">
        <v>71</v>
      </c>
    </row>
    <row r="5" spans="1:8" x14ac:dyDescent="0.2">
      <c r="A5" s="81">
        <v>3</v>
      </c>
      <c r="B5" s="81" t="s">
        <v>74</v>
      </c>
      <c r="C5" s="82">
        <v>10500</v>
      </c>
      <c r="F5" s="85">
        <v>1</v>
      </c>
      <c r="G5" s="66" t="str">
        <f>VLOOKUP(F5,A1:C28,2,0)</f>
        <v>A</v>
      </c>
      <c r="H5" s="67">
        <f>VLOOKUP(F5,A1:C28,3,0)</f>
        <v>20654</v>
      </c>
    </row>
    <row r="6" spans="1:8" x14ac:dyDescent="0.2">
      <c r="A6" s="81">
        <v>4</v>
      </c>
      <c r="B6" s="81" t="s">
        <v>75</v>
      </c>
      <c r="C6" s="82">
        <v>8900</v>
      </c>
    </row>
    <row r="7" spans="1:8" x14ac:dyDescent="0.2">
      <c r="A7" s="81">
        <v>5</v>
      </c>
      <c r="B7" s="81" t="s">
        <v>76</v>
      </c>
      <c r="C7" s="82">
        <v>50412</v>
      </c>
    </row>
    <row r="8" spans="1:8" x14ac:dyDescent="0.2">
      <c r="A8" s="81">
        <v>6</v>
      </c>
      <c r="B8" s="81" t="s">
        <v>77</v>
      </c>
      <c r="C8" s="82">
        <v>102045</v>
      </c>
    </row>
    <row r="9" spans="1:8" x14ac:dyDescent="0.2">
      <c r="A9" s="81">
        <v>7</v>
      </c>
      <c r="B9" s="81" t="s">
        <v>78</v>
      </c>
      <c r="C9" s="82">
        <v>3500</v>
      </c>
    </row>
    <row r="10" spans="1:8" x14ac:dyDescent="0.2">
      <c r="A10" s="81">
        <v>8</v>
      </c>
      <c r="B10" s="81" t="s">
        <v>79</v>
      </c>
      <c r="C10" s="82">
        <v>9950</v>
      </c>
    </row>
    <row r="11" spans="1:8" x14ac:dyDescent="0.2">
      <c r="A11" s="81">
        <v>9</v>
      </c>
      <c r="B11" s="81" t="s">
        <v>80</v>
      </c>
      <c r="C11" s="82">
        <v>1050</v>
      </c>
    </row>
    <row r="12" spans="1:8" x14ac:dyDescent="0.2">
      <c r="A12" s="81">
        <v>10</v>
      </c>
      <c r="B12" s="81" t="s">
        <v>81</v>
      </c>
      <c r="C12" s="82">
        <v>390</v>
      </c>
    </row>
    <row r="13" spans="1:8" x14ac:dyDescent="0.2">
      <c r="A13" s="81">
        <v>11</v>
      </c>
      <c r="B13" s="81" t="s">
        <v>82</v>
      </c>
      <c r="C13" s="82">
        <v>70895</v>
      </c>
    </row>
    <row r="14" spans="1:8" x14ac:dyDescent="0.2">
      <c r="A14" s="81">
        <v>12</v>
      </c>
      <c r="B14" s="81" t="s">
        <v>83</v>
      </c>
      <c r="C14" s="82">
        <v>35412</v>
      </c>
    </row>
    <row r="15" spans="1:8" x14ac:dyDescent="0.2">
      <c r="A15" s="81">
        <v>13</v>
      </c>
      <c r="B15" s="81" t="s">
        <v>84</v>
      </c>
      <c r="C15" s="82">
        <v>65050</v>
      </c>
    </row>
    <row r="16" spans="1:8" x14ac:dyDescent="0.2">
      <c r="A16" s="81">
        <v>14</v>
      </c>
      <c r="B16" s="81" t="s">
        <v>85</v>
      </c>
      <c r="C16" s="82">
        <v>36300</v>
      </c>
    </row>
    <row r="17" spans="1:3" x14ac:dyDescent="0.2">
      <c r="A17" s="81">
        <v>15</v>
      </c>
      <c r="B17" s="81" t="s">
        <v>86</v>
      </c>
      <c r="C17" s="82">
        <v>27000</v>
      </c>
    </row>
    <row r="18" spans="1:3" x14ac:dyDescent="0.2">
      <c r="A18" s="81">
        <v>16</v>
      </c>
      <c r="B18" s="81" t="s">
        <v>87</v>
      </c>
      <c r="C18" s="82">
        <v>8500</v>
      </c>
    </row>
    <row r="19" spans="1:3" x14ac:dyDescent="0.2">
      <c r="A19" s="81">
        <v>17</v>
      </c>
      <c r="B19" s="81" t="s">
        <v>88</v>
      </c>
      <c r="C19" s="82">
        <v>75060</v>
      </c>
    </row>
    <row r="20" spans="1:3" x14ac:dyDescent="0.2">
      <c r="A20" s="81">
        <v>18</v>
      </c>
      <c r="B20" s="81" t="s">
        <v>89</v>
      </c>
      <c r="C20" s="82">
        <v>5500</v>
      </c>
    </row>
    <row r="21" spans="1:3" x14ac:dyDescent="0.2">
      <c r="A21" s="81">
        <v>19</v>
      </c>
      <c r="B21" s="81" t="s">
        <v>90</v>
      </c>
      <c r="C21" s="82">
        <v>790</v>
      </c>
    </row>
    <row r="22" spans="1:3" x14ac:dyDescent="0.2">
      <c r="A22" s="81">
        <v>20</v>
      </c>
      <c r="B22" s="81" t="s">
        <v>91</v>
      </c>
      <c r="C22" s="82">
        <v>200800</v>
      </c>
    </row>
    <row r="23" spans="1:3" x14ac:dyDescent="0.2">
      <c r="A23" s="81">
        <v>21</v>
      </c>
      <c r="B23" s="81" t="s">
        <v>92</v>
      </c>
      <c r="C23" s="82">
        <v>60285</v>
      </c>
    </row>
    <row r="24" spans="1:3" x14ac:dyDescent="0.2">
      <c r="A24" s="81">
        <v>22</v>
      </c>
      <c r="B24" s="81" t="s">
        <v>93</v>
      </c>
      <c r="C24" s="82">
        <v>45050</v>
      </c>
    </row>
    <row r="25" spans="1:3" x14ac:dyDescent="0.2">
      <c r="A25" s="81">
        <v>23</v>
      </c>
      <c r="B25" s="81" t="s">
        <v>94</v>
      </c>
      <c r="C25" s="82">
        <v>903540</v>
      </c>
    </row>
    <row r="26" spans="1:3" x14ac:dyDescent="0.2">
      <c r="A26" s="81">
        <v>24</v>
      </c>
      <c r="B26" s="81" t="s">
        <v>95</v>
      </c>
      <c r="C26" s="82">
        <v>60305</v>
      </c>
    </row>
    <row r="27" spans="1:3" x14ac:dyDescent="0.2">
      <c r="A27" s="81">
        <v>25</v>
      </c>
      <c r="B27" s="81" t="s">
        <v>96</v>
      </c>
      <c r="C27" s="82">
        <v>10549</v>
      </c>
    </row>
    <row r="28" spans="1:3" x14ac:dyDescent="0.2">
      <c r="A28" s="81">
        <v>26</v>
      </c>
      <c r="B28" s="81" t="s">
        <v>97</v>
      </c>
      <c r="C28" s="82">
        <v>53698</v>
      </c>
    </row>
  </sheetData>
  <mergeCells count="3">
    <mergeCell ref="A1:C1"/>
    <mergeCell ref="F3:H3"/>
    <mergeCell ref="F1:H1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94D59D-F730-439C-83B2-8056CF5775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ค่าไฟฟ้า 1 ปี</vt:lpstr>
      <vt:lpstr>โปรแกรมคำนวณเกรด</vt:lpstr>
      <vt:lpstr>รายการสินค้า</vt:lpstr>
      <vt:lpstr>เช็คสินค้าในร้าน</vt:lpstr>
      <vt:lpstr>ข้อมูลลูกค้า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ธีระพล เขียวชะคราม</dc:creator>
  <cp:lastModifiedBy>ธีระพล เขียวชะคราม</cp:lastModifiedBy>
  <cp:lastPrinted>2024-05-08T15:25:23Z</cp:lastPrinted>
  <dcterms:created xsi:type="dcterms:W3CDTF">2024-05-08T09:18:23Z</dcterms:created>
  <dcterms:modified xsi:type="dcterms:W3CDTF">2024-05-08T15:44:49Z</dcterms:modified>
</cp:coreProperties>
</file>