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30" windowWidth="15600" windowHeight="6645" firstSheet="9" activeTab="21"/>
  </bookViews>
  <sheets>
    <sheet name="rm1" sheetId="1" r:id="rId1"/>
    <sheet name="rm2" sheetId="4" r:id="rId2"/>
    <sheet name="rm3" sheetId="6" r:id="rId3"/>
    <sheet name="rm4" sheetId="7" r:id="rId4"/>
    <sheet name="rm5" sheetId="8" r:id="rId5"/>
    <sheet name="rm6" sheetId="9" r:id="rId6"/>
    <sheet name="rm7" sheetId="10" r:id="rId7"/>
    <sheet name="rm8" sheetId="11" r:id="rId8"/>
    <sheet name="rm9" sheetId="12" r:id="rId9"/>
    <sheet name="rm10" sheetId="13" r:id="rId10"/>
    <sheet name="rm11" sheetId="14" r:id="rId11"/>
    <sheet name="rm12" sheetId="15" r:id="rId12"/>
    <sheet name="rm13" sheetId="16" r:id="rId13"/>
    <sheet name="rm14" sheetId="17" r:id="rId14"/>
    <sheet name="rm15" sheetId="18" r:id="rId15"/>
    <sheet name="rm16" sheetId="19" r:id="rId16"/>
    <sheet name="rm17" sheetId="20" r:id="rId17"/>
    <sheet name="rm18" sheetId="21" r:id="rId18"/>
    <sheet name="rm 19" sheetId="22" r:id="rId19"/>
    <sheet name="rm 20" sheetId="23" r:id="rId20"/>
    <sheet name="rm 21" sheetId="24" r:id="rId21"/>
    <sheet name="rm 22" sheetId="25" r:id="rId22"/>
    <sheet name="Sheet2" sheetId="2" r:id="rId23"/>
    <sheet name="Sheet3" sheetId="3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Print_Titles" localSheetId="18">'rm 19'!$6:$7</definedName>
    <definedName name="_xlnm.Print_Titles" localSheetId="19">'rm 20'!$6:$7</definedName>
    <definedName name="_xlnm.Print_Titles" localSheetId="20">'rm 21'!$6:$7</definedName>
    <definedName name="_xlnm.Print_Titles" localSheetId="21">'rm 22'!$6:$7</definedName>
    <definedName name="_xlnm.Print_Titles" localSheetId="0">'rm1'!$6:$7</definedName>
    <definedName name="_xlnm.Print_Titles" localSheetId="9">'rm10'!$6:$7</definedName>
    <definedName name="_xlnm.Print_Titles" localSheetId="10">'rm11'!$6:$7</definedName>
    <definedName name="_xlnm.Print_Titles" localSheetId="11">'rm12'!$6:$7</definedName>
    <definedName name="_xlnm.Print_Titles" localSheetId="12">'rm13'!$6:$7</definedName>
    <definedName name="_xlnm.Print_Titles" localSheetId="13">'rm14'!$6:$7</definedName>
    <definedName name="_xlnm.Print_Titles" localSheetId="14">'rm15'!$6:$7</definedName>
    <definedName name="_xlnm.Print_Titles" localSheetId="15">'rm16'!$6:$7</definedName>
    <definedName name="_xlnm.Print_Titles" localSheetId="16">'rm17'!$6:$7</definedName>
    <definedName name="_xlnm.Print_Titles" localSheetId="17">'rm18'!$6:$7</definedName>
    <definedName name="_xlnm.Print_Titles" localSheetId="1">'rm2'!$6:$7</definedName>
    <definedName name="_xlnm.Print_Titles" localSheetId="2">'rm3'!$6:$7</definedName>
    <definedName name="_xlnm.Print_Titles" localSheetId="3">'rm4'!$6:$7</definedName>
    <definedName name="_xlnm.Print_Titles" localSheetId="4">'rm5'!$6:$7</definedName>
    <definedName name="_xlnm.Print_Titles" localSheetId="5">'rm6'!$6:$7</definedName>
    <definedName name="_xlnm.Print_Titles" localSheetId="6">'rm7'!$6:$7</definedName>
    <definedName name="_xlnm.Print_Titles" localSheetId="7">'rm8'!$6:$7</definedName>
    <definedName name="_xlnm.Print_Titles" localSheetId="8">'rm9'!$6:$7</definedName>
  </definedNames>
  <calcPr calcId="124519"/>
</workbook>
</file>

<file path=xl/calcChain.xml><?xml version="1.0" encoding="utf-8"?>
<calcChain xmlns="http://schemas.openxmlformats.org/spreadsheetml/2006/main">
  <c r="E11" i="25"/>
  <c r="C62" l="1"/>
  <c r="D12"/>
  <c r="D13"/>
  <c r="D14"/>
  <c r="F14" s="1"/>
  <c r="D15"/>
  <c r="D16"/>
  <c r="D17"/>
  <c r="D18"/>
  <c r="F18" s="1"/>
  <c r="D19"/>
  <c r="D20"/>
  <c r="D21"/>
  <c r="D22"/>
  <c r="F22" s="1"/>
  <c r="D23"/>
  <c r="D24"/>
  <c r="D25"/>
  <c r="D26"/>
  <c r="F26" s="1"/>
  <c r="G26" s="1"/>
  <c r="D27"/>
  <c r="D28"/>
  <c r="D29"/>
  <c r="D30"/>
  <c r="D31"/>
  <c r="D32"/>
  <c r="D33"/>
  <c r="D34"/>
  <c r="F34" s="1"/>
  <c r="D35"/>
  <c r="F35" s="1"/>
  <c r="D36"/>
  <c r="D37"/>
  <c r="D38"/>
  <c r="D39"/>
  <c r="F39" s="1"/>
  <c r="D40"/>
  <c r="D41"/>
  <c r="D42"/>
  <c r="F42" s="1"/>
  <c r="D43"/>
  <c r="D44"/>
  <c r="D45"/>
  <c r="D46"/>
  <c r="F46" s="1"/>
  <c r="D47"/>
  <c r="F47" s="1"/>
  <c r="D48"/>
  <c r="D49"/>
  <c r="D50"/>
  <c r="F50" s="1"/>
  <c r="D51"/>
  <c r="D52"/>
  <c r="D53"/>
  <c r="D54"/>
  <c r="F54" s="1"/>
  <c r="H54" s="1"/>
  <c r="D55"/>
  <c r="D56"/>
  <c r="D57"/>
  <c r="D58"/>
  <c r="F58" s="1"/>
  <c r="H58" s="1"/>
  <c r="D11"/>
  <c r="F57"/>
  <c r="H57" s="1"/>
  <c r="F56"/>
  <c r="H56" s="1"/>
  <c r="F55"/>
  <c r="H55" s="1"/>
  <c r="F49"/>
  <c r="F48"/>
  <c r="G44"/>
  <c r="F43"/>
  <c r="G43" s="1"/>
  <c r="F41"/>
  <c r="F40"/>
  <c r="F37"/>
  <c r="F36"/>
  <c r="G36" s="1"/>
  <c r="F33"/>
  <c r="F32"/>
  <c r="F29"/>
  <c r="F28"/>
  <c r="G28" s="1"/>
  <c r="F27"/>
  <c r="G27" s="1"/>
  <c r="C22"/>
  <c r="F21"/>
  <c r="H21" s="1"/>
  <c r="C21"/>
  <c r="F20"/>
  <c r="C20"/>
  <c r="F19"/>
  <c r="C19"/>
  <c r="C18"/>
  <c r="C59" s="1"/>
  <c r="F12"/>
  <c r="F11"/>
  <c r="D59"/>
  <c r="E43" i="24"/>
  <c r="E36"/>
  <c r="E15"/>
  <c r="G19" i="25" l="1"/>
  <c r="G21"/>
  <c r="G18"/>
  <c r="H18"/>
  <c r="G32"/>
  <c r="H32"/>
  <c r="G41"/>
  <c r="H41"/>
  <c r="G46"/>
  <c r="H46"/>
  <c r="G20"/>
  <c r="H20"/>
  <c r="G33"/>
  <c r="H33"/>
  <c r="G42"/>
  <c r="H42"/>
  <c r="G47"/>
  <c r="H47"/>
  <c r="G35"/>
  <c r="H35"/>
  <c r="G40"/>
  <c r="H40"/>
  <c r="G49"/>
  <c r="H49"/>
  <c r="G12"/>
  <c r="H12"/>
  <c r="G29"/>
  <c r="H29"/>
  <c r="G50"/>
  <c r="H50"/>
  <c r="G14"/>
  <c r="H14"/>
  <c r="G22"/>
  <c r="H22"/>
  <c r="G34"/>
  <c r="H34"/>
  <c r="G39"/>
  <c r="H39"/>
  <c r="G48"/>
  <c r="H48"/>
  <c r="H19"/>
  <c r="G54"/>
  <c r="G55"/>
  <c r="G56"/>
  <c r="G57"/>
  <c r="G58"/>
  <c r="H26"/>
  <c r="H27"/>
  <c r="H28"/>
  <c r="H36"/>
  <c r="H43"/>
  <c r="H11"/>
  <c r="G11"/>
  <c r="F36" i="24"/>
  <c r="G36" s="1"/>
  <c r="E29"/>
  <c r="F29" s="1"/>
  <c r="G29" s="1"/>
  <c r="D13"/>
  <c r="F13" s="1"/>
  <c r="G13" s="1"/>
  <c r="D14"/>
  <c r="D15"/>
  <c r="F15" s="1"/>
  <c r="G15" s="1"/>
  <c r="D16"/>
  <c r="D17"/>
  <c r="D18"/>
  <c r="D20"/>
  <c r="D21"/>
  <c r="F21" s="1"/>
  <c r="D22"/>
  <c r="D23"/>
  <c r="D24"/>
  <c r="D25"/>
  <c r="D27"/>
  <c r="D28"/>
  <c r="D29"/>
  <c r="D30"/>
  <c r="D31"/>
  <c r="D32"/>
  <c r="D34"/>
  <c r="D35"/>
  <c r="F35" s="1"/>
  <c r="G35" s="1"/>
  <c r="D36"/>
  <c r="D37"/>
  <c r="F37" s="1"/>
  <c r="D38"/>
  <c r="D39"/>
  <c r="F39" s="1"/>
  <c r="G39" s="1"/>
  <c r="D41"/>
  <c r="F41" s="1"/>
  <c r="G41" s="1"/>
  <c r="D42"/>
  <c r="D43"/>
  <c r="F43" s="1"/>
  <c r="G43" s="1"/>
  <c r="D44"/>
  <c r="D45"/>
  <c r="D46"/>
  <c r="D47"/>
  <c r="D48"/>
  <c r="D49"/>
  <c r="D50"/>
  <c r="D51"/>
  <c r="D52"/>
  <c r="D53"/>
  <c r="D54"/>
  <c r="D55"/>
  <c r="F55" s="1"/>
  <c r="D56"/>
  <c r="D57"/>
  <c r="F57" s="1"/>
  <c r="D58"/>
  <c r="D11"/>
  <c r="F58"/>
  <c r="F56"/>
  <c r="F54"/>
  <c r="F50"/>
  <c r="F49"/>
  <c r="F48"/>
  <c r="F47"/>
  <c r="F46"/>
  <c r="G44"/>
  <c r="F42"/>
  <c r="G42" s="1"/>
  <c r="F34"/>
  <c r="G34" s="1"/>
  <c r="F32"/>
  <c r="G32" s="1"/>
  <c r="F28"/>
  <c r="G28" s="1"/>
  <c r="F27"/>
  <c r="G27" s="1"/>
  <c r="F22"/>
  <c r="C22"/>
  <c r="C21"/>
  <c r="F20"/>
  <c r="C20"/>
  <c r="C19"/>
  <c r="F18"/>
  <c r="C18"/>
  <c r="C59" s="1"/>
  <c r="F14"/>
  <c r="G14" s="1"/>
  <c r="E11" i="23"/>
  <c r="K11" i="25" l="1"/>
  <c r="H27" i="24"/>
  <c r="H29"/>
  <c r="G21"/>
  <c r="H28"/>
  <c r="H48"/>
  <c r="G48"/>
  <c r="H18"/>
  <c r="G18"/>
  <c r="H47"/>
  <c r="G47"/>
  <c r="G55"/>
  <c r="H55"/>
  <c r="H46"/>
  <c r="G46"/>
  <c r="H50"/>
  <c r="G50"/>
  <c r="G54"/>
  <c r="H54"/>
  <c r="G58"/>
  <c r="H58"/>
  <c r="H22"/>
  <c r="G22"/>
  <c r="H49"/>
  <c r="G49"/>
  <c r="G57"/>
  <c r="H57"/>
  <c r="G20"/>
  <c r="H20"/>
  <c r="G56"/>
  <c r="H56"/>
  <c r="H21"/>
  <c r="H13"/>
  <c r="H14"/>
  <c r="H15"/>
  <c r="H32"/>
  <c r="H34"/>
  <c r="H35"/>
  <c r="H36"/>
  <c r="H39"/>
  <c r="H41"/>
  <c r="H42"/>
  <c r="H43"/>
  <c r="C62" i="23"/>
  <c r="E59"/>
  <c r="E39"/>
  <c r="D13"/>
  <c r="F13" s="1"/>
  <c r="D14"/>
  <c r="D15"/>
  <c r="F15" s="1"/>
  <c r="D16"/>
  <c r="D17"/>
  <c r="D18"/>
  <c r="D20"/>
  <c r="D21"/>
  <c r="F21" s="1"/>
  <c r="D22"/>
  <c r="D23"/>
  <c r="D24"/>
  <c r="D25"/>
  <c r="D27"/>
  <c r="F27" s="1"/>
  <c r="D28"/>
  <c r="D29"/>
  <c r="F29" s="1"/>
  <c r="D30"/>
  <c r="D31"/>
  <c r="D32"/>
  <c r="D34"/>
  <c r="D35"/>
  <c r="F35" s="1"/>
  <c r="D36"/>
  <c r="D37"/>
  <c r="F37" s="1"/>
  <c r="D38"/>
  <c r="D39"/>
  <c r="D41"/>
  <c r="D42"/>
  <c r="D43"/>
  <c r="F43" s="1"/>
  <c r="G43" s="1"/>
  <c r="D44"/>
  <c r="D45"/>
  <c r="D46"/>
  <c r="D47"/>
  <c r="D48"/>
  <c r="D49"/>
  <c r="D50"/>
  <c r="D51"/>
  <c r="D52"/>
  <c r="D53"/>
  <c r="D54"/>
  <c r="D55"/>
  <c r="F55" s="1"/>
  <c r="H55" s="1"/>
  <c r="D56"/>
  <c r="D57"/>
  <c r="F57" s="1"/>
  <c r="H57" s="1"/>
  <c r="D58"/>
  <c r="D11"/>
  <c r="F58"/>
  <c r="H58" s="1"/>
  <c r="F56"/>
  <c r="H56" s="1"/>
  <c r="F54"/>
  <c r="H54" s="1"/>
  <c r="F50"/>
  <c r="F49"/>
  <c r="F48"/>
  <c r="F47"/>
  <c r="F46"/>
  <c r="G44"/>
  <c r="F42"/>
  <c r="G42" s="1"/>
  <c r="F41"/>
  <c r="G41" s="1"/>
  <c r="F36"/>
  <c r="F34"/>
  <c r="F32"/>
  <c r="F28"/>
  <c r="F22"/>
  <c r="H22" s="1"/>
  <c r="C22"/>
  <c r="G22" s="1"/>
  <c r="C21"/>
  <c r="F20"/>
  <c r="H20" s="1"/>
  <c r="C20"/>
  <c r="G20" s="1"/>
  <c r="C19"/>
  <c r="F18"/>
  <c r="H18" s="1"/>
  <c r="C18"/>
  <c r="C59" s="1"/>
  <c r="F14"/>
  <c r="F11"/>
  <c r="D13" i="22"/>
  <c r="D14"/>
  <c r="D15"/>
  <c r="D16"/>
  <c r="D17"/>
  <c r="D18"/>
  <c r="D20"/>
  <c r="D21"/>
  <c r="D22"/>
  <c r="D23"/>
  <c r="D24"/>
  <c r="D25"/>
  <c r="D27"/>
  <c r="D28"/>
  <c r="D29"/>
  <c r="D30"/>
  <c r="D31"/>
  <c r="D32"/>
  <c r="D34"/>
  <c r="D35"/>
  <c r="D36"/>
  <c r="D37"/>
  <c r="D38"/>
  <c r="D39"/>
  <c r="F39" s="1"/>
  <c r="G39" s="1"/>
  <c r="D41"/>
  <c r="F41" s="1"/>
  <c r="G41" s="1"/>
  <c r="D42"/>
  <c r="D43"/>
  <c r="F43" s="1"/>
  <c r="G43" s="1"/>
  <c r="D44"/>
  <c r="D45"/>
  <c r="D46"/>
  <c r="D47"/>
  <c r="D48"/>
  <c r="D49"/>
  <c r="F49" s="1"/>
  <c r="D50"/>
  <c r="D51"/>
  <c r="D52"/>
  <c r="D53"/>
  <c r="D54"/>
  <c r="D55"/>
  <c r="F55" s="1"/>
  <c r="H55" s="1"/>
  <c r="D56"/>
  <c r="D57"/>
  <c r="F57" s="1"/>
  <c r="H57" s="1"/>
  <c r="D58"/>
  <c r="D11"/>
  <c r="E59"/>
  <c r="C63" s="1"/>
  <c r="F58"/>
  <c r="H58" s="1"/>
  <c r="F56"/>
  <c r="H56" s="1"/>
  <c r="F54"/>
  <c r="H54" s="1"/>
  <c r="F50"/>
  <c r="F48"/>
  <c r="F47"/>
  <c r="F46"/>
  <c r="G44"/>
  <c r="F42"/>
  <c r="G42" s="1"/>
  <c r="F37"/>
  <c r="F36"/>
  <c r="F35"/>
  <c r="F34"/>
  <c r="F32"/>
  <c r="F29"/>
  <c r="F28"/>
  <c r="F27"/>
  <c r="F22"/>
  <c r="H22" s="1"/>
  <c r="C22"/>
  <c r="F21"/>
  <c r="C21"/>
  <c r="F20"/>
  <c r="H20" s="1"/>
  <c r="C20"/>
  <c r="C19"/>
  <c r="F18"/>
  <c r="H18" s="1"/>
  <c r="C18"/>
  <c r="C59" s="1"/>
  <c r="F15"/>
  <c r="F14"/>
  <c r="F13"/>
  <c r="F11"/>
  <c r="C63" i="23" l="1"/>
  <c r="F39"/>
  <c r="G39" s="1"/>
  <c r="H41"/>
  <c r="G14"/>
  <c r="H14"/>
  <c r="H28"/>
  <c r="G28"/>
  <c r="G32"/>
  <c r="H32"/>
  <c r="G36"/>
  <c r="H36"/>
  <c r="G49"/>
  <c r="H49"/>
  <c r="G15"/>
  <c r="H15"/>
  <c r="H21"/>
  <c r="G21"/>
  <c r="G27"/>
  <c r="H27"/>
  <c r="G35"/>
  <c r="H35"/>
  <c r="G48"/>
  <c r="H48"/>
  <c r="G34"/>
  <c r="H34"/>
  <c r="G47"/>
  <c r="H47"/>
  <c r="G13"/>
  <c r="H13"/>
  <c r="G29"/>
  <c r="H29"/>
  <c r="G46"/>
  <c r="H46"/>
  <c r="G50"/>
  <c r="H50"/>
  <c r="G54"/>
  <c r="G55"/>
  <c r="G56"/>
  <c r="G57"/>
  <c r="G58"/>
  <c r="H11"/>
  <c r="H39"/>
  <c r="H42"/>
  <c r="H43"/>
  <c r="G11"/>
  <c r="K11" s="1"/>
  <c r="G18"/>
  <c r="G20" i="22"/>
  <c r="G22"/>
  <c r="G15"/>
  <c r="H15"/>
  <c r="H21"/>
  <c r="G21"/>
  <c r="G35"/>
  <c r="H35"/>
  <c r="G14"/>
  <c r="H14"/>
  <c r="G34"/>
  <c r="H34"/>
  <c r="H48"/>
  <c r="G48"/>
  <c r="H27"/>
  <c r="G27"/>
  <c r="G49"/>
  <c r="H49"/>
  <c r="G13"/>
  <c r="H13"/>
  <c r="H29"/>
  <c r="G29"/>
  <c r="G47"/>
  <c r="H47"/>
  <c r="G28"/>
  <c r="H28"/>
  <c r="G32"/>
  <c r="H32"/>
  <c r="G36"/>
  <c r="H36"/>
  <c r="G46"/>
  <c r="H46"/>
  <c r="G50"/>
  <c r="H50"/>
  <c r="G54"/>
  <c r="G55"/>
  <c r="G56"/>
  <c r="G57"/>
  <c r="G58"/>
  <c r="H41"/>
  <c r="H11"/>
  <c r="H39"/>
  <c r="H42"/>
  <c r="H43"/>
  <c r="G11"/>
  <c r="G18"/>
  <c r="K11" l="1"/>
  <c r="D13" i="21" l="1"/>
  <c r="D14"/>
  <c r="D15"/>
  <c r="D16"/>
  <c r="D17"/>
  <c r="D18"/>
  <c r="D20"/>
  <c r="F20" s="1"/>
  <c r="D22"/>
  <c r="D23"/>
  <c r="D24"/>
  <c r="D25"/>
  <c r="D27"/>
  <c r="D29"/>
  <c r="D30"/>
  <c r="D31"/>
  <c r="D32"/>
  <c r="F32" s="1"/>
  <c r="D34"/>
  <c r="D36"/>
  <c r="F36" s="1"/>
  <c r="D37"/>
  <c r="D38"/>
  <c r="D39"/>
  <c r="D41"/>
  <c r="D42"/>
  <c r="D43"/>
  <c r="D44"/>
  <c r="D45"/>
  <c r="D46"/>
  <c r="D47"/>
  <c r="D48"/>
  <c r="F48" s="1"/>
  <c r="D49"/>
  <c r="D50"/>
  <c r="D51"/>
  <c r="D52"/>
  <c r="D53"/>
  <c r="D54"/>
  <c r="D55"/>
  <c r="D56"/>
  <c r="F56" s="1"/>
  <c r="H56" s="1"/>
  <c r="D57"/>
  <c r="D58"/>
  <c r="D11"/>
  <c r="F58"/>
  <c r="H58" s="1"/>
  <c r="F57"/>
  <c r="H57" s="1"/>
  <c r="F55"/>
  <c r="H55" s="1"/>
  <c r="F54"/>
  <c r="H54" s="1"/>
  <c r="F50"/>
  <c r="F49"/>
  <c r="F47"/>
  <c r="F46"/>
  <c r="G44"/>
  <c r="F43"/>
  <c r="F42"/>
  <c r="F41"/>
  <c r="F39"/>
  <c r="F37"/>
  <c r="F34"/>
  <c r="F29"/>
  <c r="F27"/>
  <c r="F22"/>
  <c r="C22"/>
  <c r="C21"/>
  <c r="C20"/>
  <c r="C19"/>
  <c r="F18"/>
  <c r="H18" s="1"/>
  <c r="C18"/>
  <c r="C59" s="1"/>
  <c r="F15"/>
  <c r="F14"/>
  <c r="F13"/>
  <c r="E59"/>
  <c r="C63" s="1"/>
  <c r="C62" i="7"/>
  <c r="G20" i="21" l="1"/>
  <c r="H20"/>
  <c r="G36"/>
  <c r="H36"/>
  <c r="G43"/>
  <c r="H43"/>
  <c r="G14"/>
  <c r="H14"/>
  <c r="G47"/>
  <c r="H47"/>
  <c r="G29"/>
  <c r="H29"/>
  <c r="G32"/>
  <c r="H32"/>
  <c r="G39"/>
  <c r="H39"/>
  <c r="H42"/>
  <c r="G42"/>
  <c r="G49"/>
  <c r="H49"/>
  <c r="G13"/>
  <c r="H13"/>
  <c r="H22"/>
  <c r="G22"/>
  <c r="G46"/>
  <c r="H46"/>
  <c r="G50"/>
  <c r="H50"/>
  <c r="H15"/>
  <c r="G15"/>
  <c r="G27"/>
  <c r="H27"/>
  <c r="G34"/>
  <c r="H34"/>
  <c r="G41"/>
  <c r="H41"/>
  <c r="G48"/>
  <c r="H48"/>
  <c r="F11"/>
  <c r="G54"/>
  <c r="G55"/>
  <c r="G56"/>
  <c r="G57"/>
  <c r="G58"/>
  <c r="G18"/>
  <c r="E40" i="20"/>
  <c r="E33"/>
  <c r="E26"/>
  <c r="E19"/>
  <c r="E12"/>
  <c r="D13"/>
  <c r="D16"/>
  <c r="D17"/>
  <c r="D18"/>
  <c r="D19"/>
  <c r="D20"/>
  <c r="D23"/>
  <c r="D24"/>
  <c r="D25"/>
  <c r="D27"/>
  <c r="F27" s="1"/>
  <c r="D29"/>
  <c r="F29" s="1"/>
  <c r="D30"/>
  <c r="D31"/>
  <c r="D34"/>
  <c r="D38"/>
  <c r="D41"/>
  <c r="D42"/>
  <c r="D44"/>
  <c r="D45"/>
  <c r="D46"/>
  <c r="D47"/>
  <c r="D48"/>
  <c r="D49"/>
  <c r="D50"/>
  <c r="D51"/>
  <c r="D52"/>
  <c r="D53"/>
  <c r="D54"/>
  <c r="D55"/>
  <c r="F55" s="1"/>
  <c r="G55" s="1"/>
  <c r="D56"/>
  <c r="D57"/>
  <c r="F57" s="1"/>
  <c r="G57" s="1"/>
  <c r="F56"/>
  <c r="G56" s="1"/>
  <c r="F54"/>
  <c r="G54" s="1"/>
  <c r="F50"/>
  <c r="F49"/>
  <c r="F48"/>
  <c r="F47"/>
  <c r="F46"/>
  <c r="G44"/>
  <c r="F42"/>
  <c r="G42" s="1"/>
  <c r="F41"/>
  <c r="G41" s="1"/>
  <c r="F34"/>
  <c r="C22"/>
  <c r="C21"/>
  <c r="F20"/>
  <c r="H20" s="1"/>
  <c r="C20"/>
  <c r="G20" s="1"/>
  <c r="C19"/>
  <c r="F18"/>
  <c r="C18"/>
  <c r="C59" s="1"/>
  <c r="F13"/>
  <c r="E59" i="19"/>
  <c r="F19" i="20" l="1"/>
  <c r="D19" i="21" s="1"/>
  <c r="F19" s="1"/>
  <c r="G19" s="1"/>
  <c r="H19"/>
  <c r="G11"/>
  <c r="H11"/>
  <c r="E59" i="20"/>
  <c r="C63" s="1"/>
  <c r="H41"/>
  <c r="H42"/>
  <c r="H49"/>
  <c r="G49"/>
  <c r="H21"/>
  <c r="G21"/>
  <c r="H27"/>
  <c r="G27"/>
  <c r="H48"/>
  <c r="G48"/>
  <c r="G19"/>
  <c r="H19"/>
  <c r="G34"/>
  <c r="H34"/>
  <c r="H47"/>
  <c r="G47"/>
  <c r="G13"/>
  <c r="H13"/>
  <c r="H29"/>
  <c r="G29"/>
  <c r="H46"/>
  <c r="G46"/>
  <c r="G50"/>
  <c r="H50"/>
  <c r="H54"/>
  <c r="H55"/>
  <c r="H56"/>
  <c r="H57"/>
  <c r="H18"/>
  <c r="G18"/>
  <c r="D13" i="19"/>
  <c r="D16"/>
  <c r="D17"/>
  <c r="D18"/>
  <c r="D19"/>
  <c r="F19" s="1"/>
  <c r="D20"/>
  <c r="D21"/>
  <c r="F21" s="1"/>
  <c r="D21" i="20" s="1"/>
  <c r="F21" s="1"/>
  <c r="D21" i="21" s="1"/>
  <c r="D23" i="19"/>
  <c r="D24"/>
  <c r="D25"/>
  <c r="D27"/>
  <c r="D28"/>
  <c r="D29"/>
  <c r="D30"/>
  <c r="D31"/>
  <c r="D34"/>
  <c r="D35"/>
  <c r="F35" s="1"/>
  <c r="D35" i="20" s="1"/>
  <c r="F35" s="1"/>
  <c r="D35" i="21" s="1"/>
  <c r="F35" s="1"/>
  <c r="D38" i="19"/>
  <c r="D41"/>
  <c r="F41" s="1"/>
  <c r="D42"/>
  <c r="D44"/>
  <c r="D45"/>
  <c r="D46"/>
  <c r="D47"/>
  <c r="F47" s="1"/>
  <c r="D48"/>
  <c r="D49"/>
  <c r="F49" s="1"/>
  <c r="D50"/>
  <c r="D51"/>
  <c r="D52"/>
  <c r="D53"/>
  <c r="D54"/>
  <c r="D55"/>
  <c r="D56"/>
  <c r="D57"/>
  <c r="F57"/>
  <c r="H57" s="1"/>
  <c r="F56"/>
  <c r="H56" s="1"/>
  <c r="F55"/>
  <c r="H55" s="1"/>
  <c r="F54"/>
  <c r="H54" s="1"/>
  <c r="F50"/>
  <c r="F48"/>
  <c r="F46"/>
  <c r="G44"/>
  <c r="F42"/>
  <c r="F34"/>
  <c r="F29"/>
  <c r="G29" s="1"/>
  <c r="F28"/>
  <c r="F27"/>
  <c r="G27" s="1"/>
  <c r="C22"/>
  <c r="C21"/>
  <c r="F20"/>
  <c r="H20" s="1"/>
  <c r="C20"/>
  <c r="C19"/>
  <c r="F18"/>
  <c r="H18" s="1"/>
  <c r="C18"/>
  <c r="C59" s="1"/>
  <c r="C63"/>
  <c r="F13"/>
  <c r="G13" s="1"/>
  <c r="E36" i="18"/>
  <c r="D19" i="22" l="1"/>
  <c r="F19" s="1"/>
  <c r="D19" i="23" s="1"/>
  <c r="F19" s="1"/>
  <c r="D19" i="24" s="1"/>
  <c r="F19" s="1"/>
  <c r="G19" i="23"/>
  <c r="G19" i="22"/>
  <c r="G35" i="20"/>
  <c r="H35"/>
  <c r="H35" i="21"/>
  <c r="G35"/>
  <c r="G28" i="19"/>
  <c r="D28" i="20"/>
  <c r="F28" s="1"/>
  <c r="F21" i="21"/>
  <c r="K11"/>
  <c r="G20" i="19"/>
  <c r="G34"/>
  <c r="H34"/>
  <c r="H42"/>
  <c r="G42"/>
  <c r="H48"/>
  <c r="G48"/>
  <c r="H35"/>
  <c r="G35"/>
  <c r="H41"/>
  <c r="G41"/>
  <c r="G47"/>
  <c r="H47"/>
  <c r="G21"/>
  <c r="H21"/>
  <c r="H46"/>
  <c r="G46"/>
  <c r="H50"/>
  <c r="G50"/>
  <c r="G19"/>
  <c r="H19"/>
  <c r="H49"/>
  <c r="G49"/>
  <c r="G54"/>
  <c r="G55"/>
  <c r="G56"/>
  <c r="G57"/>
  <c r="H28"/>
  <c r="H13"/>
  <c r="H27"/>
  <c r="H29"/>
  <c r="G18"/>
  <c r="E43" i="18"/>
  <c r="E22"/>
  <c r="F22" s="1"/>
  <c r="E15"/>
  <c r="E32"/>
  <c r="D13"/>
  <c r="D16"/>
  <c r="D17"/>
  <c r="D18"/>
  <c r="D19"/>
  <c r="D20"/>
  <c r="D21"/>
  <c r="F21" s="1"/>
  <c r="H21" s="1"/>
  <c r="D22"/>
  <c r="D23"/>
  <c r="D24"/>
  <c r="D25"/>
  <c r="D27"/>
  <c r="F27" s="1"/>
  <c r="G27" s="1"/>
  <c r="D28"/>
  <c r="D29"/>
  <c r="F29" s="1"/>
  <c r="G29" s="1"/>
  <c r="D30"/>
  <c r="D31"/>
  <c r="D34"/>
  <c r="D35"/>
  <c r="D36"/>
  <c r="D38"/>
  <c r="D41"/>
  <c r="F41" s="1"/>
  <c r="D42"/>
  <c r="D43"/>
  <c r="D44"/>
  <c r="D45"/>
  <c r="D46"/>
  <c r="D47"/>
  <c r="D48"/>
  <c r="D49"/>
  <c r="D50"/>
  <c r="D51"/>
  <c r="D52"/>
  <c r="D53"/>
  <c r="D54"/>
  <c r="D55"/>
  <c r="F55" s="1"/>
  <c r="D56"/>
  <c r="D57"/>
  <c r="F57" s="1"/>
  <c r="F56"/>
  <c r="F54"/>
  <c r="F50"/>
  <c r="G50" s="1"/>
  <c r="F49"/>
  <c r="G49" s="1"/>
  <c r="F48"/>
  <c r="G48" s="1"/>
  <c r="F47"/>
  <c r="G47" s="1"/>
  <c r="F46"/>
  <c r="G46" s="1"/>
  <c r="G44"/>
  <c r="F42"/>
  <c r="F36"/>
  <c r="F35"/>
  <c r="G35" s="1"/>
  <c r="F34"/>
  <c r="G34" s="1"/>
  <c r="F28"/>
  <c r="G28" s="1"/>
  <c r="C22"/>
  <c r="C21"/>
  <c r="F20"/>
  <c r="H20" s="1"/>
  <c r="C20"/>
  <c r="F19"/>
  <c r="H19" s="1"/>
  <c r="C19"/>
  <c r="F18"/>
  <c r="H18" s="1"/>
  <c r="C18"/>
  <c r="C59" s="1"/>
  <c r="F13"/>
  <c r="D16" i="17"/>
  <c r="D17"/>
  <c r="D23"/>
  <c r="D24"/>
  <c r="D25"/>
  <c r="D30"/>
  <c r="D31"/>
  <c r="D38"/>
  <c r="D44"/>
  <c r="D45"/>
  <c r="D51"/>
  <c r="D52"/>
  <c r="D53"/>
  <c r="C22"/>
  <c r="C21"/>
  <c r="C20"/>
  <c r="C19"/>
  <c r="C18"/>
  <c r="E59"/>
  <c r="G44"/>
  <c r="H19" i="24" l="1"/>
  <c r="G19"/>
  <c r="H19" i="23"/>
  <c r="H19" i="22"/>
  <c r="D28" i="21"/>
  <c r="G28" i="20"/>
  <c r="H28"/>
  <c r="H21" i="21"/>
  <c r="G21"/>
  <c r="H22" i="18"/>
  <c r="D22" i="19"/>
  <c r="F22" s="1"/>
  <c r="G36" i="18"/>
  <c r="D36" i="19"/>
  <c r="F43" i="18"/>
  <c r="E59"/>
  <c r="C63" s="1"/>
  <c r="G21"/>
  <c r="G20"/>
  <c r="H35"/>
  <c r="H34"/>
  <c r="H36"/>
  <c r="G42"/>
  <c r="H42"/>
  <c r="H56"/>
  <c r="G56"/>
  <c r="G41"/>
  <c r="H41"/>
  <c r="H55"/>
  <c r="G55"/>
  <c r="G19"/>
  <c r="G43"/>
  <c r="H57"/>
  <c r="G57"/>
  <c r="G13"/>
  <c r="H13"/>
  <c r="H54"/>
  <c r="G54"/>
  <c r="G22"/>
  <c r="G18"/>
  <c r="H27"/>
  <c r="H28"/>
  <c r="H29"/>
  <c r="H46"/>
  <c r="H47"/>
  <c r="H48"/>
  <c r="H49"/>
  <c r="H50"/>
  <c r="C63" i="17"/>
  <c r="C59"/>
  <c r="C62" i="16"/>
  <c r="D16"/>
  <c r="D17"/>
  <c r="D23"/>
  <c r="D24"/>
  <c r="D25"/>
  <c r="D30"/>
  <c r="D31"/>
  <c r="D38"/>
  <c r="D44"/>
  <c r="D45"/>
  <c r="D51"/>
  <c r="D52"/>
  <c r="D53"/>
  <c r="C59"/>
  <c r="E59"/>
  <c r="G44"/>
  <c r="C62" i="15"/>
  <c r="E58"/>
  <c r="D16"/>
  <c r="D17"/>
  <c r="D23"/>
  <c r="D24"/>
  <c r="D25"/>
  <c r="D30"/>
  <c r="D31"/>
  <c r="D38"/>
  <c r="D44"/>
  <c r="D45"/>
  <c r="D51"/>
  <c r="D52"/>
  <c r="D53"/>
  <c r="C59"/>
  <c r="G44"/>
  <c r="K11"/>
  <c r="F28" i="21" l="1"/>
  <c r="H22" i="19"/>
  <c r="D22" i="20"/>
  <c r="G22" i="19"/>
  <c r="H43" i="18"/>
  <c r="D43" i="19"/>
  <c r="F43" s="1"/>
  <c r="F36"/>
  <c r="D36" i="20" s="1"/>
  <c r="F36" s="1"/>
  <c r="C63" i="16"/>
  <c r="E59" i="15"/>
  <c r="C63" s="1"/>
  <c r="G28" i="21" l="1"/>
  <c r="H28"/>
  <c r="D43" i="20"/>
  <c r="F43" s="1"/>
  <c r="H43" i="19"/>
  <c r="G43"/>
  <c r="F22" i="20"/>
  <c r="H36"/>
  <c r="G36"/>
  <c r="H36" i="19"/>
  <c r="G36"/>
  <c r="D16" i="14"/>
  <c r="D17"/>
  <c r="D23"/>
  <c r="D24"/>
  <c r="D25"/>
  <c r="D30"/>
  <c r="D31"/>
  <c r="D38"/>
  <c r="D44"/>
  <c r="D45"/>
  <c r="D51"/>
  <c r="D52"/>
  <c r="D53"/>
  <c r="C59"/>
  <c r="G44"/>
  <c r="K11"/>
  <c r="E59"/>
  <c r="G43" i="20" l="1"/>
  <c r="H43"/>
  <c r="H22"/>
  <c r="G22"/>
  <c r="C63" i="14"/>
  <c r="E32" i="13" l="1"/>
  <c r="C62"/>
  <c r="D16"/>
  <c r="D17"/>
  <c r="D23"/>
  <c r="D24"/>
  <c r="D25"/>
  <c r="D30"/>
  <c r="D31"/>
  <c r="D38"/>
  <c r="D44"/>
  <c r="D45"/>
  <c r="D51"/>
  <c r="D52"/>
  <c r="D53"/>
  <c r="C59"/>
  <c r="G44"/>
  <c r="K11"/>
  <c r="E39" i="12"/>
  <c r="D16" l="1"/>
  <c r="D17"/>
  <c r="D23"/>
  <c r="D24"/>
  <c r="D25"/>
  <c r="D30"/>
  <c r="D31"/>
  <c r="D38"/>
  <c r="D44"/>
  <c r="D45"/>
  <c r="D51"/>
  <c r="D52"/>
  <c r="D53"/>
  <c r="E59"/>
  <c r="C63" s="1"/>
  <c r="C59"/>
  <c r="G44"/>
  <c r="K11"/>
  <c r="D16" i="11"/>
  <c r="D17"/>
  <c r="D23"/>
  <c r="D24"/>
  <c r="D25"/>
  <c r="D30"/>
  <c r="D31"/>
  <c r="D38"/>
  <c r="D44"/>
  <c r="D45"/>
  <c r="D51"/>
  <c r="D52"/>
  <c r="D53"/>
  <c r="E59"/>
  <c r="C63" s="1"/>
  <c r="C59"/>
  <c r="G44"/>
  <c r="K11"/>
  <c r="D16" i="10"/>
  <c r="D17"/>
  <c r="D23"/>
  <c r="D24"/>
  <c r="D25"/>
  <c r="D30"/>
  <c r="D31"/>
  <c r="D38"/>
  <c r="D44"/>
  <c r="D45"/>
  <c r="D51"/>
  <c r="D52"/>
  <c r="D53"/>
  <c r="E59"/>
  <c r="C63" s="1"/>
  <c r="C59"/>
  <c r="G44"/>
  <c r="K11"/>
  <c r="D16" i="9"/>
  <c r="D17"/>
  <c r="D23"/>
  <c r="D24"/>
  <c r="D25"/>
  <c r="D30"/>
  <c r="D31"/>
  <c r="D38"/>
  <c r="D44"/>
  <c r="D45"/>
  <c r="D51"/>
  <c r="D52"/>
  <c r="D53"/>
  <c r="C59"/>
  <c r="G44"/>
  <c r="K11"/>
  <c r="E59"/>
  <c r="C63" l="1"/>
  <c r="C62" i="8" l="1"/>
  <c r="D16"/>
  <c r="D17"/>
  <c r="D23"/>
  <c r="D24"/>
  <c r="D25"/>
  <c r="D30"/>
  <c r="D31"/>
  <c r="D38"/>
  <c r="D44"/>
  <c r="D45"/>
  <c r="D51"/>
  <c r="D52"/>
  <c r="D53"/>
  <c r="C59"/>
  <c r="G44"/>
  <c r="K11"/>
  <c r="E11" l="1"/>
  <c r="E59" l="1"/>
  <c r="C63" s="1"/>
  <c r="B85" i="1" l="1"/>
  <c r="D16" i="7" l="1"/>
  <c r="D17"/>
  <c r="D23"/>
  <c r="D24"/>
  <c r="D25"/>
  <c r="D30"/>
  <c r="D31"/>
  <c r="D38"/>
  <c r="D44"/>
  <c r="D45"/>
  <c r="D51"/>
  <c r="D52"/>
  <c r="D53"/>
  <c r="G44"/>
  <c r="K11"/>
  <c r="E59"/>
  <c r="C63" s="1"/>
  <c r="E39" i="6"/>
  <c r="E11"/>
  <c r="C59" i="7" l="1"/>
  <c r="D16" i="6"/>
  <c r="D17"/>
  <c r="D23"/>
  <c r="D24"/>
  <c r="D25"/>
  <c r="D30"/>
  <c r="D31"/>
  <c r="D38"/>
  <c r="D44"/>
  <c r="D45"/>
  <c r="D51"/>
  <c r="D52"/>
  <c r="D53"/>
  <c r="E59"/>
  <c r="C63" s="1"/>
  <c r="G44"/>
  <c r="K11"/>
  <c r="E48" i="4"/>
  <c r="C62"/>
  <c r="D13"/>
  <c r="D14"/>
  <c r="D15"/>
  <c r="D16"/>
  <c r="D17"/>
  <c r="D18"/>
  <c r="D19"/>
  <c r="D20"/>
  <c r="F20" s="1"/>
  <c r="D20" i="6" s="1"/>
  <c r="F20" s="1"/>
  <c r="D21" i="4"/>
  <c r="D22"/>
  <c r="D23"/>
  <c r="D24"/>
  <c r="D25"/>
  <c r="D27"/>
  <c r="D28"/>
  <c r="F28" s="1"/>
  <c r="D28" i="6" s="1"/>
  <c r="F28" s="1"/>
  <c r="D28" i="7" s="1"/>
  <c r="F28" s="1"/>
  <c r="D29" i="4"/>
  <c r="D30"/>
  <c r="D31"/>
  <c r="D34"/>
  <c r="D35"/>
  <c r="D36"/>
  <c r="F36" s="1"/>
  <c r="D36" i="6" s="1"/>
  <c r="F36" s="1"/>
  <c r="D36" i="7" s="1"/>
  <c r="F36" s="1"/>
  <c r="D38" i="4"/>
  <c r="D41"/>
  <c r="D42"/>
  <c r="F42" s="1"/>
  <c r="D42" i="6" s="1"/>
  <c r="F42" s="1"/>
  <c r="D42" i="7" s="1"/>
  <c r="F42" s="1"/>
  <c r="D43" i="4"/>
  <c r="D44"/>
  <c r="D45"/>
  <c r="D46"/>
  <c r="D47"/>
  <c r="D48"/>
  <c r="F48" s="1"/>
  <c r="D48" i="6" s="1"/>
  <c r="F48" s="1"/>
  <c r="D48" i="7" s="1"/>
  <c r="F48" s="1"/>
  <c r="D49" i="4"/>
  <c r="D50"/>
  <c r="D51"/>
  <c r="D52"/>
  <c r="D53"/>
  <c r="D54"/>
  <c r="F54" s="1"/>
  <c r="D54" i="6" s="1"/>
  <c r="F54" s="1"/>
  <c r="D55" i="4"/>
  <c r="D56"/>
  <c r="F56" s="1"/>
  <c r="D56" i="6" s="1"/>
  <c r="F56" s="1"/>
  <c r="D56" i="7" s="1"/>
  <c r="F56" s="1"/>
  <c r="D57" i="4"/>
  <c r="D58"/>
  <c r="F58" s="1"/>
  <c r="D58" i="6" s="1"/>
  <c r="F58" s="1"/>
  <c r="D11" i="4"/>
  <c r="F57"/>
  <c r="D57" i="6" s="1"/>
  <c r="F57" s="1"/>
  <c r="D57" i="7" s="1"/>
  <c r="F57" s="1"/>
  <c r="F55" i="4"/>
  <c r="D55" i="6" s="1"/>
  <c r="F55" s="1"/>
  <c r="D55" i="7" s="1"/>
  <c r="F55" s="1"/>
  <c r="G55" i="4"/>
  <c r="F50"/>
  <c r="D50" i="6" s="1"/>
  <c r="F50" s="1"/>
  <c r="F49" i="4"/>
  <c r="H49" s="1"/>
  <c r="F47"/>
  <c r="D47" i="6" s="1"/>
  <c r="F47" s="1"/>
  <c r="D47" i="7" s="1"/>
  <c r="F47" s="1"/>
  <c r="F46" i="4"/>
  <c r="D46" i="6" s="1"/>
  <c r="F46" s="1"/>
  <c r="D46" i="7" s="1"/>
  <c r="F46" s="1"/>
  <c r="G44" i="4"/>
  <c r="F43"/>
  <c r="H43" s="1"/>
  <c r="F41"/>
  <c r="H41" s="1"/>
  <c r="F35"/>
  <c r="D35" i="6" s="1"/>
  <c r="F35" s="1"/>
  <c r="D35" i="7" s="1"/>
  <c r="F35" s="1"/>
  <c r="F34" i="4"/>
  <c r="H34" s="1"/>
  <c r="F29"/>
  <c r="G29" s="1"/>
  <c r="F27"/>
  <c r="G27" s="1"/>
  <c r="F22"/>
  <c r="H22" s="1"/>
  <c r="F21"/>
  <c r="G21" s="1"/>
  <c r="F19"/>
  <c r="G19" s="1"/>
  <c r="G18"/>
  <c r="F18"/>
  <c r="D18" i="6" s="1"/>
  <c r="F18" s="1"/>
  <c r="F15" i="4"/>
  <c r="G15" s="1"/>
  <c r="F14"/>
  <c r="H14" s="1"/>
  <c r="H13"/>
  <c r="F13"/>
  <c r="G13" s="1"/>
  <c r="E59"/>
  <c r="K11"/>
  <c r="H11"/>
  <c r="F11"/>
  <c r="G11" s="1"/>
  <c r="C62" i="1"/>
  <c r="C71" s="1"/>
  <c r="E40"/>
  <c r="E33"/>
  <c r="E32"/>
  <c r="E26"/>
  <c r="E12"/>
  <c r="B71" s="1"/>
  <c r="K11"/>
  <c r="D46" i="8" l="1"/>
  <c r="F46" s="1"/>
  <c r="G46" i="7"/>
  <c r="H46"/>
  <c r="H58" i="6"/>
  <c r="D58" i="7"/>
  <c r="F58" s="1"/>
  <c r="H42"/>
  <c r="D42" i="8"/>
  <c r="F42" s="1"/>
  <c r="G42" i="7"/>
  <c r="G18" i="6"/>
  <c r="D18" i="7"/>
  <c r="F18" s="1"/>
  <c r="D35" i="8"/>
  <c r="F35" s="1"/>
  <c r="G35" i="7"/>
  <c r="H35"/>
  <c r="H50" i="6"/>
  <c r="D50" i="7"/>
  <c r="F50" s="1"/>
  <c r="D57" i="8"/>
  <c r="F57" s="1"/>
  <c r="H57" i="7"/>
  <c r="G57"/>
  <c r="G28"/>
  <c r="D28" i="8"/>
  <c r="F28" s="1"/>
  <c r="H28" i="7"/>
  <c r="D56" i="8"/>
  <c r="F56" s="1"/>
  <c r="G56" i="7"/>
  <c r="H56"/>
  <c r="D48" i="8"/>
  <c r="F48" s="1"/>
  <c r="H48" i="7"/>
  <c r="G48"/>
  <c r="D47" i="8"/>
  <c r="F47" s="1"/>
  <c r="H47" i="7"/>
  <c r="G47"/>
  <c r="D55" i="8"/>
  <c r="F55" s="1"/>
  <c r="G55" i="7"/>
  <c r="H55"/>
  <c r="G20" i="6"/>
  <c r="D20" i="7"/>
  <c r="F20" s="1"/>
  <c r="H54" i="6"/>
  <c r="D54" i="7"/>
  <c r="F54" s="1"/>
  <c r="D36" i="8"/>
  <c r="F36" s="1"/>
  <c r="H36" i="7"/>
  <c r="G36"/>
  <c r="H27" i="4"/>
  <c r="G50"/>
  <c r="D34" i="6"/>
  <c r="F34" s="1"/>
  <c r="D34" i="7" s="1"/>
  <c r="F34" s="1"/>
  <c r="D19" i="6"/>
  <c r="F19" s="1"/>
  <c r="D19" i="7" s="1"/>
  <c r="F19" s="1"/>
  <c r="D15" i="6"/>
  <c r="F15" s="1"/>
  <c r="D49"/>
  <c r="F49" s="1"/>
  <c r="D49" i="7" s="1"/>
  <c r="F49" s="1"/>
  <c r="D41" i="6"/>
  <c r="F41" s="1"/>
  <c r="D41" i="7" s="1"/>
  <c r="F41" s="1"/>
  <c r="D29" i="6"/>
  <c r="F29" s="1"/>
  <c r="D29" i="7" s="1"/>
  <c r="F29" s="1"/>
  <c r="H18" i="4"/>
  <c r="G22"/>
  <c r="D21" i="6"/>
  <c r="F21" s="1"/>
  <c r="D21" i="7" s="1"/>
  <c r="F21" s="1"/>
  <c r="D13" i="6"/>
  <c r="F13" s="1"/>
  <c r="D11"/>
  <c r="F11" s="1"/>
  <c r="D11" i="7" s="1"/>
  <c r="F11" s="1"/>
  <c r="D43" i="6"/>
  <c r="F43" s="1"/>
  <c r="D43" i="7" s="1"/>
  <c r="F43" s="1"/>
  <c r="D27" i="6"/>
  <c r="F27" s="1"/>
  <c r="D27" i="7" s="1"/>
  <c r="F27" s="1"/>
  <c r="D22" i="6"/>
  <c r="F22" s="1"/>
  <c r="D14"/>
  <c r="F14" s="1"/>
  <c r="C59"/>
  <c r="H48"/>
  <c r="H47"/>
  <c r="H18"/>
  <c r="H22"/>
  <c r="H20"/>
  <c r="G19"/>
  <c r="H19"/>
  <c r="G21"/>
  <c r="G50"/>
  <c r="G35"/>
  <c r="G42"/>
  <c r="G54"/>
  <c r="G56"/>
  <c r="G58"/>
  <c r="G47"/>
  <c r="H29"/>
  <c r="G29"/>
  <c r="H34"/>
  <c r="G34"/>
  <c r="G46"/>
  <c r="H46"/>
  <c r="G49"/>
  <c r="H49"/>
  <c r="G57"/>
  <c r="H57"/>
  <c r="G48"/>
  <c r="H27"/>
  <c r="G27"/>
  <c r="H41"/>
  <c r="G41"/>
  <c r="G36"/>
  <c r="H36"/>
  <c r="G11"/>
  <c r="H11"/>
  <c r="H28"/>
  <c r="G28"/>
  <c r="G43"/>
  <c r="H43"/>
  <c r="H55"/>
  <c r="G55"/>
  <c r="H13"/>
  <c r="H14"/>
  <c r="H15"/>
  <c r="H35"/>
  <c r="H42"/>
  <c r="H56"/>
  <c r="C59" i="4"/>
  <c r="H35"/>
  <c r="H42"/>
  <c r="H50"/>
  <c r="H47"/>
  <c r="G54"/>
  <c r="H46"/>
  <c r="H55"/>
  <c r="H57"/>
  <c r="C63"/>
  <c r="G34"/>
  <c r="H21"/>
  <c r="G14"/>
  <c r="G57"/>
  <c r="G46"/>
  <c r="G56"/>
  <c r="H56"/>
  <c r="H48"/>
  <c r="G48"/>
  <c r="H36"/>
  <c r="G36"/>
  <c r="H28"/>
  <c r="G28"/>
  <c r="H20"/>
  <c r="G20"/>
  <c r="G58"/>
  <c r="H58"/>
  <c r="G41"/>
  <c r="G43"/>
  <c r="G47"/>
  <c r="H54"/>
  <c r="G35"/>
  <c r="G42"/>
  <c r="G49"/>
  <c r="H15"/>
  <c r="H19"/>
  <c r="H29"/>
  <c r="G14" i="6" l="1"/>
  <c r="D14" i="7"/>
  <c r="F14" s="1"/>
  <c r="D11" i="8"/>
  <c r="F11" s="1"/>
  <c r="G11" i="7"/>
  <c r="H11"/>
  <c r="G15" i="6"/>
  <c r="D15" i="7"/>
  <c r="F15" s="1"/>
  <c r="D54" i="8"/>
  <c r="F54" s="1"/>
  <c r="H54" i="7"/>
  <c r="G54"/>
  <c r="G48" i="8"/>
  <c r="D48" i="9"/>
  <c r="F48" s="1"/>
  <c r="H48" i="8"/>
  <c r="D58"/>
  <c r="F58" s="1"/>
  <c r="H58" i="7"/>
  <c r="G58"/>
  <c r="G46" i="8"/>
  <c r="D46" i="9"/>
  <c r="F46" s="1"/>
  <c r="H46" i="8"/>
  <c r="D43"/>
  <c r="F43" s="1"/>
  <c r="H43" i="7"/>
  <c r="G43"/>
  <c r="D49" i="8"/>
  <c r="F49" s="1"/>
  <c r="H49" i="7"/>
  <c r="G49"/>
  <c r="G36" i="8"/>
  <c r="D36" i="9"/>
  <c r="F36" s="1"/>
  <c r="H36" i="8"/>
  <c r="D56" i="9"/>
  <c r="F56" s="1"/>
  <c r="H56" i="8"/>
  <c r="G56"/>
  <c r="D18"/>
  <c r="F18" s="1"/>
  <c r="G18" i="7"/>
  <c r="H18"/>
  <c r="H21" i="6"/>
  <c r="G27" i="7"/>
  <c r="D27" i="8"/>
  <c r="F27" s="1"/>
  <c r="H27" i="7"/>
  <c r="D21" i="8"/>
  <c r="F21" s="1"/>
  <c r="G21" i="7"/>
  <c r="H21"/>
  <c r="D41" i="8"/>
  <c r="F41" s="1"/>
  <c r="G41" i="7"/>
  <c r="H41"/>
  <c r="D34" i="8"/>
  <c r="F34" s="1"/>
  <c r="G34" i="7"/>
  <c r="H34"/>
  <c r="D20" i="8"/>
  <c r="F20" s="1"/>
  <c r="H20" i="7"/>
  <c r="G20"/>
  <c r="D55" i="9"/>
  <c r="F55" s="1"/>
  <c r="H55" i="8"/>
  <c r="G55"/>
  <c r="D50"/>
  <c r="F50" s="1"/>
  <c r="G50" i="7"/>
  <c r="H50"/>
  <c r="G35" i="8"/>
  <c r="D35" i="9"/>
  <c r="F35" s="1"/>
  <c r="H35" i="8"/>
  <c r="D42" i="9"/>
  <c r="F42" s="1"/>
  <c r="G42" i="8"/>
  <c r="H42"/>
  <c r="G22" i="6"/>
  <c r="D22" i="7"/>
  <c r="F22" s="1"/>
  <c r="G13" i="6"/>
  <c r="D13" i="7"/>
  <c r="F13" s="1"/>
  <c r="G29"/>
  <c r="D29" i="8"/>
  <c r="F29" s="1"/>
  <c r="H29" i="7"/>
  <c r="D19" i="8"/>
  <c r="F19" s="1"/>
  <c r="H19" i="7"/>
  <c r="G19"/>
  <c r="G47" i="8"/>
  <c r="D47" i="9"/>
  <c r="F47" s="1"/>
  <c r="H47" i="8"/>
  <c r="G28"/>
  <c r="D28" i="9"/>
  <c r="F28" s="1"/>
  <c r="H28" i="8"/>
  <c r="D57" i="9"/>
  <c r="F57" s="1"/>
  <c r="H57" i="8"/>
  <c r="G57"/>
  <c r="F58" i="1"/>
  <c r="F57"/>
  <c r="H57" s="1"/>
  <c r="F56"/>
  <c r="G56" s="1"/>
  <c r="F55"/>
  <c r="H55" s="1"/>
  <c r="F54"/>
  <c r="H54" s="1"/>
  <c r="D53"/>
  <c r="D52"/>
  <c r="D51"/>
  <c r="F50"/>
  <c r="H50" s="1"/>
  <c r="F49"/>
  <c r="H49" s="1"/>
  <c r="F48"/>
  <c r="H48" s="1"/>
  <c r="F47"/>
  <c r="H47" s="1"/>
  <c r="F46"/>
  <c r="D45"/>
  <c r="G44"/>
  <c r="D44"/>
  <c r="F43"/>
  <c r="F42"/>
  <c r="H42" s="1"/>
  <c r="F41"/>
  <c r="H41" s="1"/>
  <c r="F40"/>
  <c r="D38"/>
  <c r="D37"/>
  <c r="F37" s="1"/>
  <c r="D37" i="4" s="1"/>
  <c r="F37" s="1"/>
  <c r="D37" i="6" s="1"/>
  <c r="F37" s="1"/>
  <c r="D37" i="7" s="1"/>
  <c r="F37" s="1"/>
  <c r="D37" i="8" s="1"/>
  <c r="F37" s="1"/>
  <c r="D37" i="9" s="1"/>
  <c r="F37" s="1"/>
  <c r="D37" i="10" s="1"/>
  <c r="F37" s="1"/>
  <c r="D37" i="11" s="1"/>
  <c r="F37" s="1"/>
  <c r="D37" i="12" s="1"/>
  <c r="F37" s="1"/>
  <c r="D37" i="13" s="1"/>
  <c r="F37" s="1"/>
  <c r="D37" i="14" s="1"/>
  <c r="F37" s="1"/>
  <c r="D37" i="15" s="1"/>
  <c r="F37" s="1"/>
  <c r="D37" i="16" s="1"/>
  <c r="F37" s="1"/>
  <c r="D37" i="17" s="1"/>
  <c r="F37" s="1"/>
  <c r="D37" i="18" s="1"/>
  <c r="F37" s="1"/>
  <c r="D37" i="19" s="1"/>
  <c r="F37" s="1"/>
  <c r="D37" i="20" s="1"/>
  <c r="F37" s="1"/>
  <c r="F36" i="1"/>
  <c r="H36" s="1"/>
  <c r="F35"/>
  <c r="H35" s="1"/>
  <c r="F34"/>
  <c r="F33"/>
  <c r="F32"/>
  <c r="D31"/>
  <c r="D30"/>
  <c r="F29"/>
  <c r="H29" s="1"/>
  <c r="F28"/>
  <c r="H28" s="1"/>
  <c r="F27"/>
  <c r="H27" s="1"/>
  <c r="F26"/>
  <c r="D26" i="4" s="1"/>
  <c r="F26" s="1"/>
  <c r="D26" i="6" s="1"/>
  <c r="F26" s="1"/>
  <c r="D25" i="1"/>
  <c r="D24"/>
  <c r="F22"/>
  <c r="H22" s="1"/>
  <c r="F21"/>
  <c r="H21" s="1"/>
  <c r="F20"/>
  <c r="H20" s="1"/>
  <c r="F19"/>
  <c r="H19" s="1"/>
  <c r="F18"/>
  <c r="H18" s="1"/>
  <c r="D17"/>
  <c r="D16"/>
  <c r="F15"/>
  <c r="H15" s="1"/>
  <c r="F14"/>
  <c r="H14" s="1"/>
  <c r="F13"/>
  <c r="H13" s="1"/>
  <c r="F12"/>
  <c r="C59"/>
  <c r="G29" i="8" l="1"/>
  <c r="D29" i="9"/>
  <c r="F29" s="1"/>
  <c r="H29" i="8"/>
  <c r="G28" i="9"/>
  <c r="D28" i="10"/>
  <c r="F28" s="1"/>
  <c r="H28" i="9"/>
  <c r="G34" i="8"/>
  <c r="D34" i="9"/>
  <c r="F34" s="1"/>
  <c r="H34" i="8"/>
  <c r="G27"/>
  <c r="D27" i="9"/>
  <c r="F27" s="1"/>
  <c r="H27" i="8"/>
  <c r="D56" i="10"/>
  <c r="F56" s="1"/>
  <c r="H56" i="9"/>
  <c r="G56"/>
  <c r="G47"/>
  <c r="D47" i="10"/>
  <c r="F47" s="1"/>
  <c r="H47" i="9"/>
  <c r="D13" i="8"/>
  <c r="F13" s="1"/>
  <c r="G13" i="7"/>
  <c r="H13"/>
  <c r="G35" i="9"/>
  <c r="D35" i="10"/>
  <c r="F35" s="1"/>
  <c r="H35" i="9"/>
  <c r="G50" i="8"/>
  <c r="D50" i="9"/>
  <c r="F50" s="1"/>
  <c r="H50" i="8"/>
  <c r="D41" i="9"/>
  <c r="F41" s="1"/>
  <c r="H41" i="8"/>
  <c r="G41"/>
  <c r="G46" i="9"/>
  <c r="D46" i="10"/>
  <c r="F46" s="1"/>
  <c r="H46" i="9"/>
  <c r="D58"/>
  <c r="F58" s="1"/>
  <c r="H58" i="8"/>
  <c r="G58"/>
  <c r="D14"/>
  <c r="F14" s="1"/>
  <c r="G14" i="7"/>
  <c r="H14"/>
  <c r="D19" i="9"/>
  <c r="F19" s="1"/>
  <c r="G19" i="8"/>
  <c r="H19"/>
  <c r="D57" i="10"/>
  <c r="F57" s="1"/>
  <c r="H57" i="9"/>
  <c r="G57"/>
  <c r="D55" i="10"/>
  <c r="F55" s="1"/>
  <c r="H55" i="9"/>
  <c r="G55"/>
  <c r="D21"/>
  <c r="F21" s="1"/>
  <c r="G21" i="8"/>
  <c r="H21"/>
  <c r="G36" i="9"/>
  <c r="D36" i="10"/>
  <c r="F36" s="1"/>
  <c r="H36" i="9"/>
  <c r="G49" i="8"/>
  <c r="D49" i="9"/>
  <c r="F49" s="1"/>
  <c r="H49" i="8"/>
  <c r="D15"/>
  <c r="F15" s="1"/>
  <c r="G15" i="7"/>
  <c r="H15"/>
  <c r="D11" i="9"/>
  <c r="F11" s="1"/>
  <c r="H11" i="8"/>
  <c r="G11"/>
  <c r="D22"/>
  <c r="F22" s="1"/>
  <c r="H22" i="7"/>
  <c r="G22"/>
  <c r="D42" i="10"/>
  <c r="F42" s="1"/>
  <c r="H42" i="9"/>
  <c r="G42"/>
  <c r="D20"/>
  <c r="F20" s="1"/>
  <c r="G20" i="8"/>
  <c r="H20"/>
  <c r="D18" i="9"/>
  <c r="F18" s="1"/>
  <c r="G18" i="8"/>
  <c r="H18"/>
  <c r="D43" i="9"/>
  <c r="F43" s="1"/>
  <c r="G43" i="8"/>
  <c r="H43"/>
  <c r="G48" i="9"/>
  <c r="D48" i="10"/>
  <c r="F48" s="1"/>
  <c r="H48" i="9"/>
  <c r="D54"/>
  <c r="F54" s="1"/>
  <c r="H54" i="8"/>
  <c r="G54"/>
  <c r="D26" i="7"/>
  <c r="F26" s="1"/>
  <c r="D26" i="8" s="1"/>
  <c r="F26" s="1"/>
  <c r="G26" i="6"/>
  <c r="H26"/>
  <c r="H12" i="1"/>
  <c r="D12" i="4"/>
  <c r="H32" i="1"/>
  <c r="D32" i="4"/>
  <c r="F32" s="1"/>
  <c r="D32" i="6" s="1"/>
  <c r="F32" s="1"/>
  <c r="H33" i="1"/>
  <c r="D33" i="4"/>
  <c r="F33" s="1"/>
  <c r="D33" i="6" s="1"/>
  <c r="F33" s="1"/>
  <c r="H40" i="1"/>
  <c r="D40" i="4"/>
  <c r="F40" s="1"/>
  <c r="D40" i="6" s="1"/>
  <c r="F40" s="1"/>
  <c r="G26" i="4"/>
  <c r="H26"/>
  <c r="D59" i="1"/>
  <c r="G54"/>
  <c r="G20"/>
  <c r="G27"/>
  <c r="G40"/>
  <c r="G50"/>
  <c r="G55"/>
  <c r="H56"/>
  <c r="G47"/>
  <c r="G35"/>
  <c r="G36"/>
  <c r="G19"/>
  <c r="G12"/>
  <c r="G15"/>
  <c r="G34"/>
  <c r="H34"/>
  <c r="G26"/>
  <c r="H26"/>
  <c r="G58"/>
  <c r="H58"/>
  <c r="G28"/>
  <c r="G13"/>
  <c r="G32"/>
  <c r="G41"/>
  <c r="G46"/>
  <c r="H46"/>
  <c r="G21"/>
  <c r="G48"/>
  <c r="G43"/>
  <c r="H43"/>
  <c r="G14"/>
  <c r="G18"/>
  <c r="G22"/>
  <c r="G29"/>
  <c r="G33"/>
  <c r="G42"/>
  <c r="G49"/>
  <c r="G57"/>
  <c r="D18" i="10" l="1"/>
  <c r="F18" s="1"/>
  <c r="H18" i="9"/>
  <c r="G18"/>
  <c r="H11"/>
  <c r="D11" i="10"/>
  <c r="F11" s="1"/>
  <c r="G11" i="9"/>
  <c r="H36" i="10"/>
  <c r="D36" i="11"/>
  <c r="F36" s="1"/>
  <c r="G36" i="10"/>
  <c r="D21"/>
  <c r="F21" s="1"/>
  <c r="G21" i="9"/>
  <c r="H21"/>
  <c r="D14"/>
  <c r="F14" s="1"/>
  <c r="H14" i="8"/>
  <c r="G14"/>
  <c r="D47" i="11"/>
  <c r="F47" s="1"/>
  <c r="G47" i="10"/>
  <c r="H47"/>
  <c r="H56"/>
  <c r="D56" i="11"/>
  <c r="F56" s="1"/>
  <c r="G56" i="10"/>
  <c r="D28" i="11"/>
  <c r="F28" s="1"/>
  <c r="H28" i="10"/>
  <c r="G28"/>
  <c r="D54"/>
  <c r="F54" s="1"/>
  <c r="H54" i="9"/>
  <c r="G54"/>
  <c r="D20" i="10"/>
  <c r="F20" s="1"/>
  <c r="G20" i="9"/>
  <c r="H20"/>
  <c r="D15"/>
  <c r="F15" s="1"/>
  <c r="H15" i="8"/>
  <c r="G15"/>
  <c r="H55" i="10"/>
  <c r="D55" i="11"/>
  <c r="F55" s="1"/>
  <c r="G55" i="10"/>
  <c r="D58"/>
  <c r="F58" s="1"/>
  <c r="H58" i="9"/>
  <c r="G58"/>
  <c r="G50"/>
  <c r="H50"/>
  <c r="D50" i="10"/>
  <c r="F50" s="1"/>
  <c r="G29" i="9"/>
  <c r="D29" i="10"/>
  <c r="F29" s="1"/>
  <c r="H29" i="9"/>
  <c r="D42" i="11"/>
  <c r="F42" s="1"/>
  <c r="G42" i="10"/>
  <c r="H42"/>
  <c r="H57"/>
  <c r="D57" i="11"/>
  <c r="F57" s="1"/>
  <c r="G57" i="10"/>
  <c r="D35" i="11"/>
  <c r="F35" s="1"/>
  <c r="G35" i="10"/>
  <c r="H35"/>
  <c r="D13" i="9"/>
  <c r="F13" s="1"/>
  <c r="H13" i="8"/>
  <c r="G13"/>
  <c r="G27" i="9"/>
  <c r="H27"/>
  <c r="D27" i="10"/>
  <c r="F27" s="1"/>
  <c r="D48" i="11"/>
  <c r="F48" s="1"/>
  <c r="H48" i="10"/>
  <c r="G48"/>
  <c r="D43"/>
  <c r="F43" s="1"/>
  <c r="G43" i="9"/>
  <c r="H43"/>
  <c r="D22"/>
  <c r="F22" s="1"/>
  <c r="G22" i="8"/>
  <c r="H22"/>
  <c r="G49" i="9"/>
  <c r="D49" i="10"/>
  <c r="F49" s="1"/>
  <c r="H49" i="9"/>
  <c r="D19" i="10"/>
  <c r="F19" s="1"/>
  <c r="G19" i="9"/>
  <c r="H19"/>
  <c r="D46" i="11"/>
  <c r="F46" s="1"/>
  <c r="G46" i="10"/>
  <c r="H46"/>
  <c r="D41"/>
  <c r="F41" s="1"/>
  <c r="H41" i="9"/>
  <c r="G41"/>
  <c r="G34"/>
  <c r="D34" i="10"/>
  <c r="F34" s="1"/>
  <c r="H34" i="9"/>
  <c r="G26" i="8"/>
  <c r="D26" i="9"/>
  <c r="F26" s="1"/>
  <c r="H26" i="8"/>
  <c r="H33" i="6"/>
  <c r="D33" i="7"/>
  <c r="F33" s="1"/>
  <c r="D33" i="8" s="1"/>
  <c r="F33" s="1"/>
  <c r="G33" i="6"/>
  <c r="G26" i="7"/>
  <c r="H26"/>
  <c r="D32"/>
  <c r="F32" s="1"/>
  <c r="D32" i="8" s="1"/>
  <c r="F32" s="1"/>
  <c r="H32" i="6"/>
  <c r="G32"/>
  <c r="H40"/>
  <c r="D40" i="7"/>
  <c r="F40" s="1"/>
  <c r="D40" i="8" s="1"/>
  <c r="F40" s="1"/>
  <c r="G40" i="6"/>
  <c r="H33" i="4"/>
  <c r="G33"/>
  <c r="F12"/>
  <c r="D12" i="6" s="1"/>
  <c r="H40" i="4"/>
  <c r="G40"/>
  <c r="G32"/>
  <c r="H32"/>
  <c r="D19" i="11" l="1"/>
  <c r="F19" s="1"/>
  <c r="H19" i="10"/>
  <c r="G19"/>
  <c r="D48" i="12"/>
  <c r="F48" s="1"/>
  <c r="H48" i="11"/>
  <c r="G48"/>
  <c r="H58" i="10"/>
  <c r="D58" i="11"/>
  <c r="F58" s="1"/>
  <c r="G58" i="10"/>
  <c r="H54"/>
  <c r="D54" i="11"/>
  <c r="F54" s="1"/>
  <c r="G54" i="10"/>
  <c r="D14"/>
  <c r="F14" s="1"/>
  <c r="H14" i="9"/>
  <c r="G14"/>
  <c r="G11" i="10"/>
  <c r="H11"/>
  <c r="D11" i="11"/>
  <c r="F11" s="1"/>
  <c r="D18"/>
  <c r="F18" s="1"/>
  <c r="H18" i="10"/>
  <c r="G18"/>
  <c r="H57" i="11"/>
  <c r="D57" i="12"/>
  <c r="F57" s="1"/>
  <c r="G57" i="11"/>
  <c r="G42"/>
  <c r="D42" i="12"/>
  <c r="F42" s="1"/>
  <c r="H42" i="11"/>
  <c r="D50"/>
  <c r="F50" s="1"/>
  <c r="H50" i="10"/>
  <c r="G50"/>
  <c r="D28" i="12"/>
  <c r="F28" s="1"/>
  <c r="G28" i="11"/>
  <c r="H28"/>
  <c r="D21"/>
  <c r="F21" s="1"/>
  <c r="G21" i="10"/>
  <c r="H21"/>
  <c r="H34"/>
  <c r="D34" i="11"/>
  <c r="F34" s="1"/>
  <c r="G34" i="10"/>
  <c r="D41" i="11"/>
  <c r="F41" s="1"/>
  <c r="G41" i="10"/>
  <c r="H41"/>
  <c r="D49" i="11"/>
  <c r="F49" s="1"/>
  <c r="H49" i="10"/>
  <c r="G49"/>
  <c r="D22"/>
  <c r="F22" s="1"/>
  <c r="H22" i="9"/>
  <c r="G22"/>
  <c r="D13" i="10"/>
  <c r="F13" s="1"/>
  <c r="G13" i="9"/>
  <c r="H13"/>
  <c r="H55" i="11"/>
  <c r="D55" i="12"/>
  <c r="F55" s="1"/>
  <c r="G55" i="11"/>
  <c r="D15" i="10"/>
  <c r="F15" s="1"/>
  <c r="G15" i="9"/>
  <c r="H15"/>
  <c r="D46" i="12"/>
  <c r="F46" s="1"/>
  <c r="G46" i="11"/>
  <c r="H46"/>
  <c r="D43"/>
  <c r="F43" s="1"/>
  <c r="G43" i="10"/>
  <c r="H43"/>
  <c r="D27" i="11"/>
  <c r="F27" s="1"/>
  <c r="H27" i="10"/>
  <c r="G27"/>
  <c r="D35" i="12"/>
  <c r="F35" s="1"/>
  <c r="G35" i="11"/>
  <c r="H35"/>
  <c r="D29"/>
  <c r="F29" s="1"/>
  <c r="H29" i="10"/>
  <c r="G29"/>
  <c r="D20" i="11"/>
  <c r="F20" s="1"/>
  <c r="G20" i="10"/>
  <c r="H20"/>
  <c r="H56" i="11"/>
  <c r="D56" i="12"/>
  <c r="F56" s="1"/>
  <c r="G56" i="11"/>
  <c r="D47" i="12"/>
  <c r="F47" s="1"/>
  <c r="H47" i="11"/>
  <c r="G47"/>
  <c r="D36" i="12"/>
  <c r="F36" s="1"/>
  <c r="H36" i="11"/>
  <c r="G36"/>
  <c r="G32" i="8"/>
  <c r="D32" i="9"/>
  <c r="F32" s="1"/>
  <c r="H32" i="8"/>
  <c r="G33"/>
  <c r="D33" i="9"/>
  <c r="F33" s="1"/>
  <c r="H33" i="8"/>
  <c r="G26" i="9"/>
  <c r="D26" i="10"/>
  <c r="F26" s="1"/>
  <c r="H26" i="9"/>
  <c r="D40"/>
  <c r="F40" s="1"/>
  <c r="G40" i="8"/>
  <c r="H40"/>
  <c r="F12" i="6"/>
  <c r="G40" i="7"/>
  <c r="H40"/>
  <c r="G32"/>
  <c r="H32"/>
  <c r="H33"/>
  <c r="G33"/>
  <c r="G12" i="4"/>
  <c r="H12"/>
  <c r="F11" i="1"/>
  <c r="D56" i="13" l="1"/>
  <c r="F56" s="1"/>
  <c r="G56" i="12"/>
  <c r="H56"/>
  <c r="G20" i="11"/>
  <c r="H20"/>
  <c r="D20" i="12"/>
  <c r="F20" s="1"/>
  <c r="D43"/>
  <c r="F43" s="1"/>
  <c r="H43" i="11"/>
  <c r="G43"/>
  <c r="D55" i="13"/>
  <c r="F55" s="1"/>
  <c r="G55" i="12"/>
  <c r="H55"/>
  <c r="H13" i="10"/>
  <c r="D13" i="11"/>
  <c r="F13" s="1"/>
  <c r="G13" i="10"/>
  <c r="D14" i="11"/>
  <c r="F14" s="1"/>
  <c r="H14" i="10"/>
  <c r="G14"/>
  <c r="D19" i="12"/>
  <c r="F19" s="1"/>
  <c r="G19" i="11"/>
  <c r="H19"/>
  <c r="D36" i="13"/>
  <c r="F36" s="1"/>
  <c r="H36" i="12"/>
  <c r="G36"/>
  <c r="D29"/>
  <c r="F29" s="1"/>
  <c r="H29" i="11"/>
  <c r="G29"/>
  <c r="G46" i="12"/>
  <c r="D46" i="13"/>
  <c r="F46" s="1"/>
  <c r="H46" i="12"/>
  <c r="D22" i="11"/>
  <c r="F22" s="1"/>
  <c r="G22" i="10"/>
  <c r="H22"/>
  <c r="D34" i="12"/>
  <c r="F34" s="1"/>
  <c r="G34" i="11"/>
  <c r="H34"/>
  <c r="D21" i="12"/>
  <c r="F21" s="1"/>
  <c r="G21" i="11"/>
  <c r="H21"/>
  <c r="D42" i="13"/>
  <c r="F42" s="1"/>
  <c r="G42" i="12"/>
  <c r="H42"/>
  <c r="D11"/>
  <c r="F11" s="1"/>
  <c r="H11" i="11"/>
  <c r="G11"/>
  <c r="G47" i="12"/>
  <c r="D47" i="13"/>
  <c r="F47" s="1"/>
  <c r="H47" i="12"/>
  <c r="D35" i="13"/>
  <c r="F35" s="1"/>
  <c r="H35" i="12"/>
  <c r="G35"/>
  <c r="D15" i="11"/>
  <c r="H15" i="10"/>
  <c r="G15"/>
  <c r="D49" i="12"/>
  <c r="F49" s="1"/>
  <c r="G49" i="11"/>
  <c r="H49"/>
  <c r="G28" i="12"/>
  <c r="D28" i="13"/>
  <c r="F28" s="1"/>
  <c r="H28" i="12"/>
  <c r="D57" i="13"/>
  <c r="F57" s="1"/>
  <c r="G57" i="12"/>
  <c r="H57"/>
  <c r="G18" i="11"/>
  <c r="D18" i="12"/>
  <c r="F18" s="1"/>
  <c r="H18" i="11"/>
  <c r="H54"/>
  <c r="D54" i="12"/>
  <c r="F54" s="1"/>
  <c r="G54" i="11"/>
  <c r="D27" i="12"/>
  <c r="F27" s="1"/>
  <c r="H27" i="11"/>
  <c r="G27"/>
  <c r="D41" i="12"/>
  <c r="F41" s="1"/>
  <c r="H41" i="11"/>
  <c r="G41"/>
  <c r="D50" i="12"/>
  <c r="F50" s="1"/>
  <c r="H50" i="11"/>
  <c r="G50"/>
  <c r="H58"/>
  <c r="D58" i="12"/>
  <c r="F58" s="1"/>
  <c r="G58" i="11"/>
  <c r="G48" i="12"/>
  <c r="D48" i="13"/>
  <c r="F48" s="1"/>
  <c r="H48" i="12"/>
  <c r="G33" i="9"/>
  <c r="D33" i="10"/>
  <c r="F33" s="1"/>
  <c r="H33" i="9"/>
  <c r="G32"/>
  <c r="D32" i="10"/>
  <c r="F32" s="1"/>
  <c r="H32" i="9"/>
  <c r="D40" i="10"/>
  <c r="F40" s="1"/>
  <c r="G40" i="9"/>
  <c r="H40"/>
  <c r="D26" i="11"/>
  <c r="F26" s="1"/>
  <c r="G26" i="10"/>
  <c r="H26"/>
  <c r="G12" i="6"/>
  <c r="D12" i="7"/>
  <c r="H12" i="6"/>
  <c r="H11" i="1"/>
  <c r="G11"/>
  <c r="D41" i="13" l="1"/>
  <c r="F41" s="1"/>
  <c r="G41" i="12"/>
  <c r="H41"/>
  <c r="D18" i="13"/>
  <c r="F18" s="1"/>
  <c r="G18" i="12"/>
  <c r="H18"/>
  <c r="D57" i="14"/>
  <c r="F57" s="1"/>
  <c r="G57" i="13"/>
  <c r="H57"/>
  <c r="D35" i="14"/>
  <c r="F35" s="1"/>
  <c r="H35" i="13"/>
  <c r="G35"/>
  <c r="D21"/>
  <c r="F21" s="1"/>
  <c r="H21" i="12"/>
  <c r="G21"/>
  <c r="D46" i="14"/>
  <c r="F46" s="1"/>
  <c r="G46" i="13"/>
  <c r="H46"/>
  <c r="G29" i="12"/>
  <c r="D29" i="13"/>
  <c r="F29" s="1"/>
  <c r="H29" i="12"/>
  <c r="G56" i="13"/>
  <c r="D56" i="14"/>
  <c r="F56" s="1"/>
  <c r="H56" i="13"/>
  <c r="G27" i="12"/>
  <c r="D27" i="13"/>
  <c r="F27" s="1"/>
  <c r="H27" i="12"/>
  <c r="D34" i="13"/>
  <c r="F34" s="1"/>
  <c r="G34" i="12"/>
  <c r="H34"/>
  <c r="G36" i="13"/>
  <c r="D36" i="14"/>
  <c r="F36" s="1"/>
  <c r="H36" i="13"/>
  <c r="G13" i="11"/>
  <c r="D13" i="12"/>
  <c r="F13" s="1"/>
  <c r="H13" i="11"/>
  <c r="G55" i="13"/>
  <c r="D55" i="14"/>
  <c r="F55" s="1"/>
  <c r="H55" i="13"/>
  <c r="D20"/>
  <c r="F20" s="1"/>
  <c r="H20" i="12"/>
  <c r="G20"/>
  <c r="D48" i="14"/>
  <c r="F48" s="1"/>
  <c r="G48" i="13"/>
  <c r="H48"/>
  <c r="H28"/>
  <c r="D28" i="14"/>
  <c r="F28" s="1"/>
  <c r="G28" i="13"/>
  <c r="G49" i="12"/>
  <c r="D49" i="13"/>
  <c r="F49" s="1"/>
  <c r="H49" i="12"/>
  <c r="D47" i="14"/>
  <c r="F47" s="1"/>
  <c r="H47" i="13"/>
  <c r="G47"/>
  <c r="D11"/>
  <c r="H11" i="12"/>
  <c r="G11"/>
  <c r="G22" i="11"/>
  <c r="D22" i="12"/>
  <c r="F22" s="1"/>
  <c r="H22" i="11"/>
  <c r="D19" i="13"/>
  <c r="F19" s="1"/>
  <c r="H19" i="12"/>
  <c r="G19"/>
  <c r="D43" i="13"/>
  <c r="F43" s="1"/>
  <c r="H43" i="12"/>
  <c r="G43"/>
  <c r="D58" i="13"/>
  <c r="F58" s="1"/>
  <c r="H58" i="12"/>
  <c r="G58"/>
  <c r="G50"/>
  <c r="D50" i="13"/>
  <c r="F50" s="1"/>
  <c r="H50" i="12"/>
  <c r="D54" i="13"/>
  <c r="F54" s="1"/>
  <c r="G54" i="12"/>
  <c r="H54"/>
  <c r="D15"/>
  <c r="F15" s="1"/>
  <c r="F15" i="11"/>
  <c r="G42" i="13"/>
  <c r="D42" i="14"/>
  <c r="F42" s="1"/>
  <c r="H42" i="13"/>
  <c r="D14" i="12"/>
  <c r="F14" s="1"/>
  <c r="G14" i="11"/>
  <c r="H14"/>
  <c r="H32" i="10"/>
  <c r="D32" i="11"/>
  <c r="F32" s="1"/>
  <c r="G32" i="10"/>
  <c r="D26" i="12"/>
  <c r="F26" s="1"/>
  <c r="D26" i="13" s="1"/>
  <c r="F26" s="1"/>
  <c r="H26" i="11"/>
  <c r="G26"/>
  <c r="D33"/>
  <c r="F33" s="1"/>
  <c r="G33" i="10"/>
  <c r="H33"/>
  <c r="D40" i="11"/>
  <c r="F40" s="1"/>
  <c r="H40" i="10"/>
  <c r="G40"/>
  <c r="F12" i="7"/>
  <c r="D12" i="8" s="1"/>
  <c r="E39" i="1"/>
  <c r="G14" i="12" l="1"/>
  <c r="D14" i="13"/>
  <c r="F14" s="1"/>
  <c r="H14" i="12"/>
  <c r="G15" i="11"/>
  <c r="H15"/>
  <c r="G54" i="13"/>
  <c r="D54" i="14"/>
  <c r="F54" s="1"/>
  <c r="H54" i="13"/>
  <c r="D19" i="14"/>
  <c r="F19" s="1"/>
  <c r="H19" i="13"/>
  <c r="G19"/>
  <c r="D21" i="14"/>
  <c r="F21" s="1"/>
  <c r="G21" i="13"/>
  <c r="H21"/>
  <c r="G41"/>
  <c r="D41" i="14"/>
  <c r="F41" s="1"/>
  <c r="H41" i="13"/>
  <c r="D49" i="14"/>
  <c r="F49" s="1"/>
  <c r="G49" i="13"/>
  <c r="H49"/>
  <c r="D55" i="15"/>
  <c r="F55" s="1"/>
  <c r="H55" i="14"/>
  <c r="G55"/>
  <c r="G27" i="13"/>
  <c r="D27" i="14"/>
  <c r="F27" s="1"/>
  <c r="H27" i="13"/>
  <c r="G35" i="14"/>
  <c r="D35" i="15"/>
  <c r="F35" s="1"/>
  <c r="H35" i="14"/>
  <c r="D42" i="15"/>
  <c r="F42" s="1"/>
  <c r="H42" i="14"/>
  <c r="G42"/>
  <c r="D50"/>
  <c r="F50" s="1"/>
  <c r="H50" i="13"/>
  <c r="G50"/>
  <c r="G58"/>
  <c r="D58" i="14"/>
  <c r="F58" s="1"/>
  <c r="H58" i="13"/>
  <c r="D22"/>
  <c r="F22" s="1"/>
  <c r="G22" i="12"/>
  <c r="H22"/>
  <c r="D28" i="15"/>
  <c r="F28" s="1"/>
  <c r="H28" i="14"/>
  <c r="G28"/>
  <c r="G48"/>
  <c r="D48" i="15"/>
  <c r="F48" s="1"/>
  <c r="H48" i="14"/>
  <c r="D13" i="13"/>
  <c r="F13" s="1"/>
  <c r="H13" i="12"/>
  <c r="G13"/>
  <c r="D56" i="15"/>
  <c r="F56" s="1"/>
  <c r="G56" i="14"/>
  <c r="H56"/>
  <c r="D57" i="15"/>
  <c r="F57" s="1"/>
  <c r="H57" i="14"/>
  <c r="G57"/>
  <c r="D15" i="13"/>
  <c r="G15" i="12"/>
  <c r="H15"/>
  <c r="G43" i="13"/>
  <c r="D43" i="14"/>
  <c r="F43" s="1"/>
  <c r="H43" i="13"/>
  <c r="D47" i="15"/>
  <c r="F47" s="1"/>
  <c r="H47" i="14"/>
  <c r="G47"/>
  <c r="D20"/>
  <c r="F20" s="1"/>
  <c r="H20" i="13"/>
  <c r="G20"/>
  <c r="G36" i="14"/>
  <c r="D36" i="15"/>
  <c r="F36" s="1"/>
  <c r="H36" i="14"/>
  <c r="G34" i="13"/>
  <c r="D34" i="14"/>
  <c r="F34" s="1"/>
  <c r="H34" i="13"/>
  <c r="G29"/>
  <c r="D29" i="14"/>
  <c r="F29" s="1"/>
  <c r="H29" i="13"/>
  <c r="G46" i="14"/>
  <c r="D46" i="15"/>
  <c r="F46" s="1"/>
  <c r="H46" i="14"/>
  <c r="D18"/>
  <c r="F18" s="1"/>
  <c r="H18" i="13"/>
  <c r="G18"/>
  <c r="G26"/>
  <c r="D26" i="14"/>
  <c r="F26" s="1"/>
  <c r="H26" i="13"/>
  <c r="F12" i="8"/>
  <c r="G40" i="11"/>
  <c r="H40"/>
  <c r="D40" i="12"/>
  <c r="F40" s="1"/>
  <c r="D40" i="13" s="1"/>
  <c r="F40" s="1"/>
  <c r="D32" i="12"/>
  <c r="F32" s="1"/>
  <c r="D32" i="13" s="1"/>
  <c r="F32" s="1"/>
  <c r="H32" i="11"/>
  <c r="G32"/>
  <c r="D33" i="12"/>
  <c r="F33" s="1"/>
  <c r="D33" i="13" s="1"/>
  <c r="F33" s="1"/>
  <c r="H33" i="11"/>
  <c r="G33"/>
  <c r="G26" i="12"/>
  <c r="H26"/>
  <c r="H12" i="7"/>
  <c r="G12"/>
  <c r="F39" i="1"/>
  <c r="B70"/>
  <c r="E59"/>
  <c r="C63" s="1"/>
  <c r="C79" s="1"/>
  <c r="G18" i="14" l="1"/>
  <c r="D18" i="15"/>
  <c r="F18" s="1"/>
  <c r="H18" i="14"/>
  <c r="G34"/>
  <c r="D34" i="15"/>
  <c r="F34" s="1"/>
  <c r="H34" i="14"/>
  <c r="D43" i="15"/>
  <c r="F43" s="1"/>
  <c r="G43" i="14"/>
  <c r="H43"/>
  <c r="D58" i="15"/>
  <c r="F58" s="1"/>
  <c r="H58" i="14"/>
  <c r="G58"/>
  <c r="G50"/>
  <c r="D50" i="15"/>
  <c r="F50" s="1"/>
  <c r="H50" i="14"/>
  <c r="D27" i="15"/>
  <c r="F27" s="1"/>
  <c r="G27" i="14"/>
  <c r="H27"/>
  <c r="D55" i="16"/>
  <c r="F55" s="1"/>
  <c r="G55" i="15"/>
  <c r="H55"/>
  <c r="G19" i="14"/>
  <c r="D19" i="15"/>
  <c r="F19" s="1"/>
  <c r="H19" i="14"/>
  <c r="G36" i="15"/>
  <c r="H36"/>
  <c r="D36" i="16"/>
  <c r="F36" s="1"/>
  <c r="G20" i="14"/>
  <c r="D20" i="15"/>
  <c r="F20" s="1"/>
  <c r="H20" i="14"/>
  <c r="D57" i="16"/>
  <c r="F57" s="1"/>
  <c r="H57" i="15"/>
  <c r="G57"/>
  <c r="G48"/>
  <c r="D48" i="16"/>
  <c r="F48" s="1"/>
  <c r="H48" i="15"/>
  <c r="G28"/>
  <c r="D28" i="16"/>
  <c r="F28" s="1"/>
  <c r="H28" i="15"/>
  <c r="D42" i="16"/>
  <c r="F42" s="1"/>
  <c r="G42" i="15"/>
  <c r="H42"/>
  <c r="D49"/>
  <c r="F49" s="1"/>
  <c r="H49" i="14"/>
  <c r="G49"/>
  <c r="D14"/>
  <c r="F14" s="1"/>
  <c r="H14" i="13"/>
  <c r="G14"/>
  <c r="G46" i="15"/>
  <c r="D46" i="16"/>
  <c r="F46" s="1"/>
  <c r="H46" i="15"/>
  <c r="G47"/>
  <c r="D47" i="16"/>
  <c r="F47" s="1"/>
  <c r="H47" i="15"/>
  <c r="D56" i="16"/>
  <c r="F56" s="1"/>
  <c r="H56" i="15"/>
  <c r="G56"/>
  <c r="D22" i="14"/>
  <c r="F22" s="1"/>
  <c r="H22" i="13"/>
  <c r="G22"/>
  <c r="D54" i="15"/>
  <c r="F54" s="1"/>
  <c r="H54" i="14"/>
  <c r="G54"/>
  <c r="D29" i="15"/>
  <c r="F29" s="1"/>
  <c r="H29" i="14"/>
  <c r="G29"/>
  <c r="D13"/>
  <c r="F13" s="1"/>
  <c r="G13" i="13"/>
  <c r="H13"/>
  <c r="D35" i="16"/>
  <c r="F35" s="1"/>
  <c r="H35" i="15"/>
  <c r="G35"/>
  <c r="D41"/>
  <c r="F41" s="1"/>
  <c r="H41" i="14"/>
  <c r="G41"/>
  <c r="G21"/>
  <c r="D21" i="15"/>
  <c r="F21" s="1"/>
  <c r="H21" i="14"/>
  <c r="D33"/>
  <c r="F33" s="1"/>
  <c r="H33" i="13"/>
  <c r="G33"/>
  <c r="D26" i="15"/>
  <c r="F26" s="1"/>
  <c r="G26" i="14"/>
  <c r="H26"/>
  <c r="G40" i="13"/>
  <c r="D40" i="14"/>
  <c r="F40" s="1"/>
  <c r="H40" i="13"/>
  <c r="H32"/>
  <c r="D32" i="14"/>
  <c r="F32" s="1"/>
  <c r="G32" i="13"/>
  <c r="H33" i="12"/>
  <c r="G33"/>
  <c r="H40"/>
  <c r="G40"/>
  <c r="D12" i="9"/>
  <c r="H12" i="8"/>
  <c r="G12"/>
  <c r="B75" i="1"/>
  <c r="B77" s="1"/>
  <c r="B78" s="1"/>
  <c r="B84"/>
  <c r="B86" s="1"/>
  <c r="H32" i="12"/>
  <c r="G32"/>
  <c r="D39" i="4"/>
  <c r="H39" i="1"/>
  <c r="G39"/>
  <c r="G59" s="1"/>
  <c r="F59"/>
  <c r="H59" s="1"/>
  <c r="D21" i="16" l="1"/>
  <c r="F21" s="1"/>
  <c r="G21" i="15"/>
  <c r="H21"/>
  <c r="D41" i="16"/>
  <c r="F41" s="1"/>
  <c r="G41" i="15"/>
  <c r="H41"/>
  <c r="D54" i="16"/>
  <c r="F54" s="1"/>
  <c r="G54" i="15"/>
  <c r="H54"/>
  <c r="D47" i="17"/>
  <c r="F47" s="1"/>
  <c r="H47" i="16"/>
  <c r="G47"/>
  <c r="D20"/>
  <c r="F20" s="1"/>
  <c r="G20" i="15"/>
  <c r="H20"/>
  <c r="G34"/>
  <c r="D34" i="16"/>
  <c r="F34" s="1"/>
  <c r="H34" i="15"/>
  <c r="D35" i="17"/>
  <c r="F35" s="1"/>
  <c r="G35" i="16"/>
  <c r="H35"/>
  <c r="G22" i="14"/>
  <c r="D22" i="15"/>
  <c r="F22" s="1"/>
  <c r="H22" i="14"/>
  <c r="D46" i="17"/>
  <c r="F46" s="1"/>
  <c r="H46" i="16"/>
  <c r="G46"/>
  <c r="D14" i="15"/>
  <c r="F14" s="1"/>
  <c r="H14" i="14"/>
  <c r="G14"/>
  <c r="D28" i="17"/>
  <c r="F28" s="1"/>
  <c r="G28" i="16"/>
  <c r="H28"/>
  <c r="G50" i="15"/>
  <c r="D50" i="16"/>
  <c r="F50" s="1"/>
  <c r="H50" i="15"/>
  <c r="D58" i="16"/>
  <c r="F58" s="1"/>
  <c r="H58" i="15"/>
  <c r="G58"/>
  <c r="D18" i="16"/>
  <c r="F18" s="1"/>
  <c r="H18" i="15"/>
  <c r="G18"/>
  <c r="D13"/>
  <c r="F13" s="1"/>
  <c r="H13" i="14"/>
  <c r="G13"/>
  <c r="G56" i="16"/>
  <c r="D56" i="17"/>
  <c r="F56" s="1"/>
  <c r="H56" i="16"/>
  <c r="G49" i="15"/>
  <c r="D49" i="16"/>
  <c r="F49" s="1"/>
  <c r="H49" i="15"/>
  <c r="D48" i="17"/>
  <c r="F48" s="1"/>
  <c r="H48" i="16"/>
  <c r="G48"/>
  <c r="G57"/>
  <c r="D57" i="17"/>
  <c r="F57" s="1"/>
  <c r="H57" i="16"/>
  <c r="D36" i="17"/>
  <c r="F36" s="1"/>
  <c r="G36" i="16"/>
  <c r="H36"/>
  <c r="D19"/>
  <c r="F19" s="1"/>
  <c r="G19" i="15"/>
  <c r="H19"/>
  <c r="G55" i="16"/>
  <c r="D55" i="17"/>
  <c r="F55" s="1"/>
  <c r="H55" i="16"/>
  <c r="D43"/>
  <c r="F43" s="1"/>
  <c r="G43" i="15"/>
  <c r="H43"/>
  <c r="G29"/>
  <c r="D29" i="16"/>
  <c r="F29" s="1"/>
  <c r="H29" i="15"/>
  <c r="G42" i="16"/>
  <c r="D42" i="17"/>
  <c r="F42" s="1"/>
  <c r="H42" i="16"/>
  <c r="G27" i="15"/>
  <c r="D27" i="16"/>
  <c r="F27" s="1"/>
  <c r="H27" i="15"/>
  <c r="B88" i="1"/>
  <c r="G33" i="14"/>
  <c r="D33" i="15"/>
  <c r="F33" s="1"/>
  <c r="H33" i="14"/>
  <c r="D32" i="15"/>
  <c r="F32" s="1"/>
  <c r="G32" i="14"/>
  <c r="H32"/>
  <c r="D40" i="15"/>
  <c r="F40" s="1"/>
  <c r="G40" i="14"/>
  <c r="H40"/>
  <c r="G26" i="15"/>
  <c r="F26" i="17"/>
  <c r="D26" i="18" s="1"/>
  <c r="F26" s="1"/>
  <c r="D26" i="16"/>
  <c r="F26" s="1"/>
  <c r="D26" i="17" s="1"/>
  <c r="H26" i="15"/>
  <c r="F12" i="9"/>
  <c r="F39" i="4"/>
  <c r="D39" i="6" s="1"/>
  <c r="D59" i="4"/>
  <c r="G26" i="18" l="1"/>
  <c r="D26" i="19"/>
  <c r="F26" s="1"/>
  <c r="H26" i="18"/>
  <c r="H48" i="17"/>
  <c r="G48"/>
  <c r="G18" i="16"/>
  <c r="D18" i="17"/>
  <c r="F18" s="1"/>
  <c r="H18" i="16"/>
  <c r="D27" i="17"/>
  <c r="F27" s="1"/>
  <c r="H27" i="16"/>
  <c r="G27"/>
  <c r="H55" i="17"/>
  <c r="G55"/>
  <c r="G19" i="16"/>
  <c r="D19" i="17"/>
  <c r="F19" s="1"/>
  <c r="H19" i="16"/>
  <c r="D58" i="17"/>
  <c r="F58" s="1"/>
  <c r="D58" i="18" s="1"/>
  <c r="H58" i="16"/>
  <c r="G58"/>
  <c r="H46" i="17"/>
  <c r="G46"/>
  <c r="D34"/>
  <c r="F34" s="1"/>
  <c r="H34" i="16"/>
  <c r="G34"/>
  <c r="G20"/>
  <c r="D20" i="17"/>
  <c r="F20" s="1"/>
  <c r="H20" i="16"/>
  <c r="G21"/>
  <c r="D21" i="17"/>
  <c r="F21" s="1"/>
  <c r="H21" i="16"/>
  <c r="H36" i="17"/>
  <c r="G36"/>
  <c r="D49"/>
  <c r="F49" s="1"/>
  <c r="G49" i="16"/>
  <c r="H49"/>
  <c r="H47" i="17"/>
  <c r="G47"/>
  <c r="H42"/>
  <c r="G42"/>
  <c r="D29"/>
  <c r="F29" s="1"/>
  <c r="G29" i="16"/>
  <c r="H29"/>
  <c r="G43"/>
  <c r="D43" i="17"/>
  <c r="F43" s="1"/>
  <c r="H43" i="16"/>
  <c r="H56" i="17"/>
  <c r="G56"/>
  <c r="D13" i="16"/>
  <c r="F13" s="1"/>
  <c r="G13" i="15"/>
  <c r="H13"/>
  <c r="D50" i="17"/>
  <c r="F50" s="1"/>
  <c r="G50" i="16"/>
  <c r="H50"/>
  <c r="H28" i="17"/>
  <c r="G28"/>
  <c r="D22" i="16"/>
  <c r="F22" s="1"/>
  <c r="H22" i="15"/>
  <c r="G22"/>
  <c r="H35" i="17"/>
  <c r="G35"/>
  <c r="G54" i="16"/>
  <c r="D54" i="17"/>
  <c r="F54" s="1"/>
  <c r="H54" i="16"/>
  <c r="H57" i="17"/>
  <c r="G57"/>
  <c r="D14" i="16"/>
  <c r="F14" s="1"/>
  <c r="H14" i="15"/>
  <c r="G14"/>
  <c r="G41" i="16"/>
  <c r="D41" i="17"/>
  <c r="F41" s="1"/>
  <c r="H41" i="16"/>
  <c r="H26" i="17"/>
  <c r="G26"/>
  <c r="D40" i="16"/>
  <c r="F40" s="1"/>
  <c r="D40" i="17" s="1"/>
  <c r="F40" s="1"/>
  <c r="D40" i="18" s="1"/>
  <c r="F40" s="1"/>
  <c r="H40" i="15"/>
  <c r="G40"/>
  <c r="G32"/>
  <c r="F32" i="17"/>
  <c r="D32" i="18" s="1"/>
  <c r="F32" s="1"/>
  <c r="D32" i="16"/>
  <c r="F32" s="1"/>
  <c r="D32" i="17" s="1"/>
  <c r="H32" i="15"/>
  <c r="G26" i="16"/>
  <c r="H26"/>
  <c r="D33"/>
  <c r="F33" s="1"/>
  <c r="D33" i="17" s="1"/>
  <c r="F33" s="1"/>
  <c r="D33" i="18" s="1"/>
  <c r="F33" s="1"/>
  <c r="G33" i="15"/>
  <c r="H33"/>
  <c r="D12" i="10"/>
  <c r="H12" i="9"/>
  <c r="G12"/>
  <c r="F39" i="6"/>
  <c r="D59"/>
  <c r="G39" i="4"/>
  <c r="G59" s="1"/>
  <c r="H39"/>
  <c r="F59"/>
  <c r="H59" s="1"/>
  <c r="G32" i="18" l="1"/>
  <c r="D32" i="19"/>
  <c r="F32" s="1"/>
  <c r="H32" i="18"/>
  <c r="D40" i="19"/>
  <c r="F40" s="1"/>
  <c r="H40" i="18"/>
  <c r="G40"/>
  <c r="G26" i="19"/>
  <c r="D26" i="20"/>
  <c r="F26" s="1"/>
  <c r="D26" i="21" s="1"/>
  <c r="F26" s="1"/>
  <c r="D26" i="22" s="1"/>
  <c r="F26" s="1"/>
  <c r="D26" i="23" s="1"/>
  <c r="F26" s="1"/>
  <c r="D26" i="24" s="1"/>
  <c r="F26" s="1"/>
  <c r="H26" i="19"/>
  <c r="G33" i="18"/>
  <c r="D33" i="19"/>
  <c r="F33" s="1"/>
  <c r="H33" i="18"/>
  <c r="F58"/>
  <c r="D58" i="19" s="1"/>
  <c r="G22" i="16"/>
  <c r="D22" i="17"/>
  <c r="F22" s="1"/>
  <c r="H22" i="16"/>
  <c r="G13"/>
  <c r="D13" i="17"/>
  <c r="F13" s="1"/>
  <c r="H13" i="16"/>
  <c r="H43" i="17"/>
  <c r="G43"/>
  <c r="H29"/>
  <c r="G29"/>
  <c r="H49"/>
  <c r="G49"/>
  <c r="H21"/>
  <c r="G21"/>
  <c r="H58"/>
  <c r="G58"/>
  <c r="H27"/>
  <c r="G27"/>
  <c r="H41"/>
  <c r="G41"/>
  <c r="G14" i="16"/>
  <c r="D14" i="17"/>
  <c r="F14" s="1"/>
  <c r="D14" i="18" s="1"/>
  <c r="F14" s="1"/>
  <c r="H14" i="16"/>
  <c r="H54" i="17"/>
  <c r="G54"/>
  <c r="H20"/>
  <c r="G20"/>
  <c r="H34"/>
  <c r="G34"/>
  <c r="H50"/>
  <c r="G50"/>
  <c r="H19"/>
  <c r="G19"/>
  <c r="H18"/>
  <c r="G18"/>
  <c r="G33"/>
  <c r="H33"/>
  <c r="G32" i="16"/>
  <c r="H32"/>
  <c r="H40" i="17"/>
  <c r="G40"/>
  <c r="G33" i="16"/>
  <c r="H33"/>
  <c r="H32" i="17"/>
  <c r="G32"/>
  <c r="G40" i="16"/>
  <c r="H40"/>
  <c r="F12" i="10"/>
  <c r="D39" i="7"/>
  <c r="H39" i="6"/>
  <c r="G39"/>
  <c r="G59" s="1"/>
  <c r="F59"/>
  <c r="H59" s="1"/>
  <c r="G26" i="24" l="1"/>
  <c r="H26"/>
  <c r="H26" i="23"/>
  <c r="G26"/>
  <c r="G26" i="22"/>
  <c r="H26"/>
  <c r="H26" i="21"/>
  <c r="G26"/>
  <c r="D32" i="20"/>
  <c r="F32" s="1"/>
  <c r="G32" i="19"/>
  <c r="H32"/>
  <c r="D33" i="20"/>
  <c r="F33" s="1"/>
  <c r="D33" i="21" s="1"/>
  <c r="F33" s="1"/>
  <c r="D33" i="22" s="1"/>
  <c r="F33" s="1"/>
  <c r="D33" i="23" s="1"/>
  <c r="F33" s="1"/>
  <c r="D33" i="24" s="1"/>
  <c r="F33" s="1"/>
  <c r="G33" i="19"/>
  <c r="H33"/>
  <c r="H26" i="20"/>
  <c r="G26"/>
  <c r="D40"/>
  <c r="F40" s="1"/>
  <c r="D40" i="21" s="1"/>
  <c r="F40" s="1"/>
  <c r="D40" i="22" s="1"/>
  <c r="F40" s="1"/>
  <c r="D40" i="23" s="1"/>
  <c r="F40" s="1"/>
  <c r="D40" i="24" s="1"/>
  <c r="F40" s="1"/>
  <c r="H40" i="19"/>
  <c r="G40"/>
  <c r="D14"/>
  <c r="F14" s="1"/>
  <c r="G14" i="18"/>
  <c r="H14"/>
  <c r="F58" i="19"/>
  <c r="H58" i="18"/>
  <c r="G58"/>
  <c r="H13" i="17"/>
  <c r="G13"/>
  <c r="H14"/>
  <c r="G14"/>
  <c r="H22"/>
  <c r="G22"/>
  <c r="H12" i="10"/>
  <c r="D12" i="11"/>
  <c r="G12" i="10"/>
  <c r="F39" i="7"/>
  <c r="D39" i="8" s="1"/>
  <c r="D59" i="7"/>
  <c r="G40" i="24" l="1"/>
  <c r="H40"/>
  <c r="G33"/>
  <c r="H33"/>
  <c r="H33" i="23"/>
  <c r="G33"/>
  <c r="G40"/>
  <c r="H40"/>
  <c r="G40" i="22"/>
  <c r="H40"/>
  <c r="H33"/>
  <c r="G33"/>
  <c r="H33" i="21"/>
  <c r="G33"/>
  <c r="G40"/>
  <c r="H40"/>
  <c r="G40" i="20"/>
  <c r="H40"/>
  <c r="H32"/>
  <c r="G32"/>
  <c r="H33"/>
  <c r="G33"/>
  <c r="G14" i="19"/>
  <c r="D14" i="20"/>
  <c r="F14" s="1"/>
  <c r="H14" i="19"/>
  <c r="H58"/>
  <c r="D58" i="20"/>
  <c r="G58" i="19"/>
  <c r="F39" i="8"/>
  <c r="D59"/>
  <c r="F12" i="11"/>
  <c r="H39" i="7"/>
  <c r="G39"/>
  <c r="G59" s="1"/>
  <c r="F59"/>
  <c r="H59" s="1"/>
  <c r="H14" i="20" l="1"/>
  <c r="G14"/>
  <c r="F58"/>
  <c r="D39" i="9"/>
  <c r="G39" i="8"/>
  <c r="G59" s="1"/>
  <c r="H39"/>
  <c r="F59"/>
  <c r="H59" s="1"/>
  <c r="G12" i="11"/>
  <c r="D12" i="12"/>
  <c r="H12" i="11"/>
  <c r="G58" i="20" l="1"/>
  <c r="H58"/>
  <c r="F39" i="9"/>
  <c r="D59"/>
  <c r="F12" i="12"/>
  <c r="D12" i="13" s="1"/>
  <c r="G12" i="12" l="1"/>
  <c r="H12"/>
  <c r="D39" i="10"/>
  <c r="G39" i="9"/>
  <c r="G59" s="1"/>
  <c r="H39"/>
  <c r="F59"/>
  <c r="H59" s="1"/>
  <c r="F39" i="10" l="1"/>
  <c r="D59"/>
  <c r="D39" i="11" l="1"/>
  <c r="H39" i="10"/>
  <c r="G39"/>
  <c r="G59" s="1"/>
  <c r="F59"/>
  <c r="H59" s="1"/>
  <c r="F39" i="11" l="1"/>
  <c r="D59"/>
  <c r="D39" i="12" l="1"/>
  <c r="G39" i="11"/>
  <c r="G59" s="1"/>
  <c r="H39"/>
  <c r="F59"/>
  <c r="H59" s="1"/>
  <c r="F39" i="12" l="1"/>
  <c r="D39" i="13" s="1"/>
  <c r="D59" i="12"/>
  <c r="F39" i="13" l="1"/>
  <c r="D59"/>
  <c r="H39" i="12"/>
  <c r="G39"/>
  <c r="G59" s="1"/>
  <c r="F59"/>
  <c r="H59" s="1"/>
  <c r="D39" i="14" l="1"/>
  <c r="F39" s="1"/>
  <c r="H39" i="13"/>
  <c r="G39"/>
  <c r="E12"/>
  <c r="F12" s="1"/>
  <c r="D12" i="14" s="1"/>
  <c r="F12" s="1"/>
  <c r="D12" i="15" s="1"/>
  <c r="D39" l="1"/>
  <c r="F39" s="1"/>
  <c r="G39" i="14"/>
  <c r="H39"/>
  <c r="F12" i="15"/>
  <c r="G12" i="14"/>
  <c r="H12"/>
  <c r="H12" i="13"/>
  <c r="G12"/>
  <c r="E15"/>
  <c r="F15" s="1"/>
  <c r="D15" i="14" s="1"/>
  <c r="F15" s="1"/>
  <c r="D15" i="15" s="1"/>
  <c r="F15" s="1"/>
  <c r="D15" i="16" l="1"/>
  <c r="F15" s="1"/>
  <c r="G15" i="15"/>
  <c r="H15"/>
  <c r="D39" i="16"/>
  <c r="F39" s="1"/>
  <c r="D39" i="17" s="1"/>
  <c r="F39" s="1"/>
  <c r="D39" i="18" s="1"/>
  <c r="F39" s="1"/>
  <c r="H39" i="15"/>
  <c r="G39"/>
  <c r="D12" i="16"/>
  <c r="G12" i="15"/>
  <c r="H12"/>
  <c r="G15" i="14"/>
  <c r="H15"/>
  <c r="H15" i="13"/>
  <c r="G15"/>
  <c r="D39" i="19" l="1"/>
  <c r="F39" s="1"/>
  <c r="H39" i="18"/>
  <c r="G39"/>
  <c r="G15" i="16"/>
  <c r="D15" i="17"/>
  <c r="F15" s="1"/>
  <c r="D15" i="18" s="1"/>
  <c r="H15" i="16"/>
  <c r="H39" i="17"/>
  <c r="G39"/>
  <c r="G39" i="16"/>
  <c r="H39"/>
  <c r="F12"/>
  <c r="D12" i="17" s="1"/>
  <c r="F12" s="1"/>
  <c r="D12" i="18" s="1"/>
  <c r="F12" s="1"/>
  <c r="E11" i="13"/>
  <c r="D39" i="20" l="1"/>
  <c r="F39" s="1"/>
  <c r="H39" i="19"/>
  <c r="G39"/>
  <c r="D12"/>
  <c r="F12" s="1"/>
  <c r="H12" i="18"/>
  <c r="G12"/>
  <c r="F15"/>
  <c r="G15" i="17"/>
  <c r="H15"/>
  <c r="H12"/>
  <c r="G12"/>
  <c r="G12" i="16"/>
  <c r="H12"/>
  <c r="F11" i="13"/>
  <c r="D11" i="14" s="1"/>
  <c r="E59" i="13"/>
  <c r="C63" s="1"/>
  <c r="G39" i="20" l="1"/>
  <c r="H39"/>
  <c r="G12" i="19"/>
  <c r="D12" i="20"/>
  <c r="F12" s="1"/>
  <c r="D12" i="21" s="1"/>
  <c r="H12" i="19"/>
  <c r="D15"/>
  <c r="H15" i="18"/>
  <c r="G15"/>
  <c r="D59" i="14"/>
  <c r="F11"/>
  <c r="D11" i="15" s="1"/>
  <c r="G11" i="13"/>
  <c r="G59" s="1"/>
  <c r="F59"/>
  <c r="H59" s="1"/>
  <c r="H11"/>
  <c r="F12" i="21" l="1"/>
  <c r="D12" i="22" s="1"/>
  <c r="D59" i="21"/>
  <c r="H12" i="20"/>
  <c r="G12"/>
  <c r="F15" i="19"/>
  <c r="F11" i="15"/>
  <c r="D59"/>
  <c r="H11" i="14"/>
  <c r="F59"/>
  <c r="H59" s="1"/>
  <c r="G11"/>
  <c r="G59" s="1"/>
  <c r="F12" i="22" l="1"/>
  <c r="D12" i="23" s="1"/>
  <c r="D59" i="22"/>
  <c r="H12" i="21"/>
  <c r="G12"/>
  <c r="G59" s="1"/>
  <c r="F59"/>
  <c r="H59" s="1"/>
  <c r="D15" i="20"/>
  <c r="H15" i="19"/>
  <c r="G15"/>
  <c r="H11" i="15"/>
  <c r="D11" i="16"/>
  <c r="G11" i="15"/>
  <c r="G59" s="1"/>
  <c r="F59"/>
  <c r="H59" s="1"/>
  <c r="D59" i="23" l="1"/>
  <c r="F12"/>
  <c r="D12" i="24" s="1"/>
  <c r="F59" i="22"/>
  <c r="H59" s="1"/>
  <c r="H12"/>
  <c r="G12"/>
  <c r="G59" s="1"/>
  <c r="F15" i="20"/>
  <c r="F11" i="16"/>
  <c r="D59"/>
  <c r="F12" i="24" l="1"/>
  <c r="D59"/>
  <c r="G12" i="23"/>
  <c r="G59" s="1"/>
  <c r="H12"/>
  <c r="F59"/>
  <c r="H59" s="1"/>
  <c r="G15" i="20"/>
  <c r="H15"/>
  <c r="D11" i="17"/>
  <c r="G11" i="16"/>
  <c r="H11"/>
  <c r="F59"/>
  <c r="H59" s="1"/>
  <c r="G12" i="24" l="1"/>
  <c r="H12"/>
  <c r="F11" i="17"/>
  <c r="D11" i="18" s="1"/>
  <c r="D59" i="17"/>
  <c r="K11" i="16"/>
  <c r="G59"/>
  <c r="F11" i="18" l="1"/>
  <c r="D59"/>
  <c r="H11" i="17"/>
  <c r="G11"/>
  <c r="F59"/>
  <c r="H59" s="1"/>
  <c r="D11" i="19" l="1"/>
  <c r="H11" i="18"/>
  <c r="G11"/>
  <c r="F59"/>
  <c r="H59" s="1"/>
  <c r="K11" i="17"/>
  <c r="G59"/>
  <c r="F11" i="19" l="1"/>
  <c r="D59"/>
  <c r="K11" i="18"/>
  <c r="G59"/>
  <c r="D11" i="20" l="1"/>
  <c r="G11" i="19"/>
  <c r="H11"/>
  <c r="F59"/>
  <c r="H59" s="1"/>
  <c r="F11" i="20" l="1"/>
  <c r="D59"/>
  <c r="K11" i="19"/>
  <c r="G59"/>
  <c r="G11" i="20" l="1"/>
  <c r="H11"/>
  <c r="F59"/>
  <c r="H59" s="1"/>
  <c r="K11" l="1"/>
  <c r="G59"/>
  <c r="E11" i="24" l="1"/>
  <c r="F11" l="1"/>
  <c r="E59"/>
  <c r="C63" s="1"/>
  <c r="F59" l="1"/>
  <c r="H59" s="1"/>
  <c r="H11"/>
  <c r="G11"/>
  <c r="G59" l="1"/>
  <c r="K11"/>
  <c r="E15" i="25" l="1"/>
  <c r="F15" s="1"/>
  <c r="G15" l="1"/>
  <c r="H15"/>
  <c r="E13" l="1"/>
  <c r="E59" l="1"/>
  <c r="C63" s="1"/>
  <c r="F13"/>
  <c r="F59" l="1"/>
  <c r="H59" s="1"/>
  <c r="H13"/>
  <c r="G13"/>
  <c r="G59" s="1"/>
</calcChain>
</file>

<file path=xl/sharedStrings.xml><?xml version="1.0" encoding="utf-8"?>
<sst xmlns="http://schemas.openxmlformats.org/spreadsheetml/2006/main" count="2381" uniqueCount="98">
  <si>
    <t xml:space="preserve">JURUSAN KEBIDANAN </t>
  </si>
  <si>
    <t>POLTEKKES KEMENKES SEMARANG</t>
  </si>
  <si>
    <t>KODE MA</t>
  </si>
  <si>
    <t>URAIAN KEGIATAN</t>
  </si>
  <si>
    <t>JUMLAH PAGU</t>
  </si>
  <si>
    <t xml:space="preserve">REALISASI  </t>
  </si>
  <si>
    <t>JUMLAH</t>
  </si>
  <si>
    <t>SALDO</t>
  </si>
  <si>
    <t>PERSETASE</t>
  </si>
  <si>
    <t xml:space="preserve">BULAN LALU </t>
  </si>
  <si>
    <t>BULAN INI</t>
  </si>
  <si>
    <t>Layanan Perkantoran/ Pembayaran Gaji</t>
  </si>
  <si>
    <t>A</t>
  </si>
  <si>
    <t>Belanja Keperluan Perkantoran</t>
  </si>
  <si>
    <t>Semarang</t>
  </si>
  <si>
    <t>%</t>
  </si>
  <si>
    <t>Magelang</t>
  </si>
  <si>
    <t>Purwokerto</t>
  </si>
  <si>
    <t xml:space="preserve">Blora </t>
  </si>
  <si>
    <t>Kendal</t>
  </si>
  <si>
    <t xml:space="preserve">Belanja Barang untuk Persediaan Barang </t>
  </si>
  <si>
    <t>B</t>
  </si>
  <si>
    <t>Perawatan dan Pemeliharaan Gedung</t>
  </si>
  <si>
    <t>Belanja biaya Pemeliharaan gedung dan Bangunan Lainnya</t>
  </si>
  <si>
    <t>C</t>
  </si>
  <si>
    <t>Pemeliharaan Peralatan</t>
  </si>
  <si>
    <t>Belanja Pemeliharaan Peralatan dan Mesin</t>
  </si>
  <si>
    <t>Belanja biaya pemeliharaan Peralatan dan Mesin</t>
  </si>
  <si>
    <t>E</t>
  </si>
  <si>
    <t>Operasional perkantoran</t>
  </si>
  <si>
    <t>Belanja perjalanan biasa</t>
  </si>
  <si>
    <t>G</t>
  </si>
  <si>
    <t>Perawatan Gedung dan Bangunan</t>
  </si>
  <si>
    <t>- Pemeliharaan Gedung dan bangunan</t>
  </si>
  <si>
    <t>Listrik /telepon</t>
  </si>
  <si>
    <t xml:space="preserve"> Ketua Jurusan Kebidanan</t>
  </si>
  <si>
    <t>total</t>
  </si>
  <si>
    <t>Poltekkes Kemenkes Semarang</t>
  </si>
  <si>
    <t xml:space="preserve">Sri Rahayu, SKp, Ns, STr.Keb, M.Kes  </t>
  </si>
  <si>
    <t>NIP 197408181998032001</t>
  </si>
  <si>
    <t>LAPORAN REALIASI RM 1</t>
  </si>
  <si>
    <t>BULAN JANUARI 2020</t>
  </si>
  <si>
    <t>Semarang, 31 Januari 2020</t>
  </si>
  <si>
    <t>Keperluan Perkantoran</t>
  </si>
  <si>
    <t>Semarang, 10 Pebruari 2020</t>
  </si>
  <si>
    <t>LAPORAN REALIASI RM 2</t>
  </si>
  <si>
    <t>smg</t>
  </si>
  <si>
    <t>mgl</t>
  </si>
  <si>
    <t>pwt</t>
  </si>
  <si>
    <t>blora</t>
  </si>
  <si>
    <t>kendal</t>
  </si>
  <si>
    <t>BULAN PEBRUARI 2020</t>
  </si>
  <si>
    <t>Semarang, 25 Pebruari 2020</t>
  </si>
  <si>
    <t>LAPORAN REALIASI RM 3</t>
  </si>
  <si>
    <t>Semarang, 28 Pebruari 2020</t>
  </si>
  <si>
    <t>LAPORAN REALIASI RM 4</t>
  </si>
  <si>
    <t>LAPORAN REALIASI RM 5</t>
  </si>
  <si>
    <t>Semarang, 24 Maret 2020</t>
  </si>
  <si>
    <t>BULAN MARET 2020</t>
  </si>
  <si>
    <t>Semarang, 3 April 2020</t>
  </si>
  <si>
    <t>LAPORAN REALIASI RM 6</t>
  </si>
  <si>
    <t>LAPORAN REALIASI RM 7</t>
  </si>
  <si>
    <t>Semarang, 7 April 2020</t>
  </si>
  <si>
    <t>LAPORAN REALIASI RM 8</t>
  </si>
  <si>
    <t>BULAN APRIL 2020</t>
  </si>
  <si>
    <t>Semarang, 14 April 2020</t>
  </si>
  <si>
    <t>Semarang, 30 April 2020</t>
  </si>
  <si>
    <t>LAPORAN REALIASI RM 9</t>
  </si>
  <si>
    <t>LAPORAN REALIASI RM 10</t>
  </si>
  <si>
    <t>Semarang, 8 Mei 2020</t>
  </si>
  <si>
    <t>Semarang, 15 Mei 2020</t>
  </si>
  <si>
    <t>LAPORAN REALIASI RM 11</t>
  </si>
  <si>
    <t>BULAN MEI 2020</t>
  </si>
  <si>
    <t>LAPORAN REALIASI RM 12</t>
  </si>
  <si>
    <t>Semarang, 29 Mei 2020</t>
  </si>
  <si>
    <t>Semarang, 10 Juni 2020</t>
  </si>
  <si>
    <t>LAPORAN REALIASI RM 13</t>
  </si>
  <si>
    <t>BULAN JUNI 2020</t>
  </si>
  <si>
    <t>LAPORAN REALIASI RM 14</t>
  </si>
  <si>
    <t>Semarang, 16 Juni 2020</t>
  </si>
  <si>
    <t>LAPORAN REALIASI RM 15</t>
  </si>
  <si>
    <t>Semarang, 18 Juni 2020</t>
  </si>
  <si>
    <t>LAPORAN REALIASI RM 16</t>
  </si>
  <si>
    <t>Semarang, 29 Juni 2020</t>
  </si>
  <si>
    <t>Semarang, 1 Juli 2020</t>
  </si>
  <si>
    <t>LAPORAN REALIASI RM 17</t>
  </si>
  <si>
    <t>Semarang, 15 Juli 2020</t>
  </si>
  <si>
    <t>LAPORAN REALIASI RM 18</t>
  </si>
  <si>
    <t>BULAN JULI 2020</t>
  </si>
  <si>
    <t>LAPORAN REALIASI RM 19</t>
  </si>
  <si>
    <t>Semarang, 20 Juli 2020</t>
  </si>
  <si>
    <t>Semarang, 4 Agustus 2020</t>
  </si>
  <si>
    <t>LAPORAN REALIASI RM 20</t>
  </si>
  <si>
    <t>LAPORAN REALIASI RM 21</t>
  </si>
  <si>
    <t>Semarang, 11 Agustus 2020</t>
  </si>
  <si>
    <t>BULAN AGUSTUS 2020</t>
  </si>
  <si>
    <t>LAPORAN REALIASI RM 22</t>
  </si>
  <si>
    <t>Semarang, 2 September 2020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</si>
</sst>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8">
    <font>
      <sz val="11"/>
      <color theme="1"/>
      <name val="Arial Black"/>
      <family val="2"/>
    </font>
    <font>
      <sz val="11"/>
      <color theme="1"/>
      <name val="Arial Black"/>
      <family val="2"/>
    </font>
    <font>
      <b/>
      <sz val="10"/>
      <color theme="1"/>
      <name val="Century Schoolbook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8">
    <xf numFmtId="0" fontId="0" fillId="0" borderId="0" xfId="0"/>
    <xf numFmtId="41" fontId="2" fillId="2" borderId="9" xfId="0" applyNumberFormat="1" applyFont="1" applyFill="1" applyBorder="1" applyAlignment="1">
      <alignment horizontal="center" vertical="center"/>
    </xf>
    <xf numFmtId="41" fontId="2" fillId="0" borderId="9" xfId="0" applyNumberFormat="1" applyFont="1" applyBorder="1" applyAlignment="1">
      <alignment horizontal="center" vertical="center"/>
    </xf>
    <xf numFmtId="43" fontId="0" fillId="0" borderId="0" xfId="0" applyNumberFormat="1"/>
    <xf numFmtId="0" fontId="4" fillId="0" borderId="0" xfId="0" applyFont="1"/>
    <xf numFmtId="0" fontId="4" fillId="2" borderId="0" xfId="0" applyFont="1" applyFill="1"/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41" fontId="3" fillId="2" borderId="9" xfId="0" applyNumberFormat="1" applyFont="1" applyFill="1" applyBorder="1" applyAlignment="1">
      <alignment horizontal="center" vertical="center"/>
    </xf>
    <xf numFmtId="41" fontId="3" fillId="0" borderId="9" xfId="0" applyNumberFormat="1" applyFont="1" applyBorder="1" applyAlignment="1">
      <alignment horizontal="center" vertical="center" wrapText="1"/>
    </xf>
    <xf numFmtId="41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4" fillId="0" borderId="9" xfId="0" quotePrefix="1" applyFont="1" applyBorder="1" applyAlignment="1">
      <alignment vertical="center"/>
    </xf>
    <xf numFmtId="41" fontId="4" fillId="0" borderId="9" xfId="1" applyNumberFormat="1" applyFont="1" applyBorder="1" applyAlignment="1">
      <alignment vertical="center"/>
    </xf>
    <xf numFmtId="41" fontId="4" fillId="0" borderId="9" xfId="0" applyNumberFormat="1" applyFont="1" applyBorder="1" applyAlignment="1">
      <alignment vertical="center" wrapText="1"/>
    </xf>
    <xf numFmtId="41" fontId="4" fillId="2" borderId="9" xfId="1" applyNumberFormat="1" applyFont="1" applyFill="1" applyBorder="1" applyAlignment="1">
      <alignment vertical="center"/>
    </xf>
    <xf numFmtId="41" fontId="4" fillId="2" borderId="9" xfId="0" applyNumberFormat="1" applyFont="1" applyFill="1" applyBorder="1" applyAlignment="1">
      <alignment vertical="center"/>
    </xf>
    <xf numFmtId="41" fontId="4" fillId="0" borderId="9" xfId="0" applyNumberFormat="1" applyFont="1" applyBorder="1" applyAlignment="1">
      <alignment vertical="center"/>
    </xf>
    <xf numFmtId="41" fontId="4" fillId="2" borderId="9" xfId="0" applyNumberFormat="1" applyFont="1" applyFill="1" applyBorder="1" applyAlignment="1">
      <alignment horizontal="center" vertical="center"/>
    </xf>
    <xf numFmtId="41" fontId="4" fillId="2" borderId="9" xfId="2" applyNumberFormat="1" applyFont="1" applyFill="1" applyBorder="1" applyAlignment="1">
      <alignment vertical="center"/>
    </xf>
    <xf numFmtId="0" fontId="4" fillId="0" borderId="9" xfId="0" applyFont="1" applyBorder="1"/>
    <xf numFmtId="0" fontId="4" fillId="0" borderId="9" xfId="0" applyFont="1" applyBorder="1" applyAlignment="1"/>
    <xf numFmtId="0" fontId="4" fillId="0" borderId="9" xfId="0" applyFont="1" applyBorder="1" applyAlignment="1">
      <alignment wrapText="1"/>
    </xf>
    <xf numFmtId="41" fontId="4" fillId="2" borderId="9" xfId="0" applyNumberFormat="1" applyFont="1" applyFill="1" applyBorder="1" applyAlignment="1"/>
    <xf numFmtId="41" fontId="4" fillId="0" borderId="9" xfId="0" applyNumberFormat="1" applyFont="1" applyBorder="1" applyAlignment="1">
      <alignment horizontal="center" vertical="center"/>
    </xf>
    <xf numFmtId="0" fontId="4" fillId="0" borderId="9" xfId="0" quotePrefix="1" applyFont="1" applyBorder="1" applyAlignment="1">
      <alignment vertical="center" wrapText="1"/>
    </xf>
    <xf numFmtId="0" fontId="4" fillId="0" borderId="11" xfId="0" quotePrefix="1" applyFont="1" applyBorder="1" applyAlignment="1">
      <alignment vertical="center"/>
    </xf>
    <xf numFmtId="0" fontId="4" fillId="0" borderId="11" xfId="0" applyFont="1" applyBorder="1" applyAlignment="1">
      <alignment vertical="center" wrapText="1"/>
    </xf>
    <xf numFmtId="41" fontId="4" fillId="0" borderId="11" xfId="0" applyNumberFormat="1" applyFont="1" applyBorder="1" applyAlignment="1">
      <alignment vertical="center" wrapText="1"/>
    </xf>
    <xf numFmtId="41" fontId="4" fillId="2" borderId="11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2" xfId="0" applyFont="1" applyBorder="1"/>
    <xf numFmtId="0" fontId="3" fillId="0" borderId="2" xfId="0" applyFont="1" applyBorder="1"/>
    <xf numFmtId="41" fontId="3" fillId="2" borderId="2" xfId="0" applyNumberFormat="1" applyFont="1" applyFill="1" applyBorder="1"/>
    <xf numFmtId="1" fontId="3" fillId="0" borderId="2" xfId="0" applyNumberFormat="1" applyFont="1" applyBorder="1" applyAlignment="1"/>
    <xf numFmtId="0" fontId="3" fillId="0" borderId="2" xfId="0" applyFont="1" applyBorder="1" applyAlignment="1"/>
    <xf numFmtId="41" fontId="4" fillId="2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3" fillId="0" borderId="0" xfId="0" applyFont="1"/>
    <xf numFmtId="43" fontId="3" fillId="2" borderId="10" xfId="0" applyNumberFormat="1" applyFont="1" applyFill="1" applyBorder="1"/>
    <xf numFmtId="0" fontId="4" fillId="2" borderId="0" xfId="0" applyFont="1" applyFill="1" applyAlignment="1">
      <alignment horizontal="center"/>
    </xf>
    <xf numFmtId="43" fontId="3" fillId="2" borderId="0" xfId="0" applyNumberFormat="1" applyFont="1" applyFill="1"/>
    <xf numFmtId="0" fontId="5" fillId="2" borderId="0" xfId="0" applyFont="1" applyFill="1"/>
    <xf numFmtId="0" fontId="3" fillId="2" borderId="2" xfId="0" applyFont="1" applyFill="1" applyBorder="1" applyAlignment="1">
      <alignment horizontal="center" vertical="center"/>
    </xf>
    <xf numFmtId="41" fontId="4" fillId="0" borderId="0" xfId="0" applyNumberFormat="1" applyFont="1"/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4" fillId="0" borderId="0" xfId="0" applyNumberFormat="1" applyFont="1"/>
    <xf numFmtId="43" fontId="4" fillId="0" borderId="0" xfId="1" applyFont="1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1" fontId="4" fillId="0" borderId="0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1" fontId="4" fillId="0" borderId="10" xfId="0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0\MARM2020\RM%201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9\realiasasi2019\REALRM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0\MARM2020\RM%205%202020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20\MARM2020\rM%2010%2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MARM2020/rM%2012%202020%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MARM2020/rM%2015%202020%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MARM2020/rM%2017%202020%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MARM2020/rM%2021%20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20/MARM2020/rM%2022%202020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521111"/>
      <sheetName val="521811"/>
      <sheetName val="523119"/>
      <sheetName val="523121A"/>
      <sheetName val="523121B"/>
      <sheetName val="524111"/>
      <sheetName val="523111"/>
      <sheetName val="listrik"/>
    </sheetNames>
    <sheetDataSet>
      <sheetData sheetId="0">
        <row r="52">
          <cell r="G52">
            <v>5500000</v>
          </cell>
        </row>
      </sheetData>
      <sheetData sheetId="1" refreshError="1"/>
      <sheetData sheetId="2">
        <row r="15">
          <cell r="G15">
            <v>35000000</v>
          </cell>
        </row>
      </sheetData>
      <sheetData sheetId="3">
        <row r="16">
          <cell r="G16">
            <v>4400000</v>
          </cell>
        </row>
        <row r="46">
          <cell r="G46">
            <v>3000000</v>
          </cell>
        </row>
      </sheetData>
      <sheetData sheetId="4">
        <row r="21">
          <cell r="G21">
            <v>23553374</v>
          </cell>
        </row>
        <row r="52">
          <cell r="G52">
            <v>6500000</v>
          </cell>
        </row>
      </sheetData>
      <sheetData sheetId="5" refreshError="1"/>
      <sheetData sheetId="6" refreshError="1"/>
      <sheetData sheetId="7">
        <row r="18">
          <cell r="G18">
            <v>2379884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2"/>
      <sheetName val="Sheet3"/>
    </sheetNames>
    <sheetDataSet>
      <sheetData sheetId="0"/>
      <sheetData sheetId="1"/>
      <sheetData sheetId="2"/>
      <sheetData sheetId="3"/>
      <sheetData sheetId="4">
        <row r="80">
          <cell r="C80">
            <v>120666178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">
          <cell r="F16">
            <v>0</v>
          </cell>
        </row>
        <row r="17">
          <cell r="F17">
            <v>0</v>
          </cell>
        </row>
        <row r="24">
          <cell r="F24">
            <v>0</v>
          </cell>
        </row>
        <row r="25">
          <cell r="F25">
            <v>0</v>
          </cell>
        </row>
        <row r="31">
          <cell r="F31">
            <v>0</v>
          </cell>
        </row>
        <row r="32">
          <cell r="F32">
            <v>0</v>
          </cell>
        </row>
        <row r="38">
          <cell r="F38">
            <v>0</v>
          </cell>
        </row>
        <row r="40">
          <cell r="F40">
            <v>0</v>
          </cell>
        </row>
        <row r="46">
          <cell r="F46">
            <v>0</v>
          </cell>
        </row>
        <row r="47">
          <cell r="F47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521111"/>
      <sheetName val="521811"/>
      <sheetName val="523119"/>
      <sheetName val="523121A"/>
      <sheetName val="523121B"/>
      <sheetName val="524111"/>
      <sheetName val="523111"/>
      <sheetName val="listrik"/>
    </sheetNames>
    <sheetDataSet>
      <sheetData sheetId="0">
        <row r="68">
          <cell r="G68">
            <v>5846700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521111"/>
      <sheetName val="521811"/>
      <sheetName val="523119"/>
      <sheetName val="523121A"/>
      <sheetName val="523121B"/>
      <sheetName val="524111"/>
      <sheetName val="523111"/>
      <sheetName val="listrik"/>
      <sheetName val="Sheet1"/>
    </sheetNames>
    <sheetDataSet>
      <sheetData sheetId="0">
        <row r="18">
          <cell r="G18">
            <v>4401000</v>
          </cell>
        </row>
        <row r="47">
          <cell r="G47">
            <v>1700000</v>
          </cell>
        </row>
        <row r="78">
          <cell r="G78">
            <v>525000</v>
          </cell>
        </row>
        <row r="111">
          <cell r="G111">
            <v>2434000</v>
          </cell>
        </row>
      </sheetData>
      <sheetData sheetId="1" refreshError="1"/>
      <sheetData sheetId="2" refreshError="1"/>
      <sheetData sheetId="3">
        <row r="16">
          <cell r="G16">
            <v>5200000</v>
          </cell>
        </row>
      </sheetData>
      <sheetData sheetId="4" refreshError="1"/>
      <sheetData sheetId="5" refreshError="1"/>
      <sheetData sheetId="6" refreshError="1"/>
      <sheetData sheetId="7">
        <row r="17">
          <cell r="G17">
            <v>176339</v>
          </cell>
        </row>
        <row r="50">
          <cell r="G50">
            <v>2914968</v>
          </cell>
        </row>
      </sheetData>
      <sheetData sheetId="8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521111"/>
      <sheetName val="521811"/>
      <sheetName val="523119"/>
      <sheetName val="523121A"/>
      <sheetName val="523121B"/>
      <sheetName val="524111"/>
      <sheetName val="523111"/>
      <sheetName val="listrik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5">
          <cell r="G15">
            <v>23452000</v>
          </cell>
        </row>
      </sheetData>
      <sheetData sheetId="7">
        <row r="15">
          <cell r="G15">
            <v>1452500</v>
          </cell>
        </row>
      </sheetData>
      <sheetData sheetId="8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521111"/>
      <sheetName val="521811"/>
      <sheetName val="523119"/>
      <sheetName val="523121A"/>
      <sheetName val="523121B"/>
      <sheetName val="524111"/>
      <sheetName val="523111"/>
      <sheetName val="listrik"/>
      <sheetName val="Sheet1"/>
    </sheetNames>
    <sheetDataSet>
      <sheetData sheetId="0">
        <row r="18">
          <cell r="G18">
            <v>6031000</v>
          </cell>
        </row>
      </sheetData>
      <sheetData sheetId="1">
        <row r="15">
          <cell r="G15">
            <v>1590000</v>
          </cell>
        </row>
      </sheetData>
      <sheetData sheetId="2" refreshError="1"/>
      <sheetData sheetId="3">
        <row r="77">
          <cell r="G77">
            <v>650000</v>
          </cell>
        </row>
      </sheetData>
      <sheetData sheetId="4">
        <row r="16">
          <cell r="G16">
            <v>4000000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521111"/>
      <sheetName val="521811"/>
      <sheetName val="523119"/>
      <sheetName val="523121A"/>
      <sheetName val="523121B"/>
      <sheetName val="524111"/>
      <sheetName val="523111"/>
      <sheetName val="listrik"/>
      <sheetName val="Sheet1"/>
    </sheetNames>
    <sheetDataSet>
      <sheetData sheetId="0">
        <row r="17">
          <cell r="G17">
            <v>2443000</v>
          </cell>
        </row>
      </sheetData>
      <sheetData sheetId="1">
        <row r="15">
          <cell r="G15">
            <v>5112600</v>
          </cell>
        </row>
      </sheetData>
      <sheetData sheetId="2">
        <row r="15">
          <cell r="G15">
            <v>8200000</v>
          </cell>
        </row>
      </sheetData>
      <sheetData sheetId="3">
        <row r="16">
          <cell r="G16">
            <v>9090000</v>
          </cell>
        </row>
      </sheetData>
      <sheetData sheetId="4">
        <row r="16">
          <cell r="G16">
            <v>6635000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521111"/>
      <sheetName val="521811"/>
      <sheetName val="523119"/>
      <sheetName val="523121A"/>
      <sheetName val="523121B"/>
      <sheetName val="524111"/>
      <sheetName val="523111"/>
      <sheetName val="listrik"/>
      <sheetName val="Sheet1"/>
    </sheetNames>
    <sheetDataSet>
      <sheetData sheetId="0">
        <row r="19">
          <cell r="G19">
            <v>4447500</v>
          </cell>
        </row>
      </sheetData>
      <sheetData sheetId="1"/>
      <sheetData sheetId="2">
        <row r="15">
          <cell r="G15">
            <v>26017600</v>
          </cell>
        </row>
      </sheetData>
      <sheetData sheetId="3">
        <row r="15">
          <cell r="G15">
            <v>280000</v>
          </cell>
        </row>
      </sheetData>
      <sheetData sheetId="4">
        <row r="16">
          <cell r="G16">
            <v>6265000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521111"/>
      <sheetName val="521811"/>
      <sheetName val="523119"/>
      <sheetName val="523121A"/>
      <sheetName val="523121B"/>
      <sheetName val="524111"/>
      <sheetName val="523111"/>
      <sheetName val="listrik"/>
      <sheetName val="Sheet1"/>
    </sheetNames>
    <sheetDataSet>
      <sheetData sheetId="0">
        <row r="18">
          <cell r="G18">
            <v>6269000</v>
          </cell>
        </row>
        <row r="65">
          <cell r="G65">
            <v>4382500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G15">
            <v>1452500</v>
          </cell>
        </row>
        <row r="48">
          <cell r="G48">
            <v>2037035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opLeftCell="A25" workbookViewId="0">
      <selection activeCell="C32" sqref="C32:C58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40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41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7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 ht="33" customHeight="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/>
      <c r="E11" s="22">
        <v>13128250</v>
      </c>
      <c r="F11" s="20">
        <f>D11+E11</f>
        <v>13128250</v>
      </c>
      <c r="G11" s="23">
        <f>C11-F11</f>
        <v>63851046</v>
      </c>
      <c r="H11" s="24">
        <f>F11/C11*100</f>
        <v>17.054260927509652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/>
      <c r="E12" s="22">
        <f>'[1]521111'!$G$52</f>
        <v>5500000</v>
      </c>
      <c r="F12" s="20">
        <f>D12+E12</f>
        <v>5500000</v>
      </c>
      <c r="G12" s="23">
        <f>C12-F12</f>
        <v>76014493</v>
      </c>
      <c r="H12" s="24">
        <f t="shared" ref="H12:H22" si="0">F12/C12*100</f>
        <v>6.7472664032885543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/>
      <c r="E13" s="22"/>
      <c r="F13" s="20">
        <f>D13+E13</f>
        <v>0</v>
      </c>
      <c r="G13" s="23">
        <f>C13-F13</f>
        <v>36285714</v>
      </c>
      <c r="H13" s="24">
        <f t="shared" si="0"/>
        <v>0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/>
      <c r="E14" s="21"/>
      <c r="F14" s="20">
        <f>D14+E14</f>
        <v>0</v>
      </c>
      <c r="G14" s="23">
        <f>C14-F14</f>
        <v>22031056</v>
      </c>
      <c r="H14" s="24">
        <f t="shared" si="0"/>
        <v>0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/>
      <c r="E15" s="21"/>
      <c r="F15" s="20">
        <f>D15+E15</f>
        <v>0</v>
      </c>
      <c r="G15" s="23">
        <f>C15-F15</f>
        <v>47689441</v>
      </c>
      <c r="H15" s="24">
        <f t="shared" si="0"/>
        <v>0</v>
      </c>
      <c r="I15" s="13" t="s">
        <v>15</v>
      </c>
    </row>
    <row r="16" spans="1:11">
      <c r="A16" s="19"/>
      <c r="B16" s="14"/>
      <c r="C16" s="22"/>
      <c r="D16" s="21">
        <f>'[2]22'!F16</f>
        <v>0</v>
      </c>
      <c r="E16" s="21"/>
      <c r="F16" s="17"/>
      <c r="G16" s="25"/>
      <c r="H16" s="24"/>
      <c r="I16" s="18"/>
    </row>
    <row r="17" spans="1:12" ht="38.25" customHeight="1">
      <c r="A17" s="19">
        <v>521811</v>
      </c>
      <c r="B17" s="14" t="s">
        <v>20</v>
      </c>
      <c r="C17" s="22"/>
      <c r="D17" s="21">
        <f>'[2]22'!F17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/>
      <c r="E18" s="22"/>
      <c r="F18" s="22">
        <f>D18+E18</f>
        <v>0</v>
      </c>
      <c r="G18" s="25">
        <f>C18-F18</f>
        <v>14483696</v>
      </c>
      <c r="H18" s="24">
        <f t="shared" si="0"/>
        <v>0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/>
      <c r="E19" s="26"/>
      <c r="F19" s="22">
        <f>D19+E19</f>
        <v>0</v>
      </c>
      <c r="G19" s="25">
        <f>C19-F19</f>
        <v>13641304</v>
      </c>
      <c r="H19" s="24">
        <f t="shared" si="0"/>
        <v>0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/>
      <c r="E20" s="26"/>
      <c r="F20" s="22">
        <f>D20+E20</f>
        <v>0</v>
      </c>
      <c r="G20" s="25">
        <f>C20-F20</f>
        <v>4211957</v>
      </c>
      <c r="H20" s="24">
        <f t="shared" si="0"/>
        <v>0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/>
      <c r="E21" s="26"/>
      <c r="F21" s="22">
        <f>D21+E21</f>
        <v>0</v>
      </c>
      <c r="G21" s="25">
        <f>C21-F21</f>
        <v>4103260</v>
      </c>
      <c r="H21" s="24">
        <f t="shared" si="0"/>
        <v>0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/>
      <c r="E22" s="26"/>
      <c r="F22" s="22">
        <f>D22+E22</f>
        <v>0</v>
      </c>
      <c r="G22" s="25">
        <f>C22-F22</f>
        <v>3559783</v>
      </c>
      <c r="H22" s="24">
        <f t="shared" si="0"/>
        <v>0</v>
      </c>
      <c r="I22" s="18" t="s">
        <v>15</v>
      </c>
    </row>
    <row r="23" spans="1:12">
      <c r="A23" s="19"/>
      <c r="B23" s="27"/>
      <c r="C23" s="27"/>
      <c r="D23" s="27"/>
      <c r="E23" s="27"/>
      <c r="F23" s="27"/>
      <c r="G23" s="27"/>
      <c r="H23" s="27"/>
      <c r="I23" s="27"/>
    </row>
    <row r="24" spans="1:12" ht="39" customHeight="1">
      <c r="A24" s="28" t="s">
        <v>21</v>
      </c>
      <c r="B24" s="29" t="s">
        <v>22</v>
      </c>
      <c r="C24" s="30"/>
      <c r="D24" s="21">
        <f>'[2]22'!F24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'[2]22'!F25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/>
      <c r="E26" s="25">
        <f>'[1]523119'!$G$15</f>
        <v>35000000</v>
      </c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/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/>
      <c r="E28" s="25"/>
      <c r="F28" s="31">
        <f t="shared" si="1"/>
        <v>0</v>
      </c>
      <c r="G28" s="25">
        <f t="shared" si="2"/>
        <v>21600000</v>
      </c>
      <c r="H28" s="24">
        <f t="shared" si="3"/>
        <v>0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/>
      <c r="E29" s="25"/>
      <c r="F29" s="31">
        <f t="shared" si="1"/>
        <v>0</v>
      </c>
      <c r="G29" s="25">
        <f t="shared" si="2"/>
        <v>43200000</v>
      </c>
      <c r="H29" s="24">
        <f t="shared" si="3"/>
        <v>0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'[2]22'!F31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'[2]22'!F32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/>
      <c r="E32" s="21">
        <f>'[1]523121A'!$G$16</f>
        <v>4400000</v>
      </c>
      <c r="F32" s="31">
        <f t="shared" si="1"/>
        <v>4400000</v>
      </c>
      <c r="G32" s="25">
        <f t="shared" si="2"/>
        <v>40698707</v>
      </c>
      <c r="H32" s="24">
        <f t="shared" si="3"/>
        <v>9.7563772726344471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/>
      <c r="E33" s="22">
        <f>'[1]523121A'!$G$46</f>
        <v>3000000</v>
      </c>
      <c r="F33" s="31">
        <f t="shared" si="1"/>
        <v>3000000</v>
      </c>
      <c r="G33" s="25">
        <f t="shared" si="2"/>
        <v>39716133</v>
      </c>
      <c r="H33" s="24">
        <f t="shared" si="3"/>
        <v>7.0231076394485434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/>
      <c r="E34" s="31"/>
      <c r="F34" s="31">
        <f t="shared" si="1"/>
        <v>0</v>
      </c>
      <c r="G34" s="25">
        <f t="shared" si="2"/>
        <v>13189244</v>
      </c>
      <c r="H34" s="24">
        <f t="shared" si="3"/>
        <v>0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/>
      <c r="E35" s="31"/>
      <c r="F35" s="31">
        <f t="shared" si="1"/>
        <v>0</v>
      </c>
      <c r="G35" s="25">
        <f t="shared" si="2"/>
        <v>12848877</v>
      </c>
      <c r="H35" s="24">
        <f t="shared" si="3"/>
        <v>0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/>
      <c r="E36" s="31"/>
      <c r="F36" s="31">
        <f t="shared" si="1"/>
        <v>0</v>
      </c>
      <c r="G36" s="25">
        <f t="shared" si="2"/>
        <v>11147039</v>
      </c>
      <c r="H36" s="24">
        <f t="shared" si="3"/>
        <v>0</v>
      </c>
      <c r="I36" s="13" t="s">
        <v>15</v>
      </c>
    </row>
    <row r="37" spans="1:9">
      <c r="A37" s="19"/>
      <c r="B37" s="13"/>
      <c r="C37" s="22"/>
      <c r="D37" s="21">
        <f>'[2]22'!F38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'[2]22'!F40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/>
      <c r="E39" s="31">
        <f>'[1]523121B'!$G$21</f>
        <v>23553374</v>
      </c>
      <c r="F39" s="31">
        <f t="shared" si="1"/>
        <v>23553374</v>
      </c>
      <c r="G39" s="25">
        <f t="shared" ref="G39:G44" si="4">C39-F39</f>
        <v>36446626</v>
      </c>
      <c r="H39" s="13">
        <f>F39/C39*100</f>
        <v>39.255623333333332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/>
      <c r="E40" s="31">
        <f>'[1]523121B'!$G$52</f>
        <v>6500000</v>
      </c>
      <c r="F40" s="31">
        <f t="shared" si="1"/>
        <v>6500000</v>
      </c>
      <c r="G40" s="25">
        <f t="shared" si="4"/>
        <v>43500000</v>
      </c>
      <c r="H40" s="13">
        <f>F40/C40*100</f>
        <v>13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/>
      <c r="E41" s="31"/>
      <c r="F41" s="31">
        <f t="shared" si="1"/>
        <v>0</v>
      </c>
      <c r="G41" s="25">
        <f t="shared" si="4"/>
        <v>40000000</v>
      </c>
      <c r="H41" s="13">
        <f>F41/C41*100</f>
        <v>0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/>
      <c r="E42" s="31"/>
      <c r="F42" s="31">
        <f t="shared" si="1"/>
        <v>0</v>
      </c>
      <c r="G42" s="25">
        <f t="shared" si="4"/>
        <v>35000000</v>
      </c>
      <c r="H42" s="13">
        <f>F42/C42*100</f>
        <v>0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/>
      <c r="E43" s="31"/>
      <c r="F43" s="31">
        <f t="shared" si="1"/>
        <v>0</v>
      </c>
      <c r="G43" s="25">
        <f t="shared" si="4"/>
        <v>45000000</v>
      </c>
      <c r="H43" s="13">
        <f>F43/C43*100</f>
        <v>0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'[2]22'!F46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'[2]22'!F47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/>
      <c r="E46" s="25">
        <v>1050000</v>
      </c>
      <c r="F46" s="31">
        <f>D46+E46</f>
        <v>1050000</v>
      </c>
      <c r="G46" s="25">
        <f t="shared" ref="G46:G58" si="5">C46-F46</f>
        <v>1350000</v>
      </c>
      <c r="H46" s="28">
        <f>F46/C46*100</f>
        <v>43.75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/>
      <c r="E47" s="25">
        <v>300000</v>
      </c>
      <c r="F47" s="31">
        <f>D47+E47</f>
        <v>300000</v>
      </c>
      <c r="G47" s="25">
        <f t="shared" si="5"/>
        <v>1900000</v>
      </c>
      <c r="H47" s="28">
        <f>F47/C47*100</f>
        <v>13.636363636363635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/>
      <c r="E48" s="25"/>
      <c r="F48" s="31">
        <f>D48+E48</f>
        <v>0</v>
      </c>
      <c r="G48" s="25">
        <f t="shared" si="5"/>
        <v>3800000</v>
      </c>
      <c r="H48" s="28">
        <f>F48/C48*100</f>
        <v>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/>
      <c r="E49" s="25"/>
      <c r="F49" s="31">
        <f>D49+E49</f>
        <v>0</v>
      </c>
      <c r="G49" s="25">
        <f t="shared" si="5"/>
        <v>2400000</v>
      </c>
      <c r="H49" s="28">
        <f>F49/C49*100</f>
        <v>0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/>
      <c r="E50" s="25"/>
      <c r="F50" s="31">
        <f>D50+E50</f>
        <v>0</v>
      </c>
      <c r="G50" s="25">
        <f t="shared" si="5"/>
        <v>2000000</v>
      </c>
      <c r="H50" s="28">
        <f>F50/C50*100</f>
        <v>0</v>
      </c>
      <c r="I50" s="13" t="s">
        <v>15</v>
      </c>
    </row>
    <row r="51" spans="1:9">
      <c r="A51" s="19"/>
      <c r="B51" s="13"/>
      <c r="C51" s="22"/>
      <c r="D51" s="21">
        <f>'[2]22'!F53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'[2]22'!F54</f>
        <v>0</v>
      </c>
      <c r="E52" s="25"/>
      <c r="F52" s="31"/>
      <c r="G52" s="25"/>
      <c r="H52" s="18"/>
      <c r="I52" s="18"/>
    </row>
    <row r="53" spans="1:9" ht="32.25" customHeight="1">
      <c r="A53" s="19">
        <v>523111</v>
      </c>
      <c r="B53" s="32" t="s">
        <v>33</v>
      </c>
      <c r="C53" s="20"/>
      <c r="D53" s="21">
        <f>'[2]22'!F55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/>
      <c r="E54" s="25"/>
      <c r="F54" s="31">
        <f>D54+E54</f>
        <v>0</v>
      </c>
      <c r="G54" s="25">
        <f t="shared" si="5"/>
        <v>12000000</v>
      </c>
      <c r="H54" s="13">
        <f t="shared" ref="H54:H59" si="6">F54/C54*100</f>
        <v>0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/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/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/>
      <c r="E57" s="25"/>
      <c r="F57" s="31">
        <f>D57+E57</f>
        <v>0</v>
      </c>
      <c r="G57" s="25">
        <f t="shared" si="5"/>
        <v>12000000</v>
      </c>
      <c r="H57" s="13">
        <f t="shared" si="6"/>
        <v>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35"/>
      <c r="E58" s="36"/>
      <c r="F58" s="36">
        <f>D58+E58</f>
        <v>0</v>
      </c>
      <c r="G58" s="36">
        <f t="shared" si="5"/>
        <v>24000000</v>
      </c>
      <c r="H58" s="37">
        <f t="shared" si="6"/>
        <v>0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0</v>
      </c>
      <c r="E59" s="40">
        <f>SUM(E11:E58)</f>
        <v>92431624</v>
      </c>
      <c r="F59" s="40">
        <f>SUM(F11:F58)</f>
        <v>92431624</v>
      </c>
      <c r="G59" s="40">
        <f>SUM(G11:G58)</f>
        <v>787468376</v>
      </c>
      <c r="H59" s="41">
        <f t="shared" si="6"/>
        <v>10.504787362200251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42</v>
      </c>
      <c r="G61" s="5"/>
    </row>
    <row r="62" spans="1:9">
      <c r="B62" s="45" t="s">
        <v>34</v>
      </c>
      <c r="C62" s="46">
        <f>[1]listrik!$G$18</f>
        <v>2379884</v>
      </c>
      <c r="E62" s="47" t="s">
        <v>35</v>
      </c>
      <c r="G62" s="5"/>
    </row>
    <row r="63" spans="1:9">
      <c r="B63" s="45" t="s">
        <v>36</v>
      </c>
      <c r="C63" s="48">
        <f>C62+E59</f>
        <v>94811508</v>
      </c>
      <c r="E63" s="47" t="s">
        <v>37</v>
      </c>
      <c r="G63" s="5"/>
    </row>
    <row r="64" spans="1:9">
      <c r="C64" s="5"/>
      <c r="E64" s="49"/>
      <c r="G64" s="5"/>
    </row>
    <row r="65" spans="1:7">
      <c r="C65" s="5"/>
      <c r="E65" s="47"/>
      <c r="G65" s="5"/>
    </row>
    <row r="66" spans="1:7">
      <c r="C66" s="5"/>
      <c r="E66" s="47"/>
      <c r="G66" s="5"/>
    </row>
    <row r="67" spans="1:7">
      <c r="C67" s="5"/>
      <c r="D67" s="81" t="s">
        <v>38</v>
      </c>
      <c r="E67" s="81"/>
      <c r="F67" s="81"/>
      <c r="G67" s="5"/>
    </row>
    <row r="68" spans="1:7">
      <c r="C68" s="5"/>
      <c r="D68" s="82" t="s">
        <v>39</v>
      </c>
      <c r="E68" s="82"/>
      <c r="F68" s="82"/>
      <c r="G68" s="5"/>
    </row>
    <row r="70" spans="1:7">
      <c r="A70" s="4" t="s">
        <v>46</v>
      </c>
      <c r="B70" s="51">
        <f>E11+E18+E32+E39+E46+E54</f>
        <v>42131624</v>
      </c>
    </row>
    <row r="71" spans="1:7">
      <c r="A71" s="4" t="s">
        <v>47</v>
      </c>
      <c r="B71" s="51">
        <f>E12+E19+E26+E33+E40+E47+E55</f>
        <v>50300000</v>
      </c>
      <c r="C71" s="55">
        <f>C62</f>
        <v>2379884</v>
      </c>
    </row>
    <row r="72" spans="1:7">
      <c r="A72" s="4" t="s">
        <v>48</v>
      </c>
    </row>
    <row r="73" spans="1:7">
      <c r="A73" s="4" t="s">
        <v>49</v>
      </c>
    </row>
    <row r="74" spans="1:7">
      <c r="A74" s="4" t="s">
        <v>50</v>
      </c>
    </row>
    <row r="75" spans="1:7">
      <c r="B75" s="51">
        <f>SUM(B70:B74)</f>
        <v>92431624</v>
      </c>
    </row>
    <row r="76" spans="1:7">
      <c r="B76" s="56">
        <v>4520000</v>
      </c>
    </row>
    <row r="77" spans="1:7">
      <c r="B77" s="51">
        <f>SUM(B75:B76)</f>
        <v>96951624</v>
      </c>
    </row>
    <row r="78" spans="1:7">
      <c r="B78" s="55">
        <f>C78-B77</f>
        <v>1505115</v>
      </c>
      <c r="C78" s="56">
        <v>98456739</v>
      </c>
    </row>
    <row r="79" spans="1:7">
      <c r="C79" s="55">
        <f>C78-C63</f>
        <v>3645231</v>
      </c>
    </row>
    <row r="84" spans="2:2">
      <c r="B84" s="51">
        <f>B70</f>
        <v>42131624</v>
      </c>
    </row>
    <row r="85" spans="2:2">
      <c r="B85" s="55">
        <f>B76</f>
        <v>4520000</v>
      </c>
    </row>
    <row r="86" spans="2:2">
      <c r="B86" s="51">
        <f>SUM(B84:B85)</f>
        <v>46651624</v>
      </c>
    </row>
    <row r="88" spans="2:2">
      <c r="B88" s="55">
        <f>C78-B86</f>
        <v>51805115</v>
      </c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68"/>
  <sheetViews>
    <sheetView topLeftCell="A46" workbookViewId="0">
      <selection activeCell="C65" sqref="C65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68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64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63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'rm9'!F11</f>
        <v>28394600</v>
      </c>
      <c r="E11" s="22">
        <f>'[4]521111'!$G$47+'[4]521111'!$G$78</f>
        <v>2225000</v>
      </c>
      <c r="F11" s="20">
        <f>D11+E11</f>
        <v>30619600</v>
      </c>
      <c r="G11" s="23">
        <f>C11-F11</f>
        <v>46359696</v>
      </c>
      <c r="H11" s="24">
        <f>F11/C11*100</f>
        <v>39.776409490676556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'rm9'!F12</f>
        <v>15129000</v>
      </c>
      <c r="E12" s="22">
        <f>'[4]521111'!$G$111</f>
        <v>2434000</v>
      </c>
      <c r="F12" s="20">
        <f>D12+E12</f>
        <v>17563000</v>
      </c>
      <c r="G12" s="23">
        <f>C12-F12</f>
        <v>63951493</v>
      </c>
      <c r="H12" s="24">
        <f t="shared" ref="H12:H22" si="0">F12/C12*100</f>
        <v>21.545861789264887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'rm9'!F13</f>
        <v>14638000</v>
      </c>
      <c r="E13" s="22"/>
      <c r="F13" s="20">
        <f>D13+E13</f>
        <v>14638000</v>
      </c>
      <c r="G13" s="23">
        <f>C13-F13</f>
        <v>21647714</v>
      </c>
      <c r="H13" s="24">
        <f t="shared" si="0"/>
        <v>40.340945199535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'rm9'!F14</f>
        <v>6282600</v>
      </c>
      <c r="E14" s="21">
        <v>1633000</v>
      </c>
      <c r="F14" s="20">
        <f>D14+E14</f>
        <v>7915600</v>
      </c>
      <c r="G14" s="23">
        <f>C14-F14</f>
        <v>14115456</v>
      </c>
      <c r="H14" s="24">
        <f t="shared" si="0"/>
        <v>35.929280920533266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'rm9'!F15</f>
        <v>9364500</v>
      </c>
      <c r="E15" s="22">
        <f>'[4]521111'!$G$18</f>
        <v>4401000</v>
      </c>
      <c r="F15" s="20">
        <f>D15+E15</f>
        <v>13765500</v>
      </c>
      <c r="G15" s="23">
        <f>C15-F15</f>
        <v>33923941</v>
      </c>
      <c r="H15" s="24">
        <f t="shared" si="0"/>
        <v>28.864880173370032</v>
      </c>
      <c r="I15" s="13" t="s">
        <v>15</v>
      </c>
    </row>
    <row r="16" spans="1:11">
      <c r="A16" s="19"/>
      <c r="B16" s="14"/>
      <c r="C16" s="22"/>
      <c r="D16" s="21">
        <f>'rm9'!F16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'rm9'!F17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'rm9'!F18</f>
        <v>13549500</v>
      </c>
      <c r="E18" s="22"/>
      <c r="F18" s="22">
        <f>D18+E18</f>
        <v>13549500</v>
      </c>
      <c r="G18" s="25">
        <f>C18-F18</f>
        <v>934196</v>
      </c>
      <c r="H18" s="24">
        <f t="shared" si="0"/>
        <v>93.550016515121555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'rm9'!F19</f>
        <v>13640500</v>
      </c>
      <c r="E19" s="26"/>
      <c r="F19" s="22">
        <f>D19+E19</f>
        <v>13640500</v>
      </c>
      <c r="G19" s="25">
        <f>C19-F19</f>
        <v>804</v>
      </c>
      <c r="H19" s="24">
        <f t="shared" si="0"/>
        <v>99.994106135307874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'rm9'!F20</f>
        <v>4211900</v>
      </c>
      <c r="E20" s="26"/>
      <c r="F20" s="22">
        <f>D20+E20</f>
        <v>4211900</v>
      </c>
      <c r="G20" s="25">
        <f>C20-F20</f>
        <v>57</v>
      </c>
      <c r="H20" s="24">
        <f t="shared" si="0"/>
        <v>99.998646709831078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'rm9'!F21</f>
        <v>3991300</v>
      </c>
      <c r="E21" s="26"/>
      <c r="F21" s="22">
        <f>D21+E21</f>
        <v>3991300</v>
      </c>
      <c r="G21" s="25">
        <f>C21-F21</f>
        <v>111960</v>
      </c>
      <c r="H21" s="24">
        <f t="shared" si="0"/>
        <v>97.271437832357691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'rm9'!F22</f>
        <v>3303000</v>
      </c>
      <c r="E22" s="26"/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'rm9'!F23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'rm9'!F24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'rm9'!F25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'rm9'!F26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'rm9'!F27</f>
        <v>0</v>
      </c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'rm9'!F28</f>
        <v>14000000</v>
      </c>
      <c r="E28" s="25"/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'rm9'!F29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'rm9'!F30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'rm9'!F31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'rm9'!F32</f>
        <v>18356000</v>
      </c>
      <c r="E32" s="21">
        <f>'[4]523121A'!$G$16</f>
        <v>5200000</v>
      </c>
      <c r="F32" s="31">
        <f t="shared" si="1"/>
        <v>23556000</v>
      </c>
      <c r="G32" s="25">
        <f t="shared" si="2"/>
        <v>21542707</v>
      </c>
      <c r="H32" s="24">
        <f t="shared" si="3"/>
        <v>52.232096144131134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'rm9'!F33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'rm9'!F34</f>
        <v>10034000</v>
      </c>
      <c r="E34" s="31"/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'rm9'!F35</f>
        <v>8525000</v>
      </c>
      <c r="E35" s="31"/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'rm9'!F36</f>
        <v>3211000</v>
      </c>
      <c r="E36" s="31"/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'rm9'!F37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'rm9'!F38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'rm9'!F39</f>
        <v>46568234</v>
      </c>
      <c r="E39" s="31"/>
      <c r="F39" s="31">
        <f t="shared" si="1"/>
        <v>46568234</v>
      </c>
      <c r="G39" s="25">
        <f t="shared" ref="G39:G44" si="4">C39-F39</f>
        <v>13431766</v>
      </c>
      <c r="H39" s="13">
        <f>F39/C39*100</f>
        <v>77.613723333333326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'rm9'!F40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'rm9'!F41</f>
        <v>20467000</v>
      </c>
      <c r="E41" s="31"/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'rm9'!F42</f>
        <v>14823000</v>
      </c>
      <c r="E42" s="31">
        <v>2250000</v>
      </c>
      <c r="F42" s="31">
        <f t="shared" si="1"/>
        <v>17073000</v>
      </c>
      <c r="G42" s="25">
        <f t="shared" si="4"/>
        <v>17927000</v>
      </c>
      <c r="H42" s="13">
        <f>F42/C42*100</f>
        <v>48.78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'rm9'!F43</f>
        <v>11469000</v>
      </c>
      <c r="E43" s="31"/>
      <c r="F43" s="31">
        <f t="shared" si="1"/>
        <v>11469000</v>
      </c>
      <c r="G43" s="25">
        <f t="shared" si="4"/>
        <v>33531000</v>
      </c>
      <c r="H43" s="13">
        <f>F43/C43*100</f>
        <v>25.486666666666668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'rm9'!F44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'rm9'!F45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'rm9'!F46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'rm9'!F47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'rm9'!F48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'rm9'!F49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'rm9'!F50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'rm9'!F51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'rm9'!F52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'rm9'!F53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'rm9'!F54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'rm9'!F55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'rm9'!F56</f>
        <v>0</v>
      </c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'rm9'!F57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'rm9'!F58</f>
        <v>466250</v>
      </c>
      <c r="E58" s="36">
        <v>0</v>
      </c>
      <c r="F58" s="36">
        <f>D58+E58</f>
        <v>466250</v>
      </c>
      <c r="G58" s="36">
        <f t="shared" si="5"/>
        <v>23533750</v>
      </c>
      <c r="H58" s="37">
        <f t="shared" si="6"/>
        <v>1.9427083333333335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344984934</v>
      </c>
      <c r="E59" s="40">
        <f>SUM(E11:E58)</f>
        <v>18143000</v>
      </c>
      <c r="F59" s="40">
        <f>SUM(F11:F58)</f>
        <v>363127934</v>
      </c>
      <c r="G59" s="40">
        <f>SUM(G11:G58)</f>
        <v>516772066</v>
      </c>
      <c r="H59" s="41">
        <f t="shared" si="6"/>
        <v>41.269227639504493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69</v>
      </c>
      <c r="G61" s="5"/>
    </row>
    <row r="62" spans="1:9">
      <c r="B62" s="45" t="s">
        <v>34</v>
      </c>
      <c r="C62" s="65">
        <f>[4]listrik!$G$50+[4]listrik!$G$17</f>
        <v>3091307</v>
      </c>
      <c r="E62" s="47" t="s">
        <v>35</v>
      </c>
      <c r="G62" s="5"/>
    </row>
    <row r="63" spans="1:9">
      <c r="B63" s="45" t="s">
        <v>36</v>
      </c>
      <c r="C63" s="48">
        <f>C62+E59</f>
        <v>21234307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K41" sqref="K41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71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72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64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'rm10'!F11</f>
        <v>30619600</v>
      </c>
      <c r="E11" s="22">
        <v>357000</v>
      </c>
      <c r="F11" s="20">
        <f>D11+E11</f>
        <v>30976600</v>
      </c>
      <c r="G11" s="23">
        <f>C11-F11</f>
        <v>46002696</v>
      </c>
      <c r="H11" s="24">
        <f>F11/C11*100</f>
        <v>40.240170551832534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'rm10'!F12</f>
        <v>17563000</v>
      </c>
      <c r="E12" s="22"/>
      <c r="F12" s="20">
        <f>D12+E12</f>
        <v>17563000</v>
      </c>
      <c r="G12" s="23">
        <f>C12-F12</f>
        <v>63951493</v>
      </c>
      <c r="H12" s="24">
        <f t="shared" ref="H12:H22" si="0">F12/C12*100</f>
        <v>21.545861789264887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'rm10'!F13</f>
        <v>14638000</v>
      </c>
      <c r="E13" s="22"/>
      <c r="F13" s="20">
        <f>D13+E13</f>
        <v>14638000</v>
      </c>
      <c r="G13" s="23">
        <f>C13-F13</f>
        <v>21647714</v>
      </c>
      <c r="H13" s="24">
        <f t="shared" si="0"/>
        <v>40.340945199535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'rm10'!F14</f>
        <v>7915600</v>
      </c>
      <c r="E14" s="21"/>
      <c r="F14" s="20">
        <f>D14+E14</f>
        <v>7915600</v>
      </c>
      <c r="G14" s="23">
        <f>C14-F14</f>
        <v>14115456</v>
      </c>
      <c r="H14" s="24">
        <f t="shared" si="0"/>
        <v>35.929280920533266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'rm10'!F15</f>
        <v>13765500</v>
      </c>
      <c r="E15" s="22"/>
      <c r="F15" s="20">
        <f>D15+E15</f>
        <v>13765500</v>
      </c>
      <c r="G15" s="23">
        <f>C15-F15</f>
        <v>33923941</v>
      </c>
      <c r="H15" s="24">
        <f t="shared" si="0"/>
        <v>28.864880173370032</v>
      </c>
      <c r="I15" s="13" t="s">
        <v>15</v>
      </c>
    </row>
    <row r="16" spans="1:11">
      <c r="A16" s="19"/>
      <c r="B16" s="14"/>
      <c r="C16" s="22"/>
      <c r="D16" s="21">
        <f>'rm10'!F16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'rm10'!F17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'rm10'!F18</f>
        <v>13549500</v>
      </c>
      <c r="E18" s="22">
        <v>928700</v>
      </c>
      <c r="F18" s="22">
        <f>D18+E18</f>
        <v>14478200</v>
      </c>
      <c r="G18" s="25">
        <f>C18-F18</f>
        <v>5496</v>
      </c>
      <c r="H18" s="24">
        <f t="shared" si="0"/>
        <v>99.96205388458857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'rm10'!F19</f>
        <v>13640500</v>
      </c>
      <c r="E19" s="26"/>
      <c r="F19" s="22">
        <f>D19+E19</f>
        <v>13640500</v>
      </c>
      <c r="G19" s="25">
        <f>C19-F19</f>
        <v>804</v>
      </c>
      <c r="H19" s="24">
        <f t="shared" si="0"/>
        <v>99.994106135307874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'rm10'!F20</f>
        <v>4211900</v>
      </c>
      <c r="E20" s="26"/>
      <c r="F20" s="22">
        <f>D20+E20</f>
        <v>4211900</v>
      </c>
      <c r="G20" s="25">
        <f>C20-F20</f>
        <v>57</v>
      </c>
      <c r="H20" s="24">
        <f t="shared" si="0"/>
        <v>99.998646709831078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'rm10'!F21</f>
        <v>3991300</v>
      </c>
      <c r="E21" s="26"/>
      <c r="F21" s="22">
        <f>D21+E21</f>
        <v>3991300</v>
      </c>
      <c r="G21" s="25">
        <f>C21-F21</f>
        <v>111960</v>
      </c>
      <c r="H21" s="24">
        <f t="shared" si="0"/>
        <v>97.271437832357691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'rm10'!F22</f>
        <v>3303000</v>
      </c>
      <c r="E22" s="26"/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'rm10'!F23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'rm10'!F24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'rm10'!F25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'rm10'!F26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'rm10'!F27</f>
        <v>0</v>
      </c>
      <c r="E27" s="25">
        <v>21600000</v>
      </c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'rm10'!F28</f>
        <v>14000000</v>
      </c>
      <c r="E28" s="25"/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'rm10'!F29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'rm10'!F30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'rm10'!F31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'rm10'!F32</f>
        <v>23556000</v>
      </c>
      <c r="E32" s="21"/>
      <c r="F32" s="31">
        <f t="shared" si="1"/>
        <v>23556000</v>
      </c>
      <c r="G32" s="25">
        <f t="shared" si="2"/>
        <v>21542707</v>
      </c>
      <c r="H32" s="24">
        <f t="shared" si="3"/>
        <v>52.232096144131134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'rm10'!F33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'rm10'!F34</f>
        <v>10034000</v>
      </c>
      <c r="E34" s="31"/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'rm10'!F35</f>
        <v>8525000</v>
      </c>
      <c r="E35" s="31"/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'rm10'!F36</f>
        <v>3211000</v>
      </c>
      <c r="E36" s="31"/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'rm10'!F37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'rm10'!F38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'rm10'!F39</f>
        <v>46568234</v>
      </c>
      <c r="E39" s="31">
        <v>450000</v>
      </c>
      <c r="F39" s="31">
        <f t="shared" si="1"/>
        <v>47018234</v>
      </c>
      <c r="G39" s="25">
        <f t="shared" ref="G39:G44" si="4">C39-F39</f>
        <v>12981766</v>
      </c>
      <c r="H39" s="13">
        <f>F39/C39*100</f>
        <v>78.36372333333334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'rm10'!F40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'rm10'!F41</f>
        <v>20467000</v>
      </c>
      <c r="E41" s="31"/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'rm10'!F42</f>
        <v>17073000</v>
      </c>
      <c r="E42" s="31"/>
      <c r="F42" s="31">
        <f t="shared" si="1"/>
        <v>17073000</v>
      </c>
      <c r="G42" s="25">
        <f t="shared" si="4"/>
        <v>17927000</v>
      </c>
      <c r="H42" s="13">
        <f>F42/C42*100</f>
        <v>48.78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'rm10'!F43</f>
        <v>11469000</v>
      </c>
      <c r="E43" s="31"/>
      <c r="F43" s="31">
        <f t="shared" si="1"/>
        <v>11469000</v>
      </c>
      <c r="G43" s="25">
        <f t="shared" si="4"/>
        <v>33531000</v>
      </c>
      <c r="H43" s="13">
        <f>F43/C43*100</f>
        <v>25.486666666666668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'rm10'!F44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'rm10'!F45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'rm10'!F46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'rm10'!F47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'rm10'!F48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'rm10'!F49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'rm10'!F50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'rm10'!F51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'rm10'!F52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'rm10'!F53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'rm10'!F54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'rm10'!F55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'rm10'!F56</f>
        <v>0</v>
      </c>
      <c r="E56" s="25">
        <v>12000000</v>
      </c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'rm10'!F57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'rm10'!F58</f>
        <v>466250</v>
      </c>
      <c r="E58" s="36">
        <v>0</v>
      </c>
      <c r="F58" s="36">
        <f>D58+E58</f>
        <v>466250</v>
      </c>
      <c r="G58" s="36">
        <f t="shared" si="5"/>
        <v>23533750</v>
      </c>
      <c r="H58" s="37">
        <f t="shared" si="6"/>
        <v>1.9427083333333335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363127934</v>
      </c>
      <c r="E59" s="40">
        <f>SUM(E11:E58)</f>
        <v>35335700</v>
      </c>
      <c r="F59" s="40">
        <f>SUM(F11:F58)</f>
        <v>398463634</v>
      </c>
      <c r="G59" s="40">
        <f>SUM(G11:G58)</f>
        <v>481436366</v>
      </c>
      <c r="H59" s="41">
        <f t="shared" si="6"/>
        <v>45.285104443686777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70</v>
      </c>
      <c r="G61" s="5"/>
    </row>
    <row r="62" spans="1:9">
      <c r="B62" s="45" t="s">
        <v>34</v>
      </c>
      <c r="C62" s="65">
        <v>0</v>
      </c>
      <c r="E62" s="47" t="s">
        <v>35</v>
      </c>
      <c r="G62" s="5"/>
    </row>
    <row r="63" spans="1:9">
      <c r="B63" s="45" t="s">
        <v>36</v>
      </c>
      <c r="C63" s="48">
        <f>C62+E59</f>
        <v>35335700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8"/>
  <sheetViews>
    <sheetView topLeftCell="A49" workbookViewId="0">
      <selection sqref="A1:I68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73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72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66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'rm11'!F11</f>
        <v>30976600</v>
      </c>
      <c r="E11" s="22">
        <v>1633200</v>
      </c>
      <c r="F11" s="20">
        <f>D11+E11</f>
        <v>32609800</v>
      </c>
      <c r="G11" s="23">
        <f>C11-F11</f>
        <v>44369496</v>
      </c>
      <c r="H11" s="24">
        <f>F11/C11*100</f>
        <v>42.361779977826764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'rm11'!F12</f>
        <v>17563000</v>
      </c>
      <c r="E12" s="22"/>
      <c r="F12" s="20">
        <f>D12+E12</f>
        <v>17563000</v>
      </c>
      <c r="G12" s="23">
        <f>C12-F12</f>
        <v>63951493</v>
      </c>
      <c r="H12" s="24">
        <f t="shared" ref="H12:H22" si="0">F12/C12*100</f>
        <v>21.545861789264887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'rm11'!F13</f>
        <v>14638000</v>
      </c>
      <c r="E13" s="22"/>
      <c r="F13" s="20">
        <f>D13+E13</f>
        <v>14638000</v>
      </c>
      <c r="G13" s="23">
        <f>C13-F13</f>
        <v>21647714</v>
      </c>
      <c r="H13" s="24">
        <f t="shared" si="0"/>
        <v>40.340945199535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'rm11'!F14</f>
        <v>7915600</v>
      </c>
      <c r="E14" s="21"/>
      <c r="F14" s="20">
        <f>D14+E14</f>
        <v>7915600</v>
      </c>
      <c r="G14" s="23">
        <f>C14-F14</f>
        <v>14115456</v>
      </c>
      <c r="H14" s="24">
        <f t="shared" si="0"/>
        <v>35.929280920533266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'rm11'!F15</f>
        <v>13765500</v>
      </c>
      <c r="E15" s="22"/>
      <c r="F15" s="20">
        <f>D15+E15</f>
        <v>13765500</v>
      </c>
      <c r="G15" s="23">
        <f>C15-F15</f>
        <v>33923941</v>
      </c>
      <c r="H15" s="24">
        <f t="shared" si="0"/>
        <v>28.864880173370032</v>
      </c>
      <c r="I15" s="13" t="s">
        <v>15</v>
      </c>
    </row>
    <row r="16" spans="1:11">
      <c r="A16" s="19"/>
      <c r="B16" s="14"/>
      <c r="C16" s="22"/>
      <c r="D16" s="21">
        <f>'rm11'!F16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'rm11'!F17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'rm11'!F18</f>
        <v>14478200</v>
      </c>
      <c r="E18" s="22"/>
      <c r="F18" s="22">
        <f>D18+E18</f>
        <v>14478200</v>
      </c>
      <c r="G18" s="25">
        <f>C18-F18</f>
        <v>5496</v>
      </c>
      <c r="H18" s="24">
        <f t="shared" si="0"/>
        <v>99.96205388458857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'rm11'!F19</f>
        <v>13640500</v>
      </c>
      <c r="E19" s="26"/>
      <c r="F19" s="22">
        <f>D19+E19</f>
        <v>13640500</v>
      </c>
      <c r="G19" s="25">
        <f>C19-F19</f>
        <v>804</v>
      </c>
      <c r="H19" s="24">
        <f t="shared" si="0"/>
        <v>99.994106135307874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'rm11'!F20</f>
        <v>4211900</v>
      </c>
      <c r="E20" s="26"/>
      <c r="F20" s="22">
        <f>D20+E20</f>
        <v>4211900</v>
      </c>
      <c r="G20" s="25">
        <f>C20-F20</f>
        <v>57</v>
      </c>
      <c r="H20" s="24">
        <f t="shared" si="0"/>
        <v>99.998646709831078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'rm11'!F21</f>
        <v>3991300</v>
      </c>
      <c r="E21" s="26"/>
      <c r="F21" s="22">
        <f>D21+E21</f>
        <v>3991300</v>
      </c>
      <c r="G21" s="25">
        <f>C21-F21</f>
        <v>111960</v>
      </c>
      <c r="H21" s="24">
        <f t="shared" si="0"/>
        <v>97.271437832357691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'rm11'!F22</f>
        <v>3303000</v>
      </c>
      <c r="E22" s="26"/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'rm11'!F23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'rm11'!F24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'rm11'!F25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'rm11'!F26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'rm11'!F27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'rm11'!F28</f>
        <v>14000000</v>
      </c>
      <c r="E28" s="25"/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'rm11'!F29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'rm11'!F30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'rm11'!F31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'rm11'!F32</f>
        <v>23556000</v>
      </c>
      <c r="E32" s="21"/>
      <c r="F32" s="31">
        <f t="shared" si="1"/>
        <v>23556000</v>
      </c>
      <c r="G32" s="25">
        <f t="shared" si="2"/>
        <v>21542707</v>
      </c>
      <c r="H32" s="24">
        <f t="shared" si="3"/>
        <v>52.232096144131134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'rm11'!F33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'rm11'!F34</f>
        <v>10034000</v>
      </c>
      <c r="E34" s="31"/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'rm11'!F35</f>
        <v>8525000</v>
      </c>
      <c r="E35" s="31"/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'rm11'!F36</f>
        <v>3211000</v>
      </c>
      <c r="E36" s="31"/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'rm11'!F37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'rm11'!F38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'rm11'!F39</f>
        <v>47018234</v>
      </c>
      <c r="E39" s="31"/>
      <c r="F39" s="31">
        <f t="shared" si="1"/>
        <v>47018234</v>
      </c>
      <c r="G39" s="25">
        <f t="shared" ref="G39:G44" si="4">C39-F39</f>
        <v>12981766</v>
      </c>
      <c r="H39" s="13">
        <f>F39/C39*100</f>
        <v>78.36372333333334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'rm11'!F40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'rm11'!F41</f>
        <v>20467000</v>
      </c>
      <c r="E41" s="31"/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'rm11'!F42</f>
        <v>17073000</v>
      </c>
      <c r="E42" s="31"/>
      <c r="F42" s="31">
        <f t="shared" si="1"/>
        <v>17073000</v>
      </c>
      <c r="G42" s="25">
        <f t="shared" si="4"/>
        <v>17927000</v>
      </c>
      <c r="H42" s="13">
        <f>F42/C42*100</f>
        <v>48.78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'rm11'!F43</f>
        <v>11469000</v>
      </c>
      <c r="E43" s="31"/>
      <c r="F43" s="31">
        <f t="shared" si="1"/>
        <v>11469000</v>
      </c>
      <c r="G43" s="25">
        <f t="shared" si="4"/>
        <v>33531000</v>
      </c>
      <c r="H43" s="13">
        <f>F43/C43*100</f>
        <v>25.486666666666668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'rm11'!F44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'rm11'!F45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'rm11'!F46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'rm11'!F47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'rm11'!F48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'rm11'!F49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'rm11'!F50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'rm11'!F51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'rm11'!F52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'rm11'!F53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'rm11'!F54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'rm11'!F55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'rm11'!F56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'rm11'!F57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'rm11'!F58</f>
        <v>466250</v>
      </c>
      <c r="E58" s="36">
        <f>'[5]523111'!$G$15</f>
        <v>23452000</v>
      </c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398463634</v>
      </c>
      <c r="E59" s="40">
        <f>SUM(E11:E58)</f>
        <v>25085200</v>
      </c>
      <c r="F59" s="40">
        <f>SUM(F11:F58)</f>
        <v>423548834</v>
      </c>
      <c r="G59" s="40">
        <f>SUM(G11:G58)</f>
        <v>456351166</v>
      </c>
      <c r="H59" s="41">
        <f t="shared" si="6"/>
        <v>48.136019320377315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74</v>
      </c>
      <c r="G61" s="5"/>
    </row>
    <row r="62" spans="1:9">
      <c r="B62" s="45" t="s">
        <v>34</v>
      </c>
      <c r="C62" s="65">
        <f>[5]listrik!$G$15</f>
        <v>1452500</v>
      </c>
      <c r="E62" s="47" t="s">
        <v>35</v>
      </c>
      <c r="G62" s="5"/>
    </row>
    <row r="63" spans="1:9">
      <c r="B63" s="45" t="s">
        <v>36</v>
      </c>
      <c r="C63" s="48">
        <f>C62+E59</f>
        <v>26537700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68"/>
  <sheetViews>
    <sheetView topLeftCell="A49" workbookViewId="0">
      <selection activeCell="E14" sqref="E14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76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77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67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'rm12'!F11</f>
        <v>32609800</v>
      </c>
      <c r="E11" s="22"/>
      <c r="F11" s="20">
        <f>D11+E11</f>
        <v>32609800</v>
      </c>
      <c r="G11" s="23">
        <f>C11-F11</f>
        <v>44369496</v>
      </c>
      <c r="H11" s="24">
        <f>F11/C11*100</f>
        <v>42.361779977826764</v>
      </c>
      <c r="I11" s="13" t="s">
        <v>15</v>
      </c>
      <c r="K11" s="3">
        <f>G11/6</f>
        <v>7394916</v>
      </c>
    </row>
    <row r="12" spans="1:11">
      <c r="A12" s="19"/>
      <c r="B12" s="14" t="s">
        <v>16</v>
      </c>
      <c r="C12" s="20">
        <v>81514493</v>
      </c>
      <c r="D12" s="21">
        <f>'rm12'!F12</f>
        <v>17563000</v>
      </c>
      <c r="E12" s="22"/>
      <c r="F12" s="20">
        <f>D12+E12</f>
        <v>17563000</v>
      </c>
      <c r="G12" s="23">
        <f>C12-F12</f>
        <v>63951493</v>
      </c>
      <c r="H12" s="24">
        <f t="shared" ref="H12:H22" si="0">F12/C12*100</f>
        <v>21.545861789264887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'rm12'!F13</f>
        <v>14638000</v>
      </c>
      <c r="E13" s="22"/>
      <c r="F13" s="20">
        <f>D13+E13</f>
        <v>14638000</v>
      </c>
      <c r="G13" s="23">
        <f>C13-F13</f>
        <v>21647714</v>
      </c>
      <c r="H13" s="24">
        <f t="shared" si="0"/>
        <v>40.340945199535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'rm12'!F14</f>
        <v>7915600</v>
      </c>
      <c r="E14" s="21"/>
      <c r="F14" s="20">
        <f>D14+E14</f>
        <v>7915600</v>
      </c>
      <c r="G14" s="23">
        <f>C14-F14</f>
        <v>14115456</v>
      </c>
      <c r="H14" s="24">
        <f t="shared" si="0"/>
        <v>35.929280920533266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'rm12'!F15</f>
        <v>13765500</v>
      </c>
      <c r="E15" s="21">
        <v>240000</v>
      </c>
      <c r="F15" s="20">
        <f>D15+E15</f>
        <v>14005500</v>
      </c>
      <c r="G15" s="23">
        <f>C15-F15</f>
        <v>33683941</v>
      </c>
      <c r="H15" s="24">
        <f t="shared" si="0"/>
        <v>29.368136229569142</v>
      </c>
      <c r="I15" s="13" t="s">
        <v>15</v>
      </c>
    </row>
    <row r="16" spans="1:11">
      <c r="A16" s="19"/>
      <c r="B16" s="14"/>
      <c r="C16" s="22"/>
      <c r="D16" s="21">
        <f>'rm12'!F16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'rm12'!F17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'rm12'!F18</f>
        <v>14478200</v>
      </c>
      <c r="E18" s="22"/>
      <c r="F18" s="22">
        <f>D18+E18</f>
        <v>14478200</v>
      </c>
      <c r="G18" s="25">
        <f>C18-F18</f>
        <v>5496</v>
      </c>
      <c r="H18" s="24">
        <f t="shared" si="0"/>
        <v>99.96205388458857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'rm12'!F19</f>
        <v>13640500</v>
      </c>
      <c r="E19" s="26"/>
      <c r="F19" s="22">
        <f>D19+E19</f>
        <v>13640500</v>
      </c>
      <c r="G19" s="25">
        <f>C19-F19</f>
        <v>804</v>
      </c>
      <c r="H19" s="24">
        <f t="shared" si="0"/>
        <v>99.994106135307874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'rm12'!F20</f>
        <v>4211900</v>
      </c>
      <c r="E20" s="26"/>
      <c r="F20" s="22">
        <f>D20+E20</f>
        <v>4211900</v>
      </c>
      <c r="G20" s="25">
        <f>C20-F20</f>
        <v>57</v>
      </c>
      <c r="H20" s="24">
        <f t="shared" si="0"/>
        <v>99.998646709831078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'rm12'!F21</f>
        <v>3991300</v>
      </c>
      <c r="E21" s="26"/>
      <c r="F21" s="22">
        <f>D21+E21</f>
        <v>3991300</v>
      </c>
      <c r="G21" s="25">
        <f>C21-F21</f>
        <v>111960</v>
      </c>
      <c r="H21" s="24">
        <f t="shared" si="0"/>
        <v>97.271437832357691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'rm12'!F22</f>
        <v>3303000</v>
      </c>
      <c r="E22" s="26"/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'rm12'!F23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'rm12'!F24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'rm12'!F25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'rm12'!F26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'rm12'!F27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'rm12'!F28</f>
        <v>14000000</v>
      </c>
      <c r="E28" s="25"/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'rm12'!F29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'rm12'!F30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'rm12'!F31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'rm12'!F32</f>
        <v>23556000</v>
      </c>
      <c r="E32" s="21">
        <v>1350000</v>
      </c>
      <c r="F32" s="31">
        <f t="shared" si="1"/>
        <v>24906000</v>
      </c>
      <c r="G32" s="25">
        <f t="shared" si="2"/>
        <v>20192707</v>
      </c>
      <c r="H32" s="24">
        <f t="shared" si="3"/>
        <v>55.225530080053076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'rm12'!F33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'rm12'!F34</f>
        <v>10034000</v>
      </c>
      <c r="E34" s="31"/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'rm12'!F35</f>
        <v>8525000</v>
      </c>
      <c r="E35" s="31"/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'rm12'!F36</f>
        <v>3211000</v>
      </c>
      <c r="E36" s="31"/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'rm12'!F37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'rm12'!F38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'rm12'!F39</f>
        <v>47018234</v>
      </c>
      <c r="E39" s="31"/>
      <c r="F39" s="31">
        <f t="shared" si="1"/>
        <v>47018234</v>
      </c>
      <c r="G39" s="25">
        <f t="shared" ref="G39:G44" si="4">C39-F39</f>
        <v>12981766</v>
      </c>
      <c r="H39" s="13">
        <f>F39/C39*100</f>
        <v>78.36372333333334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'rm12'!F40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'rm12'!F41</f>
        <v>20467000</v>
      </c>
      <c r="E41" s="31"/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'rm12'!F42</f>
        <v>17073000</v>
      </c>
      <c r="E42" s="31"/>
      <c r="F42" s="31">
        <f t="shared" si="1"/>
        <v>17073000</v>
      </c>
      <c r="G42" s="25">
        <f t="shared" si="4"/>
        <v>17927000</v>
      </c>
      <c r="H42" s="13">
        <f>F42/C42*100</f>
        <v>48.78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'rm12'!F43</f>
        <v>11469000</v>
      </c>
      <c r="E43" s="31"/>
      <c r="F43" s="31">
        <f t="shared" si="1"/>
        <v>11469000</v>
      </c>
      <c r="G43" s="25">
        <f t="shared" si="4"/>
        <v>33531000</v>
      </c>
      <c r="H43" s="13">
        <f>F43/C43*100</f>
        <v>25.486666666666668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'rm12'!F44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'rm12'!F45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'rm12'!F46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'rm12'!F47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'rm12'!F48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'rm12'!F49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'rm12'!F50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'rm12'!F51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'rm12'!F52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'rm12'!F53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'rm12'!F54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'rm12'!F55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'rm12'!F56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'rm12'!F57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'rm12'!F58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423548834</v>
      </c>
      <c r="E59" s="40">
        <f>SUM(E11:E58)</f>
        <v>1590000</v>
      </c>
      <c r="F59" s="40">
        <f>SUM(F11:F58)</f>
        <v>425138834</v>
      </c>
      <c r="G59" s="40">
        <f>SUM(G11:G58)</f>
        <v>454761166</v>
      </c>
      <c r="H59" s="41">
        <f t="shared" si="6"/>
        <v>48.316721672917382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75</v>
      </c>
      <c r="G61" s="5"/>
    </row>
    <row r="62" spans="1:9">
      <c r="B62" s="45" t="s">
        <v>34</v>
      </c>
      <c r="C62" s="65">
        <f>2796943+1452500+1990606</f>
        <v>6240049</v>
      </c>
      <c r="E62" s="47" t="s">
        <v>35</v>
      </c>
      <c r="G62" s="5"/>
    </row>
    <row r="63" spans="1:9">
      <c r="B63" s="45" t="s">
        <v>36</v>
      </c>
      <c r="C63" s="48">
        <f>C62+E59</f>
        <v>7830049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68"/>
  <sheetViews>
    <sheetView topLeftCell="A31" workbookViewId="0">
      <selection activeCell="E11" sqref="E11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78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77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68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'rm13'!F11</f>
        <v>32609800</v>
      </c>
      <c r="E11" s="22">
        <v>4831875</v>
      </c>
      <c r="F11" s="20">
        <f>D11+E11</f>
        <v>37441675</v>
      </c>
      <c r="G11" s="23">
        <f>C11-F11</f>
        <v>39537621</v>
      </c>
      <c r="H11" s="24">
        <f>F11/C11*100</f>
        <v>48.638630054501931</v>
      </c>
      <c r="I11" s="13" t="s">
        <v>15</v>
      </c>
      <c r="K11" s="3">
        <f>G11/6</f>
        <v>6589603.5</v>
      </c>
    </row>
    <row r="12" spans="1:11">
      <c r="A12" s="19"/>
      <c r="B12" s="14" t="s">
        <v>16</v>
      </c>
      <c r="C12" s="20">
        <v>81514493</v>
      </c>
      <c r="D12" s="21">
        <f>'rm13'!F12</f>
        <v>17563000</v>
      </c>
      <c r="E12" s="22"/>
      <c r="F12" s="20">
        <f>D12+E12</f>
        <v>17563000</v>
      </c>
      <c r="G12" s="23">
        <f>C12-F12</f>
        <v>63951493</v>
      </c>
      <c r="H12" s="24">
        <f t="shared" ref="H12:H22" si="0">F12/C12*100</f>
        <v>21.545861789264887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'rm13'!F13</f>
        <v>14638000</v>
      </c>
      <c r="E13" s="22"/>
      <c r="F13" s="20">
        <f>D13+E13</f>
        <v>14638000</v>
      </c>
      <c r="G13" s="23">
        <f>C13-F13</f>
        <v>21647714</v>
      </c>
      <c r="H13" s="24">
        <f t="shared" si="0"/>
        <v>40.340945199535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'rm13'!F14</f>
        <v>7915600</v>
      </c>
      <c r="E14" s="21"/>
      <c r="F14" s="20">
        <f>D14+E14</f>
        <v>7915600</v>
      </c>
      <c r="G14" s="23">
        <f>C14-F14</f>
        <v>14115456</v>
      </c>
      <c r="H14" s="24">
        <f t="shared" si="0"/>
        <v>35.929280920533266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'rm13'!F15</f>
        <v>14005500</v>
      </c>
      <c r="E15" s="22"/>
      <c r="F15" s="20">
        <f>D15+E15</f>
        <v>14005500</v>
      </c>
      <c r="G15" s="23">
        <f>C15-F15</f>
        <v>33683941</v>
      </c>
      <c r="H15" s="24">
        <f t="shared" si="0"/>
        <v>29.368136229569142</v>
      </c>
      <c r="I15" s="13" t="s">
        <v>15</v>
      </c>
    </row>
    <row r="16" spans="1:11">
      <c r="A16" s="19"/>
      <c r="B16" s="14"/>
      <c r="C16" s="22"/>
      <c r="D16" s="21">
        <f>'rm13'!F16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'rm13'!F17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f>14483696+5431386</f>
        <v>19915082</v>
      </c>
      <c r="D18" s="21">
        <f>'rm13'!F18</f>
        <v>14478200</v>
      </c>
      <c r="E18" s="22"/>
      <c r="F18" s="22">
        <f>D18+E18</f>
        <v>14478200</v>
      </c>
      <c r="G18" s="25">
        <f>C18-F18</f>
        <v>5436882</v>
      </c>
      <c r="H18" s="24">
        <f t="shared" si="0"/>
        <v>72.699675552428062</v>
      </c>
      <c r="I18" s="18" t="s">
        <v>15</v>
      </c>
    </row>
    <row r="19" spans="1:12">
      <c r="A19" s="19"/>
      <c r="B19" s="14" t="s">
        <v>16</v>
      </c>
      <c r="C19" s="20">
        <f>13641304+5115489</f>
        <v>18756793</v>
      </c>
      <c r="D19" s="21">
        <f>'rm13'!F19</f>
        <v>13640500</v>
      </c>
      <c r="E19" s="26"/>
      <c r="F19" s="22">
        <f>D19+E19</f>
        <v>13640500</v>
      </c>
      <c r="G19" s="25">
        <f>C19-F19</f>
        <v>5116293</v>
      </c>
      <c r="H19" s="24">
        <f t="shared" si="0"/>
        <v>72.722986280223907</v>
      </c>
      <c r="I19" s="18" t="s">
        <v>15</v>
      </c>
    </row>
    <row r="20" spans="1:12">
      <c r="A20" s="19"/>
      <c r="B20" s="14" t="s">
        <v>17</v>
      </c>
      <c r="C20" s="20">
        <f>4211957+1579484</f>
        <v>5791441</v>
      </c>
      <c r="D20" s="21">
        <f>'rm13'!F20</f>
        <v>4211900</v>
      </c>
      <c r="E20" s="26"/>
      <c r="F20" s="22">
        <f>D20+E20</f>
        <v>4211900</v>
      </c>
      <c r="G20" s="25">
        <f>C20-F20</f>
        <v>1579541</v>
      </c>
      <c r="H20" s="24">
        <f t="shared" si="0"/>
        <v>72.726286946547503</v>
      </c>
      <c r="I20" s="18" t="s">
        <v>15</v>
      </c>
    </row>
    <row r="21" spans="1:12">
      <c r="A21" s="19"/>
      <c r="B21" s="14" t="s">
        <v>18</v>
      </c>
      <c r="C21" s="20">
        <f>4103260+1538723</f>
        <v>5641983</v>
      </c>
      <c r="D21" s="21">
        <f>'rm13'!F21</f>
        <v>3991300</v>
      </c>
      <c r="E21" s="26"/>
      <c r="F21" s="22">
        <f>D21+E21</f>
        <v>3991300</v>
      </c>
      <c r="G21" s="25">
        <f>C21-F21</f>
        <v>1650683</v>
      </c>
      <c r="H21" s="24">
        <f t="shared" si="0"/>
        <v>70.742857608752104</v>
      </c>
      <c r="I21" s="18" t="s">
        <v>15</v>
      </c>
    </row>
    <row r="22" spans="1:12">
      <c r="A22" s="19"/>
      <c r="B22" s="14" t="s">
        <v>19</v>
      </c>
      <c r="C22" s="20">
        <f>3559783+1334918</f>
        <v>4894701</v>
      </c>
      <c r="D22" s="21">
        <f>'rm13'!F22</f>
        <v>3303000</v>
      </c>
      <c r="E22" s="26"/>
      <c r="F22" s="22">
        <f>D22+E22</f>
        <v>3303000</v>
      </c>
      <c r="G22" s="25">
        <f>C22-F22</f>
        <v>1591701</v>
      </c>
      <c r="H22" s="24">
        <f t="shared" si="0"/>
        <v>67.481139297374853</v>
      </c>
      <c r="I22" s="18" t="s">
        <v>15</v>
      </c>
    </row>
    <row r="23" spans="1:12">
      <c r="A23" s="19"/>
      <c r="B23" s="27"/>
      <c r="C23" s="27"/>
      <c r="D23" s="21">
        <f>'rm13'!F23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'rm13'!F24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'rm13'!F25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'rm13'!F26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'rm13'!F27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'rm13'!F28</f>
        <v>14000000</v>
      </c>
      <c r="E28" s="25"/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'rm13'!F29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'rm13'!F30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'rm13'!F31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'rm13'!F32</f>
        <v>24906000</v>
      </c>
      <c r="E32" s="21">
        <v>8785000</v>
      </c>
      <c r="F32" s="31">
        <f t="shared" si="1"/>
        <v>33691000</v>
      </c>
      <c r="G32" s="25">
        <f t="shared" si="2"/>
        <v>11407707</v>
      </c>
      <c r="H32" s="24">
        <f t="shared" si="3"/>
        <v>74.705024248256166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'rm13'!F33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'rm13'!F34</f>
        <v>10034000</v>
      </c>
      <c r="E34" s="31"/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'rm13'!F35</f>
        <v>8525000</v>
      </c>
      <c r="E35" s="31"/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'rm13'!F36</f>
        <v>3211000</v>
      </c>
      <c r="E36" s="31"/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'rm13'!F37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'rm13'!F38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'rm13'!F39</f>
        <v>47018234</v>
      </c>
      <c r="E39" s="31"/>
      <c r="F39" s="31">
        <f t="shared" si="1"/>
        <v>47018234</v>
      </c>
      <c r="G39" s="25">
        <f t="shared" ref="G39:G44" si="4">C39-F39</f>
        <v>12981766</v>
      </c>
      <c r="H39" s="13">
        <f>F39/C39*100</f>
        <v>78.36372333333334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'rm13'!F40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'rm13'!F41</f>
        <v>20467000</v>
      </c>
      <c r="E41" s="31"/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'rm13'!F42</f>
        <v>17073000</v>
      </c>
      <c r="E42" s="31"/>
      <c r="F42" s="31">
        <f t="shared" si="1"/>
        <v>17073000</v>
      </c>
      <c r="G42" s="25">
        <f t="shared" si="4"/>
        <v>17927000</v>
      </c>
      <c r="H42" s="13">
        <f>F42/C42*100</f>
        <v>48.78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'rm13'!F43</f>
        <v>11469000</v>
      </c>
      <c r="E43" s="31"/>
      <c r="F43" s="31">
        <f t="shared" si="1"/>
        <v>11469000</v>
      </c>
      <c r="G43" s="25">
        <f t="shared" si="4"/>
        <v>33531000</v>
      </c>
      <c r="H43" s="13">
        <f>F43/C43*100</f>
        <v>25.486666666666668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'rm13'!F44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'rm13'!F45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'rm13'!F46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'rm13'!F47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'rm13'!F48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'rm13'!F49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'rm13'!F50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'rm13'!F51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'rm13'!F52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'rm13'!F53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'rm13'!F54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'rm13'!F55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'rm13'!F56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'rm13'!F57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'rm13'!F58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894900000</v>
      </c>
      <c r="D59" s="40">
        <f>SUM(D11:D58)</f>
        <v>425138834</v>
      </c>
      <c r="E59" s="40">
        <f>SUM(E11:E58)</f>
        <v>13616875</v>
      </c>
      <c r="F59" s="40">
        <f>SUM(F11:F58)</f>
        <v>438755709</v>
      </c>
      <c r="G59" s="40">
        <f>SUM(G11:G58)</f>
        <v>456144291</v>
      </c>
      <c r="H59" s="41">
        <f t="shared" si="6"/>
        <v>49.028462286288971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79</v>
      </c>
      <c r="G61" s="5"/>
    </row>
    <row r="62" spans="1:9">
      <c r="B62" s="45" t="s">
        <v>34</v>
      </c>
      <c r="C62" s="65"/>
      <c r="E62" s="47" t="s">
        <v>35</v>
      </c>
      <c r="G62" s="5"/>
    </row>
    <row r="63" spans="1:9">
      <c r="B63" s="45" t="s">
        <v>36</v>
      </c>
      <c r="C63" s="48">
        <f>C62+E59</f>
        <v>13616875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68"/>
  <sheetViews>
    <sheetView topLeftCell="A4" workbookViewId="0">
      <selection activeCell="F52" sqref="F52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80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77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69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'rm14'!F11</f>
        <v>37441675</v>
      </c>
      <c r="E11" s="22">
        <v>0</v>
      </c>
      <c r="F11" s="20">
        <f>D11+E11</f>
        <v>37441675</v>
      </c>
      <c r="G11" s="23">
        <f>C11-F11</f>
        <v>39537621</v>
      </c>
      <c r="H11" s="24">
        <f>F11/C11*100</f>
        <v>48.638630054501931</v>
      </c>
      <c r="I11" s="13" t="s">
        <v>15</v>
      </c>
      <c r="K11" s="3">
        <f>G11/6</f>
        <v>6589603.5</v>
      </c>
    </row>
    <row r="12" spans="1:11">
      <c r="A12" s="19"/>
      <c r="B12" s="14" t="s">
        <v>16</v>
      </c>
      <c r="C12" s="20">
        <v>81514493</v>
      </c>
      <c r="D12" s="21">
        <f>'rm14'!F12</f>
        <v>17563000</v>
      </c>
      <c r="E12" s="22"/>
      <c r="F12" s="20">
        <f>D12+E12</f>
        <v>17563000</v>
      </c>
      <c r="G12" s="23">
        <f>C12-F12</f>
        <v>63951493</v>
      </c>
      <c r="H12" s="24">
        <f t="shared" ref="H12:H22" si="0">F12/C12*100</f>
        <v>21.545861789264887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'rm14'!F13</f>
        <v>14638000</v>
      </c>
      <c r="E13" s="22">
        <v>7656000</v>
      </c>
      <c r="F13" s="20">
        <f>D13+E13</f>
        <v>22294000</v>
      </c>
      <c r="G13" s="23">
        <f>C13-F13</f>
        <v>13991714</v>
      </c>
      <c r="H13" s="24">
        <f t="shared" si="0"/>
        <v>61.440157964095732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'rm14'!F14</f>
        <v>7915600</v>
      </c>
      <c r="E14" s="21"/>
      <c r="F14" s="20">
        <f>D14+E14</f>
        <v>7915600</v>
      </c>
      <c r="G14" s="23">
        <f>C14-F14</f>
        <v>14115456</v>
      </c>
      <c r="H14" s="24">
        <f t="shared" si="0"/>
        <v>35.929280920533266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'rm14'!F15</f>
        <v>14005500</v>
      </c>
      <c r="E15" s="22">
        <f>'[6]521111'!$G$18</f>
        <v>6031000</v>
      </c>
      <c r="F15" s="20">
        <f>D15+E15</f>
        <v>20036500</v>
      </c>
      <c r="G15" s="23">
        <f>C15-F15</f>
        <v>27652941</v>
      </c>
      <c r="H15" s="24">
        <f t="shared" si="0"/>
        <v>42.014541541805869</v>
      </c>
      <c r="I15" s="13" t="s">
        <v>15</v>
      </c>
    </row>
    <row r="16" spans="1:11">
      <c r="A16" s="19"/>
      <c r="B16" s="14"/>
      <c r="C16" s="22"/>
      <c r="D16" s="21">
        <f>'rm14'!F16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'rm14'!F17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f>14483696+5431386</f>
        <v>19915082</v>
      </c>
      <c r="D18" s="21">
        <f>'rm14'!F18</f>
        <v>14478200</v>
      </c>
      <c r="E18" s="22"/>
      <c r="F18" s="22">
        <f>D18+E18</f>
        <v>14478200</v>
      </c>
      <c r="G18" s="25">
        <f>C18-F18</f>
        <v>5436882</v>
      </c>
      <c r="H18" s="24">
        <f t="shared" si="0"/>
        <v>72.699675552428062</v>
      </c>
      <c r="I18" s="18" t="s">
        <v>15</v>
      </c>
    </row>
    <row r="19" spans="1:12">
      <c r="A19" s="19"/>
      <c r="B19" s="14" t="s">
        <v>16</v>
      </c>
      <c r="C19" s="20">
        <f>13641304+5115489</f>
        <v>18756793</v>
      </c>
      <c r="D19" s="21">
        <f>'rm14'!F19</f>
        <v>13640500</v>
      </c>
      <c r="E19" s="26"/>
      <c r="F19" s="22">
        <f>D19+E19</f>
        <v>13640500</v>
      </c>
      <c r="G19" s="25">
        <f>C19-F19</f>
        <v>5116293</v>
      </c>
      <c r="H19" s="24">
        <f t="shared" si="0"/>
        <v>72.722986280223907</v>
      </c>
      <c r="I19" s="18" t="s">
        <v>15</v>
      </c>
    </row>
    <row r="20" spans="1:12">
      <c r="A20" s="19"/>
      <c r="B20" s="14" t="s">
        <v>17</v>
      </c>
      <c r="C20" s="20">
        <f>4211957+1579484</f>
        <v>5791441</v>
      </c>
      <c r="D20" s="21">
        <f>'rm14'!F20</f>
        <v>4211900</v>
      </c>
      <c r="E20" s="26">
        <v>1579500</v>
      </c>
      <c r="F20" s="22">
        <f>D20+E20</f>
        <v>5791400</v>
      </c>
      <c r="G20" s="25">
        <f>C20-F20</f>
        <v>41</v>
      </c>
      <c r="H20" s="24">
        <f t="shared" si="0"/>
        <v>99.99929205874669</v>
      </c>
      <c r="I20" s="18" t="s">
        <v>15</v>
      </c>
    </row>
    <row r="21" spans="1:12">
      <c r="A21" s="19"/>
      <c r="B21" s="14" t="s">
        <v>18</v>
      </c>
      <c r="C21" s="20">
        <f>4103260+1538723</f>
        <v>5641983</v>
      </c>
      <c r="D21" s="21">
        <f>'rm14'!F21</f>
        <v>3991300</v>
      </c>
      <c r="E21" s="26"/>
      <c r="F21" s="22">
        <f>D21+E21</f>
        <v>3991300</v>
      </c>
      <c r="G21" s="25">
        <f>C21-F21</f>
        <v>1650683</v>
      </c>
      <c r="H21" s="24">
        <f t="shared" si="0"/>
        <v>70.742857608752104</v>
      </c>
      <c r="I21" s="18" t="s">
        <v>15</v>
      </c>
    </row>
    <row r="22" spans="1:12">
      <c r="A22" s="19"/>
      <c r="B22" s="14" t="s">
        <v>19</v>
      </c>
      <c r="C22" s="20">
        <f>3559783+1334918</f>
        <v>4894701</v>
      </c>
      <c r="D22" s="21">
        <f>'rm14'!F22</f>
        <v>3303000</v>
      </c>
      <c r="E22" s="26">
        <f>'[6]521811'!$G$15</f>
        <v>1590000</v>
      </c>
      <c r="F22" s="22">
        <f>D22+E22</f>
        <v>4893000</v>
      </c>
      <c r="G22" s="25">
        <f>C22-F22</f>
        <v>1701</v>
      </c>
      <c r="H22" s="24">
        <f t="shared" si="0"/>
        <v>99.965248132623415</v>
      </c>
      <c r="I22" s="18" t="s">
        <v>15</v>
      </c>
    </row>
    <row r="23" spans="1:12">
      <c r="A23" s="19"/>
      <c r="B23" s="27"/>
      <c r="C23" s="27"/>
      <c r="D23" s="21">
        <f>'rm14'!F23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'rm14'!F24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'rm14'!F25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'rm14'!F26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'rm14'!F27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'rm14'!F28</f>
        <v>14000000</v>
      </c>
      <c r="E28" s="25"/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'rm14'!F29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'rm14'!F30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'rm14'!F31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'rm14'!F32</f>
        <v>33691000</v>
      </c>
      <c r="E32" s="21">
        <f>1700000+2750000</f>
        <v>4450000</v>
      </c>
      <c r="F32" s="31">
        <f t="shared" si="1"/>
        <v>38141000</v>
      </c>
      <c r="G32" s="25">
        <f t="shared" si="2"/>
        <v>6957707</v>
      </c>
      <c r="H32" s="24">
        <f t="shared" si="3"/>
        <v>84.572269444443265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'rm14'!F33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'rm14'!F34</f>
        <v>10034000</v>
      </c>
      <c r="E34" s="31">
        <v>3155400</v>
      </c>
      <c r="F34" s="31">
        <f t="shared" si="1"/>
        <v>13189400</v>
      </c>
      <c r="G34" s="25">
        <f t="shared" si="2"/>
        <v>-156</v>
      </c>
      <c r="H34" s="24">
        <f t="shared" si="3"/>
        <v>100.00118278196992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'rm14'!F35</f>
        <v>8525000</v>
      </c>
      <c r="E35" s="31"/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'rm14'!F36</f>
        <v>3211000</v>
      </c>
      <c r="E36" s="31">
        <f>'[6]523121A'!$G$77</f>
        <v>650000</v>
      </c>
      <c r="F36" s="31">
        <f t="shared" si="1"/>
        <v>3861000</v>
      </c>
      <c r="G36" s="25">
        <f t="shared" si="2"/>
        <v>7286039</v>
      </c>
      <c r="H36" s="24">
        <f t="shared" si="3"/>
        <v>34.637000911183677</v>
      </c>
      <c r="I36" s="13" t="s">
        <v>15</v>
      </c>
    </row>
    <row r="37" spans="1:9">
      <c r="A37" s="19"/>
      <c r="B37" s="13"/>
      <c r="C37" s="22"/>
      <c r="D37" s="21">
        <f>'rm14'!F37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'rm14'!F38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'rm14'!F39</f>
        <v>47018234</v>
      </c>
      <c r="E39" s="31"/>
      <c r="F39" s="31">
        <f t="shared" si="1"/>
        <v>47018234</v>
      </c>
      <c r="G39" s="25">
        <f t="shared" ref="G39:G44" si="4">C39-F39</f>
        <v>12981766</v>
      </c>
      <c r="H39" s="13">
        <f>F39/C39*100</f>
        <v>78.36372333333334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'rm14'!F40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'rm14'!F41</f>
        <v>20467000</v>
      </c>
      <c r="E41" s="31">
        <v>13969000</v>
      </c>
      <c r="F41" s="31">
        <f t="shared" si="1"/>
        <v>34436000</v>
      </c>
      <c r="G41" s="25">
        <f t="shared" si="4"/>
        <v>5564000</v>
      </c>
      <c r="H41" s="13">
        <f>F41/C41*100</f>
        <v>86.09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'rm14'!F42</f>
        <v>17073000</v>
      </c>
      <c r="E42" s="31"/>
      <c r="F42" s="31">
        <f t="shared" si="1"/>
        <v>17073000</v>
      </c>
      <c r="G42" s="25">
        <f t="shared" si="4"/>
        <v>17927000</v>
      </c>
      <c r="H42" s="13">
        <f>F42/C42*100</f>
        <v>48.78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'rm14'!F43</f>
        <v>11469000</v>
      </c>
      <c r="E43" s="31">
        <f>'[6]523121B'!$G$16</f>
        <v>4000000</v>
      </c>
      <c r="F43" s="31">
        <f t="shared" si="1"/>
        <v>15469000</v>
      </c>
      <c r="G43" s="25">
        <f t="shared" si="4"/>
        <v>29531000</v>
      </c>
      <c r="H43" s="13">
        <f>F43/C43*100</f>
        <v>34.37555555555555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'rm14'!F44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'rm14'!F45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'rm14'!F46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'rm14'!F47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'rm14'!F48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'rm14'!F49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'rm14'!F50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'rm14'!F51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'rm14'!F52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'rm14'!F53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'rm14'!F54</f>
        <v>1700000</v>
      </c>
      <c r="E54" s="25">
        <v>6187500</v>
      </c>
      <c r="F54" s="31">
        <f>D54+E54</f>
        <v>7887500</v>
      </c>
      <c r="G54" s="25">
        <f t="shared" si="5"/>
        <v>4112500</v>
      </c>
      <c r="H54" s="13">
        <f t="shared" ref="H54:H59" si="6">F54/C54*100</f>
        <v>65.729166666666671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'rm14'!F55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'rm14'!F56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'rm14'!F57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'rm14'!F58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894900000</v>
      </c>
      <c r="D59" s="40">
        <f>SUM(D11:D58)</f>
        <v>438755709</v>
      </c>
      <c r="E59" s="40">
        <f>SUM(E11:E58)</f>
        <v>49268400</v>
      </c>
      <c r="F59" s="40">
        <f>SUM(F11:F58)</f>
        <v>488024109</v>
      </c>
      <c r="G59" s="40">
        <f>SUM(G11:G58)</f>
        <v>406875891</v>
      </c>
      <c r="H59" s="41">
        <f t="shared" si="6"/>
        <v>54.53392658397587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81</v>
      </c>
      <c r="G61" s="5"/>
    </row>
    <row r="62" spans="1:9">
      <c r="B62" s="45" t="s">
        <v>34</v>
      </c>
      <c r="C62" s="65">
        <v>1988530</v>
      </c>
      <c r="E62" s="47" t="s">
        <v>35</v>
      </c>
      <c r="G62" s="5"/>
    </row>
    <row r="63" spans="1:9">
      <c r="B63" s="45" t="s">
        <v>36</v>
      </c>
      <c r="C63" s="48">
        <f>C62+E59</f>
        <v>51256930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68"/>
  <sheetViews>
    <sheetView topLeftCell="A4" workbookViewId="0">
      <selection activeCell="F17" sqref="F17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82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77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70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'rm15'!F11</f>
        <v>37441675</v>
      </c>
      <c r="E11" s="22">
        <v>6394250</v>
      </c>
      <c r="F11" s="20">
        <f>D11+E11</f>
        <v>43835925</v>
      </c>
      <c r="G11" s="23">
        <f>C11-F11</f>
        <v>33143371</v>
      </c>
      <c r="H11" s="24">
        <f>F11/C11*100</f>
        <v>56.945084299030228</v>
      </c>
      <c r="I11" s="13" t="s">
        <v>15</v>
      </c>
      <c r="K11" s="3">
        <f>G11/6</f>
        <v>5523895.166666667</v>
      </c>
    </row>
    <row r="12" spans="1:11">
      <c r="A12" s="19"/>
      <c r="B12" s="14" t="s">
        <v>16</v>
      </c>
      <c r="C12" s="20">
        <v>81514493</v>
      </c>
      <c r="D12" s="21">
        <f>'rm15'!F12</f>
        <v>17563000</v>
      </c>
      <c r="E12" s="22"/>
      <c r="F12" s="20">
        <f>D12+E12</f>
        <v>17563000</v>
      </c>
      <c r="G12" s="23">
        <f>C12-F12</f>
        <v>63951493</v>
      </c>
      <c r="H12" s="24">
        <f t="shared" ref="H12:H22" si="0">F12/C12*100</f>
        <v>21.545861789264887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'rm15'!F13</f>
        <v>22294000</v>
      </c>
      <c r="E13" s="22"/>
      <c r="F13" s="20">
        <f>D13+E13</f>
        <v>22294000</v>
      </c>
      <c r="G13" s="23">
        <f>C13-F13</f>
        <v>13991714</v>
      </c>
      <c r="H13" s="24">
        <f t="shared" si="0"/>
        <v>61.440157964095732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'rm15'!F14</f>
        <v>7915600</v>
      </c>
      <c r="E14" s="21">
        <v>5488200</v>
      </c>
      <c r="F14" s="20">
        <f>D14+E14</f>
        <v>13403800</v>
      </c>
      <c r="G14" s="23">
        <f>C14-F14</f>
        <v>8627256</v>
      </c>
      <c r="H14" s="24">
        <f t="shared" si="0"/>
        <v>60.840479003820789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'rm15'!F15</f>
        <v>20036500</v>
      </c>
      <c r="E15" s="22"/>
      <c r="F15" s="20">
        <f>D15+E15</f>
        <v>20036500</v>
      </c>
      <c r="G15" s="23">
        <f>C15-F15</f>
        <v>27652941</v>
      </c>
      <c r="H15" s="24">
        <f t="shared" si="0"/>
        <v>42.014541541805869</v>
      </c>
      <c r="I15" s="13" t="s">
        <v>15</v>
      </c>
    </row>
    <row r="16" spans="1:11">
      <c r="A16" s="19"/>
      <c r="B16" s="14"/>
      <c r="C16" s="22"/>
      <c r="D16" s="21">
        <f>'rm15'!F16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'rm15'!F17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f>14483696+5431386</f>
        <v>19915082</v>
      </c>
      <c r="D18" s="21">
        <f>'rm15'!F18</f>
        <v>14478200</v>
      </c>
      <c r="E18" s="22">
        <v>5435900</v>
      </c>
      <c r="F18" s="22">
        <f>D18+E18</f>
        <v>19914100</v>
      </c>
      <c r="G18" s="25">
        <f>C18-F18</f>
        <v>982</v>
      </c>
      <c r="H18" s="24">
        <f t="shared" si="0"/>
        <v>99.995069063737731</v>
      </c>
      <c r="I18" s="18" t="s">
        <v>15</v>
      </c>
    </row>
    <row r="19" spans="1:12">
      <c r="A19" s="19"/>
      <c r="B19" s="14" t="s">
        <v>16</v>
      </c>
      <c r="C19" s="20">
        <f>13641304+5115489</f>
        <v>18756793</v>
      </c>
      <c r="D19" s="21">
        <f>'rm15'!F19</f>
        <v>13640500</v>
      </c>
      <c r="E19" s="26"/>
      <c r="F19" s="22">
        <f>D19+E19</f>
        <v>13640500</v>
      </c>
      <c r="G19" s="25">
        <f>C19-F19</f>
        <v>5116293</v>
      </c>
      <c r="H19" s="24">
        <f t="shared" si="0"/>
        <v>72.722986280223907</v>
      </c>
      <c r="I19" s="18" t="s">
        <v>15</v>
      </c>
    </row>
    <row r="20" spans="1:12">
      <c r="A20" s="19"/>
      <c r="B20" s="14" t="s">
        <v>17</v>
      </c>
      <c r="C20" s="20">
        <f>4211957+1579484</f>
        <v>5791441</v>
      </c>
      <c r="D20" s="21">
        <f>'rm15'!F20</f>
        <v>5791400</v>
      </c>
      <c r="E20" s="26"/>
      <c r="F20" s="22">
        <f>D20+E20</f>
        <v>5791400</v>
      </c>
      <c r="G20" s="25">
        <f>C20-F20</f>
        <v>41</v>
      </c>
      <c r="H20" s="24">
        <f t="shared" si="0"/>
        <v>99.99929205874669</v>
      </c>
      <c r="I20" s="18" t="s">
        <v>15</v>
      </c>
    </row>
    <row r="21" spans="1:12">
      <c r="A21" s="19"/>
      <c r="B21" s="14" t="s">
        <v>18</v>
      </c>
      <c r="C21" s="20">
        <f>4103260+1538723</f>
        <v>5641983</v>
      </c>
      <c r="D21" s="21">
        <f>'rm15'!F21</f>
        <v>3991300</v>
      </c>
      <c r="E21" s="26"/>
      <c r="F21" s="22">
        <f>D21+E21</f>
        <v>3991300</v>
      </c>
      <c r="G21" s="25">
        <f>C21-F21</f>
        <v>1650683</v>
      </c>
      <c r="H21" s="24">
        <f t="shared" si="0"/>
        <v>70.742857608752104</v>
      </c>
      <c r="I21" s="18" t="s">
        <v>15</v>
      </c>
    </row>
    <row r="22" spans="1:12">
      <c r="A22" s="19"/>
      <c r="B22" s="14" t="s">
        <v>19</v>
      </c>
      <c r="C22" s="20">
        <f>3559783+1334918</f>
        <v>4894701</v>
      </c>
      <c r="D22" s="21">
        <f>'rm15'!F22</f>
        <v>4893000</v>
      </c>
      <c r="E22" s="26"/>
      <c r="F22" s="22">
        <f>D22+E22</f>
        <v>4893000</v>
      </c>
      <c r="G22" s="25">
        <f>C22-F22</f>
        <v>1701</v>
      </c>
      <c r="H22" s="24">
        <f t="shared" si="0"/>
        <v>99.965248132623415</v>
      </c>
      <c r="I22" s="18" t="s">
        <v>15</v>
      </c>
    </row>
    <row r="23" spans="1:12">
      <c r="A23" s="19"/>
      <c r="B23" s="27"/>
      <c r="C23" s="27"/>
      <c r="D23" s="21">
        <f>'rm15'!F23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'rm15'!F24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'rm15'!F25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'rm15'!F26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'rm15'!F27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'rm15'!F28</f>
        <v>14000000</v>
      </c>
      <c r="E28" s="25"/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'rm15'!F29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'rm15'!F30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'rm15'!F31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'rm15'!F32</f>
        <v>38141000</v>
      </c>
      <c r="E32" s="21"/>
      <c r="F32" s="31">
        <f t="shared" si="1"/>
        <v>38141000</v>
      </c>
      <c r="G32" s="25">
        <f t="shared" si="2"/>
        <v>6957707</v>
      </c>
      <c r="H32" s="24">
        <f t="shared" si="3"/>
        <v>84.572269444443265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'rm15'!F33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'rm15'!F34</f>
        <v>13189400</v>
      </c>
      <c r="E34" s="31"/>
      <c r="F34" s="31">
        <f t="shared" si="1"/>
        <v>13189400</v>
      </c>
      <c r="G34" s="25">
        <f t="shared" si="2"/>
        <v>-156</v>
      </c>
      <c r="H34" s="24">
        <f t="shared" si="3"/>
        <v>100.00118278196992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'rm15'!F35</f>
        <v>8525000</v>
      </c>
      <c r="E35" s="31"/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'rm15'!F36</f>
        <v>3861000</v>
      </c>
      <c r="E36" s="31"/>
      <c r="F36" s="31">
        <f t="shared" si="1"/>
        <v>3861000</v>
      </c>
      <c r="G36" s="25">
        <f t="shared" si="2"/>
        <v>7286039</v>
      </c>
      <c r="H36" s="24">
        <f t="shared" si="3"/>
        <v>34.637000911183677</v>
      </c>
      <c r="I36" s="13" t="s">
        <v>15</v>
      </c>
    </row>
    <row r="37" spans="1:9">
      <c r="A37" s="19"/>
      <c r="B37" s="13"/>
      <c r="C37" s="22"/>
      <c r="D37" s="21">
        <f>'rm15'!F37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'rm15'!F38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'rm15'!F39</f>
        <v>47018234</v>
      </c>
      <c r="E39" s="31"/>
      <c r="F39" s="31">
        <f t="shared" si="1"/>
        <v>47018234</v>
      </c>
      <c r="G39" s="25">
        <f t="shared" ref="G39:G44" si="4">C39-F39</f>
        <v>12981766</v>
      </c>
      <c r="H39" s="13">
        <f>F39/C39*100</f>
        <v>78.36372333333334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'rm15'!F40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'rm15'!F41</f>
        <v>34436000</v>
      </c>
      <c r="E41" s="31">
        <v>0</v>
      </c>
      <c r="F41" s="31">
        <f t="shared" si="1"/>
        <v>34436000</v>
      </c>
      <c r="G41" s="25">
        <f t="shared" si="4"/>
        <v>5564000</v>
      </c>
      <c r="H41" s="13">
        <f>F41/C41*100</f>
        <v>86.09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'rm15'!F42</f>
        <v>17073000</v>
      </c>
      <c r="E42" s="31">
        <v>6300000</v>
      </c>
      <c r="F42" s="31">
        <f t="shared" si="1"/>
        <v>23373000</v>
      </c>
      <c r="G42" s="25">
        <f t="shared" si="4"/>
        <v>11627000</v>
      </c>
      <c r="H42" s="13">
        <f>F42/C42*100</f>
        <v>66.78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'rm15'!F43</f>
        <v>15469000</v>
      </c>
      <c r="E43" s="31"/>
      <c r="F43" s="31">
        <f t="shared" si="1"/>
        <v>15469000</v>
      </c>
      <c r="G43" s="25">
        <f t="shared" si="4"/>
        <v>29531000</v>
      </c>
      <c r="H43" s="13">
        <f>F43/C43*100</f>
        <v>34.37555555555555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'rm15'!F44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'rm15'!F45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'rm15'!F46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'rm15'!F47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'rm15'!F48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'rm15'!F49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'rm15'!F50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'rm15'!F51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'rm15'!F52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'rm15'!F53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'rm15'!F54</f>
        <v>7887500</v>
      </c>
      <c r="E54" s="25">
        <v>415000</v>
      </c>
      <c r="F54" s="31">
        <f>D54+E54</f>
        <v>8302500</v>
      </c>
      <c r="G54" s="25">
        <f t="shared" si="5"/>
        <v>3697500</v>
      </c>
      <c r="H54" s="13">
        <f t="shared" ref="H54:H59" si="6">F54/C54*100</f>
        <v>69.1875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'rm15'!F55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'rm15'!F56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'rm15'!F57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'rm15'!F58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894900000</v>
      </c>
      <c r="D59" s="40">
        <f>SUM(D11:D58)</f>
        <v>488024109</v>
      </c>
      <c r="E59" s="40">
        <f>SUM(E11:E58)</f>
        <v>24033350</v>
      </c>
      <c r="F59" s="40">
        <f>SUM(F11:F58)</f>
        <v>512057459</v>
      </c>
      <c r="G59" s="40">
        <f>SUM(G11:G58)</f>
        <v>382842541</v>
      </c>
      <c r="H59" s="41">
        <f t="shared" si="6"/>
        <v>57.219517152754499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83</v>
      </c>
      <c r="G61" s="5"/>
    </row>
    <row r="62" spans="1:9">
      <c r="B62" s="45" t="s">
        <v>34</v>
      </c>
      <c r="C62" s="65">
        <v>1452500</v>
      </c>
      <c r="E62" s="47" t="s">
        <v>35</v>
      </c>
      <c r="G62" s="5"/>
    </row>
    <row r="63" spans="1:9">
      <c r="B63" s="45" t="s">
        <v>36</v>
      </c>
      <c r="C63" s="48">
        <f>C62+E59</f>
        <v>25485850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E12" sqref="E12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85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77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71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'rm16'!F11</f>
        <v>43835925</v>
      </c>
      <c r="E11" s="22"/>
      <c r="F11" s="20">
        <f>D11+E11</f>
        <v>43835925</v>
      </c>
      <c r="G11" s="23">
        <f>C11-F11</f>
        <v>33143371</v>
      </c>
      <c r="H11" s="24">
        <f>F11/C11*100</f>
        <v>56.945084299030228</v>
      </c>
      <c r="I11" s="13" t="s">
        <v>15</v>
      </c>
      <c r="K11" s="3">
        <f>G11/6</f>
        <v>5523895.166666667</v>
      </c>
    </row>
    <row r="12" spans="1:11">
      <c r="A12" s="19"/>
      <c r="B12" s="14" t="s">
        <v>16</v>
      </c>
      <c r="C12" s="20">
        <v>81514493</v>
      </c>
      <c r="D12" s="21">
        <f>'rm16'!F12</f>
        <v>17563000</v>
      </c>
      <c r="E12" s="22">
        <f>'[7]521111'!$G$17</f>
        <v>2443000</v>
      </c>
      <c r="F12" s="20">
        <f>D12+E12</f>
        <v>20006000</v>
      </c>
      <c r="G12" s="23">
        <f>C12-F12</f>
        <v>61508493</v>
      </c>
      <c r="H12" s="24">
        <f t="shared" ref="H12:H22" si="0">F12/C12*100</f>
        <v>24.542874848034693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'rm16'!F13</f>
        <v>22294000</v>
      </c>
      <c r="E13" s="22"/>
      <c r="F13" s="20">
        <f>D13+E13</f>
        <v>22294000</v>
      </c>
      <c r="G13" s="23">
        <f>C13-F13</f>
        <v>13991714</v>
      </c>
      <c r="H13" s="24">
        <f t="shared" si="0"/>
        <v>61.440157964095732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'rm16'!F14</f>
        <v>13403800</v>
      </c>
      <c r="E14" s="21"/>
      <c r="F14" s="20">
        <f>D14+E14</f>
        <v>13403800</v>
      </c>
      <c r="G14" s="23">
        <f>C14-F14</f>
        <v>8627256</v>
      </c>
      <c r="H14" s="24">
        <f t="shared" si="0"/>
        <v>60.840479003820789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'rm16'!F15</f>
        <v>20036500</v>
      </c>
      <c r="E15" s="22"/>
      <c r="F15" s="20">
        <f>D15+E15</f>
        <v>20036500</v>
      </c>
      <c r="G15" s="23">
        <f>C15-F15</f>
        <v>27652941</v>
      </c>
      <c r="H15" s="24">
        <f t="shared" si="0"/>
        <v>42.014541541805869</v>
      </c>
      <c r="I15" s="13" t="s">
        <v>15</v>
      </c>
    </row>
    <row r="16" spans="1:11">
      <c r="A16" s="19"/>
      <c r="B16" s="14"/>
      <c r="C16" s="22"/>
      <c r="D16" s="21">
        <f>'rm16'!F16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'rm16'!F17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f>14483696+5431386</f>
        <v>19915082</v>
      </c>
      <c r="D18" s="21">
        <f>'rm16'!F18</f>
        <v>19914100</v>
      </c>
      <c r="E18" s="22"/>
      <c r="F18" s="22">
        <f>D18+E18</f>
        <v>19914100</v>
      </c>
      <c r="G18" s="25">
        <f>C18-F18</f>
        <v>982</v>
      </c>
      <c r="H18" s="24">
        <f t="shared" si="0"/>
        <v>99.995069063737731</v>
      </c>
      <c r="I18" s="18" t="s">
        <v>15</v>
      </c>
    </row>
    <row r="19" spans="1:12">
      <c r="A19" s="19"/>
      <c r="B19" s="14" t="s">
        <v>16</v>
      </c>
      <c r="C19" s="20">
        <f>13641304+5115489</f>
        <v>18756793</v>
      </c>
      <c r="D19" s="21">
        <f>'rm16'!F19</f>
        <v>13640500</v>
      </c>
      <c r="E19" s="26">
        <f>'[7]521811'!$G$15</f>
        <v>5112600</v>
      </c>
      <c r="F19" s="22">
        <f>D19+E19</f>
        <v>18753100</v>
      </c>
      <c r="G19" s="25">
        <f>C19-F19</f>
        <v>3693</v>
      </c>
      <c r="H19" s="24">
        <f t="shared" si="0"/>
        <v>99.980311133145207</v>
      </c>
      <c r="I19" s="18" t="s">
        <v>15</v>
      </c>
    </row>
    <row r="20" spans="1:12">
      <c r="A20" s="19"/>
      <c r="B20" s="14" t="s">
        <v>17</v>
      </c>
      <c r="C20" s="20">
        <f>4211957+1579484</f>
        <v>5791441</v>
      </c>
      <c r="D20" s="21">
        <f>'rm16'!F20</f>
        <v>5791400</v>
      </c>
      <c r="E20" s="26"/>
      <c r="F20" s="22">
        <f>D20+E20</f>
        <v>5791400</v>
      </c>
      <c r="G20" s="25">
        <f>C20-F20</f>
        <v>41</v>
      </c>
      <c r="H20" s="24">
        <f t="shared" si="0"/>
        <v>99.99929205874669</v>
      </c>
      <c r="I20" s="18" t="s">
        <v>15</v>
      </c>
    </row>
    <row r="21" spans="1:12">
      <c r="A21" s="19"/>
      <c r="B21" s="14" t="s">
        <v>18</v>
      </c>
      <c r="C21" s="20">
        <f>4103260+1538723</f>
        <v>5641983</v>
      </c>
      <c r="D21" s="21">
        <f>'rm16'!F21</f>
        <v>3991300</v>
      </c>
      <c r="E21" s="26"/>
      <c r="F21" s="22">
        <f>D21+E21</f>
        <v>3991300</v>
      </c>
      <c r="G21" s="25">
        <f>C21-F21</f>
        <v>1650683</v>
      </c>
      <c r="H21" s="24">
        <f t="shared" si="0"/>
        <v>70.742857608752104</v>
      </c>
      <c r="I21" s="18" t="s">
        <v>15</v>
      </c>
    </row>
    <row r="22" spans="1:12">
      <c r="A22" s="19"/>
      <c r="B22" s="14" t="s">
        <v>19</v>
      </c>
      <c r="C22" s="20">
        <f>3559783+1334918</f>
        <v>4894701</v>
      </c>
      <c r="D22" s="21">
        <f>'rm16'!F22</f>
        <v>4893000</v>
      </c>
      <c r="E22" s="26"/>
      <c r="F22" s="22">
        <f>D22+E22</f>
        <v>4893000</v>
      </c>
      <c r="G22" s="25">
        <f>C22-F22</f>
        <v>1701</v>
      </c>
      <c r="H22" s="24">
        <f t="shared" si="0"/>
        <v>99.965248132623415</v>
      </c>
      <c r="I22" s="18" t="s">
        <v>15</v>
      </c>
    </row>
    <row r="23" spans="1:12">
      <c r="A23" s="19"/>
      <c r="B23" s="27"/>
      <c r="C23" s="27"/>
      <c r="D23" s="21">
        <f>'rm16'!F23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'rm16'!F24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'rm16'!F25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'rm16'!F26</f>
        <v>35000000</v>
      </c>
      <c r="E26" s="25">
        <f>'[7]523119'!$G$15</f>
        <v>8200000</v>
      </c>
      <c r="F26" s="31">
        <f t="shared" ref="F26:F43" si="1">D26+E26</f>
        <v>43200000</v>
      </c>
      <c r="G26" s="25">
        <f t="shared" ref="G26:G36" si="2">C26-F26</f>
        <v>0</v>
      </c>
      <c r="H26" s="24">
        <f t="shared" ref="H26:H36" si="3">F26/C26*100</f>
        <v>100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'rm16'!F27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'rm16'!F28</f>
        <v>14000000</v>
      </c>
      <c r="E28" s="25"/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'rm16'!F29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'rm16'!F30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'rm16'!F31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'rm16'!F32</f>
        <v>38141000</v>
      </c>
      <c r="E32" s="21"/>
      <c r="F32" s="31">
        <f t="shared" si="1"/>
        <v>38141000</v>
      </c>
      <c r="G32" s="25">
        <f t="shared" si="2"/>
        <v>6957707</v>
      </c>
      <c r="H32" s="24">
        <f t="shared" si="3"/>
        <v>84.572269444443265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'rm16'!F33</f>
        <v>5980000</v>
      </c>
      <c r="E33" s="22">
        <f>'[7]523121A'!$G$16</f>
        <v>9090000</v>
      </c>
      <c r="F33" s="31">
        <f t="shared" si="1"/>
        <v>15070000</v>
      </c>
      <c r="G33" s="25">
        <f t="shared" si="2"/>
        <v>27646133</v>
      </c>
      <c r="H33" s="24">
        <f t="shared" si="3"/>
        <v>35.279410708829843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'rm16'!F34</f>
        <v>13189400</v>
      </c>
      <c r="E34" s="31"/>
      <c r="F34" s="31">
        <f t="shared" si="1"/>
        <v>13189400</v>
      </c>
      <c r="G34" s="25">
        <f t="shared" si="2"/>
        <v>-156</v>
      </c>
      <c r="H34" s="24">
        <f t="shared" si="3"/>
        <v>100.00118278196992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'rm16'!F35</f>
        <v>8525000</v>
      </c>
      <c r="E35" s="31"/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'rm16'!F36</f>
        <v>3861000</v>
      </c>
      <c r="E36" s="31"/>
      <c r="F36" s="31">
        <f t="shared" si="1"/>
        <v>3861000</v>
      </c>
      <c r="G36" s="25">
        <f t="shared" si="2"/>
        <v>7286039</v>
      </c>
      <c r="H36" s="24">
        <f t="shared" si="3"/>
        <v>34.637000911183677</v>
      </c>
      <c r="I36" s="13" t="s">
        <v>15</v>
      </c>
    </row>
    <row r="37" spans="1:9">
      <c r="A37" s="19"/>
      <c r="B37" s="13"/>
      <c r="C37" s="22"/>
      <c r="D37" s="21">
        <f>'rm16'!F37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'rm16'!F38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'rm16'!F39</f>
        <v>47018234</v>
      </c>
      <c r="E39" s="31"/>
      <c r="F39" s="31">
        <f t="shared" si="1"/>
        <v>47018234</v>
      </c>
      <c r="G39" s="25">
        <f t="shared" ref="G39:G44" si="4">C39-F39</f>
        <v>12981766</v>
      </c>
      <c r="H39" s="13">
        <f>F39/C39*100</f>
        <v>78.36372333333334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'rm16'!F40</f>
        <v>12705550</v>
      </c>
      <c r="E40" s="22">
        <f>'[7]523121B'!$G$16</f>
        <v>6635000</v>
      </c>
      <c r="F40" s="31">
        <f t="shared" si="1"/>
        <v>19340550</v>
      </c>
      <c r="G40" s="25">
        <f t="shared" si="4"/>
        <v>30659450</v>
      </c>
      <c r="H40" s="13">
        <f>F40/C40*100</f>
        <v>38.681100000000001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'rm16'!F41</f>
        <v>34436000</v>
      </c>
      <c r="E41" s="31"/>
      <c r="F41" s="31">
        <f t="shared" si="1"/>
        <v>34436000</v>
      </c>
      <c r="G41" s="25">
        <f t="shared" si="4"/>
        <v>5564000</v>
      </c>
      <c r="H41" s="13">
        <f>F41/C41*100</f>
        <v>86.09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'rm16'!F42</f>
        <v>23373000</v>
      </c>
      <c r="E42" s="31"/>
      <c r="F42" s="31">
        <f t="shared" si="1"/>
        <v>23373000</v>
      </c>
      <c r="G42" s="25">
        <f t="shared" si="4"/>
        <v>11627000</v>
      </c>
      <c r="H42" s="13">
        <f>F42/C42*100</f>
        <v>66.78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'rm16'!F43</f>
        <v>15469000</v>
      </c>
      <c r="E43" s="31"/>
      <c r="F43" s="31">
        <f t="shared" si="1"/>
        <v>15469000</v>
      </c>
      <c r="G43" s="25">
        <f t="shared" si="4"/>
        <v>29531000</v>
      </c>
      <c r="H43" s="13">
        <f>F43/C43*100</f>
        <v>34.37555555555555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'rm16'!F44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'rm16'!F45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'rm16'!F46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'rm16'!F47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'rm16'!F48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'rm16'!F49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'rm16'!F50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'rm16'!F51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'rm16'!F52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'rm16'!F53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'rm16'!F54</f>
        <v>8302500</v>
      </c>
      <c r="E54" s="25"/>
      <c r="F54" s="31">
        <f>D54+E54</f>
        <v>8302500</v>
      </c>
      <c r="G54" s="25">
        <f t="shared" si="5"/>
        <v>3697500</v>
      </c>
      <c r="H54" s="13">
        <f t="shared" ref="H54:H59" si="6">F54/C54*100</f>
        <v>69.1875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'rm16'!F55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'rm16'!F56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'rm16'!F57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'rm16'!F58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894900000</v>
      </c>
      <c r="D59" s="40">
        <f>SUM(D11:D58)</f>
        <v>512057459</v>
      </c>
      <c r="E59" s="40">
        <f>SUM(E11:E58)</f>
        <v>31480600</v>
      </c>
      <c r="F59" s="40">
        <f>SUM(F11:F58)</f>
        <v>543538059</v>
      </c>
      <c r="G59" s="40">
        <f>SUM(G11:G58)</f>
        <v>351361941</v>
      </c>
      <c r="H59" s="41">
        <f t="shared" si="6"/>
        <v>60.737295675494472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84</v>
      </c>
      <c r="G61" s="5"/>
    </row>
    <row r="62" spans="1:9">
      <c r="B62" s="45" t="s">
        <v>34</v>
      </c>
      <c r="C62" s="65">
        <v>2187635</v>
      </c>
      <c r="E62" s="47" t="s">
        <v>35</v>
      </c>
      <c r="G62" s="5"/>
    </row>
    <row r="63" spans="1:9">
      <c r="B63" s="45" t="s">
        <v>36</v>
      </c>
      <c r="C63" s="48">
        <f>C62+E59</f>
        <v>33668235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G35" sqref="G35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87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88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72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'rm17'!F11</f>
        <v>43835925</v>
      </c>
      <c r="E11" s="22"/>
      <c r="F11" s="20">
        <f>D11+E11</f>
        <v>43835925</v>
      </c>
      <c r="G11" s="23">
        <f>C11-F11</f>
        <v>33143371</v>
      </c>
      <c r="H11" s="24">
        <f>F11/C11*100</f>
        <v>56.945084299030228</v>
      </c>
      <c r="I11" s="13" t="s">
        <v>15</v>
      </c>
      <c r="K11" s="3">
        <f>G11/6</f>
        <v>5523895.166666667</v>
      </c>
    </row>
    <row r="12" spans="1:11">
      <c r="A12" s="19"/>
      <c r="B12" s="14" t="s">
        <v>16</v>
      </c>
      <c r="C12" s="20">
        <v>81514493</v>
      </c>
      <c r="D12" s="21">
        <f>'rm17'!F12</f>
        <v>20006000</v>
      </c>
      <c r="E12" s="22"/>
      <c r="F12" s="20">
        <f>D12+E12</f>
        <v>20006000</v>
      </c>
      <c r="G12" s="23">
        <f>C12-F12</f>
        <v>61508493</v>
      </c>
      <c r="H12" s="24">
        <f t="shared" ref="H12:H22" si="0">F12/C12*100</f>
        <v>24.542874848034693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'rm17'!F13</f>
        <v>22294000</v>
      </c>
      <c r="E13" s="22"/>
      <c r="F13" s="20">
        <f>D13+E13</f>
        <v>22294000</v>
      </c>
      <c r="G13" s="23">
        <f>C13-F13</f>
        <v>13991714</v>
      </c>
      <c r="H13" s="24">
        <f t="shared" si="0"/>
        <v>61.440157964095732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'rm17'!F14</f>
        <v>13403800</v>
      </c>
      <c r="E14" s="21"/>
      <c r="F14" s="20">
        <f>D14+E14</f>
        <v>13403800</v>
      </c>
      <c r="G14" s="23">
        <f>C14-F14</f>
        <v>8627256</v>
      </c>
      <c r="H14" s="24">
        <f t="shared" si="0"/>
        <v>60.840479003820789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'rm17'!F15</f>
        <v>20036500</v>
      </c>
      <c r="E15" s="22"/>
      <c r="F15" s="20">
        <f>D15+E15</f>
        <v>20036500</v>
      </c>
      <c r="G15" s="23">
        <f>C15-F15</f>
        <v>27652941</v>
      </c>
      <c r="H15" s="24">
        <f t="shared" si="0"/>
        <v>42.014541541805869</v>
      </c>
      <c r="I15" s="13" t="s">
        <v>15</v>
      </c>
    </row>
    <row r="16" spans="1:11">
      <c r="A16" s="19"/>
      <c r="B16" s="14"/>
      <c r="C16" s="22"/>
      <c r="D16" s="21">
        <f>'rm17'!F16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'rm17'!F17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f>14483696+5431386</f>
        <v>19915082</v>
      </c>
      <c r="D18" s="21">
        <f>'rm17'!F18</f>
        <v>19914100</v>
      </c>
      <c r="E18" s="22"/>
      <c r="F18" s="22">
        <f>D18+E18</f>
        <v>19914100</v>
      </c>
      <c r="G18" s="25">
        <f>C18-F18</f>
        <v>982</v>
      </c>
      <c r="H18" s="24">
        <f t="shared" si="0"/>
        <v>99.995069063737731</v>
      </c>
      <c r="I18" s="18" t="s">
        <v>15</v>
      </c>
    </row>
    <row r="19" spans="1:12">
      <c r="A19" s="19"/>
      <c r="B19" s="14" t="s">
        <v>16</v>
      </c>
      <c r="C19" s="20">
        <f>13641304+5115489</f>
        <v>18756793</v>
      </c>
      <c r="D19" s="21">
        <f>'rm17'!F19</f>
        <v>18753100</v>
      </c>
      <c r="E19" s="26"/>
      <c r="F19" s="22">
        <f>D19+E19</f>
        <v>18753100</v>
      </c>
      <c r="G19" s="25">
        <f>C19-F19</f>
        <v>3693</v>
      </c>
      <c r="H19" s="24">
        <f t="shared" si="0"/>
        <v>99.980311133145207</v>
      </c>
      <c r="I19" s="18" t="s">
        <v>15</v>
      </c>
    </row>
    <row r="20" spans="1:12">
      <c r="A20" s="19"/>
      <c r="B20" s="14" t="s">
        <v>17</v>
      </c>
      <c r="C20" s="20">
        <f>4211957+1579484</f>
        <v>5791441</v>
      </c>
      <c r="D20" s="21">
        <f>'rm17'!F20</f>
        <v>5791400</v>
      </c>
      <c r="E20" s="26"/>
      <c r="F20" s="22">
        <f>D20+E20</f>
        <v>5791400</v>
      </c>
      <c r="G20" s="25">
        <f>C20-F20</f>
        <v>41</v>
      </c>
      <c r="H20" s="24">
        <f t="shared" si="0"/>
        <v>99.99929205874669</v>
      </c>
      <c r="I20" s="18" t="s">
        <v>15</v>
      </c>
    </row>
    <row r="21" spans="1:12">
      <c r="A21" s="19"/>
      <c r="B21" s="14" t="s">
        <v>18</v>
      </c>
      <c r="C21" s="20">
        <f>4103260+1538723</f>
        <v>5641983</v>
      </c>
      <c r="D21" s="21">
        <f>'rm17'!F21</f>
        <v>3991300</v>
      </c>
      <c r="E21" s="26">
        <v>1650600</v>
      </c>
      <c r="F21" s="22">
        <f>D21+E21</f>
        <v>5641900</v>
      </c>
      <c r="G21" s="25">
        <f>C21-F21</f>
        <v>83</v>
      </c>
      <c r="H21" s="24">
        <f t="shared" si="0"/>
        <v>99.998528886031735</v>
      </c>
      <c r="I21" s="18" t="s">
        <v>15</v>
      </c>
    </row>
    <row r="22" spans="1:12">
      <c r="A22" s="19"/>
      <c r="B22" s="14" t="s">
        <v>19</v>
      </c>
      <c r="C22" s="20">
        <f>3559783+1334918</f>
        <v>4894701</v>
      </c>
      <c r="D22" s="21">
        <f>'rm17'!F22</f>
        <v>4893000</v>
      </c>
      <c r="E22" s="26"/>
      <c r="F22" s="22">
        <f>D22+E22</f>
        <v>4893000</v>
      </c>
      <c r="G22" s="25">
        <f>C22-F22</f>
        <v>1701</v>
      </c>
      <c r="H22" s="24">
        <f t="shared" si="0"/>
        <v>99.965248132623415</v>
      </c>
      <c r="I22" s="18" t="s">
        <v>15</v>
      </c>
    </row>
    <row r="23" spans="1:12">
      <c r="A23" s="19"/>
      <c r="B23" s="27"/>
      <c r="C23" s="27"/>
      <c r="D23" s="21">
        <f>'rm17'!F23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'rm17'!F24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'rm17'!F25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'rm17'!F26</f>
        <v>43200000</v>
      </c>
      <c r="E26" s="25"/>
      <c r="F26" s="31">
        <f t="shared" ref="F26:F43" si="1">D26+E26</f>
        <v>43200000</v>
      </c>
      <c r="G26" s="25">
        <f t="shared" ref="G26:G36" si="2">C26-F26</f>
        <v>0</v>
      </c>
      <c r="H26" s="24">
        <f t="shared" ref="H26:H36" si="3">F26/C26*100</f>
        <v>100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'rm17'!F27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'rm17'!F28</f>
        <v>14000000</v>
      </c>
      <c r="E28" s="25">
        <v>7600000</v>
      </c>
      <c r="F28" s="31">
        <f t="shared" si="1"/>
        <v>21600000</v>
      </c>
      <c r="G28" s="25">
        <f t="shared" si="2"/>
        <v>0</v>
      </c>
      <c r="H28" s="24">
        <f t="shared" si="3"/>
        <v>100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'rm17'!F29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'rm17'!F30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'rm17'!F31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'rm17'!F32</f>
        <v>38141000</v>
      </c>
      <c r="E32" s="21"/>
      <c r="F32" s="31">
        <f t="shared" si="1"/>
        <v>38141000</v>
      </c>
      <c r="G32" s="25">
        <f t="shared" si="2"/>
        <v>6957707</v>
      </c>
      <c r="H32" s="24">
        <f t="shared" si="3"/>
        <v>84.572269444443265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'rm17'!F33</f>
        <v>15070000</v>
      </c>
      <c r="E33" s="22"/>
      <c r="F33" s="31">
        <f t="shared" si="1"/>
        <v>15070000</v>
      </c>
      <c r="G33" s="25">
        <f t="shared" si="2"/>
        <v>27646133</v>
      </c>
      <c r="H33" s="24">
        <f t="shared" si="3"/>
        <v>35.279410708829843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'rm17'!F34</f>
        <v>13189400</v>
      </c>
      <c r="E34" s="31"/>
      <c r="F34" s="31">
        <f t="shared" si="1"/>
        <v>13189400</v>
      </c>
      <c r="G34" s="25">
        <f t="shared" si="2"/>
        <v>-156</v>
      </c>
      <c r="H34" s="24">
        <f t="shared" si="3"/>
        <v>100.00118278196992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'rm17'!F35</f>
        <v>8525000</v>
      </c>
      <c r="E35" s="31">
        <v>4297600</v>
      </c>
      <c r="F35" s="31">
        <f t="shared" si="1"/>
        <v>12822600</v>
      </c>
      <c r="G35" s="25">
        <f t="shared" si="2"/>
        <v>26277</v>
      </c>
      <c r="H35" s="24">
        <f t="shared" si="3"/>
        <v>99.795491855046947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'rm17'!F36</f>
        <v>3861000</v>
      </c>
      <c r="E36" s="31"/>
      <c r="F36" s="31">
        <f t="shared" si="1"/>
        <v>3861000</v>
      </c>
      <c r="G36" s="25">
        <f t="shared" si="2"/>
        <v>7286039</v>
      </c>
      <c r="H36" s="24">
        <f t="shared" si="3"/>
        <v>34.637000911183677</v>
      </c>
      <c r="I36" s="13" t="s">
        <v>15</v>
      </c>
    </row>
    <row r="37" spans="1:9">
      <c r="A37" s="19"/>
      <c r="B37" s="13"/>
      <c r="C37" s="22"/>
      <c r="D37" s="21">
        <f>'rm17'!F37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'rm17'!F38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'rm17'!F39</f>
        <v>47018234</v>
      </c>
      <c r="E39" s="31"/>
      <c r="F39" s="31">
        <f t="shared" si="1"/>
        <v>47018234</v>
      </c>
      <c r="G39" s="25">
        <f t="shared" ref="G39:G44" si="4">C39-F39</f>
        <v>12981766</v>
      </c>
      <c r="H39" s="13">
        <f>F39/C39*100</f>
        <v>78.36372333333334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'rm17'!F40</f>
        <v>19340550</v>
      </c>
      <c r="E40" s="22"/>
      <c r="F40" s="31">
        <f t="shared" si="1"/>
        <v>19340550</v>
      </c>
      <c r="G40" s="25">
        <f t="shared" si="4"/>
        <v>30659450</v>
      </c>
      <c r="H40" s="13">
        <f>F40/C40*100</f>
        <v>38.681100000000001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'rm17'!F41</f>
        <v>34436000</v>
      </c>
      <c r="E41" s="31"/>
      <c r="F41" s="31">
        <f t="shared" si="1"/>
        <v>34436000</v>
      </c>
      <c r="G41" s="25">
        <f t="shared" si="4"/>
        <v>5564000</v>
      </c>
      <c r="H41" s="13">
        <f>F41/C41*100</f>
        <v>86.09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'rm17'!F42</f>
        <v>23373000</v>
      </c>
      <c r="E42" s="31"/>
      <c r="F42" s="31">
        <f t="shared" si="1"/>
        <v>23373000</v>
      </c>
      <c r="G42" s="25">
        <f t="shared" si="4"/>
        <v>11627000</v>
      </c>
      <c r="H42" s="13">
        <f>F42/C42*100</f>
        <v>66.78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'rm17'!F43</f>
        <v>15469000</v>
      </c>
      <c r="E43" s="31"/>
      <c r="F43" s="31">
        <f t="shared" si="1"/>
        <v>15469000</v>
      </c>
      <c r="G43" s="25">
        <f t="shared" si="4"/>
        <v>29531000</v>
      </c>
      <c r="H43" s="13">
        <f>F43/C43*100</f>
        <v>34.37555555555555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'rm17'!F44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'rm17'!F45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'rm17'!F46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'rm17'!F47</f>
        <v>600000</v>
      </c>
      <c r="E47" s="25">
        <v>0</v>
      </c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'rm17'!F48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'rm17'!F49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'rm17'!F50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'rm17'!F51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'rm17'!F52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'rm17'!F53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'rm17'!F54</f>
        <v>8302500</v>
      </c>
      <c r="E54" s="25"/>
      <c r="F54" s="31">
        <f>D54+E54</f>
        <v>8302500</v>
      </c>
      <c r="G54" s="25">
        <f t="shared" si="5"/>
        <v>3697500</v>
      </c>
      <c r="H54" s="13">
        <f t="shared" ref="H54:H59" si="6">F54/C54*100</f>
        <v>69.1875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'rm17'!F55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'rm17'!F56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'rm17'!F57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'rm17'!F58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894900000</v>
      </c>
      <c r="D59" s="40">
        <f>SUM(D11:D58)</f>
        <v>543538059</v>
      </c>
      <c r="E59" s="40">
        <f>SUM(E11:E58)</f>
        <v>13548200</v>
      </c>
      <c r="F59" s="40">
        <f>SUM(F11:F58)</f>
        <v>557086259</v>
      </c>
      <c r="G59" s="40">
        <f>SUM(G11:G58)</f>
        <v>337813741</v>
      </c>
      <c r="H59" s="41">
        <f t="shared" si="6"/>
        <v>62.251230193317689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86</v>
      </c>
      <c r="G61" s="5"/>
    </row>
    <row r="62" spans="1:9">
      <c r="B62" s="45" t="s">
        <v>34</v>
      </c>
      <c r="C62" s="65">
        <v>2031226</v>
      </c>
      <c r="E62" s="47" t="s">
        <v>35</v>
      </c>
      <c r="G62" s="5"/>
    </row>
    <row r="63" spans="1:9">
      <c r="B63" s="45" t="s">
        <v>36</v>
      </c>
      <c r="C63" s="48">
        <f>C62+E59</f>
        <v>15579426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E11" sqref="E11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89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88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73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'rm18'!F11</f>
        <v>43835925</v>
      </c>
      <c r="E11" s="22">
        <v>5197000</v>
      </c>
      <c r="F11" s="20">
        <f>D11+E11</f>
        <v>49032925</v>
      </c>
      <c r="G11" s="23">
        <f>C11-F11</f>
        <v>27946371</v>
      </c>
      <c r="H11" s="24">
        <f>F11/C11*100</f>
        <v>63.696250222917087</v>
      </c>
      <c r="I11" s="13" t="s">
        <v>15</v>
      </c>
      <c r="K11" s="3">
        <f>G11/6</f>
        <v>4657728.5</v>
      </c>
    </row>
    <row r="12" spans="1:11">
      <c r="A12" s="19"/>
      <c r="B12" s="14" t="s">
        <v>16</v>
      </c>
      <c r="C12" s="20">
        <v>81514493</v>
      </c>
      <c r="D12" s="21">
        <f>'rm18'!F12</f>
        <v>20006000</v>
      </c>
      <c r="E12" s="22"/>
      <c r="F12" s="20">
        <f>D12+E12</f>
        <v>20006000</v>
      </c>
      <c r="G12" s="23">
        <f>C12-F12</f>
        <v>61508493</v>
      </c>
      <c r="H12" s="24">
        <f t="shared" ref="H12:H22" si="0">F12/C12*100</f>
        <v>24.542874848034693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'rm18'!F13</f>
        <v>22294000</v>
      </c>
      <c r="E13" s="22"/>
      <c r="F13" s="20">
        <f>D13+E13</f>
        <v>22294000</v>
      </c>
      <c r="G13" s="23">
        <f>C13-F13</f>
        <v>13991714</v>
      </c>
      <c r="H13" s="24">
        <f t="shared" si="0"/>
        <v>61.440157964095732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'rm18'!F14</f>
        <v>13403800</v>
      </c>
      <c r="E14" s="21"/>
      <c r="F14" s="20">
        <f>D14+E14</f>
        <v>13403800</v>
      </c>
      <c r="G14" s="23">
        <f>C14-F14</f>
        <v>8627256</v>
      </c>
      <c r="H14" s="24">
        <f t="shared" si="0"/>
        <v>60.840479003820789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'rm18'!F15</f>
        <v>20036500</v>
      </c>
      <c r="E15" s="22"/>
      <c r="F15" s="20">
        <f>D15+E15</f>
        <v>20036500</v>
      </c>
      <c r="G15" s="23">
        <f>C15-F15</f>
        <v>27652941</v>
      </c>
      <c r="H15" s="24">
        <f t="shared" si="0"/>
        <v>42.014541541805869</v>
      </c>
      <c r="I15" s="13" t="s">
        <v>15</v>
      </c>
    </row>
    <row r="16" spans="1:11">
      <c r="A16" s="19"/>
      <c r="B16" s="14"/>
      <c r="C16" s="22"/>
      <c r="D16" s="21">
        <f>'rm18'!F16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'rm18'!F17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f>14483696+5431386</f>
        <v>19915082</v>
      </c>
      <c r="D18" s="21">
        <f>'rm18'!F18</f>
        <v>19914100</v>
      </c>
      <c r="E18" s="22"/>
      <c r="F18" s="22">
        <f>D18+E18</f>
        <v>19914100</v>
      </c>
      <c r="G18" s="25">
        <f>C18-F18</f>
        <v>982</v>
      </c>
      <c r="H18" s="24">
        <f t="shared" si="0"/>
        <v>99.995069063737731</v>
      </c>
      <c r="I18" s="18" t="s">
        <v>15</v>
      </c>
    </row>
    <row r="19" spans="1:12">
      <c r="A19" s="19"/>
      <c r="B19" s="14" t="s">
        <v>16</v>
      </c>
      <c r="C19" s="20">
        <f>13641304+5115489</f>
        <v>18756793</v>
      </c>
      <c r="D19" s="21">
        <f>'rm18'!F19</f>
        <v>18753100</v>
      </c>
      <c r="E19" s="26"/>
      <c r="F19" s="22">
        <f>D19+E19</f>
        <v>18753100</v>
      </c>
      <c r="G19" s="25">
        <f>C19-F19</f>
        <v>3693</v>
      </c>
      <c r="H19" s="24">
        <f t="shared" si="0"/>
        <v>99.980311133145207</v>
      </c>
      <c r="I19" s="18" t="s">
        <v>15</v>
      </c>
    </row>
    <row r="20" spans="1:12">
      <c r="A20" s="19"/>
      <c r="B20" s="14" t="s">
        <v>17</v>
      </c>
      <c r="C20" s="20">
        <f>4211957+1579484</f>
        <v>5791441</v>
      </c>
      <c r="D20" s="21">
        <f>'rm18'!F20</f>
        <v>5791400</v>
      </c>
      <c r="E20" s="26"/>
      <c r="F20" s="22">
        <f>D20+E20</f>
        <v>5791400</v>
      </c>
      <c r="G20" s="25">
        <f>C20-F20</f>
        <v>41</v>
      </c>
      <c r="H20" s="24">
        <f t="shared" si="0"/>
        <v>99.99929205874669</v>
      </c>
      <c r="I20" s="18" t="s">
        <v>15</v>
      </c>
    </row>
    <row r="21" spans="1:12">
      <c r="A21" s="19"/>
      <c r="B21" s="14" t="s">
        <v>18</v>
      </c>
      <c r="C21" s="20">
        <f>4103260+1538723</f>
        <v>5641983</v>
      </c>
      <c r="D21" s="21">
        <f>'rm18'!F21</f>
        <v>5641900</v>
      </c>
      <c r="E21" s="26"/>
      <c r="F21" s="22">
        <f>D21+E21</f>
        <v>5641900</v>
      </c>
      <c r="G21" s="25">
        <f>C21-F21</f>
        <v>83</v>
      </c>
      <c r="H21" s="24">
        <f t="shared" si="0"/>
        <v>99.998528886031735</v>
      </c>
      <c r="I21" s="18" t="s">
        <v>15</v>
      </c>
    </row>
    <row r="22" spans="1:12">
      <c r="A22" s="19"/>
      <c r="B22" s="14" t="s">
        <v>19</v>
      </c>
      <c r="C22" s="20">
        <f>3559783+1334918</f>
        <v>4894701</v>
      </c>
      <c r="D22" s="21">
        <f>'rm18'!F22</f>
        <v>4893000</v>
      </c>
      <c r="E22" s="26"/>
      <c r="F22" s="22">
        <f>D22+E22</f>
        <v>4893000</v>
      </c>
      <c r="G22" s="25">
        <f>C22-F22</f>
        <v>1701</v>
      </c>
      <c r="H22" s="24">
        <f t="shared" si="0"/>
        <v>99.965248132623415</v>
      </c>
      <c r="I22" s="18" t="s">
        <v>15</v>
      </c>
    </row>
    <row r="23" spans="1:12">
      <c r="A23" s="19"/>
      <c r="B23" s="27"/>
      <c r="C23" s="27"/>
      <c r="D23" s="21">
        <f>'rm18'!F23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'rm18'!F24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'rm18'!F25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'rm18'!F26</f>
        <v>43200000</v>
      </c>
      <c r="E26" s="25"/>
      <c r="F26" s="31">
        <f t="shared" ref="F26:F43" si="1">D26+E26</f>
        <v>43200000</v>
      </c>
      <c r="G26" s="25">
        <f t="shared" ref="G26:G36" si="2">C26-F26</f>
        <v>0</v>
      </c>
      <c r="H26" s="24">
        <f t="shared" ref="H26:H36" si="3">F26/C26*100</f>
        <v>100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'rm18'!F27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'rm18'!F28</f>
        <v>21600000</v>
      </c>
      <c r="E28" s="25"/>
      <c r="F28" s="31">
        <f t="shared" si="1"/>
        <v>21600000</v>
      </c>
      <c r="G28" s="25">
        <f t="shared" si="2"/>
        <v>0</v>
      </c>
      <c r="H28" s="24">
        <f t="shared" si="3"/>
        <v>100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'rm18'!F29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'rm18'!F30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'rm18'!F31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'rm18'!F32</f>
        <v>38141000</v>
      </c>
      <c r="E32" s="21">
        <v>4600000</v>
      </c>
      <c r="F32" s="31">
        <f t="shared" si="1"/>
        <v>42741000</v>
      </c>
      <c r="G32" s="25">
        <f t="shared" si="2"/>
        <v>2357707</v>
      </c>
      <c r="H32" s="24">
        <f t="shared" si="3"/>
        <v>94.772118411288375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'rm18'!F33</f>
        <v>15070000</v>
      </c>
      <c r="E33" s="22"/>
      <c r="F33" s="31">
        <f t="shared" si="1"/>
        <v>15070000</v>
      </c>
      <c r="G33" s="25">
        <f t="shared" si="2"/>
        <v>27646133</v>
      </c>
      <c r="H33" s="24">
        <f t="shared" si="3"/>
        <v>35.279410708829843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'rm18'!F34</f>
        <v>13189400</v>
      </c>
      <c r="E34" s="31"/>
      <c r="F34" s="31">
        <f t="shared" si="1"/>
        <v>13189400</v>
      </c>
      <c r="G34" s="25">
        <f t="shared" si="2"/>
        <v>-156</v>
      </c>
      <c r="H34" s="24">
        <f t="shared" si="3"/>
        <v>100.00118278196992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'rm18'!F35</f>
        <v>12822600</v>
      </c>
      <c r="E35" s="31"/>
      <c r="F35" s="31">
        <f t="shared" si="1"/>
        <v>12822600</v>
      </c>
      <c r="G35" s="25">
        <f t="shared" si="2"/>
        <v>26277</v>
      </c>
      <c r="H35" s="24">
        <f t="shared" si="3"/>
        <v>99.795491855046947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'rm18'!F36</f>
        <v>3861000</v>
      </c>
      <c r="E36" s="31"/>
      <c r="F36" s="31">
        <f t="shared" si="1"/>
        <v>3861000</v>
      </c>
      <c r="G36" s="25">
        <f t="shared" si="2"/>
        <v>7286039</v>
      </c>
      <c r="H36" s="24">
        <f t="shared" si="3"/>
        <v>34.637000911183677</v>
      </c>
      <c r="I36" s="13" t="s">
        <v>15</v>
      </c>
    </row>
    <row r="37" spans="1:9">
      <c r="A37" s="19"/>
      <c r="B37" s="13"/>
      <c r="C37" s="22"/>
      <c r="D37" s="21">
        <f>'rm18'!F37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'rm18'!F38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'rm18'!F39</f>
        <v>47018234</v>
      </c>
      <c r="E39" s="31">
        <v>3150000</v>
      </c>
      <c r="F39" s="31">
        <f t="shared" si="1"/>
        <v>50168234</v>
      </c>
      <c r="G39" s="25">
        <f t="shared" ref="G39:G44" si="4">C39-F39</f>
        <v>9831766</v>
      </c>
      <c r="H39" s="13">
        <f>F39/C39*100</f>
        <v>83.61372333333334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'rm18'!F40</f>
        <v>19340550</v>
      </c>
      <c r="E40" s="22"/>
      <c r="F40" s="31">
        <f t="shared" si="1"/>
        <v>19340550</v>
      </c>
      <c r="G40" s="25">
        <f t="shared" si="4"/>
        <v>30659450</v>
      </c>
      <c r="H40" s="13">
        <f>F40/C40*100</f>
        <v>38.681100000000001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'rm18'!F41</f>
        <v>34436000</v>
      </c>
      <c r="E41" s="31">
        <v>3725000</v>
      </c>
      <c r="F41" s="31">
        <f t="shared" si="1"/>
        <v>38161000</v>
      </c>
      <c r="G41" s="25">
        <f t="shared" si="4"/>
        <v>1839000</v>
      </c>
      <c r="H41" s="13">
        <f>F41/C41*100</f>
        <v>95.402500000000003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'rm18'!F42</f>
        <v>23373000</v>
      </c>
      <c r="E42" s="31"/>
      <c r="F42" s="31">
        <f t="shared" si="1"/>
        <v>23373000</v>
      </c>
      <c r="G42" s="25">
        <f t="shared" si="4"/>
        <v>11627000</v>
      </c>
      <c r="H42" s="13">
        <f>F42/C42*100</f>
        <v>66.78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'rm18'!F43</f>
        <v>15469000</v>
      </c>
      <c r="E43" s="31"/>
      <c r="F43" s="31">
        <f t="shared" si="1"/>
        <v>15469000</v>
      </c>
      <c r="G43" s="25">
        <f t="shared" si="4"/>
        <v>29531000</v>
      </c>
      <c r="H43" s="13">
        <f>F43/C43*100</f>
        <v>34.37555555555555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'rm18'!F44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'rm18'!F45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'rm18'!F46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'rm18'!F47</f>
        <v>600000</v>
      </c>
      <c r="E47" s="25">
        <v>1550000</v>
      </c>
      <c r="F47" s="31">
        <f>D47+E47</f>
        <v>2150000</v>
      </c>
      <c r="G47" s="25">
        <f t="shared" si="5"/>
        <v>50000</v>
      </c>
      <c r="H47" s="28">
        <f>F47/C47*100</f>
        <v>97.727272727272734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'rm18'!F48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'rm18'!F49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'rm18'!F50</f>
        <v>1900000</v>
      </c>
      <c r="E50" s="25">
        <v>75000</v>
      </c>
      <c r="F50" s="31">
        <f>D50+E50</f>
        <v>1975000</v>
      </c>
      <c r="G50" s="25">
        <f t="shared" si="5"/>
        <v>25000</v>
      </c>
      <c r="H50" s="28">
        <f>F50/C50*100</f>
        <v>98.75</v>
      </c>
      <c r="I50" s="13" t="s">
        <v>15</v>
      </c>
    </row>
    <row r="51" spans="1:9">
      <c r="A51" s="19"/>
      <c r="B51" s="13"/>
      <c r="C51" s="22"/>
      <c r="D51" s="21">
        <f>'rm18'!F51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'rm18'!F52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'rm18'!F53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'rm18'!F54</f>
        <v>8302500</v>
      </c>
      <c r="E54" s="25"/>
      <c r="F54" s="31">
        <f>D54+E54</f>
        <v>8302500</v>
      </c>
      <c r="G54" s="25">
        <f t="shared" si="5"/>
        <v>3697500</v>
      </c>
      <c r="H54" s="13">
        <f t="shared" ref="H54:H59" si="6">F54/C54*100</f>
        <v>69.1875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'rm18'!F55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'rm18'!F56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'rm18'!F57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'rm18'!F58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894900000</v>
      </c>
      <c r="D59" s="40">
        <f>SUM(D11:D58)</f>
        <v>557086259</v>
      </c>
      <c r="E59" s="40">
        <f>SUM(E11:E58)</f>
        <v>18297000</v>
      </c>
      <c r="F59" s="40">
        <f>SUM(F11:F58)</f>
        <v>575383259</v>
      </c>
      <c r="G59" s="40">
        <f>SUM(G11:G58)</f>
        <v>319516741</v>
      </c>
      <c r="H59" s="41">
        <f t="shared" si="6"/>
        <v>64.295816180578839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90</v>
      </c>
      <c r="G61" s="5"/>
    </row>
    <row r="62" spans="1:9">
      <c r="B62" s="45" t="s">
        <v>34</v>
      </c>
      <c r="C62" s="65">
        <v>2031226</v>
      </c>
      <c r="E62" s="47" t="s">
        <v>35</v>
      </c>
      <c r="G62" s="5"/>
    </row>
    <row r="63" spans="1:9">
      <c r="B63" s="45" t="s">
        <v>36</v>
      </c>
      <c r="C63" s="48">
        <f>C62+E59</f>
        <v>20328226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8"/>
  <sheetViews>
    <sheetView topLeftCell="A55" workbookViewId="0">
      <selection activeCell="C32" sqref="C32:C58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45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41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50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'rm1'!F11</f>
        <v>13128250</v>
      </c>
      <c r="E11" s="22"/>
      <c r="F11" s="20">
        <f>D11+E11</f>
        <v>13128250</v>
      </c>
      <c r="G11" s="23">
        <f>C11-F11</f>
        <v>63851046</v>
      </c>
      <c r="H11" s="24">
        <f>F11/C11*100</f>
        <v>17.054260927509652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'rm1'!F12</f>
        <v>5500000</v>
      </c>
      <c r="E12" s="22"/>
      <c r="F12" s="20">
        <f>D12+E12</f>
        <v>5500000</v>
      </c>
      <c r="G12" s="23">
        <f>C12-F12</f>
        <v>76014493</v>
      </c>
      <c r="H12" s="24">
        <f t="shared" ref="H12:H22" si="0">F12/C12*100</f>
        <v>6.7472664032885543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'rm1'!F13</f>
        <v>0</v>
      </c>
      <c r="E13" s="22"/>
      <c r="F13" s="20">
        <f>D13+E13</f>
        <v>0</v>
      </c>
      <c r="G13" s="23">
        <f>C13-F13</f>
        <v>36285714</v>
      </c>
      <c r="H13" s="24">
        <f t="shared" si="0"/>
        <v>0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'rm1'!F14</f>
        <v>0</v>
      </c>
      <c r="E14" s="21">
        <v>1899300</v>
      </c>
      <c r="F14" s="20">
        <f>D14+E14</f>
        <v>1899300</v>
      </c>
      <c r="G14" s="23">
        <f>C14-F14</f>
        <v>20131756</v>
      </c>
      <c r="H14" s="24">
        <f t="shared" si="0"/>
        <v>8.6210120840326496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'rm1'!F15</f>
        <v>0</v>
      </c>
      <c r="E15" s="21">
        <v>1754500</v>
      </c>
      <c r="F15" s="20">
        <f>D15+E15</f>
        <v>1754500</v>
      </c>
      <c r="G15" s="23">
        <f>C15-F15</f>
        <v>45934941</v>
      </c>
      <c r="H15" s="24">
        <f t="shared" si="0"/>
        <v>3.6790114608388889</v>
      </c>
      <c r="I15" s="13" t="s">
        <v>15</v>
      </c>
    </row>
    <row r="16" spans="1:11">
      <c r="A16" s="19"/>
      <c r="B16" s="14"/>
      <c r="C16" s="22"/>
      <c r="D16" s="21">
        <f>'rm1'!F16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'rm1'!F17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'rm1'!F18</f>
        <v>0</v>
      </c>
      <c r="E18" s="22"/>
      <c r="F18" s="22">
        <f>D18+E18</f>
        <v>0</v>
      </c>
      <c r="G18" s="25">
        <f>C18-F18</f>
        <v>14483696</v>
      </c>
      <c r="H18" s="24">
        <f t="shared" si="0"/>
        <v>0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'rm1'!F19</f>
        <v>0</v>
      </c>
      <c r="E19" s="26"/>
      <c r="F19" s="22">
        <f>D19+E19</f>
        <v>0</v>
      </c>
      <c r="G19" s="25">
        <f>C19-F19</f>
        <v>13641304</v>
      </c>
      <c r="H19" s="24">
        <f t="shared" si="0"/>
        <v>0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'rm1'!F20</f>
        <v>0</v>
      </c>
      <c r="E20" s="26"/>
      <c r="F20" s="22">
        <f>D20+E20</f>
        <v>0</v>
      </c>
      <c r="G20" s="25">
        <f>C20-F20</f>
        <v>4211957</v>
      </c>
      <c r="H20" s="24">
        <f t="shared" si="0"/>
        <v>0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'rm1'!F21</f>
        <v>0</v>
      </c>
      <c r="E21" s="26">
        <v>1500000</v>
      </c>
      <c r="F21" s="22">
        <f>D21+E21</f>
        <v>1500000</v>
      </c>
      <c r="G21" s="25">
        <f>C21-F21</f>
        <v>2603260</v>
      </c>
      <c r="H21" s="24">
        <f t="shared" si="0"/>
        <v>36.556299137758757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'rm1'!F22</f>
        <v>0</v>
      </c>
      <c r="E22" s="26">
        <v>575000</v>
      </c>
      <c r="F22" s="22">
        <f>D22+E22</f>
        <v>575000</v>
      </c>
      <c r="G22" s="25">
        <f>C22-F22</f>
        <v>2984783</v>
      </c>
      <c r="H22" s="24">
        <f t="shared" si="0"/>
        <v>16.152669980164521</v>
      </c>
      <c r="I22" s="18" t="s">
        <v>15</v>
      </c>
    </row>
    <row r="23" spans="1:12">
      <c r="A23" s="19"/>
      <c r="B23" s="27"/>
      <c r="C23" s="27"/>
      <c r="D23" s="21">
        <f>'rm1'!F23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'rm1'!F24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'rm1'!F25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'rm1'!F26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'rm1'!F27</f>
        <v>0</v>
      </c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'rm1'!F28</f>
        <v>0</v>
      </c>
      <c r="E28" s="25">
        <v>5000000</v>
      </c>
      <c r="F28" s="31">
        <f t="shared" si="1"/>
        <v>5000000</v>
      </c>
      <c r="G28" s="25">
        <f t="shared" si="2"/>
        <v>16600000</v>
      </c>
      <c r="H28" s="24">
        <f t="shared" si="3"/>
        <v>23.148148148148149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'rm1'!F29</f>
        <v>0</v>
      </c>
      <c r="E29" s="25">
        <v>300000</v>
      </c>
      <c r="F29" s="31">
        <f t="shared" si="1"/>
        <v>300000</v>
      </c>
      <c r="G29" s="25">
        <f t="shared" si="2"/>
        <v>42900000</v>
      </c>
      <c r="H29" s="24">
        <f t="shared" si="3"/>
        <v>0.69444444444444442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'rm1'!F30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'rm1'!F31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'rm1'!F32</f>
        <v>4400000</v>
      </c>
      <c r="E32" s="21"/>
      <c r="F32" s="31">
        <f t="shared" si="1"/>
        <v>4400000</v>
      </c>
      <c r="G32" s="25">
        <f t="shared" si="2"/>
        <v>40698707</v>
      </c>
      <c r="H32" s="24">
        <f t="shared" si="3"/>
        <v>9.7563772726344471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'rm1'!F33</f>
        <v>3000000</v>
      </c>
      <c r="E33" s="22"/>
      <c r="F33" s="31">
        <f t="shared" si="1"/>
        <v>3000000</v>
      </c>
      <c r="G33" s="25">
        <f t="shared" si="2"/>
        <v>39716133</v>
      </c>
      <c r="H33" s="24">
        <f t="shared" si="3"/>
        <v>7.0231076394485434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'rm1'!F34</f>
        <v>0</v>
      </c>
      <c r="E34" s="31">
        <v>5214000</v>
      </c>
      <c r="F34" s="31">
        <f t="shared" si="1"/>
        <v>5214000</v>
      </c>
      <c r="G34" s="25">
        <f t="shared" si="2"/>
        <v>7975244</v>
      </c>
      <c r="H34" s="24">
        <f t="shared" si="3"/>
        <v>39.532212763673186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'rm1'!F35</f>
        <v>0</v>
      </c>
      <c r="E35" s="31">
        <v>2000000</v>
      </c>
      <c r="F35" s="31">
        <f t="shared" si="1"/>
        <v>2000000</v>
      </c>
      <c r="G35" s="25">
        <f t="shared" si="2"/>
        <v>10848877</v>
      </c>
      <c r="H35" s="24">
        <f t="shared" si="3"/>
        <v>15.565562655786961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'rm1'!F36</f>
        <v>0</v>
      </c>
      <c r="E36" s="31">
        <v>1825000</v>
      </c>
      <c r="F36" s="31">
        <f t="shared" si="1"/>
        <v>1825000</v>
      </c>
      <c r="G36" s="25">
        <f t="shared" si="2"/>
        <v>9322039</v>
      </c>
      <c r="H36" s="24">
        <f t="shared" si="3"/>
        <v>16.372060777754523</v>
      </c>
      <c r="I36" s="13" t="s">
        <v>15</v>
      </c>
    </row>
    <row r="37" spans="1:9">
      <c r="A37" s="19"/>
      <c r="B37" s="13"/>
      <c r="C37" s="22"/>
      <c r="D37" s="21">
        <f>'rm1'!F37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'rm1'!F38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'rm1'!F39</f>
        <v>23553374</v>
      </c>
      <c r="E39" s="31"/>
      <c r="F39" s="31">
        <f t="shared" si="1"/>
        <v>23553374</v>
      </c>
      <c r="G39" s="25">
        <f t="shared" ref="G39:G44" si="4">C39-F39</f>
        <v>36446626</v>
      </c>
      <c r="H39" s="13">
        <f>F39/C39*100</f>
        <v>39.255623333333332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'rm1'!F40</f>
        <v>6500000</v>
      </c>
      <c r="E40" s="31"/>
      <c r="F40" s="31">
        <f t="shared" si="1"/>
        <v>6500000</v>
      </c>
      <c r="G40" s="25">
        <f t="shared" si="4"/>
        <v>43500000</v>
      </c>
      <c r="H40" s="13">
        <f>F40/C40*100</f>
        <v>13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'rm1'!F41</f>
        <v>0</v>
      </c>
      <c r="E41" s="31">
        <v>7987000</v>
      </c>
      <c r="F41" s="31">
        <f t="shared" si="1"/>
        <v>7987000</v>
      </c>
      <c r="G41" s="25">
        <f t="shared" si="4"/>
        <v>32013000</v>
      </c>
      <c r="H41" s="13">
        <f>F41/C41*100</f>
        <v>19.967499999999998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'rm1'!F42</f>
        <v>0</v>
      </c>
      <c r="E42" s="31">
        <v>4968000</v>
      </c>
      <c r="F42" s="31">
        <f t="shared" si="1"/>
        <v>4968000</v>
      </c>
      <c r="G42" s="25">
        <f t="shared" si="4"/>
        <v>30032000</v>
      </c>
      <c r="H42" s="13">
        <f>F42/C42*100</f>
        <v>14.194285714285716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'rm1'!F43</f>
        <v>0</v>
      </c>
      <c r="E43" s="31">
        <v>2000000</v>
      </c>
      <c r="F43" s="31">
        <f t="shared" si="1"/>
        <v>2000000</v>
      </c>
      <c r="G43" s="25">
        <f t="shared" si="4"/>
        <v>43000000</v>
      </c>
      <c r="H43" s="13">
        <f>F43/C43*100</f>
        <v>4.4444444444444446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'rm1'!F44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'rm1'!F45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'rm1'!F46</f>
        <v>1050000</v>
      </c>
      <c r="E46" s="25"/>
      <c r="F46" s="31">
        <f>D46+E46</f>
        <v>1050000</v>
      </c>
      <c r="G46" s="25">
        <f t="shared" ref="G46:G58" si="5">C46-F46</f>
        <v>1350000</v>
      </c>
      <c r="H46" s="28">
        <f>F46/C46*100</f>
        <v>43.75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'rm1'!F47</f>
        <v>300000</v>
      </c>
      <c r="E47" s="25"/>
      <c r="F47" s="31">
        <f>D47+E47</f>
        <v>300000</v>
      </c>
      <c r="G47" s="25">
        <f t="shared" si="5"/>
        <v>1900000</v>
      </c>
      <c r="H47" s="28">
        <f>F47/C47*100</f>
        <v>13.636363636363635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'rm1'!F48</f>
        <v>0</v>
      </c>
      <c r="E48" s="25">
        <f>1167000+200000</f>
        <v>1367000</v>
      </c>
      <c r="F48" s="31">
        <f>D48+E48</f>
        <v>1367000</v>
      </c>
      <c r="G48" s="25">
        <f t="shared" si="5"/>
        <v>2433000</v>
      </c>
      <c r="H48" s="28">
        <f>F48/C48*100</f>
        <v>35.973684210526315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'rm1'!F49</f>
        <v>0</v>
      </c>
      <c r="E49" s="25">
        <v>500000</v>
      </c>
      <c r="F49" s="31">
        <f>D49+E49</f>
        <v>500000</v>
      </c>
      <c r="G49" s="25">
        <f t="shared" si="5"/>
        <v>1900000</v>
      </c>
      <c r="H49" s="28">
        <f>F49/C49*100</f>
        <v>20.833333333333336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'rm1'!F50</f>
        <v>0</v>
      </c>
      <c r="E50" s="25">
        <v>900000</v>
      </c>
      <c r="F50" s="31">
        <f>D50+E50</f>
        <v>900000</v>
      </c>
      <c r="G50" s="25">
        <f t="shared" si="5"/>
        <v>1100000</v>
      </c>
      <c r="H50" s="28">
        <f>F50/C50*100</f>
        <v>45</v>
      </c>
      <c r="I50" s="13" t="s">
        <v>15</v>
      </c>
    </row>
    <row r="51" spans="1:9">
      <c r="A51" s="19"/>
      <c r="B51" s="13"/>
      <c r="C51" s="22"/>
      <c r="D51" s="21">
        <f>'rm1'!F51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'rm1'!F52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'rm1'!F53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'rm1'!F54</f>
        <v>0</v>
      </c>
      <c r="E54" s="25"/>
      <c r="F54" s="31">
        <f>D54+E54</f>
        <v>0</v>
      </c>
      <c r="G54" s="25">
        <f t="shared" si="5"/>
        <v>12000000</v>
      </c>
      <c r="H54" s="13">
        <f t="shared" ref="H54:H59" si="6">F54/C54*100</f>
        <v>0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'rm1'!F55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'rm1'!F56</f>
        <v>0</v>
      </c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'rm1'!F57</f>
        <v>0</v>
      </c>
      <c r="E57" s="25">
        <v>9000000</v>
      </c>
      <c r="F57" s="31">
        <f>D57+E57</f>
        <v>9000000</v>
      </c>
      <c r="G57" s="25">
        <f t="shared" si="5"/>
        <v>3000000</v>
      </c>
      <c r="H57" s="13">
        <f t="shared" si="6"/>
        <v>75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'rm1'!F58</f>
        <v>0</v>
      </c>
      <c r="E58" s="36"/>
      <c r="F58" s="36">
        <f>D58+E58</f>
        <v>0</v>
      </c>
      <c r="G58" s="36">
        <f t="shared" si="5"/>
        <v>24000000</v>
      </c>
      <c r="H58" s="37">
        <f t="shared" si="6"/>
        <v>0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92431624</v>
      </c>
      <c r="E59" s="40">
        <f>SUM(E11:E58)</f>
        <v>46789800</v>
      </c>
      <c r="F59" s="40">
        <f>SUM(F11:F58)</f>
        <v>139221424</v>
      </c>
      <c r="G59" s="40">
        <f>SUM(G11:G58)</f>
        <v>740678576</v>
      </c>
      <c r="H59" s="41">
        <f t="shared" si="6"/>
        <v>15.822414365268781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44</v>
      </c>
      <c r="G61" s="5"/>
    </row>
    <row r="62" spans="1:9">
      <c r="B62" s="45" t="s">
        <v>34</v>
      </c>
      <c r="C62" s="46">
        <f>1452500+2022280</f>
        <v>3474780</v>
      </c>
      <c r="E62" s="47" t="s">
        <v>35</v>
      </c>
      <c r="G62" s="5"/>
    </row>
    <row r="63" spans="1:9">
      <c r="B63" s="45" t="s">
        <v>36</v>
      </c>
      <c r="C63" s="48">
        <f>C62+E59</f>
        <v>50264580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68"/>
  <sheetViews>
    <sheetView topLeftCell="A4" workbookViewId="0">
      <selection activeCell="F15" sqref="F15:F16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92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88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74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 19'!F11</f>
        <v>49032925</v>
      </c>
      <c r="E11" s="22">
        <f>250000+5107000</f>
        <v>5357000</v>
      </c>
      <c r="F11" s="20">
        <f>D11+E11</f>
        <v>54389925</v>
      </c>
      <c r="G11" s="23">
        <f>C11-F11</f>
        <v>22589371</v>
      </c>
      <c r="H11" s="24">
        <f>F11/C11*100</f>
        <v>70.655264241439681</v>
      </c>
      <c r="I11" s="13" t="s">
        <v>15</v>
      </c>
      <c r="K11" s="3">
        <f>G11/6</f>
        <v>3764895.1666666665</v>
      </c>
    </row>
    <row r="12" spans="1:11">
      <c r="A12" s="19"/>
      <c r="B12" s="14" t="s">
        <v>16</v>
      </c>
      <c r="C12" s="20">
        <v>81514493</v>
      </c>
      <c r="D12" s="21">
        <f>'rm 19'!F12</f>
        <v>20006000</v>
      </c>
      <c r="E12" s="22">
        <v>9728000</v>
      </c>
      <c r="F12" s="20">
        <f>D12+E12</f>
        <v>29734000</v>
      </c>
      <c r="G12" s="23">
        <f>C12-F12</f>
        <v>51780493</v>
      </c>
      <c r="H12" s="24">
        <f t="shared" ref="H12:H22" si="0">F12/C12*100</f>
        <v>36.476948951887614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 19'!F13</f>
        <v>22294000</v>
      </c>
      <c r="E13" s="22"/>
      <c r="F13" s="20">
        <f>D13+E13</f>
        <v>22294000</v>
      </c>
      <c r="G13" s="23">
        <f>C13-F13</f>
        <v>13991714</v>
      </c>
      <c r="H13" s="24">
        <f t="shared" si="0"/>
        <v>61.440157964095732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 19'!F14</f>
        <v>13403800</v>
      </c>
      <c r="E14" s="21">
        <v>1998600</v>
      </c>
      <c r="F14" s="20">
        <f>D14+E14</f>
        <v>15402400</v>
      </c>
      <c r="G14" s="23">
        <f>C14-F14</f>
        <v>6628656</v>
      </c>
      <c r="H14" s="24">
        <f t="shared" si="0"/>
        <v>69.912218461066956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 19'!F15</f>
        <v>20036500</v>
      </c>
      <c r="E15" s="22"/>
      <c r="F15" s="20">
        <f>D15+E15</f>
        <v>20036500</v>
      </c>
      <c r="G15" s="23">
        <f>C15-F15</f>
        <v>27652941</v>
      </c>
      <c r="H15" s="24">
        <f t="shared" si="0"/>
        <v>42.014541541805869</v>
      </c>
      <c r="I15" s="13" t="s">
        <v>15</v>
      </c>
    </row>
    <row r="16" spans="1:11">
      <c r="A16" s="19"/>
      <c r="B16" s="14"/>
      <c r="C16" s="22"/>
      <c r="D16" s="21">
        <f>'rm 19'!F16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 19'!F17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f>14483696+5431386</f>
        <v>19915082</v>
      </c>
      <c r="D18" s="21">
        <f>'rm 19'!F18</f>
        <v>19914100</v>
      </c>
      <c r="E18" s="22"/>
      <c r="F18" s="22">
        <f>D18+E18</f>
        <v>19914100</v>
      </c>
      <c r="G18" s="25">
        <f>C18-F18</f>
        <v>982</v>
      </c>
      <c r="H18" s="24">
        <f t="shared" si="0"/>
        <v>99.995069063737731</v>
      </c>
      <c r="I18" s="18" t="s">
        <v>15</v>
      </c>
    </row>
    <row r="19" spans="1:12">
      <c r="A19" s="19"/>
      <c r="B19" s="14" t="s">
        <v>16</v>
      </c>
      <c r="C19" s="20">
        <f>13641304+5115489</f>
        <v>18756793</v>
      </c>
      <c r="D19" s="21">
        <f>'rm 19'!F19</f>
        <v>18753100</v>
      </c>
      <c r="E19" s="26"/>
      <c r="F19" s="22">
        <f>D19+E19</f>
        <v>18753100</v>
      </c>
      <c r="G19" s="25">
        <f>C19-F19</f>
        <v>3693</v>
      </c>
      <c r="H19" s="24">
        <f t="shared" si="0"/>
        <v>99.980311133145207</v>
      </c>
      <c r="I19" s="18" t="s">
        <v>15</v>
      </c>
    </row>
    <row r="20" spans="1:12">
      <c r="A20" s="19"/>
      <c r="B20" s="14" t="s">
        <v>17</v>
      </c>
      <c r="C20" s="20">
        <f>4211957+1579484</f>
        <v>5791441</v>
      </c>
      <c r="D20" s="21">
        <f>'rm 19'!F20</f>
        <v>5791400</v>
      </c>
      <c r="E20" s="26"/>
      <c r="F20" s="22">
        <f>D20+E20</f>
        <v>5791400</v>
      </c>
      <c r="G20" s="25">
        <f>C20-F20</f>
        <v>41</v>
      </c>
      <c r="H20" s="24">
        <f t="shared" si="0"/>
        <v>99.99929205874669</v>
      </c>
      <c r="I20" s="18" t="s">
        <v>15</v>
      </c>
    </row>
    <row r="21" spans="1:12">
      <c r="A21" s="19"/>
      <c r="B21" s="14" t="s">
        <v>18</v>
      </c>
      <c r="C21" s="20">
        <f>4103260+1538723</f>
        <v>5641983</v>
      </c>
      <c r="D21" s="21">
        <f>'rm 19'!F21</f>
        <v>5641900</v>
      </c>
      <c r="E21" s="26"/>
      <c r="F21" s="22">
        <f>D21+E21</f>
        <v>5641900</v>
      </c>
      <c r="G21" s="25">
        <f>C21-F21</f>
        <v>83</v>
      </c>
      <c r="H21" s="24">
        <f t="shared" si="0"/>
        <v>99.998528886031735</v>
      </c>
      <c r="I21" s="18" t="s">
        <v>15</v>
      </c>
    </row>
    <row r="22" spans="1:12">
      <c r="A22" s="19"/>
      <c r="B22" s="14" t="s">
        <v>19</v>
      </c>
      <c r="C22" s="20">
        <f>3559783+1334918</f>
        <v>4894701</v>
      </c>
      <c r="D22" s="21">
        <f>'rm 19'!F22</f>
        <v>4893000</v>
      </c>
      <c r="E22" s="26"/>
      <c r="F22" s="22">
        <f>D22+E22</f>
        <v>4893000</v>
      </c>
      <c r="G22" s="25">
        <f>C22-F22</f>
        <v>1701</v>
      </c>
      <c r="H22" s="24">
        <f t="shared" si="0"/>
        <v>99.965248132623415</v>
      </c>
      <c r="I22" s="18" t="s">
        <v>15</v>
      </c>
    </row>
    <row r="23" spans="1:12">
      <c r="A23" s="19"/>
      <c r="B23" s="27"/>
      <c r="C23" s="27"/>
      <c r="D23" s="21">
        <f>'rm 19'!F23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 19'!F24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 19'!F25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 19'!F26</f>
        <v>43200000</v>
      </c>
      <c r="E26" s="25"/>
      <c r="F26" s="31">
        <f t="shared" ref="F26:F43" si="1">D26+E26</f>
        <v>43200000</v>
      </c>
      <c r="G26" s="25">
        <f t="shared" ref="G26:G36" si="2">C26-F26</f>
        <v>0</v>
      </c>
      <c r="H26" s="24">
        <f t="shared" ref="H26:H36" si="3">F26/C26*100</f>
        <v>100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 19'!F27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 19'!F28</f>
        <v>21600000</v>
      </c>
      <c r="E28" s="25"/>
      <c r="F28" s="31">
        <f t="shared" si="1"/>
        <v>21600000</v>
      </c>
      <c r="G28" s="25">
        <f t="shared" si="2"/>
        <v>0</v>
      </c>
      <c r="H28" s="24">
        <f t="shared" si="3"/>
        <v>100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 19'!F29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 19'!F30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 19'!F31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 19'!F32</f>
        <v>42741000</v>
      </c>
      <c r="E32" s="21"/>
      <c r="F32" s="31">
        <f t="shared" si="1"/>
        <v>42741000</v>
      </c>
      <c r="G32" s="25">
        <f t="shared" si="2"/>
        <v>2357707</v>
      </c>
      <c r="H32" s="24">
        <f t="shared" si="3"/>
        <v>94.772118411288375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 19'!F33</f>
        <v>15070000</v>
      </c>
      <c r="E33" s="22">
        <v>6825000</v>
      </c>
      <c r="F33" s="31">
        <f t="shared" si="1"/>
        <v>21895000</v>
      </c>
      <c r="G33" s="25">
        <f t="shared" si="2"/>
        <v>20821133</v>
      </c>
      <c r="H33" s="24">
        <f t="shared" si="3"/>
        <v>51.256980588575288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 19'!F34</f>
        <v>13189400</v>
      </c>
      <c r="E34" s="31"/>
      <c r="F34" s="31">
        <f t="shared" si="1"/>
        <v>13189400</v>
      </c>
      <c r="G34" s="25">
        <f t="shared" si="2"/>
        <v>-156</v>
      </c>
      <c r="H34" s="24">
        <f t="shared" si="3"/>
        <v>100.00118278196992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 19'!F35</f>
        <v>12822600</v>
      </c>
      <c r="E35" s="31"/>
      <c r="F35" s="31">
        <f t="shared" si="1"/>
        <v>12822600</v>
      </c>
      <c r="G35" s="25">
        <f t="shared" si="2"/>
        <v>26277</v>
      </c>
      <c r="H35" s="24">
        <f t="shared" si="3"/>
        <v>99.795491855046947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 19'!F36</f>
        <v>3861000</v>
      </c>
      <c r="E36" s="31"/>
      <c r="F36" s="31">
        <f t="shared" si="1"/>
        <v>3861000</v>
      </c>
      <c r="G36" s="25">
        <f t="shared" si="2"/>
        <v>7286039</v>
      </c>
      <c r="H36" s="24">
        <f t="shared" si="3"/>
        <v>34.637000911183677</v>
      </c>
      <c r="I36" s="13" t="s">
        <v>15</v>
      </c>
    </row>
    <row r="37" spans="1:9">
      <c r="A37" s="19"/>
      <c r="B37" s="13"/>
      <c r="C37" s="22"/>
      <c r="D37" s="21">
        <f>'rm 19'!F37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 19'!F38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 19'!F39</f>
        <v>50168234</v>
      </c>
      <c r="E39" s="31">
        <f>755000</f>
        <v>755000</v>
      </c>
      <c r="F39" s="31">
        <f t="shared" si="1"/>
        <v>50923234</v>
      </c>
      <c r="G39" s="25">
        <f t="shared" ref="G39:G44" si="4">C39-F39</f>
        <v>9076766</v>
      </c>
      <c r="H39" s="13">
        <f>F39/C39*100</f>
        <v>84.872056666666666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 19'!F40</f>
        <v>19340550</v>
      </c>
      <c r="E40" s="22">
        <v>4450000</v>
      </c>
      <c r="F40" s="31">
        <f t="shared" si="1"/>
        <v>23790550</v>
      </c>
      <c r="G40" s="25">
        <f t="shared" si="4"/>
        <v>26209450</v>
      </c>
      <c r="H40" s="13">
        <f>F40/C40*100</f>
        <v>47.581099999999999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 19'!F41</f>
        <v>38161000</v>
      </c>
      <c r="E41" s="31"/>
      <c r="F41" s="31">
        <f t="shared" si="1"/>
        <v>38161000</v>
      </c>
      <c r="G41" s="25">
        <f t="shared" si="4"/>
        <v>1839000</v>
      </c>
      <c r="H41" s="13">
        <f>F41/C41*100</f>
        <v>95.402500000000003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 19'!F42</f>
        <v>23373000</v>
      </c>
      <c r="E42" s="31">
        <v>5400000</v>
      </c>
      <c r="F42" s="31">
        <f t="shared" si="1"/>
        <v>28773000</v>
      </c>
      <c r="G42" s="25">
        <f t="shared" si="4"/>
        <v>6227000</v>
      </c>
      <c r="H42" s="13">
        <f>F42/C42*100</f>
        <v>82.208571428571432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 19'!F43</f>
        <v>15469000</v>
      </c>
      <c r="E43" s="31"/>
      <c r="F43" s="31">
        <f t="shared" si="1"/>
        <v>15469000</v>
      </c>
      <c r="G43" s="25">
        <f t="shared" si="4"/>
        <v>29531000</v>
      </c>
      <c r="H43" s="13">
        <f>F43/C43*100</f>
        <v>34.37555555555555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 19'!F44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 19'!F45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 19'!F46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 19'!F47</f>
        <v>2150000</v>
      </c>
      <c r="E47" s="25"/>
      <c r="F47" s="31">
        <f>D47+E47</f>
        <v>2150000</v>
      </c>
      <c r="G47" s="25">
        <f t="shared" si="5"/>
        <v>50000</v>
      </c>
      <c r="H47" s="28">
        <f>F47/C47*100</f>
        <v>97.727272727272734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 19'!F48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 19'!F49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 19'!F50</f>
        <v>1975000</v>
      </c>
      <c r="E50" s="25"/>
      <c r="F50" s="31">
        <f>D50+E50</f>
        <v>1975000</v>
      </c>
      <c r="G50" s="25">
        <f t="shared" si="5"/>
        <v>25000</v>
      </c>
      <c r="H50" s="28">
        <f>F50/C50*100</f>
        <v>98.75</v>
      </c>
      <c r="I50" s="13" t="s">
        <v>15</v>
      </c>
    </row>
    <row r="51" spans="1:9">
      <c r="A51" s="19"/>
      <c r="B51" s="13"/>
      <c r="C51" s="22"/>
      <c r="D51" s="21">
        <f>'rm 19'!F51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 19'!F52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 19'!F53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 19'!F54</f>
        <v>8302500</v>
      </c>
      <c r="E54" s="25"/>
      <c r="F54" s="31">
        <f>D54+E54</f>
        <v>8302500</v>
      </c>
      <c r="G54" s="25">
        <f t="shared" si="5"/>
        <v>3697500</v>
      </c>
      <c r="H54" s="13">
        <f t="shared" ref="H54:H59" si="6">F54/C54*100</f>
        <v>69.1875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 19'!F55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 19'!F56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 19'!F57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 19'!F58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894900000</v>
      </c>
      <c r="D59" s="40">
        <f>SUM(D11:D58)</f>
        <v>575383259</v>
      </c>
      <c r="E59" s="40">
        <f>SUM(E11:E58)</f>
        <v>34513600</v>
      </c>
      <c r="F59" s="40">
        <f>SUM(F11:F58)</f>
        <v>609896859</v>
      </c>
      <c r="G59" s="40">
        <f>SUM(G11:G58)</f>
        <v>285003141</v>
      </c>
      <c r="H59" s="41">
        <f t="shared" si="6"/>
        <v>68.152515253100916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91</v>
      </c>
      <c r="G61" s="5"/>
    </row>
    <row r="62" spans="1:9">
      <c r="B62" s="45" t="s">
        <v>34</v>
      </c>
      <c r="C62" s="65">
        <f>2189904+1452500</f>
        <v>3642404</v>
      </c>
      <c r="E62" s="47" t="s">
        <v>35</v>
      </c>
      <c r="G62" s="5"/>
    </row>
    <row r="63" spans="1:9">
      <c r="B63" s="45" t="s">
        <v>36</v>
      </c>
      <c r="C63" s="48">
        <f>C62+E59</f>
        <v>38156004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E13" sqref="E13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93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95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75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 20'!F11</f>
        <v>54389925</v>
      </c>
      <c r="E11" s="22">
        <f>'[8]521111'!$G$19</f>
        <v>4447500</v>
      </c>
      <c r="F11" s="20">
        <f>D11+E11</f>
        <v>58837425</v>
      </c>
      <c r="G11" s="23">
        <f>C11-F11</f>
        <v>18141871</v>
      </c>
      <c r="H11" s="24">
        <f>F11/C11*100</f>
        <v>76.432791747017276</v>
      </c>
      <c r="I11" s="13" t="s">
        <v>15</v>
      </c>
      <c r="K11" s="3">
        <f>G11/6</f>
        <v>3023645.1666666665</v>
      </c>
    </row>
    <row r="12" spans="1:11">
      <c r="A12" s="19"/>
      <c r="B12" s="14" t="s">
        <v>16</v>
      </c>
      <c r="C12" s="20">
        <v>81514493</v>
      </c>
      <c r="D12" s="21">
        <f>'rm 20'!F12</f>
        <v>29734000</v>
      </c>
      <c r="E12" s="22"/>
      <c r="F12" s="20">
        <f>D12+E12</f>
        <v>29734000</v>
      </c>
      <c r="G12" s="23">
        <f>C12-F12</f>
        <v>51780493</v>
      </c>
      <c r="H12" s="24">
        <f t="shared" ref="H12:H22" si="0">F12/C12*100</f>
        <v>36.476948951887614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 20'!F13</f>
        <v>22294000</v>
      </c>
      <c r="E13" s="22"/>
      <c r="F13" s="20">
        <f>D13+E13</f>
        <v>22294000</v>
      </c>
      <c r="G13" s="23">
        <f>C13-F13</f>
        <v>13991714</v>
      </c>
      <c r="H13" s="24">
        <f t="shared" si="0"/>
        <v>61.440157964095732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 20'!F14</f>
        <v>15402400</v>
      </c>
      <c r="E14" s="21"/>
      <c r="F14" s="20">
        <f>D14+E14</f>
        <v>15402400</v>
      </c>
      <c r="G14" s="23">
        <f>C14-F14</f>
        <v>6628656</v>
      </c>
      <c r="H14" s="24">
        <f t="shared" si="0"/>
        <v>69.912218461066956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 20'!F15</f>
        <v>20036500</v>
      </c>
      <c r="E15" s="22">
        <f>110000+7240000</f>
        <v>7350000</v>
      </c>
      <c r="F15" s="20">
        <f>D15+E15</f>
        <v>27386500</v>
      </c>
      <c r="G15" s="23">
        <f>C15-F15</f>
        <v>20302941</v>
      </c>
      <c r="H15" s="24">
        <f t="shared" si="0"/>
        <v>57.426758262903519</v>
      </c>
      <c r="I15" s="13" t="s">
        <v>15</v>
      </c>
    </row>
    <row r="16" spans="1:11">
      <c r="A16" s="19"/>
      <c r="B16" s="14"/>
      <c r="C16" s="22"/>
      <c r="D16" s="21">
        <f>'rm 20'!F16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 20'!F17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f>14483696+5431386</f>
        <v>19915082</v>
      </c>
      <c r="D18" s="21">
        <f>'rm 20'!F18</f>
        <v>19914100</v>
      </c>
      <c r="E18" s="22"/>
      <c r="F18" s="22">
        <f>D18+E18</f>
        <v>19914100</v>
      </c>
      <c r="G18" s="25">
        <f>C18-F18</f>
        <v>982</v>
      </c>
      <c r="H18" s="24">
        <f t="shared" si="0"/>
        <v>99.995069063737731</v>
      </c>
      <c r="I18" s="18" t="s">
        <v>15</v>
      </c>
    </row>
    <row r="19" spans="1:12">
      <c r="A19" s="19"/>
      <c r="B19" s="14" t="s">
        <v>16</v>
      </c>
      <c r="C19" s="20">
        <f>13641304+5115489</f>
        <v>18756793</v>
      </c>
      <c r="D19" s="21">
        <f>'rm 20'!F19</f>
        <v>18753100</v>
      </c>
      <c r="E19" s="26"/>
      <c r="F19" s="22">
        <f>D19+E19</f>
        <v>18753100</v>
      </c>
      <c r="G19" s="25">
        <f>C19-F19</f>
        <v>3693</v>
      </c>
      <c r="H19" s="24">
        <f t="shared" si="0"/>
        <v>99.980311133145207</v>
      </c>
      <c r="I19" s="18" t="s">
        <v>15</v>
      </c>
    </row>
    <row r="20" spans="1:12">
      <c r="A20" s="19"/>
      <c r="B20" s="14" t="s">
        <v>17</v>
      </c>
      <c r="C20" s="20">
        <f>4211957+1579484</f>
        <v>5791441</v>
      </c>
      <c r="D20" s="21">
        <f>'rm 20'!F20</f>
        <v>5791400</v>
      </c>
      <c r="E20" s="26"/>
      <c r="F20" s="22">
        <f>D20+E20</f>
        <v>5791400</v>
      </c>
      <c r="G20" s="25">
        <f>C20-F20</f>
        <v>41</v>
      </c>
      <c r="H20" s="24">
        <f t="shared" si="0"/>
        <v>99.99929205874669</v>
      </c>
      <c r="I20" s="18" t="s">
        <v>15</v>
      </c>
    </row>
    <row r="21" spans="1:12">
      <c r="A21" s="19"/>
      <c r="B21" s="14" t="s">
        <v>18</v>
      </c>
      <c r="C21" s="20">
        <f>4103260+1538723</f>
        <v>5641983</v>
      </c>
      <c r="D21" s="21">
        <f>'rm 20'!F21</f>
        <v>5641900</v>
      </c>
      <c r="E21" s="26"/>
      <c r="F21" s="22">
        <f>D21+E21</f>
        <v>5641900</v>
      </c>
      <c r="G21" s="25">
        <f>C21-F21</f>
        <v>83</v>
      </c>
      <c r="H21" s="24">
        <f t="shared" si="0"/>
        <v>99.998528886031735</v>
      </c>
      <c r="I21" s="18" t="s">
        <v>15</v>
      </c>
    </row>
    <row r="22" spans="1:12">
      <c r="A22" s="19"/>
      <c r="B22" s="14" t="s">
        <v>19</v>
      </c>
      <c r="C22" s="20">
        <f>3559783+1334918</f>
        <v>4894701</v>
      </c>
      <c r="D22" s="21">
        <f>'rm 20'!F22</f>
        <v>4893000</v>
      </c>
      <c r="E22" s="26"/>
      <c r="F22" s="22">
        <f>D22+E22</f>
        <v>4893000</v>
      </c>
      <c r="G22" s="25">
        <f>C22-F22</f>
        <v>1701</v>
      </c>
      <c r="H22" s="24">
        <f t="shared" si="0"/>
        <v>99.965248132623415</v>
      </c>
      <c r="I22" s="18" t="s">
        <v>15</v>
      </c>
    </row>
    <row r="23" spans="1:12">
      <c r="A23" s="19"/>
      <c r="B23" s="27"/>
      <c r="C23" s="27"/>
      <c r="D23" s="21">
        <f>'rm 20'!F23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 20'!F24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 20'!F25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 20'!F26</f>
        <v>43200000</v>
      </c>
      <c r="E26" s="25"/>
      <c r="F26" s="31">
        <f t="shared" ref="F26:F43" si="1">D26+E26</f>
        <v>43200000</v>
      </c>
      <c r="G26" s="25">
        <f t="shared" ref="G26:G36" si="2">C26-F26</f>
        <v>0</v>
      </c>
      <c r="H26" s="24">
        <f t="shared" ref="H26:H36" si="3">F26/C26*100</f>
        <v>100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 20'!F27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 20'!F28</f>
        <v>21600000</v>
      </c>
      <c r="E28" s="25"/>
      <c r="F28" s="31">
        <f t="shared" si="1"/>
        <v>21600000</v>
      </c>
      <c r="G28" s="25">
        <f t="shared" si="2"/>
        <v>0</v>
      </c>
      <c r="H28" s="24">
        <f t="shared" si="3"/>
        <v>100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 20'!F29</f>
        <v>6175000</v>
      </c>
      <c r="E29" s="25">
        <f>'[8]523119'!$G$15</f>
        <v>26017600</v>
      </c>
      <c r="F29" s="31">
        <f t="shared" si="1"/>
        <v>32192600</v>
      </c>
      <c r="G29" s="25">
        <f t="shared" si="2"/>
        <v>11007400</v>
      </c>
      <c r="H29" s="24">
        <f t="shared" si="3"/>
        <v>74.519907407407402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 20'!F30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 20'!F31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 20'!F32</f>
        <v>42741000</v>
      </c>
      <c r="E32" s="21"/>
      <c r="F32" s="31">
        <f t="shared" si="1"/>
        <v>42741000</v>
      </c>
      <c r="G32" s="25">
        <f t="shared" si="2"/>
        <v>2357707</v>
      </c>
      <c r="H32" s="24">
        <f t="shared" si="3"/>
        <v>94.772118411288375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 20'!F33</f>
        <v>21895000</v>
      </c>
      <c r="E33" s="22"/>
      <c r="F33" s="31">
        <f t="shared" si="1"/>
        <v>21895000</v>
      </c>
      <c r="G33" s="25">
        <f t="shared" si="2"/>
        <v>20821133</v>
      </c>
      <c r="H33" s="24">
        <f t="shared" si="3"/>
        <v>51.256980588575288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 20'!F34</f>
        <v>13189400</v>
      </c>
      <c r="E34" s="31"/>
      <c r="F34" s="31">
        <f t="shared" si="1"/>
        <v>13189400</v>
      </c>
      <c r="G34" s="25">
        <f t="shared" si="2"/>
        <v>-156</v>
      </c>
      <c r="H34" s="24">
        <f t="shared" si="3"/>
        <v>100.00118278196992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 20'!F35</f>
        <v>12822600</v>
      </c>
      <c r="E35" s="31"/>
      <c r="F35" s="31">
        <f t="shared" si="1"/>
        <v>12822600</v>
      </c>
      <c r="G35" s="25">
        <f t="shared" si="2"/>
        <v>26277</v>
      </c>
      <c r="H35" s="24">
        <f t="shared" si="3"/>
        <v>99.795491855046947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 20'!F36</f>
        <v>3861000</v>
      </c>
      <c r="E36" s="31">
        <f>'[8]523121A'!$G$15</f>
        <v>280000</v>
      </c>
      <c r="F36" s="31">
        <f t="shared" si="1"/>
        <v>4141000</v>
      </c>
      <c r="G36" s="25">
        <f t="shared" si="2"/>
        <v>7006039</v>
      </c>
      <c r="H36" s="24">
        <f t="shared" si="3"/>
        <v>37.148878729140542</v>
      </c>
      <c r="I36" s="13" t="s">
        <v>15</v>
      </c>
    </row>
    <row r="37" spans="1:9">
      <c r="A37" s="19"/>
      <c r="B37" s="13"/>
      <c r="C37" s="22"/>
      <c r="D37" s="21">
        <f>'rm 20'!F37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 20'!F38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 20'!F39</f>
        <v>50923234</v>
      </c>
      <c r="E39" s="31"/>
      <c r="F39" s="31">
        <f t="shared" si="1"/>
        <v>50923234</v>
      </c>
      <c r="G39" s="25">
        <f t="shared" ref="G39:G44" si="4">C39-F39</f>
        <v>9076766</v>
      </c>
      <c r="H39" s="13">
        <f>F39/C39*100</f>
        <v>84.872056666666666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 20'!F40</f>
        <v>23790550</v>
      </c>
      <c r="E40" s="22"/>
      <c r="F40" s="31">
        <f t="shared" si="1"/>
        <v>23790550</v>
      </c>
      <c r="G40" s="25">
        <f t="shared" si="4"/>
        <v>26209450</v>
      </c>
      <c r="H40" s="13">
        <f>F40/C40*100</f>
        <v>47.581099999999999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 20'!F41</f>
        <v>38161000</v>
      </c>
      <c r="E41" s="31"/>
      <c r="F41" s="31">
        <f t="shared" si="1"/>
        <v>38161000</v>
      </c>
      <c r="G41" s="25">
        <f t="shared" si="4"/>
        <v>1839000</v>
      </c>
      <c r="H41" s="13">
        <f>F41/C41*100</f>
        <v>95.402500000000003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 20'!F42</f>
        <v>28773000</v>
      </c>
      <c r="E42" s="31"/>
      <c r="F42" s="31">
        <f t="shared" si="1"/>
        <v>28773000</v>
      </c>
      <c r="G42" s="25">
        <f t="shared" si="4"/>
        <v>6227000</v>
      </c>
      <c r="H42" s="13">
        <f>F42/C42*100</f>
        <v>82.208571428571432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 20'!F43</f>
        <v>15469000</v>
      </c>
      <c r="E43" s="31">
        <f>'[8]523121B'!$G$16</f>
        <v>6265000</v>
      </c>
      <c r="F43" s="31">
        <f t="shared" si="1"/>
        <v>21734000</v>
      </c>
      <c r="G43" s="25">
        <f t="shared" si="4"/>
        <v>23266000</v>
      </c>
      <c r="H43" s="13">
        <f>F43/C43*100</f>
        <v>48.297777777777782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 20'!F44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 20'!F45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 20'!F46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 20'!F47</f>
        <v>2150000</v>
      </c>
      <c r="E47" s="25"/>
      <c r="F47" s="31">
        <f>D47+E47</f>
        <v>2150000</v>
      </c>
      <c r="G47" s="25">
        <f t="shared" si="5"/>
        <v>50000</v>
      </c>
      <c r="H47" s="28">
        <f>F47/C47*100</f>
        <v>97.727272727272734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 20'!F48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 20'!F49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 20'!F50</f>
        <v>1975000</v>
      </c>
      <c r="E50" s="25"/>
      <c r="F50" s="31">
        <f>D50+E50</f>
        <v>1975000</v>
      </c>
      <c r="G50" s="25">
        <f t="shared" si="5"/>
        <v>25000</v>
      </c>
      <c r="H50" s="28">
        <f>F50/C50*100</f>
        <v>98.75</v>
      </c>
      <c r="I50" s="13" t="s">
        <v>15</v>
      </c>
    </row>
    <row r="51" spans="1:9">
      <c r="A51" s="19"/>
      <c r="B51" s="13"/>
      <c r="C51" s="22"/>
      <c r="D51" s="21">
        <f>'rm 20'!F51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 20'!F52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 20'!F53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 20'!F54</f>
        <v>8302500</v>
      </c>
      <c r="E54" s="25"/>
      <c r="F54" s="31">
        <f>D54+E54</f>
        <v>8302500</v>
      </c>
      <c r="G54" s="25">
        <f t="shared" si="5"/>
        <v>3697500</v>
      </c>
      <c r="H54" s="13">
        <f t="shared" ref="H54:H59" si="6">F54/C54*100</f>
        <v>69.1875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 20'!F55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 20'!F56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 20'!F57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 20'!F58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894900000</v>
      </c>
      <c r="D59" s="40">
        <f>SUM(D11:D58)</f>
        <v>609896859</v>
      </c>
      <c r="E59" s="40">
        <f>SUM(E11:E58)</f>
        <v>44360100</v>
      </c>
      <c r="F59" s="40">
        <f>SUM(F11:F58)</f>
        <v>654256959</v>
      </c>
      <c r="G59" s="40">
        <f>SUM(G11:G58)</f>
        <v>240643041</v>
      </c>
      <c r="H59" s="41">
        <f t="shared" si="6"/>
        <v>73.109504860878303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94</v>
      </c>
      <c r="G61" s="5"/>
    </row>
    <row r="62" spans="1:9">
      <c r="B62" s="45" t="s">
        <v>34</v>
      </c>
      <c r="C62" s="65">
        <v>0</v>
      </c>
      <c r="E62" s="47" t="s">
        <v>35</v>
      </c>
      <c r="G62" s="5"/>
    </row>
    <row r="63" spans="1:9">
      <c r="B63" s="45" t="s">
        <v>36</v>
      </c>
      <c r="C63" s="48">
        <f>C62+E59</f>
        <v>44360100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68"/>
  <sheetViews>
    <sheetView tabSelected="1" topLeftCell="A25" workbookViewId="0">
      <selection activeCell="D64" sqref="D64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0976562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96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95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76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 21'!F11</f>
        <v>58837425</v>
      </c>
      <c r="E11" s="22">
        <f>350000+3023000</f>
        <v>3373000</v>
      </c>
      <c r="F11" s="20">
        <f>D11+E11</f>
        <v>62210425</v>
      </c>
      <c r="G11" s="23">
        <f>C11-F11</f>
        <v>14768871</v>
      </c>
      <c r="H11" s="24">
        <f>F11/C11*100</f>
        <v>80.814489392056799</v>
      </c>
      <c r="I11" s="13" t="s">
        <v>15</v>
      </c>
      <c r="K11" s="3">
        <f>G11/6</f>
        <v>2461478.5</v>
      </c>
    </row>
    <row r="12" spans="1:11">
      <c r="A12" s="19"/>
      <c r="B12" s="14" t="s">
        <v>16</v>
      </c>
      <c r="C12" s="20">
        <v>81514493</v>
      </c>
      <c r="D12" s="21">
        <f>'rm 21'!F12</f>
        <v>29734000</v>
      </c>
      <c r="E12" s="22"/>
      <c r="F12" s="20">
        <f>D12+E12</f>
        <v>29734000</v>
      </c>
      <c r="G12" s="23">
        <f>C12-F12</f>
        <v>51780493</v>
      </c>
      <c r="H12" s="24">
        <f t="shared" ref="H12:H22" si="0">F12/C12*100</f>
        <v>36.476948951887614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 21'!F13</f>
        <v>22294000</v>
      </c>
      <c r="E13" s="22">
        <f>'[9]521111'!$G$18</f>
        <v>6269000</v>
      </c>
      <c r="F13" s="20">
        <f>D13+E13</f>
        <v>28563000</v>
      </c>
      <c r="G13" s="23">
        <f>C13-F13</f>
        <v>7722714</v>
      </c>
      <c r="H13" s="24">
        <f t="shared" si="0"/>
        <v>78.716929753676609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 21'!F14</f>
        <v>15402400</v>
      </c>
      <c r="E14" s="21"/>
      <c r="F14" s="20">
        <f>D14+E14</f>
        <v>15402400</v>
      </c>
      <c r="G14" s="23">
        <f>C14-F14</f>
        <v>6628656</v>
      </c>
      <c r="H14" s="24">
        <f t="shared" si="0"/>
        <v>69.912218461066956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 21'!F15</f>
        <v>27386500</v>
      </c>
      <c r="E15" s="22">
        <f>'[9]521111'!$G$65</f>
        <v>4382500</v>
      </c>
      <c r="F15" s="20">
        <f>D15+E15</f>
        <v>31769000</v>
      </c>
      <c r="G15" s="23">
        <f>C15-F15</f>
        <v>15920441</v>
      </c>
      <c r="H15" s="24">
        <f t="shared" si="0"/>
        <v>66.616423539122636</v>
      </c>
      <c r="I15" s="13" t="s">
        <v>15</v>
      </c>
    </row>
    <row r="16" spans="1:11">
      <c r="A16" s="19"/>
      <c r="B16" s="14"/>
      <c r="C16" s="22"/>
      <c r="D16" s="21">
        <f>'rm 21'!F16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 21'!F17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f>14483696+5431386</f>
        <v>19915082</v>
      </c>
      <c r="D18" s="21">
        <f>'rm 21'!F18</f>
        <v>19914100</v>
      </c>
      <c r="E18" s="22"/>
      <c r="F18" s="22">
        <f>D18+E18</f>
        <v>19914100</v>
      </c>
      <c r="G18" s="25">
        <f>C18-F18</f>
        <v>982</v>
      </c>
      <c r="H18" s="24">
        <f t="shared" si="0"/>
        <v>99.995069063737731</v>
      </c>
      <c r="I18" s="18" t="s">
        <v>15</v>
      </c>
    </row>
    <row r="19" spans="1:12">
      <c r="A19" s="19"/>
      <c r="B19" s="14" t="s">
        <v>16</v>
      </c>
      <c r="C19" s="20">
        <f>13641304+5115489</f>
        <v>18756793</v>
      </c>
      <c r="D19" s="21">
        <f>'rm 21'!F19</f>
        <v>18753100</v>
      </c>
      <c r="E19" s="26"/>
      <c r="F19" s="22">
        <f>D19+E19</f>
        <v>18753100</v>
      </c>
      <c r="G19" s="25">
        <f>C19-F19</f>
        <v>3693</v>
      </c>
      <c r="H19" s="24">
        <f t="shared" si="0"/>
        <v>99.980311133145207</v>
      </c>
      <c r="I19" s="18" t="s">
        <v>15</v>
      </c>
    </row>
    <row r="20" spans="1:12">
      <c r="A20" s="19"/>
      <c r="B20" s="14" t="s">
        <v>17</v>
      </c>
      <c r="C20" s="20">
        <f>4211957+1579484</f>
        <v>5791441</v>
      </c>
      <c r="D20" s="21">
        <f>'rm 21'!F20</f>
        <v>5791400</v>
      </c>
      <c r="E20" s="26"/>
      <c r="F20" s="22">
        <f>D20+E20</f>
        <v>5791400</v>
      </c>
      <c r="G20" s="25">
        <f>C20-F20</f>
        <v>41</v>
      </c>
      <c r="H20" s="24">
        <f t="shared" si="0"/>
        <v>99.99929205874669</v>
      </c>
      <c r="I20" s="18" t="s">
        <v>15</v>
      </c>
    </row>
    <row r="21" spans="1:12">
      <c r="A21" s="19"/>
      <c r="B21" s="14" t="s">
        <v>18</v>
      </c>
      <c r="C21" s="20">
        <f>4103260+1538723</f>
        <v>5641983</v>
      </c>
      <c r="D21" s="21">
        <f>'rm 21'!F21</f>
        <v>5641900</v>
      </c>
      <c r="E21" s="26"/>
      <c r="F21" s="22">
        <f>D21+E21</f>
        <v>5641900</v>
      </c>
      <c r="G21" s="25">
        <f>C21-F21</f>
        <v>83</v>
      </c>
      <c r="H21" s="24">
        <f t="shared" si="0"/>
        <v>99.998528886031735</v>
      </c>
      <c r="I21" s="18" t="s">
        <v>15</v>
      </c>
    </row>
    <row r="22" spans="1:12">
      <c r="A22" s="19"/>
      <c r="B22" s="14" t="s">
        <v>19</v>
      </c>
      <c r="C22" s="20">
        <f>3559783+1334918</f>
        <v>4894701</v>
      </c>
      <c r="D22" s="21">
        <f>'rm 21'!F22</f>
        <v>4893000</v>
      </c>
      <c r="E22" s="26"/>
      <c r="F22" s="22">
        <f>D22+E22</f>
        <v>4893000</v>
      </c>
      <c r="G22" s="25">
        <f>C22-F22</f>
        <v>1701</v>
      </c>
      <c r="H22" s="24">
        <f t="shared" si="0"/>
        <v>99.965248132623415</v>
      </c>
      <c r="I22" s="18" t="s">
        <v>15</v>
      </c>
    </row>
    <row r="23" spans="1:12">
      <c r="A23" s="19"/>
      <c r="B23" s="27"/>
      <c r="C23" s="27"/>
      <c r="D23" s="21">
        <f>'rm 21'!F23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 21'!F24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 21'!F25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 21'!F26</f>
        <v>43200000</v>
      </c>
      <c r="E26" s="25"/>
      <c r="F26" s="31">
        <f t="shared" ref="F26:F43" si="1">D26+E26</f>
        <v>43200000</v>
      </c>
      <c r="G26" s="25">
        <f t="shared" ref="G26:G36" si="2">C26-F26</f>
        <v>0</v>
      </c>
      <c r="H26" s="24">
        <f t="shared" ref="H26:H36" si="3">F26/C26*100</f>
        <v>100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 21'!F27</f>
        <v>21600000</v>
      </c>
      <c r="E27" s="25"/>
      <c r="F27" s="31">
        <f t="shared" si="1"/>
        <v>21600000</v>
      </c>
      <c r="G27" s="25">
        <f t="shared" si="2"/>
        <v>0</v>
      </c>
      <c r="H27" s="24">
        <f t="shared" si="3"/>
        <v>100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 21'!F28</f>
        <v>21600000</v>
      </c>
      <c r="E28" s="25"/>
      <c r="F28" s="31">
        <f t="shared" si="1"/>
        <v>21600000</v>
      </c>
      <c r="G28" s="25">
        <f t="shared" si="2"/>
        <v>0</v>
      </c>
      <c r="H28" s="24">
        <f t="shared" si="3"/>
        <v>100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 21'!F29</f>
        <v>32192600</v>
      </c>
      <c r="E29" s="25">
        <v>10959000</v>
      </c>
      <c r="F29" s="31">
        <f t="shared" si="1"/>
        <v>43151600</v>
      </c>
      <c r="G29" s="25">
        <f t="shared" si="2"/>
        <v>48400</v>
      </c>
      <c r="H29" s="24">
        <f t="shared" si="3"/>
        <v>99.887962962962959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 21'!F30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 21'!F31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 21'!F32</f>
        <v>42741000</v>
      </c>
      <c r="E32" s="21"/>
      <c r="F32" s="31">
        <f t="shared" si="1"/>
        <v>42741000</v>
      </c>
      <c r="G32" s="25">
        <f t="shared" si="2"/>
        <v>2357707</v>
      </c>
      <c r="H32" s="24">
        <f t="shared" si="3"/>
        <v>94.772118411288375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 21'!F33</f>
        <v>21895000</v>
      </c>
      <c r="E33" s="22"/>
      <c r="F33" s="31">
        <f t="shared" si="1"/>
        <v>21895000</v>
      </c>
      <c r="G33" s="25">
        <f t="shared" si="2"/>
        <v>20821133</v>
      </c>
      <c r="H33" s="24">
        <f t="shared" si="3"/>
        <v>51.256980588575288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 21'!F34</f>
        <v>13189400</v>
      </c>
      <c r="E34" s="31"/>
      <c r="F34" s="31">
        <f t="shared" si="1"/>
        <v>13189400</v>
      </c>
      <c r="G34" s="25">
        <f t="shared" si="2"/>
        <v>-156</v>
      </c>
      <c r="H34" s="24">
        <f t="shared" si="3"/>
        <v>100.00118278196992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 21'!F35</f>
        <v>12822600</v>
      </c>
      <c r="E35" s="31"/>
      <c r="F35" s="31">
        <f t="shared" si="1"/>
        <v>12822600</v>
      </c>
      <c r="G35" s="25">
        <f t="shared" si="2"/>
        <v>26277</v>
      </c>
      <c r="H35" s="24">
        <f t="shared" si="3"/>
        <v>99.795491855046947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 21'!F36</f>
        <v>4141000</v>
      </c>
      <c r="E36" s="31"/>
      <c r="F36" s="31">
        <f t="shared" si="1"/>
        <v>4141000</v>
      </c>
      <c r="G36" s="25">
        <f t="shared" si="2"/>
        <v>7006039</v>
      </c>
      <c r="H36" s="24">
        <f t="shared" si="3"/>
        <v>37.148878729140542</v>
      </c>
      <c r="I36" s="13" t="s">
        <v>15</v>
      </c>
    </row>
    <row r="37" spans="1:9">
      <c r="A37" s="19"/>
      <c r="B37" s="13"/>
      <c r="C37" s="22"/>
      <c r="D37" s="21">
        <f>'rm 21'!F37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 21'!F38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 21'!F39</f>
        <v>50923234</v>
      </c>
      <c r="E39" s="31">
        <v>1493000</v>
      </c>
      <c r="F39" s="31">
        <f t="shared" si="1"/>
        <v>52416234</v>
      </c>
      <c r="G39" s="25">
        <f t="shared" ref="G39:G44" si="4">C39-F39</f>
        <v>7583766</v>
      </c>
      <c r="H39" s="13">
        <f>F39/C39*100</f>
        <v>87.360389999999995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 21'!F40</f>
        <v>23790550</v>
      </c>
      <c r="E40" s="22"/>
      <c r="F40" s="31">
        <f t="shared" si="1"/>
        <v>23790550</v>
      </c>
      <c r="G40" s="25">
        <f t="shared" si="4"/>
        <v>26209450</v>
      </c>
      <c r="H40" s="13">
        <f>F40/C40*100</f>
        <v>47.581099999999999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 21'!F41</f>
        <v>38161000</v>
      </c>
      <c r="E41" s="31">
        <v>1839000</v>
      </c>
      <c r="F41" s="31">
        <f t="shared" si="1"/>
        <v>40000000</v>
      </c>
      <c r="G41" s="25">
        <f t="shared" si="4"/>
        <v>0</v>
      </c>
      <c r="H41" s="13">
        <f>F41/C41*100</f>
        <v>100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 21'!F42</f>
        <v>28773000</v>
      </c>
      <c r="E42" s="31"/>
      <c r="F42" s="31">
        <f t="shared" si="1"/>
        <v>28773000</v>
      </c>
      <c r="G42" s="25">
        <f t="shared" si="4"/>
        <v>6227000</v>
      </c>
      <c r="H42" s="13">
        <f>F42/C42*100</f>
        <v>82.208571428571432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 21'!F43</f>
        <v>21734000</v>
      </c>
      <c r="E43" s="31">
        <v>15376500</v>
      </c>
      <c r="F43" s="31">
        <f t="shared" si="1"/>
        <v>37110500</v>
      </c>
      <c r="G43" s="25">
        <f t="shared" si="4"/>
        <v>7889500</v>
      </c>
      <c r="H43" s="13">
        <f>F43/C43*100</f>
        <v>82.467777777777769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 21'!F44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 21'!F45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 21'!F46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 21'!F47</f>
        <v>2150000</v>
      </c>
      <c r="E47" s="25"/>
      <c r="F47" s="31">
        <f>D47+E47</f>
        <v>2150000</v>
      </c>
      <c r="G47" s="25">
        <f t="shared" si="5"/>
        <v>50000</v>
      </c>
      <c r="H47" s="28">
        <f>F47/C47*100</f>
        <v>97.727272727272734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 21'!F48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 21'!F49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 21'!F50</f>
        <v>1975000</v>
      </c>
      <c r="E50" s="25"/>
      <c r="F50" s="31">
        <f>D50+E50</f>
        <v>1975000</v>
      </c>
      <c r="G50" s="25">
        <f t="shared" si="5"/>
        <v>25000</v>
      </c>
      <c r="H50" s="28">
        <f>F50/C50*100</f>
        <v>98.75</v>
      </c>
      <c r="I50" s="13" t="s">
        <v>15</v>
      </c>
    </row>
    <row r="51" spans="1:9">
      <c r="A51" s="19"/>
      <c r="B51" s="13"/>
      <c r="C51" s="22"/>
      <c r="D51" s="21">
        <f>'rm 21'!F51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 21'!F52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 21'!F53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 21'!F54</f>
        <v>8302500</v>
      </c>
      <c r="E54" s="25">
        <v>3690000</v>
      </c>
      <c r="F54" s="31">
        <f>D54+E54</f>
        <v>11992500</v>
      </c>
      <c r="G54" s="25">
        <f t="shared" si="5"/>
        <v>7500</v>
      </c>
      <c r="H54" s="13">
        <f t="shared" ref="H54:H59" si="6">F54/C54*100</f>
        <v>99.9375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 21'!F55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 21'!F56</f>
        <v>12000000</v>
      </c>
      <c r="E56" s="25"/>
      <c r="F56" s="31">
        <f>D56+E56</f>
        <v>12000000</v>
      </c>
      <c r="G56" s="25">
        <f t="shared" si="5"/>
        <v>0</v>
      </c>
      <c r="H56" s="13">
        <f t="shared" si="6"/>
        <v>100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 21'!F57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 21'!F58</f>
        <v>23918250</v>
      </c>
      <c r="E58" s="36"/>
      <c r="F58" s="36">
        <f>D58+E58</f>
        <v>23918250</v>
      </c>
      <c r="G58" s="36">
        <f t="shared" si="5"/>
        <v>81750</v>
      </c>
      <c r="H58" s="37">
        <f t="shared" si="6"/>
        <v>99.659374999999997</v>
      </c>
      <c r="I58" s="37" t="s">
        <v>15</v>
      </c>
    </row>
    <row r="59" spans="1:9">
      <c r="A59" s="38"/>
      <c r="B59" s="39" t="s">
        <v>6</v>
      </c>
      <c r="C59" s="40">
        <f>SUM(C11:C58)</f>
        <v>894900000</v>
      </c>
      <c r="D59" s="40">
        <f>SUM(D11:D58)</f>
        <v>654256959</v>
      </c>
      <c r="E59" s="40">
        <f>SUM(E11:E58)</f>
        <v>47382000</v>
      </c>
      <c r="F59" s="40">
        <f>SUM(F11:F58)</f>
        <v>701638959</v>
      </c>
      <c r="G59" s="40">
        <f>SUM(G11:G58)</f>
        <v>193261041</v>
      </c>
      <c r="H59" s="41">
        <f t="shared" si="6"/>
        <v>78.404174656386189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97</v>
      </c>
      <c r="G61" s="5"/>
    </row>
    <row r="62" spans="1:9">
      <c r="B62" s="45" t="s">
        <v>34</v>
      </c>
      <c r="C62" s="65">
        <f>[9]listrik!$G$15+[9]listrik!$G$48</f>
        <v>3489535</v>
      </c>
      <c r="E62" s="47" t="s">
        <v>35</v>
      </c>
      <c r="G62" s="5"/>
    </row>
    <row r="63" spans="1:9">
      <c r="B63" s="45" t="s">
        <v>36</v>
      </c>
      <c r="C63" s="48">
        <f>C62+E59</f>
        <v>50871535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8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8"/>
  <sheetViews>
    <sheetView topLeftCell="A52" workbookViewId="0">
      <selection activeCell="C32" sqref="C32:C58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53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51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53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'rm2'!F11</f>
        <v>13128250</v>
      </c>
      <c r="E11" s="22">
        <f>5515950</f>
        <v>5515950</v>
      </c>
      <c r="F11" s="20">
        <f>D11+E11</f>
        <v>18644200</v>
      </c>
      <c r="G11" s="23">
        <f>C11-F11</f>
        <v>58335096</v>
      </c>
      <c r="H11" s="24">
        <f>F11/C11*100</f>
        <v>24.219759037546925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'rm2'!F12</f>
        <v>5500000</v>
      </c>
      <c r="E12" s="22"/>
      <c r="F12" s="20">
        <f>D12+E12</f>
        <v>5500000</v>
      </c>
      <c r="G12" s="23">
        <f>C12-F12</f>
        <v>76014493</v>
      </c>
      <c r="H12" s="24">
        <f t="shared" ref="H12:H22" si="0">F12/C12*100</f>
        <v>6.7472664032885543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'rm2'!F13</f>
        <v>0</v>
      </c>
      <c r="E13" s="22"/>
      <c r="F13" s="20">
        <f>D13+E13</f>
        <v>0</v>
      </c>
      <c r="G13" s="23">
        <f>C13-F13</f>
        <v>36285714</v>
      </c>
      <c r="H13" s="24">
        <f t="shared" si="0"/>
        <v>0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'rm2'!F14</f>
        <v>1899300</v>
      </c>
      <c r="E14" s="21"/>
      <c r="F14" s="20">
        <f>D14+E14</f>
        <v>1899300</v>
      </c>
      <c r="G14" s="23">
        <f>C14-F14</f>
        <v>20131756</v>
      </c>
      <c r="H14" s="24">
        <f t="shared" si="0"/>
        <v>8.6210120840326496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'rm2'!F15</f>
        <v>1754500</v>
      </c>
      <c r="E15" s="21"/>
      <c r="F15" s="20">
        <f>D15+E15</f>
        <v>1754500</v>
      </c>
      <c r="G15" s="23">
        <f>C15-F15</f>
        <v>45934941</v>
      </c>
      <c r="H15" s="24">
        <f t="shared" si="0"/>
        <v>3.6790114608388889</v>
      </c>
      <c r="I15" s="13" t="s">
        <v>15</v>
      </c>
    </row>
    <row r="16" spans="1:11">
      <c r="A16" s="19"/>
      <c r="B16" s="14"/>
      <c r="C16" s="22"/>
      <c r="D16" s="21">
        <f>'rm2'!F16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'rm2'!F17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'rm2'!F18</f>
        <v>0</v>
      </c>
      <c r="E18" s="22">
        <v>13549500</v>
      </c>
      <c r="F18" s="22">
        <f>D18+E18</f>
        <v>13549500</v>
      </c>
      <c r="G18" s="25">
        <f>C18-F18</f>
        <v>934196</v>
      </c>
      <c r="H18" s="24">
        <f t="shared" si="0"/>
        <v>93.550016515121555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'rm2'!F19</f>
        <v>0</v>
      </c>
      <c r="E19" s="26"/>
      <c r="F19" s="22">
        <f>D19+E19</f>
        <v>0</v>
      </c>
      <c r="G19" s="25">
        <f>C19-F19</f>
        <v>13641304</v>
      </c>
      <c r="H19" s="24">
        <f t="shared" si="0"/>
        <v>0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'rm2'!F20</f>
        <v>0</v>
      </c>
      <c r="E20" s="26"/>
      <c r="F20" s="22">
        <f>D20+E20</f>
        <v>0</v>
      </c>
      <c r="G20" s="25">
        <f>C20-F20</f>
        <v>4211957</v>
      </c>
      <c r="H20" s="24">
        <f t="shared" si="0"/>
        <v>0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'rm2'!F21</f>
        <v>1500000</v>
      </c>
      <c r="E21" s="26"/>
      <c r="F21" s="22">
        <f>D21+E21</f>
        <v>1500000</v>
      </c>
      <c r="G21" s="25">
        <f>C21-F21</f>
        <v>2603260</v>
      </c>
      <c r="H21" s="24">
        <f t="shared" si="0"/>
        <v>36.556299137758757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'rm2'!F22</f>
        <v>575000</v>
      </c>
      <c r="E22" s="26"/>
      <c r="F22" s="22">
        <f>D22+E22</f>
        <v>575000</v>
      </c>
      <c r="G22" s="25">
        <f>C22-F22</f>
        <v>2984783</v>
      </c>
      <c r="H22" s="24">
        <f t="shared" si="0"/>
        <v>16.152669980164521</v>
      </c>
      <c r="I22" s="18" t="s">
        <v>15</v>
      </c>
    </row>
    <row r="23" spans="1:12">
      <c r="A23" s="19"/>
      <c r="B23" s="27"/>
      <c r="C23" s="27"/>
      <c r="D23" s="21">
        <f>'rm2'!F23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'rm2'!F24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'rm2'!F25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'rm2'!F26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'rm2'!F27</f>
        <v>0</v>
      </c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'rm2'!F28</f>
        <v>5000000</v>
      </c>
      <c r="E28" s="25"/>
      <c r="F28" s="31">
        <f t="shared" si="1"/>
        <v>5000000</v>
      </c>
      <c r="G28" s="25">
        <f t="shared" si="2"/>
        <v>16600000</v>
      </c>
      <c r="H28" s="24">
        <f t="shared" si="3"/>
        <v>23.148148148148149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'rm2'!F29</f>
        <v>300000</v>
      </c>
      <c r="E29" s="25"/>
      <c r="F29" s="31">
        <f t="shared" si="1"/>
        <v>300000</v>
      </c>
      <c r="G29" s="25">
        <f t="shared" si="2"/>
        <v>42900000</v>
      </c>
      <c r="H29" s="24">
        <f t="shared" si="3"/>
        <v>0.69444444444444442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'rm2'!F30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'rm2'!F31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'rm2'!F32</f>
        <v>4400000</v>
      </c>
      <c r="E32" s="21">
        <v>3063000</v>
      </c>
      <c r="F32" s="31">
        <f t="shared" si="1"/>
        <v>7463000</v>
      </c>
      <c r="G32" s="25">
        <f t="shared" si="2"/>
        <v>37635707</v>
      </c>
      <c r="H32" s="24">
        <f t="shared" si="3"/>
        <v>16.548146269470653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'rm2'!F33</f>
        <v>3000000</v>
      </c>
      <c r="E33" s="22"/>
      <c r="F33" s="31">
        <f t="shared" si="1"/>
        <v>3000000</v>
      </c>
      <c r="G33" s="25">
        <f t="shared" si="2"/>
        <v>39716133</v>
      </c>
      <c r="H33" s="24">
        <f t="shared" si="3"/>
        <v>7.0231076394485434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'rm2'!F34</f>
        <v>5214000</v>
      </c>
      <c r="E34" s="31"/>
      <c r="F34" s="31">
        <f t="shared" si="1"/>
        <v>5214000</v>
      </c>
      <c r="G34" s="25">
        <f t="shared" si="2"/>
        <v>7975244</v>
      </c>
      <c r="H34" s="24">
        <f t="shared" si="3"/>
        <v>39.532212763673186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'rm2'!F35</f>
        <v>2000000</v>
      </c>
      <c r="E35" s="31"/>
      <c r="F35" s="31">
        <f t="shared" si="1"/>
        <v>2000000</v>
      </c>
      <c r="G35" s="25">
        <f t="shared" si="2"/>
        <v>10848877</v>
      </c>
      <c r="H35" s="24">
        <f t="shared" si="3"/>
        <v>15.565562655786961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'rm2'!F36</f>
        <v>1825000</v>
      </c>
      <c r="E36" s="31"/>
      <c r="F36" s="31">
        <f t="shared" si="1"/>
        <v>1825000</v>
      </c>
      <c r="G36" s="25">
        <f t="shared" si="2"/>
        <v>9322039</v>
      </c>
      <c r="H36" s="24">
        <f t="shared" si="3"/>
        <v>16.372060777754523</v>
      </c>
      <c r="I36" s="13" t="s">
        <v>15</v>
      </c>
    </row>
    <row r="37" spans="1:9">
      <c r="A37" s="19"/>
      <c r="B37" s="13"/>
      <c r="C37" s="22"/>
      <c r="D37" s="21">
        <f>'rm2'!F37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'rm2'!F38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'rm2'!F39</f>
        <v>23553374</v>
      </c>
      <c r="E39" s="31">
        <f>300000+2780110</f>
        <v>3080110</v>
      </c>
      <c r="F39" s="31">
        <f t="shared" si="1"/>
        <v>26633484</v>
      </c>
      <c r="G39" s="25">
        <f t="shared" ref="G39:G44" si="4">C39-F39</f>
        <v>33366516</v>
      </c>
      <c r="H39" s="13">
        <f>F39/C39*100</f>
        <v>44.389139999999998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'rm2'!F40</f>
        <v>6500000</v>
      </c>
      <c r="E40" s="31"/>
      <c r="F40" s="31">
        <f t="shared" si="1"/>
        <v>6500000</v>
      </c>
      <c r="G40" s="25">
        <f t="shared" si="4"/>
        <v>43500000</v>
      </c>
      <c r="H40" s="13">
        <f>F40/C40*100</f>
        <v>13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'rm2'!F41</f>
        <v>7987000</v>
      </c>
      <c r="E41" s="31"/>
      <c r="F41" s="31">
        <f t="shared" si="1"/>
        <v>7987000</v>
      </c>
      <c r="G41" s="25">
        <f t="shared" si="4"/>
        <v>32013000</v>
      </c>
      <c r="H41" s="13">
        <f>F41/C41*100</f>
        <v>19.967499999999998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'rm2'!F42</f>
        <v>4968000</v>
      </c>
      <c r="E42" s="31"/>
      <c r="F42" s="31">
        <f t="shared" si="1"/>
        <v>4968000</v>
      </c>
      <c r="G42" s="25">
        <f t="shared" si="4"/>
        <v>30032000</v>
      </c>
      <c r="H42" s="13">
        <f>F42/C42*100</f>
        <v>14.194285714285716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'rm2'!F43</f>
        <v>2000000</v>
      </c>
      <c r="E43" s="31"/>
      <c r="F43" s="31">
        <f t="shared" si="1"/>
        <v>2000000</v>
      </c>
      <c r="G43" s="25">
        <f t="shared" si="4"/>
        <v>43000000</v>
      </c>
      <c r="H43" s="13">
        <f>F43/C43*100</f>
        <v>4.4444444444444446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'rm2'!F44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'rm2'!F45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'rm2'!F46</f>
        <v>1050000</v>
      </c>
      <c r="E46" s="25">
        <v>950000</v>
      </c>
      <c r="F46" s="31">
        <f>D46+E46</f>
        <v>2000000</v>
      </c>
      <c r="G46" s="25">
        <f t="shared" ref="G46:G58" si="5">C46-F46</f>
        <v>400000</v>
      </c>
      <c r="H46" s="28">
        <f>F46/C46*100</f>
        <v>83.333333333333343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'rm2'!F47</f>
        <v>300000</v>
      </c>
      <c r="E47" s="25"/>
      <c r="F47" s="31">
        <f>D47+E47</f>
        <v>300000</v>
      </c>
      <c r="G47" s="25">
        <f t="shared" si="5"/>
        <v>1900000</v>
      </c>
      <c r="H47" s="28">
        <f>F47/C47*100</f>
        <v>13.636363636363635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'rm2'!F48</f>
        <v>1367000</v>
      </c>
      <c r="E48" s="25"/>
      <c r="F48" s="31">
        <f>D48+E48</f>
        <v>1367000</v>
      </c>
      <c r="G48" s="25">
        <f t="shared" si="5"/>
        <v>2433000</v>
      </c>
      <c r="H48" s="28">
        <f>F48/C48*100</f>
        <v>35.973684210526315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'rm2'!F49</f>
        <v>500000</v>
      </c>
      <c r="E49" s="25"/>
      <c r="F49" s="31">
        <f>D49+E49</f>
        <v>500000</v>
      </c>
      <c r="G49" s="25">
        <f t="shared" si="5"/>
        <v>1900000</v>
      </c>
      <c r="H49" s="28">
        <f>F49/C49*100</f>
        <v>20.833333333333336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'rm2'!F50</f>
        <v>900000</v>
      </c>
      <c r="E50" s="25"/>
      <c r="F50" s="31">
        <f>D50+E50</f>
        <v>900000</v>
      </c>
      <c r="G50" s="25">
        <f t="shared" si="5"/>
        <v>1100000</v>
      </c>
      <c r="H50" s="28">
        <f>F50/C50*100</f>
        <v>45</v>
      </c>
      <c r="I50" s="13" t="s">
        <v>15</v>
      </c>
    </row>
    <row r="51" spans="1:9">
      <c r="A51" s="19"/>
      <c r="B51" s="13"/>
      <c r="C51" s="22"/>
      <c r="D51" s="21">
        <f>'rm2'!F51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'rm2'!F52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'rm2'!F53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'rm2'!F54</f>
        <v>0</v>
      </c>
      <c r="E54" s="25">
        <v>1700000</v>
      </c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'rm2'!F55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'rm2'!F56</f>
        <v>0</v>
      </c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'rm2'!F57</f>
        <v>9000000</v>
      </c>
      <c r="E57" s="25"/>
      <c r="F57" s="31">
        <f>D57+E57</f>
        <v>9000000</v>
      </c>
      <c r="G57" s="25">
        <f t="shared" si="5"/>
        <v>3000000</v>
      </c>
      <c r="H57" s="13">
        <f t="shared" si="6"/>
        <v>75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'rm2'!F58</f>
        <v>0</v>
      </c>
      <c r="E58" s="36"/>
      <c r="F58" s="36">
        <f>D58+E58</f>
        <v>0</v>
      </c>
      <c r="G58" s="36">
        <f t="shared" si="5"/>
        <v>24000000</v>
      </c>
      <c r="H58" s="37">
        <f t="shared" si="6"/>
        <v>0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139221424</v>
      </c>
      <c r="E59" s="40">
        <f>SUM(E11:E58)</f>
        <v>27858560</v>
      </c>
      <c r="F59" s="40">
        <f>SUM(F11:F58)</f>
        <v>167079984</v>
      </c>
      <c r="G59" s="40">
        <f>SUM(G11:G58)</f>
        <v>712820016</v>
      </c>
      <c r="H59" s="41">
        <f t="shared" si="6"/>
        <v>18.98851960450051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52</v>
      </c>
      <c r="G61" s="5"/>
    </row>
    <row r="62" spans="1:9">
      <c r="B62" s="45" t="s">
        <v>34</v>
      </c>
      <c r="C62" s="46"/>
      <c r="E62" s="47" t="s">
        <v>35</v>
      </c>
      <c r="G62" s="5"/>
    </row>
    <row r="63" spans="1:9">
      <c r="B63" s="45" t="s">
        <v>36</v>
      </c>
      <c r="C63" s="48">
        <f>C62+E59</f>
        <v>27858560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8"/>
  <sheetViews>
    <sheetView topLeftCell="A49" workbookViewId="0">
      <selection activeCell="C62" sqref="C62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55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51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54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'rm3'!F11</f>
        <v>18644200</v>
      </c>
      <c r="E11" s="22"/>
      <c r="F11" s="20">
        <f>D11+E11</f>
        <v>18644200</v>
      </c>
      <c r="G11" s="23">
        <f>C11-F11</f>
        <v>58335096</v>
      </c>
      <c r="H11" s="24">
        <f>F11/C11*100</f>
        <v>24.219759037546925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'rm3'!F12</f>
        <v>5500000</v>
      </c>
      <c r="E12" s="22">
        <v>4811000</v>
      </c>
      <c r="F12" s="20">
        <f>D12+E12</f>
        <v>10311000</v>
      </c>
      <c r="G12" s="23">
        <f>C12-F12</f>
        <v>71203493</v>
      </c>
      <c r="H12" s="24">
        <f t="shared" ref="H12:H22" si="0">F12/C12*100</f>
        <v>12.649284342601504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'rm3'!F13</f>
        <v>0</v>
      </c>
      <c r="E13" s="22"/>
      <c r="F13" s="20">
        <f>D13+E13</f>
        <v>0</v>
      </c>
      <c r="G13" s="23">
        <f>C13-F13</f>
        <v>36285714</v>
      </c>
      <c r="H13" s="24">
        <f t="shared" si="0"/>
        <v>0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'rm3'!F14</f>
        <v>1899300</v>
      </c>
      <c r="E14" s="21"/>
      <c r="F14" s="20">
        <f>D14+E14</f>
        <v>1899300</v>
      </c>
      <c r="G14" s="23">
        <f>C14-F14</f>
        <v>20131756</v>
      </c>
      <c r="H14" s="24">
        <f t="shared" si="0"/>
        <v>8.6210120840326496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'rm3'!F15</f>
        <v>1754500</v>
      </c>
      <c r="E15" s="21">
        <v>745000</v>
      </c>
      <c r="F15" s="20">
        <f>D15+E15</f>
        <v>2499500</v>
      </c>
      <c r="G15" s="23">
        <f>C15-F15</f>
        <v>45189941</v>
      </c>
      <c r="H15" s="24">
        <f t="shared" si="0"/>
        <v>5.2412021352902833</v>
      </c>
      <c r="I15" s="13" t="s">
        <v>15</v>
      </c>
    </row>
    <row r="16" spans="1:11">
      <c r="A16" s="19"/>
      <c r="B16" s="14"/>
      <c r="C16" s="22"/>
      <c r="D16" s="21">
        <f>'rm3'!F16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'rm3'!F17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'rm3'!F18</f>
        <v>13549500</v>
      </c>
      <c r="E18" s="22"/>
      <c r="F18" s="22">
        <f>D18+E18</f>
        <v>13549500</v>
      </c>
      <c r="G18" s="25">
        <f>C18-F18</f>
        <v>934196</v>
      </c>
      <c r="H18" s="24">
        <f t="shared" si="0"/>
        <v>93.550016515121555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'rm3'!F19</f>
        <v>0</v>
      </c>
      <c r="E19" s="26"/>
      <c r="F19" s="22">
        <f>D19+E19</f>
        <v>0</v>
      </c>
      <c r="G19" s="25">
        <f>C19-F19</f>
        <v>13641304</v>
      </c>
      <c r="H19" s="24">
        <f t="shared" si="0"/>
        <v>0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'rm3'!F20</f>
        <v>0</v>
      </c>
      <c r="E20" s="26"/>
      <c r="F20" s="22">
        <f>D20+E20</f>
        <v>0</v>
      </c>
      <c r="G20" s="25">
        <f>C20-F20</f>
        <v>4211957</v>
      </c>
      <c r="H20" s="24">
        <f t="shared" si="0"/>
        <v>0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'rm3'!F21</f>
        <v>1500000</v>
      </c>
      <c r="E21" s="26"/>
      <c r="F21" s="22">
        <f>D21+E21</f>
        <v>1500000</v>
      </c>
      <c r="G21" s="25">
        <f>C21-F21</f>
        <v>2603260</v>
      </c>
      <c r="H21" s="24">
        <f t="shared" si="0"/>
        <v>36.556299137758757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'rm3'!F22</f>
        <v>575000</v>
      </c>
      <c r="E22" s="26">
        <v>2728000</v>
      </c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'rm3'!F23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'rm3'!F24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'rm3'!F25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'rm3'!F26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'rm3'!F27</f>
        <v>0</v>
      </c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'rm3'!F28</f>
        <v>5000000</v>
      </c>
      <c r="E28" s="25"/>
      <c r="F28" s="31">
        <f t="shared" si="1"/>
        <v>5000000</v>
      </c>
      <c r="G28" s="25">
        <f t="shared" si="2"/>
        <v>16600000</v>
      </c>
      <c r="H28" s="24">
        <f t="shared" si="3"/>
        <v>23.148148148148149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'rm3'!F29</f>
        <v>300000</v>
      </c>
      <c r="E29" s="25">
        <v>1375000</v>
      </c>
      <c r="F29" s="31">
        <f t="shared" si="1"/>
        <v>1675000</v>
      </c>
      <c r="G29" s="25">
        <f t="shared" si="2"/>
        <v>41525000</v>
      </c>
      <c r="H29" s="24">
        <f t="shared" si="3"/>
        <v>3.8773148148148149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'rm3'!F30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'rm3'!F31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'rm3'!F32</f>
        <v>7463000</v>
      </c>
      <c r="E32" s="21"/>
      <c r="F32" s="31">
        <f t="shared" si="1"/>
        <v>7463000</v>
      </c>
      <c r="G32" s="25">
        <f t="shared" si="2"/>
        <v>37635707</v>
      </c>
      <c r="H32" s="24">
        <f t="shared" si="3"/>
        <v>16.548146269470653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'rm3'!F33</f>
        <v>3000000</v>
      </c>
      <c r="E33" s="22"/>
      <c r="F33" s="31">
        <f t="shared" si="1"/>
        <v>3000000</v>
      </c>
      <c r="G33" s="25">
        <f t="shared" si="2"/>
        <v>39716133</v>
      </c>
      <c r="H33" s="24">
        <f t="shared" si="3"/>
        <v>7.0231076394485434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'rm3'!F34</f>
        <v>5214000</v>
      </c>
      <c r="E34" s="31"/>
      <c r="F34" s="31">
        <f t="shared" si="1"/>
        <v>5214000</v>
      </c>
      <c r="G34" s="25">
        <f t="shared" si="2"/>
        <v>7975244</v>
      </c>
      <c r="H34" s="24">
        <f t="shared" si="3"/>
        <v>39.532212763673186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'rm3'!F35</f>
        <v>2000000</v>
      </c>
      <c r="E35" s="31"/>
      <c r="F35" s="31">
        <f t="shared" si="1"/>
        <v>2000000</v>
      </c>
      <c r="G35" s="25">
        <f t="shared" si="2"/>
        <v>10848877</v>
      </c>
      <c r="H35" s="24">
        <f t="shared" si="3"/>
        <v>15.565562655786961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'rm3'!F36</f>
        <v>1825000</v>
      </c>
      <c r="E36" s="31">
        <v>861000</v>
      </c>
      <c r="F36" s="31">
        <f t="shared" si="1"/>
        <v>2686000</v>
      </c>
      <c r="G36" s="25">
        <f t="shared" si="2"/>
        <v>8461039</v>
      </c>
      <c r="H36" s="24">
        <f t="shared" si="3"/>
        <v>24.096085067971863</v>
      </c>
      <c r="I36" s="13" t="s">
        <v>15</v>
      </c>
    </row>
    <row r="37" spans="1:9">
      <c r="A37" s="19"/>
      <c r="B37" s="13"/>
      <c r="C37" s="22"/>
      <c r="D37" s="21">
        <f>'rm3'!F37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'rm3'!F38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'rm3'!F39</f>
        <v>26633484</v>
      </c>
      <c r="E39" s="31"/>
      <c r="F39" s="31">
        <f t="shared" si="1"/>
        <v>26633484</v>
      </c>
      <c r="G39" s="25">
        <f t="shared" ref="G39:G44" si="4">C39-F39</f>
        <v>33366516</v>
      </c>
      <c r="H39" s="13">
        <f>F39/C39*100</f>
        <v>44.389139999999998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'rm3'!F40</f>
        <v>6500000</v>
      </c>
      <c r="E40" s="22">
        <v>3001250</v>
      </c>
      <c r="F40" s="31">
        <f t="shared" si="1"/>
        <v>9501250</v>
      </c>
      <c r="G40" s="25">
        <f t="shared" si="4"/>
        <v>40498750</v>
      </c>
      <c r="H40" s="13">
        <f>F40/C40*100</f>
        <v>19.002500000000001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'rm3'!F41</f>
        <v>7987000</v>
      </c>
      <c r="E41" s="31">
        <v>3855000</v>
      </c>
      <c r="F41" s="31">
        <f t="shared" si="1"/>
        <v>11842000</v>
      </c>
      <c r="G41" s="25">
        <f t="shared" si="4"/>
        <v>28158000</v>
      </c>
      <c r="H41" s="13">
        <f>F41/C41*100</f>
        <v>29.604999999999997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'rm3'!F42</f>
        <v>4968000</v>
      </c>
      <c r="E42" s="31"/>
      <c r="F42" s="31">
        <f t="shared" si="1"/>
        <v>4968000</v>
      </c>
      <c r="G42" s="25">
        <f t="shared" si="4"/>
        <v>30032000</v>
      </c>
      <c r="H42" s="13">
        <f>F42/C42*100</f>
        <v>14.194285714285716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'rm3'!F43</f>
        <v>2000000</v>
      </c>
      <c r="E43" s="31">
        <v>2000000</v>
      </c>
      <c r="F43" s="31">
        <f t="shared" si="1"/>
        <v>4000000</v>
      </c>
      <c r="G43" s="25">
        <f t="shared" si="4"/>
        <v>41000000</v>
      </c>
      <c r="H43" s="13">
        <f>F43/C43*100</f>
        <v>8.8888888888888893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'rm3'!F44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'rm3'!F45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'rm3'!F46</f>
        <v>2000000</v>
      </c>
      <c r="E46" s="25"/>
      <c r="F46" s="31">
        <f>D46+E46</f>
        <v>2000000</v>
      </c>
      <c r="G46" s="25">
        <f t="shared" ref="G46:G58" si="5">C46-F46</f>
        <v>400000</v>
      </c>
      <c r="H46" s="28">
        <f>F46/C46*100</f>
        <v>83.333333333333343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'rm3'!F47</f>
        <v>300000</v>
      </c>
      <c r="E47" s="25">
        <v>300000</v>
      </c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'rm3'!F48</f>
        <v>1367000</v>
      </c>
      <c r="E48" s="25">
        <v>2433000</v>
      </c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'rm3'!F49</f>
        <v>500000</v>
      </c>
      <c r="E49" s="25"/>
      <c r="F49" s="31">
        <f>D49+E49</f>
        <v>500000</v>
      </c>
      <c r="G49" s="25">
        <f t="shared" si="5"/>
        <v>1900000</v>
      </c>
      <c r="H49" s="28">
        <f>F49/C49*100</f>
        <v>20.833333333333336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'rm3'!F50</f>
        <v>900000</v>
      </c>
      <c r="E50" s="25">
        <v>1000000</v>
      </c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'rm3'!F51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'rm3'!F52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'rm3'!F53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'rm3'!F54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'rm3'!F55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'rm3'!F56</f>
        <v>0</v>
      </c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'rm3'!F57</f>
        <v>9000000</v>
      </c>
      <c r="E57" s="25"/>
      <c r="F57" s="31">
        <f>D57+E57</f>
        <v>9000000</v>
      </c>
      <c r="G57" s="25">
        <f t="shared" si="5"/>
        <v>3000000</v>
      </c>
      <c r="H57" s="13">
        <f t="shared" si="6"/>
        <v>75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'rm3'!F58</f>
        <v>0</v>
      </c>
      <c r="E58" s="36"/>
      <c r="F58" s="36">
        <f>D58+E58</f>
        <v>0</v>
      </c>
      <c r="G58" s="36">
        <f t="shared" si="5"/>
        <v>24000000</v>
      </c>
      <c r="H58" s="37">
        <f t="shared" si="6"/>
        <v>0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167079984</v>
      </c>
      <c r="E59" s="40">
        <f>SUM(E11:E58)</f>
        <v>23109250</v>
      </c>
      <c r="F59" s="40">
        <f>SUM(F11:F58)</f>
        <v>190189234</v>
      </c>
      <c r="G59" s="40">
        <f>SUM(G11:G58)</f>
        <v>689710766</v>
      </c>
      <c r="H59" s="41">
        <f t="shared" si="6"/>
        <v>21.614869189680647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54</v>
      </c>
      <c r="G61" s="5"/>
    </row>
    <row r="62" spans="1:9">
      <c r="B62" s="45" t="s">
        <v>34</v>
      </c>
      <c r="C62" s="46">
        <f>2730134+2021639</f>
        <v>4751773</v>
      </c>
      <c r="E62" s="47" t="s">
        <v>35</v>
      </c>
      <c r="G62" s="5"/>
    </row>
    <row r="63" spans="1:9">
      <c r="B63" s="45" t="s">
        <v>36</v>
      </c>
      <c r="C63" s="48">
        <f>C62+E59</f>
        <v>27861023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8"/>
  <sheetViews>
    <sheetView topLeftCell="A58" workbookViewId="0">
      <selection activeCell="F15" sqref="F15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56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58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57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'rm4'!F11</f>
        <v>18644200</v>
      </c>
      <c r="E11" s="22">
        <f>'[3]521111'!$G$68</f>
        <v>5846700</v>
      </c>
      <c r="F11" s="20">
        <f>D11+E11</f>
        <v>24490900</v>
      </c>
      <c r="G11" s="23">
        <f>C11-F11</f>
        <v>52488396</v>
      </c>
      <c r="H11" s="24">
        <f>F11/C11*100</f>
        <v>31.814918130714005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'rm4'!F12</f>
        <v>10311000</v>
      </c>
      <c r="E12" s="22"/>
      <c r="F12" s="20">
        <f>D12+E12</f>
        <v>10311000</v>
      </c>
      <c r="G12" s="23">
        <f>C12-F12</f>
        <v>71203493</v>
      </c>
      <c r="H12" s="24">
        <f t="shared" ref="H12:H22" si="0">F12/C12*100</f>
        <v>12.649284342601504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'rm4'!F13</f>
        <v>0</v>
      </c>
      <c r="E13" s="22">
        <v>9738000</v>
      </c>
      <c r="F13" s="20">
        <f>D13+E13</f>
        <v>9738000</v>
      </c>
      <c r="G13" s="23">
        <f>C13-F13</f>
        <v>26547714</v>
      </c>
      <c r="H13" s="24">
        <f t="shared" si="0"/>
        <v>26.837008085330773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'rm4'!F14</f>
        <v>1899300</v>
      </c>
      <c r="E14" s="21">
        <v>1899300</v>
      </c>
      <c r="F14" s="20">
        <f>D14+E14</f>
        <v>3798600</v>
      </c>
      <c r="G14" s="23">
        <f>C14-F14</f>
        <v>18232456</v>
      </c>
      <c r="H14" s="24">
        <f t="shared" si="0"/>
        <v>17.242024168065299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'rm4'!F15</f>
        <v>2499500</v>
      </c>
      <c r="E15" s="21">
        <v>1300000</v>
      </c>
      <c r="F15" s="20">
        <f>D15+E15</f>
        <v>3799500</v>
      </c>
      <c r="G15" s="23">
        <f>C15-F15</f>
        <v>43889941</v>
      </c>
      <c r="H15" s="24">
        <f t="shared" si="0"/>
        <v>7.9671724397021135</v>
      </c>
      <c r="I15" s="13" t="s">
        <v>15</v>
      </c>
    </row>
    <row r="16" spans="1:11">
      <c r="A16" s="19"/>
      <c r="B16" s="14"/>
      <c r="C16" s="22"/>
      <c r="D16" s="21">
        <f>'rm4'!F16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'rm4'!F17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'rm4'!F18</f>
        <v>13549500</v>
      </c>
      <c r="E18" s="22"/>
      <c r="F18" s="22">
        <f>D18+E18</f>
        <v>13549500</v>
      </c>
      <c r="G18" s="25">
        <f>C18-F18</f>
        <v>934196</v>
      </c>
      <c r="H18" s="24">
        <f t="shared" si="0"/>
        <v>93.550016515121555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'rm4'!F19</f>
        <v>0</v>
      </c>
      <c r="E19" s="26"/>
      <c r="F19" s="22">
        <f>D19+E19</f>
        <v>0</v>
      </c>
      <c r="G19" s="25">
        <f>C19-F19</f>
        <v>13641304</v>
      </c>
      <c r="H19" s="24">
        <f t="shared" si="0"/>
        <v>0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'rm4'!F20</f>
        <v>0</v>
      </c>
      <c r="E20" s="26">
        <v>4211900</v>
      </c>
      <c r="F20" s="22">
        <f>D20+E20</f>
        <v>4211900</v>
      </c>
      <c r="G20" s="25">
        <f>C20-F20</f>
        <v>57</v>
      </c>
      <c r="H20" s="24">
        <f t="shared" si="0"/>
        <v>99.998646709831078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'rm4'!F21</f>
        <v>1500000</v>
      </c>
      <c r="E21" s="26">
        <v>1500000</v>
      </c>
      <c r="F21" s="22">
        <f>D21+E21</f>
        <v>3000000</v>
      </c>
      <c r="G21" s="25">
        <f>C21-F21</f>
        <v>1103260</v>
      </c>
      <c r="H21" s="24">
        <f t="shared" si="0"/>
        <v>73.112598275517513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'rm4'!F22</f>
        <v>3303000</v>
      </c>
      <c r="E22" s="26"/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'rm4'!F23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'rm4'!F24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'rm4'!F25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'rm4'!F26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'rm4'!F27</f>
        <v>0</v>
      </c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'rm4'!F28</f>
        <v>5000000</v>
      </c>
      <c r="E28" s="25"/>
      <c r="F28" s="31">
        <f t="shared" si="1"/>
        <v>5000000</v>
      </c>
      <c r="G28" s="25">
        <f t="shared" si="2"/>
        <v>16600000</v>
      </c>
      <c r="H28" s="24">
        <f t="shared" si="3"/>
        <v>23.148148148148149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'rm4'!F29</f>
        <v>1675000</v>
      </c>
      <c r="E29" s="25">
        <v>4500000</v>
      </c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'rm4'!F30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'rm4'!F31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'rm4'!F32</f>
        <v>7463000</v>
      </c>
      <c r="E32" s="21">
        <v>8000000</v>
      </c>
      <c r="F32" s="31">
        <f t="shared" si="1"/>
        <v>15463000</v>
      </c>
      <c r="G32" s="25">
        <f t="shared" si="2"/>
        <v>29635707</v>
      </c>
      <c r="H32" s="24">
        <f t="shared" si="3"/>
        <v>34.287014037896917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'rm4'!F33</f>
        <v>3000000</v>
      </c>
      <c r="E33" s="22"/>
      <c r="F33" s="31">
        <f t="shared" si="1"/>
        <v>3000000</v>
      </c>
      <c r="G33" s="25">
        <f t="shared" si="2"/>
        <v>39716133</v>
      </c>
      <c r="H33" s="24">
        <f t="shared" si="3"/>
        <v>7.0231076394485434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'rm4'!F34</f>
        <v>5214000</v>
      </c>
      <c r="E34" s="31">
        <v>4820000</v>
      </c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'rm4'!F35</f>
        <v>2000000</v>
      </c>
      <c r="E35" s="31"/>
      <c r="F35" s="31">
        <f t="shared" si="1"/>
        <v>2000000</v>
      </c>
      <c r="G35" s="25">
        <f t="shared" si="2"/>
        <v>10848877</v>
      </c>
      <c r="H35" s="24">
        <f t="shared" si="3"/>
        <v>15.565562655786961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'rm4'!F36</f>
        <v>2686000</v>
      </c>
      <c r="E36" s="31">
        <v>525000</v>
      </c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'rm4'!F37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'rm4'!F38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'rm4'!F39</f>
        <v>26633484</v>
      </c>
      <c r="E39" s="31">
        <v>9834750</v>
      </c>
      <c r="F39" s="31">
        <f t="shared" si="1"/>
        <v>36468234</v>
      </c>
      <c r="G39" s="25">
        <f t="shared" ref="G39:G44" si="4">C39-F39</f>
        <v>23531766</v>
      </c>
      <c r="H39" s="13">
        <f>F39/C39*100</f>
        <v>60.780389999999997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'rm4'!F40</f>
        <v>9501250</v>
      </c>
      <c r="E40" s="22"/>
      <c r="F40" s="31">
        <f t="shared" si="1"/>
        <v>9501250</v>
      </c>
      <c r="G40" s="25">
        <f t="shared" si="4"/>
        <v>40498750</v>
      </c>
      <c r="H40" s="13">
        <f>F40/C40*100</f>
        <v>19.002500000000001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'rm4'!F41</f>
        <v>11842000</v>
      </c>
      <c r="E41" s="31">
        <v>8625000</v>
      </c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'rm4'!F42</f>
        <v>4968000</v>
      </c>
      <c r="E42" s="31">
        <v>4905000</v>
      </c>
      <c r="F42" s="31">
        <f t="shared" si="1"/>
        <v>9873000</v>
      </c>
      <c r="G42" s="25">
        <f t="shared" si="4"/>
        <v>25127000</v>
      </c>
      <c r="H42" s="13">
        <f>F42/C42*100</f>
        <v>28.208571428571428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'rm4'!F43</f>
        <v>4000000</v>
      </c>
      <c r="E43" s="31">
        <v>4790000</v>
      </c>
      <c r="F43" s="31">
        <f t="shared" si="1"/>
        <v>8790000</v>
      </c>
      <c r="G43" s="25">
        <f t="shared" si="4"/>
        <v>36210000</v>
      </c>
      <c r="H43" s="13">
        <f>F43/C43*100</f>
        <v>19.533333333333331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'rm4'!F44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'rm4'!F45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'rm4'!F46</f>
        <v>2000000</v>
      </c>
      <c r="E46" s="25">
        <v>300000</v>
      </c>
      <c r="F46" s="31">
        <f>D46+E46</f>
        <v>2300000</v>
      </c>
      <c r="G46" s="25">
        <f t="shared" ref="G46:G58" si="5">C46-F46</f>
        <v>100000</v>
      </c>
      <c r="H46" s="28">
        <f>F46/C46*100</f>
        <v>95.833333333333343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'rm4'!F47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'rm4'!F48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'rm4'!F49</f>
        <v>500000</v>
      </c>
      <c r="E49" s="25">
        <v>900000</v>
      </c>
      <c r="F49" s="31">
        <f>D49+E49</f>
        <v>1400000</v>
      </c>
      <c r="G49" s="25">
        <f t="shared" si="5"/>
        <v>1000000</v>
      </c>
      <c r="H49" s="28">
        <f>F49/C49*100</f>
        <v>58.333333333333336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'rm4'!F50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'rm4'!F51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'rm4'!F52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'rm4'!F53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'rm4'!F54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'rm4'!F55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'rm4'!F56</f>
        <v>0</v>
      </c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'rm4'!F57</f>
        <v>9000000</v>
      </c>
      <c r="E57" s="25"/>
      <c r="F57" s="31">
        <f>D57+E57</f>
        <v>9000000</v>
      </c>
      <c r="G57" s="25">
        <f t="shared" si="5"/>
        <v>3000000</v>
      </c>
      <c r="H57" s="13">
        <f t="shared" si="6"/>
        <v>75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'rm4'!F58</f>
        <v>0</v>
      </c>
      <c r="E58" s="36">
        <v>466250</v>
      </c>
      <c r="F58" s="36">
        <f>D58+E58</f>
        <v>466250</v>
      </c>
      <c r="G58" s="36">
        <f t="shared" si="5"/>
        <v>23533750</v>
      </c>
      <c r="H58" s="37">
        <f t="shared" si="6"/>
        <v>1.9427083333333335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190189234</v>
      </c>
      <c r="E59" s="40">
        <f>SUM(E11:E58)</f>
        <v>72161900</v>
      </c>
      <c r="F59" s="40">
        <f>SUM(F11:F58)</f>
        <v>262351134</v>
      </c>
      <c r="G59" s="40">
        <f>SUM(G11:G58)</f>
        <v>617548866</v>
      </c>
      <c r="H59" s="41">
        <f t="shared" si="6"/>
        <v>29.816017047391746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57</v>
      </c>
      <c r="G61" s="5"/>
    </row>
    <row r="62" spans="1:9">
      <c r="B62" s="45" t="s">
        <v>34</v>
      </c>
      <c r="C62" s="46">
        <f>1452500</f>
        <v>1452500</v>
      </c>
      <c r="E62" s="47" t="s">
        <v>35</v>
      </c>
      <c r="G62" s="5"/>
    </row>
    <row r="63" spans="1:9">
      <c r="B63" s="45" t="s">
        <v>36</v>
      </c>
      <c r="C63" s="48">
        <f>C62+E59</f>
        <v>73614400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8"/>
  <sheetViews>
    <sheetView workbookViewId="0">
      <selection activeCell="F16" sqref="F16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60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58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58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'rm5'!F11</f>
        <v>24490900</v>
      </c>
      <c r="E11" s="22"/>
      <c r="F11" s="20">
        <f>D11+E11</f>
        <v>24490900</v>
      </c>
      <c r="G11" s="23">
        <f>C11-F11</f>
        <v>52488396</v>
      </c>
      <c r="H11" s="24">
        <f>F11/C11*100</f>
        <v>31.814918130714005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'rm5'!F12</f>
        <v>10311000</v>
      </c>
      <c r="E12" s="22">
        <v>4818000</v>
      </c>
      <c r="F12" s="20">
        <f>D12+E12</f>
        <v>15129000</v>
      </c>
      <c r="G12" s="23">
        <f>C12-F12</f>
        <v>66385493</v>
      </c>
      <c r="H12" s="24">
        <f t="shared" ref="H12:H22" si="0">F12/C12*100</f>
        <v>18.559889711882281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'rm5'!F13</f>
        <v>9738000</v>
      </c>
      <c r="E13" s="22"/>
      <c r="F13" s="20">
        <f>D13+E13</f>
        <v>9738000</v>
      </c>
      <c r="G13" s="23">
        <f>C13-F13</f>
        <v>26547714</v>
      </c>
      <c r="H13" s="24">
        <f t="shared" si="0"/>
        <v>26.837008085330773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'rm5'!F14</f>
        <v>3798600</v>
      </c>
      <c r="E14" s="21"/>
      <c r="F14" s="20">
        <f>D14+E14</f>
        <v>3798600</v>
      </c>
      <c r="G14" s="23">
        <f>C14-F14</f>
        <v>18232456</v>
      </c>
      <c r="H14" s="24">
        <f t="shared" si="0"/>
        <v>17.242024168065299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'rm5'!F15</f>
        <v>3799500</v>
      </c>
      <c r="E15" s="21"/>
      <c r="F15" s="20">
        <f>D15+E15</f>
        <v>3799500</v>
      </c>
      <c r="G15" s="23">
        <f>C15-F15</f>
        <v>43889941</v>
      </c>
      <c r="H15" s="24">
        <f t="shared" si="0"/>
        <v>7.9671724397021135</v>
      </c>
      <c r="I15" s="13" t="s">
        <v>15</v>
      </c>
    </row>
    <row r="16" spans="1:11">
      <c r="A16" s="19"/>
      <c r="B16" s="14"/>
      <c r="C16" s="22"/>
      <c r="D16" s="21">
        <f>'rm5'!F16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'rm5'!F17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'rm5'!F18</f>
        <v>13549500</v>
      </c>
      <c r="E18" s="22"/>
      <c r="F18" s="22">
        <f>D18+E18</f>
        <v>13549500</v>
      </c>
      <c r="G18" s="25">
        <f>C18-F18</f>
        <v>934196</v>
      </c>
      <c r="H18" s="24">
        <f t="shared" si="0"/>
        <v>93.550016515121555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'rm5'!F19</f>
        <v>0</v>
      </c>
      <c r="E19" s="26">
        <v>13640500</v>
      </c>
      <c r="F19" s="22">
        <f>D19+E19</f>
        <v>13640500</v>
      </c>
      <c r="G19" s="25">
        <f>C19-F19</f>
        <v>804</v>
      </c>
      <c r="H19" s="24">
        <f t="shared" si="0"/>
        <v>99.994106135307874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'rm5'!F20</f>
        <v>4211900</v>
      </c>
      <c r="E20" s="26"/>
      <c r="F20" s="22">
        <f>D20+E20</f>
        <v>4211900</v>
      </c>
      <c r="G20" s="25">
        <f>C20-F20</f>
        <v>57</v>
      </c>
      <c r="H20" s="24">
        <f t="shared" si="0"/>
        <v>99.998646709831078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'rm5'!F21</f>
        <v>3000000</v>
      </c>
      <c r="E21" s="26"/>
      <c r="F21" s="22">
        <f>D21+E21</f>
        <v>3000000</v>
      </c>
      <c r="G21" s="25">
        <f>C21-F21</f>
        <v>1103260</v>
      </c>
      <c r="H21" s="24">
        <f t="shared" si="0"/>
        <v>73.112598275517513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'rm5'!F22</f>
        <v>3303000</v>
      </c>
      <c r="E22" s="26"/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'rm5'!F23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'rm5'!F24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'rm5'!F25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'rm5'!F26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'rm5'!F27</f>
        <v>0</v>
      </c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'rm5'!F28</f>
        <v>5000000</v>
      </c>
      <c r="E28" s="25"/>
      <c r="F28" s="31">
        <f t="shared" si="1"/>
        <v>5000000</v>
      </c>
      <c r="G28" s="25">
        <f t="shared" si="2"/>
        <v>16600000</v>
      </c>
      <c r="H28" s="24">
        <f t="shared" si="3"/>
        <v>23.148148148148149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'rm5'!F29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'rm5'!F30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'rm5'!F31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'rm5'!F32</f>
        <v>15463000</v>
      </c>
      <c r="E32" s="21"/>
      <c r="F32" s="31">
        <f t="shared" si="1"/>
        <v>15463000</v>
      </c>
      <c r="G32" s="25">
        <f t="shared" si="2"/>
        <v>29635707</v>
      </c>
      <c r="H32" s="24">
        <f t="shared" si="3"/>
        <v>34.287014037896917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'rm5'!F33</f>
        <v>3000000</v>
      </c>
      <c r="E33" s="22">
        <v>2980000</v>
      </c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'rm5'!F34</f>
        <v>10034000</v>
      </c>
      <c r="E34" s="31"/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'rm5'!F35</f>
        <v>2000000</v>
      </c>
      <c r="E35" s="31"/>
      <c r="F35" s="31">
        <f t="shared" si="1"/>
        <v>2000000</v>
      </c>
      <c r="G35" s="25">
        <f t="shared" si="2"/>
        <v>10848877</v>
      </c>
      <c r="H35" s="24">
        <f t="shared" si="3"/>
        <v>15.565562655786961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'rm5'!F36</f>
        <v>3211000</v>
      </c>
      <c r="E36" s="31"/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'rm5'!F37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'rm5'!F38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'rm5'!F39</f>
        <v>36468234</v>
      </c>
      <c r="E39" s="31"/>
      <c r="F39" s="31">
        <f t="shared" si="1"/>
        <v>36468234</v>
      </c>
      <c r="G39" s="25">
        <f t="shared" ref="G39:G44" si="4">C39-F39</f>
        <v>23531766</v>
      </c>
      <c r="H39" s="13">
        <f>F39/C39*100</f>
        <v>60.780389999999997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'rm5'!F40</f>
        <v>9501250</v>
      </c>
      <c r="E40" s="22">
        <v>3204300</v>
      </c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'rm5'!F41</f>
        <v>20467000</v>
      </c>
      <c r="E41" s="31"/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'rm5'!F42</f>
        <v>9873000</v>
      </c>
      <c r="E42" s="31"/>
      <c r="F42" s="31">
        <f t="shared" si="1"/>
        <v>9873000</v>
      </c>
      <c r="G42" s="25">
        <f t="shared" si="4"/>
        <v>25127000</v>
      </c>
      <c r="H42" s="13">
        <f>F42/C42*100</f>
        <v>28.208571428571428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'rm5'!F43</f>
        <v>8790000</v>
      </c>
      <c r="E43" s="31"/>
      <c r="F43" s="31">
        <f t="shared" si="1"/>
        <v>8790000</v>
      </c>
      <c r="G43" s="25">
        <f t="shared" si="4"/>
        <v>36210000</v>
      </c>
      <c r="H43" s="13">
        <f>F43/C43*100</f>
        <v>19.533333333333331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'rm5'!F44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'rm5'!F45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'rm5'!F46</f>
        <v>2300000</v>
      </c>
      <c r="E46" s="25">
        <v>100000</v>
      </c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'rm5'!F47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'rm5'!F48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'rm5'!F49</f>
        <v>1400000</v>
      </c>
      <c r="E49" s="25"/>
      <c r="F49" s="31">
        <f>D49+E49</f>
        <v>1400000</v>
      </c>
      <c r="G49" s="25">
        <f t="shared" si="5"/>
        <v>1000000</v>
      </c>
      <c r="H49" s="28">
        <f>F49/C49*100</f>
        <v>58.333333333333336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'rm5'!F50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'rm5'!F51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'rm5'!F52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'rm5'!F53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'rm5'!F54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'rm5'!F55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'rm5'!F56</f>
        <v>0</v>
      </c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'rm5'!F57</f>
        <v>9000000</v>
      </c>
      <c r="E57" s="25"/>
      <c r="F57" s="31">
        <f>D57+E57</f>
        <v>9000000</v>
      </c>
      <c r="G57" s="25">
        <f t="shared" si="5"/>
        <v>3000000</v>
      </c>
      <c r="H57" s="13">
        <f t="shared" si="6"/>
        <v>75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'rm5'!F58</f>
        <v>466250</v>
      </c>
      <c r="E58" s="36"/>
      <c r="F58" s="36">
        <f>D58+E58</f>
        <v>466250</v>
      </c>
      <c r="G58" s="36">
        <f t="shared" si="5"/>
        <v>23533750</v>
      </c>
      <c r="H58" s="37">
        <f t="shared" si="6"/>
        <v>1.9427083333333335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262351134</v>
      </c>
      <c r="E59" s="40">
        <f>SUM(E11:E58)</f>
        <v>24742800</v>
      </c>
      <c r="F59" s="40">
        <f>SUM(F11:F58)</f>
        <v>287093934</v>
      </c>
      <c r="G59" s="40">
        <f>SUM(G11:G58)</f>
        <v>592806066</v>
      </c>
      <c r="H59" s="41">
        <f t="shared" si="6"/>
        <v>32.628018411183092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59</v>
      </c>
      <c r="G61" s="5"/>
    </row>
    <row r="62" spans="1:9">
      <c r="B62" s="45" t="s">
        <v>34</v>
      </c>
      <c r="C62" s="46">
        <v>2759080</v>
      </c>
      <c r="E62" s="47" t="s">
        <v>35</v>
      </c>
      <c r="G62" s="5"/>
    </row>
    <row r="63" spans="1:9">
      <c r="B63" s="45" t="s">
        <v>36</v>
      </c>
      <c r="C63" s="48">
        <f>C62+E59</f>
        <v>27501880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8"/>
  <sheetViews>
    <sheetView topLeftCell="A52" workbookViewId="0">
      <selection activeCell="E15" sqref="E15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61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58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59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'rm6'!F11</f>
        <v>24490900</v>
      </c>
      <c r="E11" s="22">
        <v>237000</v>
      </c>
      <c r="F11" s="20">
        <f>D11+E11</f>
        <v>24727900</v>
      </c>
      <c r="G11" s="23">
        <f>C11-F11</f>
        <v>52251396</v>
      </c>
      <c r="H11" s="24">
        <f>F11/C11*100</f>
        <v>32.122793120893185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'rm6'!F12</f>
        <v>15129000</v>
      </c>
      <c r="E12" s="22"/>
      <c r="F12" s="20">
        <f>D12+E12</f>
        <v>15129000</v>
      </c>
      <c r="G12" s="23">
        <f>C12-F12</f>
        <v>66385493</v>
      </c>
      <c r="H12" s="24">
        <f t="shared" ref="H12:H22" si="0">F12/C12*100</f>
        <v>18.559889711882281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'rm6'!F13</f>
        <v>9738000</v>
      </c>
      <c r="E13" s="22">
        <v>4900000</v>
      </c>
      <c r="F13" s="20">
        <f>D13+E13</f>
        <v>14638000</v>
      </c>
      <c r="G13" s="23">
        <f>C13-F13</f>
        <v>21647714</v>
      </c>
      <c r="H13" s="24">
        <f t="shared" si="0"/>
        <v>40.340945199535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'rm6'!F14</f>
        <v>3798600</v>
      </c>
      <c r="E14" s="21"/>
      <c r="F14" s="20">
        <f>D14+E14</f>
        <v>3798600</v>
      </c>
      <c r="G14" s="23">
        <f>C14-F14</f>
        <v>18232456</v>
      </c>
      <c r="H14" s="24">
        <f t="shared" si="0"/>
        <v>17.242024168065299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'rm6'!F15</f>
        <v>3799500</v>
      </c>
      <c r="E15" s="22">
        <v>5325000</v>
      </c>
      <c r="F15" s="20">
        <f>D15+E15</f>
        <v>9124500</v>
      </c>
      <c r="G15" s="23">
        <f>C15-F15</f>
        <v>38564941</v>
      </c>
      <c r="H15" s="24">
        <f t="shared" si="0"/>
        <v>19.133166186619803</v>
      </c>
      <c r="I15" s="13" t="s">
        <v>15</v>
      </c>
    </row>
    <row r="16" spans="1:11">
      <c r="A16" s="19"/>
      <c r="B16" s="14"/>
      <c r="C16" s="22"/>
      <c r="D16" s="21">
        <f>'rm6'!F16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'rm6'!F17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'rm6'!F18</f>
        <v>13549500</v>
      </c>
      <c r="E18" s="22"/>
      <c r="F18" s="22">
        <f>D18+E18</f>
        <v>13549500</v>
      </c>
      <c r="G18" s="25">
        <f>C18-F18</f>
        <v>934196</v>
      </c>
      <c r="H18" s="24">
        <f t="shared" si="0"/>
        <v>93.550016515121555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'rm6'!F19</f>
        <v>13640500</v>
      </c>
      <c r="E19" s="26"/>
      <c r="F19" s="22">
        <f>D19+E19</f>
        <v>13640500</v>
      </c>
      <c r="G19" s="25">
        <f>C19-F19</f>
        <v>804</v>
      </c>
      <c r="H19" s="24">
        <f t="shared" si="0"/>
        <v>99.994106135307874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'rm6'!F20</f>
        <v>4211900</v>
      </c>
      <c r="E20" s="26"/>
      <c r="F20" s="22">
        <f>D20+E20</f>
        <v>4211900</v>
      </c>
      <c r="G20" s="25">
        <f>C20-F20</f>
        <v>57</v>
      </c>
      <c r="H20" s="24">
        <f t="shared" si="0"/>
        <v>99.998646709831078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'rm6'!F21</f>
        <v>3000000</v>
      </c>
      <c r="E21" s="26"/>
      <c r="F21" s="22">
        <f>D21+E21</f>
        <v>3000000</v>
      </c>
      <c r="G21" s="25">
        <f>C21-F21</f>
        <v>1103260</v>
      </c>
      <c r="H21" s="24">
        <f t="shared" si="0"/>
        <v>73.112598275517513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'rm6'!F22</f>
        <v>3303000</v>
      </c>
      <c r="E22" s="26"/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'rm6'!F23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'rm6'!F24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'rm6'!F25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'rm6'!F26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'rm6'!F27</f>
        <v>0</v>
      </c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'rm6'!F28</f>
        <v>5000000</v>
      </c>
      <c r="E28" s="25"/>
      <c r="F28" s="31">
        <f t="shared" si="1"/>
        <v>5000000</v>
      </c>
      <c r="G28" s="25">
        <f t="shared" si="2"/>
        <v>16600000</v>
      </c>
      <c r="H28" s="24">
        <f t="shared" si="3"/>
        <v>23.148148148148149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'rm6'!F29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'rm6'!F30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'rm6'!F31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'rm6'!F32</f>
        <v>15463000</v>
      </c>
      <c r="E32" s="21"/>
      <c r="F32" s="31">
        <f t="shared" si="1"/>
        <v>15463000</v>
      </c>
      <c r="G32" s="25">
        <f t="shared" si="2"/>
        <v>29635707</v>
      </c>
      <c r="H32" s="24">
        <f t="shared" si="3"/>
        <v>34.287014037896917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'rm6'!F33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'rm6'!F34</f>
        <v>10034000</v>
      </c>
      <c r="E34" s="31"/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'rm6'!F35</f>
        <v>2000000</v>
      </c>
      <c r="E35" s="31"/>
      <c r="F35" s="31">
        <f t="shared" si="1"/>
        <v>2000000</v>
      </c>
      <c r="G35" s="25">
        <f t="shared" si="2"/>
        <v>10848877</v>
      </c>
      <c r="H35" s="24">
        <f t="shared" si="3"/>
        <v>15.565562655786961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'rm6'!F36</f>
        <v>3211000</v>
      </c>
      <c r="E36" s="31"/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'rm6'!F37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'rm6'!F38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'rm6'!F39</f>
        <v>36468234</v>
      </c>
      <c r="E39" s="31"/>
      <c r="F39" s="31">
        <f t="shared" si="1"/>
        <v>36468234</v>
      </c>
      <c r="G39" s="25">
        <f t="shared" ref="G39:G44" si="4">C39-F39</f>
        <v>23531766</v>
      </c>
      <c r="H39" s="13">
        <f>F39/C39*100</f>
        <v>60.780389999999997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'rm6'!F40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'rm6'!F41</f>
        <v>20467000</v>
      </c>
      <c r="E41" s="31"/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'rm6'!F42</f>
        <v>9873000</v>
      </c>
      <c r="E42" s="31"/>
      <c r="F42" s="31">
        <f t="shared" si="1"/>
        <v>9873000</v>
      </c>
      <c r="G42" s="25">
        <f t="shared" si="4"/>
        <v>25127000</v>
      </c>
      <c r="H42" s="13">
        <f>F42/C42*100</f>
        <v>28.208571428571428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'rm6'!F43</f>
        <v>8790000</v>
      </c>
      <c r="E43" s="31">
        <v>2679000</v>
      </c>
      <c r="F43" s="31">
        <f t="shared" si="1"/>
        <v>11469000</v>
      </c>
      <c r="G43" s="25">
        <f t="shared" si="4"/>
        <v>33531000</v>
      </c>
      <c r="H43" s="13">
        <f>F43/C43*100</f>
        <v>25.486666666666668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'rm6'!F44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'rm6'!F45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'rm6'!F46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'rm6'!F47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'rm6'!F48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'rm6'!F49</f>
        <v>1400000</v>
      </c>
      <c r="E49" s="25"/>
      <c r="F49" s="31">
        <f>D49+E49</f>
        <v>1400000</v>
      </c>
      <c r="G49" s="25">
        <f t="shared" si="5"/>
        <v>1000000</v>
      </c>
      <c r="H49" s="28">
        <f>F49/C49*100</f>
        <v>58.333333333333336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'rm6'!F50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'rm6'!F51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'rm6'!F52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'rm6'!F53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'rm6'!F54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'rm6'!F55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'rm6'!F56</f>
        <v>0</v>
      </c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'rm6'!F57</f>
        <v>9000000</v>
      </c>
      <c r="E57" s="25"/>
      <c r="F57" s="31">
        <f>D57+E57</f>
        <v>9000000</v>
      </c>
      <c r="G57" s="25">
        <f t="shared" si="5"/>
        <v>3000000</v>
      </c>
      <c r="H57" s="13">
        <f t="shared" si="6"/>
        <v>75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'rm6'!F58</f>
        <v>466250</v>
      </c>
      <c r="E58" s="36"/>
      <c r="F58" s="36">
        <f>D58+E58</f>
        <v>466250</v>
      </c>
      <c r="G58" s="36">
        <f t="shared" si="5"/>
        <v>23533750</v>
      </c>
      <c r="H58" s="37">
        <f t="shared" si="6"/>
        <v>1.9427083333333335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287093934</v>
      </c>
      <c r="E59" s="40">
        <f>SUM(E11:E58)</f>
        <v>13141000</v>
      </c>
      <c r="F59" s="40">
        <f>SUM(F11:F58)</f>
        <v>300234934</v>
      </c>
      <c r="G59" s="40">
        <f>SUM(G11:G58)</f>
        <v>579665066</v>
      </c>
      <c r="H59" s="41">
        <f t="shared" si="6"/>
        <v>34.121483577679278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62</v>
      </c>
      <c r="G61" s="5"/>
    </row>
    <row r="62" spans="1:9">
      <c r="B62" s="45" t="s">
        <v>34</v>
      </c>
      <c r="C62" s="61">
        <v>2033886</v>
      </c>
      <c r="E62" s="47" t="s">
        <v>35</v>
      </c>
      <c r="G62" s="5"/>
    </row>
    <row r="63" spans="1:9">
      <c r="B63" s="45" t="s">
        <v>36</v>
      </c>
      <c r="C63" s="48">
        <f>C62+E59</f>
        <v>15174886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8"/>
  <sheetViews>
    <sheetView topLeftCell="A53" workbookViewId="0">
      <selection activeCell="F13" sqref="F13:F15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63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64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60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'rm7'!F11</f>
        <v>24727900</v>
      </c>
      <c r="E11" s="22"/>
      <c r="F11" s="20">
        <f>D11+E11</f>
        <v>24727900</v>
      </c>
      <c r="G11" s="23">
        <f>C11-F11</f>
        <v>52251396</v>
      </c>
      <c r="H11" s="24">
        <f>F11/C11*100</f>
        <v>32.122793120893185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'rm7'!F12</f>
        <v>15129000</v>
      </c>
      <c r="E12" s="22"/>
      <c r="F12" s="20">
        <f>D12+E12</f>
        <v>15129000</v>
      </c>
      <c r="G12" s="23">
        <f>C12-F12</f>
        <v>66385493</v>
      </c>
      <c r="H12" s="24">
        <f t="shared" ref="H12:H22" si="0">F12/C12*100</f>
        <v>18.559889711882281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'rm7'!F13</f>
        <v>14638000</v>
      </c>
      <c r="E13" s="22"/>
      <c r="F13" s="20">
        <f>D13+E13</f>
        <v>14638000</v>
      </c>
      <c r="G13" s="23">
        <f>C13-F13</f>
        <v>21647714</v>
      </c>
      <c r="H13" s="24">
        <f t="shared" si="0"/>
        <v>40.340945199535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'rm7'!F14</f>
        <v>3798600</v>
      </c>
      <c r="E14" s="21">
        <v>2484000</v>
      </c>
      <c r="F14" s="20">
        <f>D14+E14</f>
        <v>6282600</v>
      </c>
      <c r="G14" s="23">
        <f>C14-F14</f>
        <v>15748456</v>
      </c>
      <c r="H14" s="24">
        <f t="shared" si="0"/>
        <v>28.517017068995692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'rm7'!F15</f>
        <v>9124500</v>
      </c>
      <c r="F15" s="20">
        <f>D15+E15</f>
        <v>9124500</v>
      </c>
      <c r="G15" s="23">
        <f>C15-F15</f>
        <v>38564941</v>
      </c>
      <c r="H15" s="24">
        <f t="shared" si="0"/>
        <v>19.133166186619803</v>
      </c>
      <c r="I15" s="13" t="s">
        <v>15</v>
      </c>
    </row>
    <row r="16" spans="1:11">
      <c r="A16" s="19"/>
      <c r="B16" s="14"/>
      <c r="C16" s="22"/>
      <c r="D16" s="21">
        <f>'rm7'!F16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'rm7'!F17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'rm7'!F18</f>
        <v>13549500</v>
      </c>
      <c r="E18" s="22"/>
      <c r="F18" s="22">
        <f>D18+E18</f>
        <v>13549500</v>
      </c>
      <c r="G18" s="25">
        <f>C18-F18</f>
        <v>934196</v>
      </c>
      <c r="H18" s="24">
        <f t="shared" si="0"/>
        <v>93.550016515121555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'rm7'!F19</f>
        <v>13640500</v>
      </c>
      <c r="E19" s="26"/>
      <c r="F19" s="22">
        <f>D19+E19</f>
        <v>13640500</v>
      </c>
      <c r="G19" s="25">
        <f>C19-F19</f>
        <v>804</v>
      </c>
      <c r="H19" s="24">
        <f t="shared" si="0"/>
        <v>99.994106135307874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'rm7'!F20</f>
        <v>4211900</v>
      </c>
      <c r="E20" s="26"/>
      <c r="F20" s="22">
        <f>D20+E20</f>
        <v>4211900</v>
      </c>
      <c r="G20" s="25">
        <f>C20-F20</f>
        <v>57</v>
      </c>
      <c r="H20" s="24">
        <f t="shared" si="0"/>
        <v>99.998646709831078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'rm7'!F21</f>
        <v>3000000</v>
      </c>
      <c r="E21" s="26">
        <v>991300</v>
      </c>
      <c r="F21" s="22">
        <f>D21+E21</f>
        <v>3991300</v>
      </c>
      <c r="G21" s="25">
        <f>C21-F21</f>
        <v>111960</v>
      </c>
      <c r="H21" s="24">
        <f t="shared" si="0"/>
        <v>97.271437832357691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'rm7'!F22</f>
        <v>3303000</v>
      </c>
      <c r="E22" s="26"/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'rm7'!F23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'rm7'!F24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'rm7'!F25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'rm7'!F26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'rm7'!F27</f>
        <v>0</v>
      </c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'rm7'!F28</f>
        <v>5000000</v>
      </c>
      <c r="E28" s="25">
        <v>9000000</v>
      </c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'rm7'!F29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'rm7'!F30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'rm7'!F31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'rm7'!F32</f>
        <v>15463000</v>
      </c>
      <c r="E32" s="21"/>
      <c r="F32" s="31">
        <f t="shared" si="1"/>
        <v>15463000</v>
      </c>
      <c r="G32" s="25">
        <f t="shared" si="2"/>
        <v>29635707</v>
      </c>
      <c r="H32" s="24">
        <f t="shared" si="3"/>
        <v>34.287014037896917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'rm7'!F33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'rm7'!F34</f>
        <v>10034000</v>
      </c>
      <c r="E34" s="31"/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'rm7'!F35</f>
        <v>2000000</v>
      </c>
      <c r="E35" s="31">
        <v>6525000</v>
      </c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'rm7'!F36</f>
        <v>3211000</v>
      </c>
      <c r="E36" s="31"/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'rm7'!F37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'rm7'!F38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'rm7'!F39</f>
        <v>36468234</v>
      </c>
      <c r="E39" s="31"/>
      <c r="F39" s="31">
        <f t="shared" si="1"/>
        <v>36468234</v>
      </c>
      <c r="G39" s="25">
        <f t="shared" ref="G39:G44" si="4">C39-F39</f>
        <v>23531766</v>
      </c>
      <c r="H39" s="13">
        <f>F39/C39*100</f>
        <v>60.780389999999997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'rm7'!F40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'rm7'!F41</f>
        <v>20467000</v>
      </c>
      <c r="E41" s="31"/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'rm7'!F42</f>
        <v>9873000</v>
      </c>
      <c r="E42" s="31">
        <v>4950000</v>
      </c>
      <c r="F42" s="31">
        <f t="shared" si="1"/>
        <v>14823000</v>
      </c>
      <c r="G42" s="25">
        <f t="shared" si="4"/>
        <v>20177000</v>
      </c>
      <c r="H42" s="13">
        <f>F42/C42*100</f>
        <v>42.351428571428571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'rm7'!F43</f>
        <v>11469000</v>
      </c>
      <c r="E43" s="31"/>
      <c r="F43" s="31">
        <f t="shared" si="1"/>
        <v>11469000</v>
      </c>
      <c r="G43" s="25">
        <f t="shared" si="4"/>
        <v>33531000</v>
      </c>
      <c r="H43" s="13">
        <f>F43/C43*100</f>
        <v>25.486666666666668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'rm7'!F44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'rm7'!F45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'rm7'!F46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'rm7'!F47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'rm7'!F48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'rm7'!F49</f>
        <v>1400000</v>
      </c>
      <c r="E49" s="25">
        <v>900000</v>
      </c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'rm7'!F50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'rm7'!F51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'rm7'!F52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'rm7'!F53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'rm7'!F54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'rm7'!F55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'rm7'!F56</f>
        <v>0</v>
      </c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'rm7'!F57</f>
        <v>9000000</v>
      </c>
      <c r="E57" s="25">
        <v>3000000</v>
      </c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'rm7'!F58</f>
        <v>466250</v>
      </c>
      <c r="E58" s="36"/>
      <c r="F58" s="36">
        <f>D58+E58</f>
        <v>466250</v>
      </c>
      <c r="G58" s="36">
        <f t="shared" si="5"/>
        <v>23533750</v>
      </c>
      <c r="H58" s="37">
        <f t="shared" si="6"/>
        <v>1.9427083333333335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300234934</v>
      </c>
      <c r="E59" s="40">
        <f>SUM(E11:E58)</f>
        <v>27850300</v>
      </c>
      <c r="F59" s="40">
        <f>SUM(F11:F58)</f>
        <v>328085234</v>
      </c>
      <c r="G59" s="40">
        <f>SUM(G11:G58)</f>
        <v>551814766</v>
      </c>
      <c r="H59" s="41">
        <f t="shared" si="6"/>
        <v>37.286650073872032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65</v>
      </c>
      <c r="G61" s="5"/>
    </row>
    <row r="62" spans="1:9">
      <c r="B62" s="45" t="s">
        <v>34</v>
      </c>
      <c r="C62" s="61"/>
      <c r="E62" s="47" t="s">
        <v>35</v>
      </c>
      <c r="G62" s="5"/>
    </row>
    <row r="63" spans="1:9">
      <c r="B63" s="45" t="s">
        <v>36</v>
      </c>
      <c r="C63" s="48">
        <f>C62+E59</f>
        <v>27850300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68"/>
  <sheetViews>
    <sheetView topLeftCell="A49" workbookViewId="0">
      <selection activeCell="F62" sqref="F62"/>
    </sheetView>
  </sheetViews>
  <sheetFormatPr defaultRowHeight="18.75"/>
  <cols>
    <col min="1" max="1" width="6.5" style="4" customWidth="1"/>
    <col min="2" max="2" width="24.296875" style="4" customWidth="1"/>
    <col min="3" max="3" width="12.296875" style="4" customWidth="1"/>
    <col min="4" max="4" width="10.8984375" style="4" customWidth="1"/>
    <col min="5" max="5" width="10.3984375" style="4" customWidth="1"/>
    <col min="6" max="6" width="11.5" style="4" customWidth="1"/>
    <col min="7" max="7" width="12" style="4" customWidth="1"/>
    <col min="8" max="8" width="3.5" style="4" customWidth="1"/>
    <col min="9" max="9" width="2.09765625" style="4" customWidth="1"/>
    <col min="11" max="11" width="12.59765625" bestFit="1" customWidth="1"/>
  </cols>
  <sheetData>
    <row r="1" spans="1:11">
      <c r="A1" s="83" t="s">
        <v>67</v>
      </c>
      <c r="B1" s="83"/>
      <c r="C1" s="83"/>
      <c r="D1" s="83"/>
      <c r="E1" s="83"/>
      <c r="F1" s="83"/>
      <c r="G1" s="83"/>
      <c r="H1" s="83"/>
      <c r="I1" s="83"/>
    </row>
    <row r="2" spans="1:11">
      <c r="A2" s="83" t="s">
        <v>0</v>
      </c>
      <c r="B2" s="83"/>
      <c r="C2" s="83"/>
      <c r="D2" s="83"/>
      <c r="E2" s="83"/>
      <c r="F2" s="83"/>
      <c r="G2" s="83"/>
      <c r="H2" s="83"/>
      <c r="I2" s="83"/>
    </row>
    <row r="3" spans="1:11">
      <c r="A3" s="83" t="s">
        <v>1</v>
      </c>
      <c r="B3" s="83"/>
      <c r="C3" s="83"/>
      <c r="D3" s="83"/>
      <c r="E3" s="83"/>
      <c r="F3" s="83"/>
      <c r="G3" s="83"/>
      <c r="H3" s="83"/>
      <c r="I3" s="83"/>
    </row>
    <row r="4" spans="1:11">
      <c r="A4" s="83" t="s">
        <v>64</v>
      </c>
      <c r="B4" s="83"/>
      <c r="C4" s="83"/>
      <c r="D4" s="83"/>
      <c r="E4" s="83"/>
      <c r="F4" s="83"/>
      <c r="G4" s="83"/>
      <c r="H4" s="83"/>
      <c r="I4" s="83"/>
    </row>
    <row r="5" spans="1:11">
      <c r="C5" s="5"/>
      <c r="E5" s="5"/>
      <c r="G5" s="5"/>
    </row>
    <row r="6" spans="1:11">
      <c r="A6" s="84" t="s">
        <v>2</v>
      </c>
      <c r="B6" s="86" t="s">
        <v>3</v>
      </c>
      <c r="C6" s="87" t="s">
        <v>4</v>
      </c>
      <c r="D6" s="86" t="s">
        <v>5</v>
      </c>
      <c r="E6" s="86"/>
      <c r="F6" s="86" t="s">
        <v>6</v>
      </c>
      <c r="G6" s="87" t="s">
        <v>7</v>
      </c>
      <c r="H6" s="77" t="s">
        <v>8</v>
      </c>
      <c r="I6" s="78"/>
    </row>
    <row r="7" spans="1:11">
      <c r="A7" s="85"/>
      <c r="B7" s="86"/>
      <c r="C7" s="87"/>
      <c r="D7" s="6" t="s">
        <v>9</v>
      </c>
      <c r="E7" s="62" t="s">
        <v>10</v>
      </c>
      <c r="F7" s="86"/>
      <c r="G7" s="87"/>
      <c r="H7" s="79"/>
      <c r="I7" s="80"/>
    </row>
    <row r="8" spans="1:11" ht="41.25" customHeight="1">
      <c r="A8" s="8">
        <v>2079.9940000000001</v>
      </c>
      <c r="B8" s="8" t="s">
        <v>11</v>
      </c>
      <c r="C8" s="9"/>
      <c r="D8" s="10"/>
      <c r="E8" s="9"/>
      <c r="F8" s="11"/>
      <c r="G8" s="9"/>
      <c r="H8" s="12"/>
      <c r="I8" s="12"/>
    </row>
    <row r="9" spans="1:11">
      <c r="A9" s="13" t="s">
        <v>12</v>
      </c>
      <c r="B9" s="14" t="s">
        <v>43</v>
      </c>
      <c r="C9" s="15"/>
      <c r="D9" s="16"/>
      <c r="E9" s="15"/>
      <c r="F9" s="17"/>
      <c r="G9" s="15"/>
      <c r="H9" s="18"/>
      <c r="I9" s="18"/>
    </row>
    <row r="10" spans="1:11">
      <c r="A10" s="19">
        <v>521111</v>
      </c>
      <c r="B10" s="14" t="s">
        <v>13</v>
      </c>
      <c r="C10" s="15"/>
      <c r="D10" s="16"/>
      <c r="E10" s="15"/>
      <c r="F10" s="17"/>
      <c r="G10" s="15"/>
      <c r="H10" s="18"/>
      <c r="I10" s="18"/>
    </row>
    <row r="11" spans="1:11">
      <c r="A11" s="19"/>
      <c r="B11" s="14" t="s">
        <v>14</v>
      </c>
      <c r="C11" s="20">
        <v>76979296</v>
      </c>
      <c r="D11" s="21">
        <f>'rm8'!F11</f>
        <v>24727900</v>
      </c>
      <c r="E11" s="22">
        <v>3666700</v>
      </c>
      <c r="F11" s="20">
        <f>D11+E11</f>
        <v>28394600</v>
      </c>
      <c r="G11" s="23">
        <f>C11-F11</f>
        <v>48584696</v>
      </c>
      <c r="H11" s="24">
        <f>F11/C11*100</f>
        <v>36.886021924648418</v>
      </c>
      <c r="I11" s="13" t="s">
        <v>15</v>
      </c>
      <c r="K11" s="3">
        <f>C11/10</f>
        <v>7697929.5999999996</v>
      </c>
    </row>
    <row r="12" spans="1:11">
      <c r="A12" s="19"/>
      <c r="B12" s="14" t="s">
        <v>16</v>
      </c>
      <c r="C12" s="20">
        <v>81514493</v>
      </c>
      <c r="D12" s="21">
        <f>'rm8'!F12</f>
        <v>15129000</v>
      </c>
      <c r="E12" s="22"/>
      <c r="F12" s="20">
        <f>D12+E12</f>
        <v>15129000</v>
      </c>
      <c r="G12" s="23">
        <f>C12-F12</f>
        <v>66385493</v>
      </c>
      <c r="H12" s="24">
        <f t="shared" ref="H12:H22" si="0">F12/C12*100</f>
        <v>18.559889711882281</v>
      </c>
      <c r="I12" s="13" t="s">
        <v>15</v>
      </c>
    </row>
    <row r="13" spans="1:11">
      <c r="A13" s="19"/>
      <c r="B13" s="14" t="s">
        <v>17</v>
      </c>
      <c r="C13" s="20">
        <v>36285714</v>
      </c>
      <c r="D13" s="21">
        <f>'rm8'!F13</f>
        <v>14638000</v>
      </c>
      <c r="E13" s="22"/>
      <c r="F13" s="20">
        <f>D13+E13</f>
        <v>14638000</v>
      </c>
      <c r="G13" s="23">
        <f>C13-F13</f>
        <v>21647714</v>
      </c>
      <c r="H13" s="24">
        <f t="shared" si="0"/>
        <v>40.340945199535</v>
      </c>
      <c r="I13" s="13" t="s">
        <v>15</v>
      </c>
    </row>
    <row r="14" spans="1:11">
      <c r="A14" s="19"/>
      <c r="B14" s="14" t="s">
        <v>18</v>
      </c>
      <c r="C14" s="20">
        <v>22031056</v>
      </c>
      <c r="D14" s="21">
        <f>'rm8'!F14</f>
        <v>6282600</v>
      </c>
      <c r="E14" s="21"/>
      <c r="F14" s="20">
        <f>D14+E14</f>
        <v>6282600</v>
      </c>
      <c r="G14" s="23">
        <f>C14-F14</f>
        <v>15748456</v>
      </c>
      <c r="H14" s="24">
        <f t="shared" si="0"/>
        <v>28.517017068995692</v>
      </c>
      <c r="I14" s="13" t="s">
        <v>15</v>
      </c>
    </row>
    <row r="15" spans="1:11">
      <c r="A15" s="19"/>
      <c r="B15" s="14" t="s">
        <v>19</v>
      </c>
      <c r="C15" s="22">
        <v>47689441</v>
      </c>
      <c r="D15" s="21">
        <f>'rm8'!F15</f>
        <v>9124500</v>
      </c>
      <c r="E15" s="22">
        <v>240000</v>
      </c>
      <c r="F15" s="20">
        <f>D15+E15</f>
        <v>9364500</v>
      </c>
      <c r="G15" s="23">
        <f>C15-F15</f>
        <v>38324941</v>
      </c>
      <c r="H15" s="24">
        <f t="shared" si="0"/>
        <v>19.636422242818906</v>
      </c>
      <c r="I15" s="13" t="s">
        <v>15</v>
      </c>
    </row>
    <row r="16" spans="1:11">
      <c r="A16" s="19"/>
      <c r="B16" s="14"/>
      <c r="C16" s="22"/>
      <c r="D16" s="21">
        <f>'rm8'!F16</f>
        <v>0</v>
      </c>
      <c r="E16" s="21"/>
      <c r="F16" s="17"/>
      <c r="G16" s="25"/>
      <c r="H16" s="24"/>
      <c r="I16" s="18"/>
    </row>
    <row r="17" spans="1:12" ht="25.5">
      <c r="A17" s="19">
        <v>521811</v>
      </c>
      <c r="B17" s="14" t="s">
        <v>20</v>
      </c>
      <c r="C17" s="22"/>
      <c r="D17" s="21">
        <f>'rm8'!F17</f>
        <v>0</v>
      </c>
      <c r="E17" s="15"/>
      <c r="F17" s="17"/>
      <c r="G17" s="25"/>
      <c r="H17" s="24"/>
      <c r="I17" s="18"/>
    </row>
    <row r="18" spans="1:12">
      <c r="A18" s="19"/>
      <c r="B18" s="14" t="s">
        <v>14</v>
      </c>
      <c r="C18" s="20">
        <v>14483696</v>
      </c>
      <c r="D18" s="21">
        <f>'rm8'!F18</f>
        <v>13549500</v>
      </c>
      <c r="E18" s="22"/>
      <c r="F18" s="22">
        <f>D18+E18</f>
        <v>13549500</v>
      </c>
      <c r="G18" s="25">
        <f>C18-F18</f>
        <v>934196</v>
      </c>
      <c r="H18" s="24">
        <f t="shared" si="0"/>
        <v>93.550016515121555</v>
      </c>
      <c r="I18" s="18" t="s">
        <v>15</v>
      </c>
    </row>
    <row r="19" spans="1:12">
      <c r="A19" s="19"/>
      <c r="B19" s="14" t="s">
        <v>16</v>
      </c>
      <c r="C19" s="20">
        <v>13641304</v>
      </c>
      <c r="D19" s="21">
        <f>'rm8'!F19</f>
        <v>13640500</v>
      </c>
      <c r="E19" s="26"/>
      <c r="F19" s="22">
        <f>D19+E19</f>
        <v>13640500</v>
      </c>
      <c r="G19" s="25">
        <f>C19-F19</f>
        <v>804</v>
      </c>
      <c r="H19" s="24">
        <f t="shared" si="0"/>
        <v>99.994106135307874</v>
      </c>
      <c r="I19" s="18" t="s">
        <v>15</v>
      </c>
    </row>
    <row r="20" spans="1:12">
      <c r="A20" s="19"/>
      <c r="B20" s="14" t="s">
        <v>17</v>
      </c>
      <c r="C20" s="20">
        <v>4211957</v>
      </c>
      <c r="D20" s="21">
        <f>'rm8'!F20</f>
        <v>4211900</v>
      </c>
      <c r="E20" s="26"/>
      <c r="F20" s="22">
        <f>D20+E20</f>
        <v>4211900</v>
      </c>
      <c r="G20" s="25">
        <f>C20-F20</f>
        <v>57</v>
      </c>
      <c r="H20" s="24">
        <f t="shared" si="0"/>
        <v>99.998646709831078</v>
      </c>
      <c r="I20" s="18" t="s">
        <v>15</v>
      </c>
    </row>
    <row r="21" spans="1:12">
      <c r="A21" s="19"/>
      <c r="B21" s="14" t="s">
        <v>18</v>
      </c>
      <c r="C21" s="20">
        <v>4103260</v>
      </c>
      <c r="D21" s="21">
        <f>'rm8'!F21</f>
        <v>3991300</v>
      </c>
      <c r="E21" s="26"/>
      <c r="F21" s="22">
        <f>D21+E21</f>
        <v>3991300</v>
      </c>
      <c r="G21" s="25">
        <f>C21-F21</f>
        <v>111960</v>
      </c>
      <c r="H21" s="24">
        <f t="shared" si="0"/>
        <v>97.271437832357691</v>
      </c>
      <c r="I21" s="18" t="s">
        <v>15</v>
      </c>
    </row>
    <row r="22" spans="1:12">
      <c r="A22" s="19"/>
      <c r="B22" s="14" t="s">
        <v>19</v>
      </c>
      <c r="C22" s="20">
        <v>3559783</v>
      </c>
      <c r="D22" s="21">
        <f>'rm8'!F22</f>
        <v>3303000</v>
      </c>
      <c r="E22" s="26"/>
      <c r="F22" s="22">
        <f>D22+E22</f>
        <v>3303000</v>
      </c>
      <c r="G22" s="25">
        <f>C22-F22</f>
        <v>256783</v>
      </c>
      <c r="H22" s="24">
        <f t="shared" si="0"/>
        <v>92.786554686058111</v>
      </c>
      <c r="I22" s="18" t="s">
        <v>15</v>
      </c>
    </row>
    <row r="23" spans="1:12">
      <c r="A23" s="19"/>
      <c r="B23" s="27"/>
      <c r="C23" s="27"/>
      <c r="D23" s="21">
        <f>'rm8'!F23</f>
        <v>0</v>
      </c>
      <c r="E23" s="27"/>
      <c r="F23" s="27"/>
      <c r="G23" s="27"/>
      <c r="H23" s="27"/>
      <c r="I23" s="27"/>
    </row>
    <row r="24" spans="1:12" s="52" customFormat="1">
      <c r="A24" s="13" t="s">
        <v>21</v>
      </c>
      <c r="B24" s="14" t="s">
        <v>22</v>
      </c>
      <c r="C24" s="23"/>
      <c r="D24" s="21">
        <f>'rm8'!F24</f>
        <v>0</v>
      </c>
      <c r="E24" s="15"/>
      <c r="F24" s="17"/>
      <c r="G24" s="25"/>
      <c r="H24" s="18"/>
      <c r="I24" s="18"/>
      <c r="K24" s="1"/>
      <c r="L24" s="2"/>
    </row>
    <row r="25" spans="1:12" ht="36.75" customHeight="1">
      <c r="A25" s="19">
        <v>523119</v>
      </c>
      <c r="B25" s="14" t="s">
        <v>23</v>
      </c>
      <c r="C25" s="20"/>
      <c r="D25" s="21">
        <f>'rm8'!F25</f>
        <v>0</v>
      </c>
      <c r="E25" s="25"/>
      <c r="F25" s="31"/>
      <c r="G25" s="25"/>
      <c r="H25" s="24"/>
      <c r="I25" s="13"/>
    </row>
    <row r="26" spans="1:12">
      <c r="A26" s="19"/>
      <c r="B26" s="14" t="s">
        <v>16</v>
      </c>
      <c r="C26" s="20">
        <v>43200000</v>
      </c>
      <c r="D26" s="21">
        <f>'rm8'!F26</f>
        <v>35000000</v>
      </c>
      <c r="E26" s="25"/>
      <c r="F26" s="31">
        <f t="shared" ref="F26:F43" si="1">D26+E26</f>
        <v>35000000</v>
      </c>
      <c r="G26" s="25">
        <f t="shared" ref="G26:G36" si="2">C26-F26</f>
        <v>8200000</v>
      </c>
      <c r="H26" s="24">
        <f t="shared" ref="H26:H36" si="3">F26/C26*100</f>
        <v>81.018518518518519</v>
      </c>
      <c r="I26" s="13" t="s">
        <v>15</v>
      </c>
    </row>
    <row r="27" spans="1:12">
      <c r="A27" s="19"/>
      <c r="B27" s="14" t="s">
        <v>17</v>
      </c>
      <c r="C27" s="20">
        <v>21600000</v>
      </c>
      <c r="D27" s="21">
        <f>'rm8'!F27</f>
        <v>0</v>
      </c>
      <c r="E27" s="25"/>
      <c r="F27" s="31">
        <f t="shared" si="1"/>
        <v>0</v>
      </c>
      <c r="G27" s="25">
        <f t="shared" si="2"/>
        <v>21600000</v>
      </c>
      <c r="H27" s="24">
        <f t="shared" si="3"/>
        <v>0</v>
      </c>
      <c r="I27" s="13" t="s">
        <v>15</v>
      </c>
    </row>
    <row r="28" spans="1:12">
      <c r="A28" s="19"/>
      <c r="B28" s="14" t="s">
        <v>18</v>
      </c>
      <c r="C28" s="20">
        <v>21600000</v>
      </c>
      <c r="D28" s="21">
        <f>'rm8'!F28</f>
        <v>14000000</v>
      </c>
      <c r="E28" s="25"/>
      <c r="F28" s="31">
        <f t="shared" si="1"/>
        <v>14000000</v>
      </c>
      <c r="G28" s="25">
        <f t="shared" si="2"/>
        <v>7600000</v>
      </c>
      <c r="H28" s="24">
        <f t="shared" si="3"/>
        <v>64.81481481481481</v>
      </c>
      <c r="I28" s="13" t="s">
        <v>15</v>
      </c>
    </row>
    <row r="29" spans="1:12">
      <c r="A29" s="19"/>
      <c r="B29" s="14" t="s">
        <v>19</v>
      </c>
      <c r="C29" s="20">
        <v>43200000</v>
      </c>
      <c r="D29" s="21">
        <f>'rm8'!F29</f>
        <v>6175000</v>
      </c>
      <c r="E29" s="25"/>
      <c r="F29" s="31">
        <f t="shared" si="1"/>
        <v>6175000</v>
      </c>
      <c r="G29" s="25">
        <f t="shared" si="2"/>
        <v>37025000</v>
      </c>
      <c r="H29" s="24">
        <f t="shared" si="3"/>
        <v>14.293981481481483</v>
      </c>
      <c r="I29" s="13" t="s">
        <v>15</v>
      </c>
    </row>
    <row r="30" spans="1:12">
      <c r="A30" s="13" t="s">
        <v>24</v>
      </c>
      <c r="B30" s="14" t="s">
        <v>25</v>
      </c>
      <c r="C30" s="22"/>
      <c r="D30" s="21">
        <f>'rm8'!F30</f>
        <v>0</v>
      </c>
      <c r="E30" s="15"/>
      <c r="F30" s="31"/>
      <c r="G30" s="25"/>
      <c r="H30" s="24"/>
      <c r="I30" s="13"/>
    </row>
    <row r="31" spans="1:12" ht="35.25" customHeight="1">
      <c r="A31" s="13">
        <v>523121</v>
      </c>
      <c r="B31" s="14" t="s">
        <v>26</v>
      </c>
      <c r="C31" s="22"/>
      <c r="D31" s="21">
        <f>'rm8'!F31</f>
        <v>0</v>
      </c>
      <c r="E31" s="15"/>
      <c r="F31" s="31"/>
      <c r="G31" s="25"/>
      <c r="H31" s="24"/>
      <c r="I31" s="13"/>
    </row>
    <row r="32" spans="1:12">
      <c r="A32" s="13"/>
      <c r="B32" s="14" t="s">
        <v>14</v>
      </c>
      <c r="C32" s="22">
        <v>45098707</v>
      </c>
      <c r="D32" s="21">
        <f>'rm8'!F32</f>
        <v>15463000</v>
      </c>
      <c r="E32" s="21">
        <v>2893000</v>
      </c>
      <c r="F32" s="31">
        <f t="shared" si="1"/>
        <v>18356000</v>
      </c>
      <c r="G32" s="25">
        <f t="shared" si="2"/>
        <v>26742707</v>
      </c>
      <c r="H32" s="24">
        <f t="shared" si="3"/>
        <v>40.701832094654065</v>
      </c>
      <c r="I32" s="13" t="s">
        <v>15</v>
      </c>
    </row>
    <row r="33" spans="1:9">
      <c r="A33" s="13"/>
      <c r="B33" s="14" t="s">
        <v>16</v>
      </c>
      <c r="C33" s="22">
        <v>42716133</v>
      </c>
      <c r="D33" s="21">
        <f>'rm8'!F33</f>
        <v>5980000</v>
      </c>
      <c r="E33" s="22"/>
      <c r="F33" s="31">
        <f t="shared" si="1"/>
        <v>5980000</v>
      </c>
      <c r="G33" s="25">
        <f t="shared" si="2"/>
        <v>36736133</v>
      </c>
      <c r="H33" s="24">
        <f t="shared" si="3"/>
        <v>13.999394561300763</v>
      </c>
      <c r="I33" s="13" t="s">
        <v>15</v>
      </c>
    </row>
    <row r="34" spans="1:9">
      <c r="A34" s="13"/>
      <c r="B34" s="14" t="s">
        <v>17</v>
      </c>
      <c r="C34" s="22">
        <v>13189244</v>
      </c>
      <c r="D34" s="21">
        <f>'rm8'!F34</f>
        <v>10034000</v>
      </c>
      <c r="E34" s="31"/>
      <c r="F34" s="31">
        <f t="shared" si="1"/>
        <v>10034000</v>
      </c>
      <c r="G34" s="25">
        <f t="shared" si="2"/>
        <v>3155244</v>
      </c>
      <c r="H34" s="24">
        <f t="shared" si="3"/>
        <v>76.077142859742381</v>
      </c>
      <c r="I34" s="13" t="s">
        <v>15</v>
      </c>
    </row>
    <row r="35" spans="1:9">
      <c r="A35" s="13"/>
      <c r="B35" s="14" t="s">
        <v>18</v>
      </c>
      <c r="C35" s="22">
        <v>12848877</v>
      </c>
      <c r="D35" s="21">
        <f>'rm8'!F35</f>
        <v>8525000</v>
      </c>
      <c r="E35" s="31"/>
      <c r="F35" s="31">
        <f t="shared" si="1"/>
        <v>8525000</v>
      </c>
      <c r="G35" s="25">
        <f t="shared" si="2"/>
        <v>4323877</v>
      </c>
      <c r="H35" s="24">
        <f t="shared" si="3"/>
        <v>66.348210820291925</v>
      </c>
      <c r="I35" s="13" t="s">
        <v>15</v>
      </c>
    </row>
    <row r="36" spans="1:9">
      <c r="A36" s="13"/>
      <c r="B36" s="14" t="s">
        <v>19</v>
      </c>
      <c r="C36" s="22">
        <v>11147039</v>
      </c>
      <c r="D36" s="21">
        <f>'rm8'!F36</f>
        <v>3211000</v>
      </c>
      <c r="E36" s="31"/>
      <c r="F36" s="31">
        <f t="shared" si="1"/>
        <v>3211000</v>
      </c>
      <c r="G36" s="25">
        <f t="shared" si="2"/>
        <v>7936039</v>
      </c>
      <c r="H36" s="24">
        <f t="shared" si="3"/>
        <v>28.80585597664097</v>
      </c>
      <c r="I36" s="13" t="s">
        <v>15</v>
      </c>
    </row>
    <row r="37" spans="1:9">
      <c r="A37" s="19"/>
      <c r="B37" s="13"/>
      <c r="C37" s="22"/>
      <c r="D37" s="21">
        <f>'rm8'!F37</f>
        <v>0</v>
      </c>
      <c r="E37" s="31"/>
      <c r="F37" s="31">
        <f t="shared" si="1"/>
        <v>0</v>
      </c>
      <c r="G37" s="25"/>
      <c r="H37" s="18"/>
      <c r="I37" s="18"/>
    </row>
    <row r="38" spans="1:9" ht="38.25" customHeight="1">
      <c r="A38" s="19">
        <v>523121</v>
      </c>
      <c r="B38" s="14" t="s">
        <v>27</v>
      </c>
      <c r="C38" s="20"/>
      <c r="D38" s="21">
        <f>'rm8'!F38</f>
        <v>0</v>
      </c>
      <c r="E38" s="31"/>
      <c r="F38" s="31"/>
      <c r="G38" s="25"/>
      <c r="H38" s="13"/>
      <c r="I38" s="13"/>
    </row>
    <row r="39" spans="1:9">
      <c r="A39" s="19"/>
      <c r="B39" s="14" t="s">
        <v>14</v>
      </c>
      <c r="C39" s="22">
        <v>60000000</v>
      </c>
      <c r="D39" s="21">
        <f>'rm8'!F39</f>
        <v>36468234</v>
      </c>
      <c r="E39" s="31">
        <f>6300000+3800000</f>
        <v>10100000</v>
      </c>
      <c r="F39" s="31">
        <f t="shared" si="1"/>
        <v>46568234</v>
      </c>
      <c r="G39" s="25">
        <f t="shared" ref="G39:G44" si="4">C39-F39</f>
        <v>13431766</v>
      </c>
      <c r="H39" s="13">
        <f>F39/C39*100</f>
        <v>77.613723333333326</v>
      </c>
      <c r="I39" s="13" t="s">
        <v>15</v>
      </c>
    </row>
    <row r="40" spans="1:9">
      <c r="A40" s="19"/>
      <c r="B40" s="14" t="s">
        <v>16</v>
      </c>
      <c r="C40" s="22">
        <v>50000000</v>
      </c>
      <c r="D40" s="21">
        <f>'rm8'!F40</f>
        <v>12705550</v>
      </c>
      <c r="E40" s="22"/>
      <c r="F40" s="31">
        <f t="shared" si="1"/>
        <v>12705550</v>
      </c>
      <c r="G40" s="25">
        <f t="shared" si="4"/>
        <v>37294450</v>
      </c>
      <c r="H40" s="13">
        <f>F40/C40*100</f>
        <v>25.411099999999998</v>
      </c>
      <c r="I40" s="13" t="s">
        <v>15</v>
      </c>
    </row>
    <row r="41" spans="1:9">
      <c r="A41" s="19"/>
      <c r="B41" s="14" t="s">
        <v>17</v>
      </c>
      <c r="C41" s="22">
        <v>40000000</v>
      </c>
      <c r="D41" s="21">
        <f>'rm8'!F41</f>
        <v>20467000</v>
      </c>
      <c r="E41" s="31"/>
      <c r="F41" s="31">
        <f t="shared" si="1"/>
        <v>20467000</v>
      </c>
      <c r="G41" s="25">
        <f t="shared" si="4"/>
        <v>19533000</v>
      </c>
      <c r="H41" s="13">
        <f>F41/C41*100</f>
        <v>51.167499999999997</v>
      </c>
      <c r="I41" s="13" t="s">
        <v>15</v>
      </c>
    </row>
    <row r="42" spans="1:9">
      <c r="A42" s="19"/>
      <c r="B42" s="14" t="s">
        <v>18</v>
      </c>
      <c r="C42" s="22">
        <v>35000000</v>
      </c>
      <c r="D42" s="21">
        <f>'rm8'!F42</f>
        <v>14823000</v>
      </c>
      <c r="E42" s="31"/>
      <c r="F42" s="31">
        <f t="shared" si="1"/>
        <v>14823000</v>
      </c>
      <c r="G42" s="25">
        <f t="shared" si="4"/>
        <v>20177000</v>
      </c>
      <c r="H42" s="13">
        <f>F42/C42*100</f>
        <v>42.351428571428571</v>
      </c>
      <c r="I42" s="13" t="s">
        <v>15</v>
      </c>
    </row>
    <row r="43" spans="1:9">
      <c r="A43" s="19"/>
      <c r="B43" s="14" t="s">
        <v>19</v>
      </c>
      <c r="C43" s="22">
        <v>45000000</v>
      </c>
      <c r="D43" s="21">
        <f>'rm8'!F43</f>
        <v>11469000</v>
      </c>
      <c r="E43" s="31"/>
      <c r="F43" s="31">
        <f t="shared" si="1"/>
        <v>11469000</v>
      </c>
      <c r="G43" s="25">
        <f t="shared" si="4"/>
        <v>33531000</v>
      </c>
      <c r="H43" s="13">
        <f>F43/C43*100</f>
        <v>25.486666666666668</v>
      </c>
      <c r="I43" s="13" t="s">
        <v>15</v>
      </c>
    </row>
    <row r="44" spans="1:9">
      <c r="A44" s="13" t="s">
        <v>28</v>
      </c>
      <c r="B44" s="13" t="s">
        <v>29</v>
      </c>
      <c r="C44" s="22"/>
      <c r="D44" s="21">
        <f>'rm8'!F44</f>
        <v>0</v>
      </c>
      <c r="E44" s="15"/>
      <c r="F44" s="31"/>
      <c r="G44" s="25">
        <f t="shared" si="4"/>
        <v>0</v>
      </c>
      <c r="H44" s="18"/>
      <c r="I44" s="13"/>
    </row>
    <row r="45" spans="1:9">
      <c r="A45" s="19">
        <v>524111</v>
      </c>
      <c r="B45" s="13" t="s">
        <v>30</v>
      </c>
      <c r="C45" s="20"/>
      <c r="D45" s="21">
        <f>'rm8'!F45</f>
        <v>0</v>
      </c>
      <c r="E45" s="25"/>
      <c r="F45" s="31"/>
      <c r="G45" s="25"/>
      <c r="H45" s="28"/>
      <c r="I45" s="13"/>
    </row>
    <row r="46" spans="1:9">
      <c r="A46" s="19"/>
      <c r="B46" s="14" t="s">
        <v>14</v>
      </c>
      <c r="C46" s="20">
        <v>2400000</v>
      </c>
      <c r="D46" s="21">
        <f>'rm8'!F46</f>
        <v>2400000</v>
      </c>
      <c r="E46" s="25"/>
      <c r="F46" s="31">
        <f>D46+E46</f>
        <v>2400000</v>
      </c>
      <c r="G46" s="25">
        <f t="shared" ref="G46:G58" si="5">C46-F46</f>
        <v>0</v>
      </c>
      <c r="H46" s="28">
        <f>F46/C46*100</f>
        <v>100</v>
      </c>
      <c r="I46" s="13" t="s">
        <v>15</v>
      </c>
    </row>
    <row r="47" spans="1:9">
      <c r="A47" s="19"/>
      <c r="B47" s="14" t="s">
        <v>16</v>
      </c>
      <c r="C47" s="20">
        <v>2200000</v>
      </c>
      <c r="D47" s="21">
        <f>'rm8'!F47</f>
        <v>600000</v>
      </c>
      <c r="E47" s="25"/>
      <c r="F47" s="31">
        <f>D47+E47</f>
        <v>600000</v>
      </c>
      <c r="G47" s="25">
        <f t="shared" si="5"/>
        <v>1600000</v>
      </c>
      <c r="H47" s="28">
        <f>F47/C47*100</f>
        <v>27.27272727272727</v>
      </c>
      <c r="I47" s="13" t="s">
        <v>15</v>
      </c>
    </row>
    <row r="48" spans="1:9">
      <c r="A48" s="19"/>
      <c r="B48" s="14" t="s">
        <v>17</v>
      </c>
      <c r="C48" s="20">
        <v>3800000</v>
      </c>
      <c r="D48" s="21">
        <f>'rm8'!F48</f>
        <v>3800000</v>
      </c>
      <c r="E48" s="25"/>
      <c r="F48" s="31">
        <f>D48+E48</f>
        <v>3800000</v>
      </c>
      <c r="G48" s="25">
        <f t="shared" si="5"/>
        <v>0</v>
      </c>
      <c r="H48" s="28">
        <f>F48/C48*100</f>
        <v>100</v>
      </c>
      <c r="I48" s="13" t="s">
        <v>15</v>
      </c>
    </row>
    <row r="49" spans="1:9">
      <c r="A49" s="19"/>
      <c r="B49" s="14" t="s">
        <v>18</v>
      </c>
      <c r="C49" s="20">
        <v>2400000</v>
      </c>
      <c r="D49" s="21">
        <f>'rm8'!F49</f>
        <v>2300000</v>
      </c>
      <c r="E49" s="25"/>
      <c r="F49" s="31">
        <f>D49+E49</f>
        <v>2300000</v>
      </c>
      <c r="G49" s="25">
        <f t="shared" si="5"/>
        <v>100000</v>
      </c>
      <c r="H49" s="28">
        <f>F49/C49*100</f>
        <v>95.833333333333343</v>
      </c>
      <c r="I49" s="13" t="s">
        <v>15</v>
      </c>
    </row>
    <row r="50" spans="1:9">
      <c r="A50" s="19"/>
      <c r="B50" s="14" t="s">
        <v>19</v>
      </c>
      <c r="C50" s="20">
        <v>2000000</v>
      </c>
      <c r="D50" s="21">
        <f>'rm8'!F50</f>
        <v>1900000</v>
      </c>
      <c r="E50" s="25"/>
      <c r="F50" s="31">
        <f>D50+E50</f>
        <v>1900000</v>
      </c>
      <c r="G50" s="25">
        <f t="shared" si="5"/>
        <v>100000</v>
      </c>
      <c r="H50" s="28">
        <f>F50/C50*100</f>
        <v>95</v>
      </c>
      <c r="I50" s="13" t="s">
        <v>15</v>
      </c>
    </row>
    <row r="51" spans="1:9">
      <c r="A51" s="19"/>
      <c r="B51" s="13"/>
      <c r="C51" s="22"/>
      <c r="D51" s="21">
        <f>'rm8'!F51</f>
        <v>0</v>
      </c>
      <c r="E51" s="25"/>
      <c r="F51" s="31"/>
      <c r="G51" s="25"/>
      <c r="H51" s="18"/>
      <c r="I51" s="18"/>
    </row>
    <row r="52" spans="1:9">
      <c r="A52" s="13" t="s">
        <v>31</v>
      </c>
      <c r="B52" s="13" t="s">
        <v>32</v>
      </c>
      <c r="C52" s="22"/>
      <c r="D52" s="21">
        <f>'rm8'!F52</f>
        <v>0</v>
      </c>
      <c r="E52" s="25"/>
      <c r="F52" s="31"/>
      <c r="G52" s="25"/>
      <c r="H52" s="18"/>
      <c r="I52" s="18"/>
    </row>
    <row r="53" spans="1:9">
      <c r="A53" s="19">
        <v>523111</v>
      </c>
      <c r="B53" s="32" t="s">
        <v>33</v>
      </c>
      <c r="C53" s="20"/>
      <c r="D53" s="21">
        <f>'rm8'!F53</f>
        <v>0</v>
      </c>
      <c r="E53" s="25"/>
      <c r="F53" s="31"/>
      <c r="G53" s="25"/>
      <c r="H53" s="13"/>
      <c r="I53" s="13"/>
    </row>
    <row r="54" spans="1:9">
      <c r="A54" s="19"/>
      <c r="B54" s="14" t="s">
        <v>14</v>
      </c>
      <c r="C54" s="20">
        <v>12000000</v>
      </c>
      <c r="D54" s="21">
        <f>'rm8'!F54</f>
        <v>1700000</v>
      </c>
      <c r="E54" s="25"/>
      <c r="F54" s="31">
        <f>D54+E54</f>
        <v>1700000</v>
      </c>
      <c r="G54" s="25">
        <f t="shared" si="5"/>
        <v>10300000</v>
      </c>
      <c r="H54" s="13">
        <f t="shared" ref="H54:H59" si="6">F54/C54*100</f>
        <v>14.166666666666666</v>
      </c>
      <c r="I54" s="13" t="s">
        <v>15</v>
      </c>
    </row>
    <row r="55" spans="1:9">
      <c r="A55" s="19"/>
      <c r="B55" s="14" t="s">
        <v>16</v>
      </c>
      <c r="C55" s="20">
        <v>18000000</v>
      </c>
      <c r="D55" s="21">
        <f>'rm8'!F55</f>
        <v>0</v>
      </c>
      <c r="E55" s="25"/>
      <c r="F55" s="31">
        <f>D55+E55</f>
        <v>0</v>
      </c>
      <c r="G55" s="25">
        <f t="shared" si="5"/>
        <v>18000000</v>
      </c>
      <c r="H55" s="13">
        <f t="shared" si="6"/>
        <v>0</v>
      </c>
      <c r="I55" s="13" t="s">
        <v>15</v>
      </c>
    </row>
    <row r="56" spans="1:9">
      <c r="A56" s="19"/>
      <c r="B56" s="14" t="s">
        <v>17</v>
      </c>
      <c r="C56" s="20">
        <v>12000000</v>
      </c>
      <c r="D56" s="21">
        <f>'rm8'!F56</f>
        <v>0</v>
      </c>
      <c r="E56" s="25"/>
      <c r="F56" s="31">
        <f>D56+E56</f>
        <v>0</v>
      </c>
      <c r="G56" s="25">
        <f t="shared" si="5"/>
        <v>12000000</v>
      </c>
      <c r="H56" s="13">
        <f t="shared" si="6"/>
        <v>0</v>
      </c>
      <c r="I56" s="13" t="s">
        <v>15</v>
      </c>
    </row>
    <row r="57" spans="1:9">
      <c r="A57" s="19"/>
      <c r="B57" s="14" t="s">
        <v>18</v>
      </c>
      <c r="C57" s="20">
        <v>12000000</v>
      </c>
      <c r="D57" s="21">
        <f>'rm8'!F57</f>
        <v>12000000</v>
      </c>
      <c r="E57" s="25"/>
      <c r="F57" s="31">
        <f>D57+E57</f>
        <v>12000000</v>
      </c>
      <c r="G57" s="25">
        <f t="shared" si="5"/>
        <v>0</v>
      </c>
      <c r="H57" s="13">
        <f t="shared" si="6"/>
        <v>100</v>
      </c>
      <c r="I57" s="13" t="s">
        <v>15</v>
      </c>
    </row>
    <row r="58" spans="1:9">
      <c r="A58" s="33"/>
      <c r="B58" s="34" t="s">
        <v>19</v>
      </c>
      <c r="C58" s="20">
        <v>24000000</v>
      </c>
      <c r="D58" s="21">
        <f>'rm8'!F58</f>
        <v>466250</v>
      </c>
      <c r="E58" s="36">
        <v>0</v>
      </c>
      <c r="F58" s="36">
        <f>D58+E58</f>
        <v>466250</v>
      </c>
      <c r="G58" s="36">
        <f t="shared" si="5"/>
        <v>23533750</v>
      </c>
      <c r="H58" s="37">
        <f t="shared" si="6"/>
        <v>1.9427083333333335</v>
      </c>
      <c r="I58" s="37" t="s">
        <v>15</v>
      </c>
    </row>
    <row r="59" spans="1:9">
      <c r="A59" s="38"/>
      <c r="B59" s="39" t="s">
        <v>6</v>
      </c>
      <c r="C59" s="40">
        <f>SUM(C11:C58)</f>
        <v>879900000</v>
      </c>
      <c r="D59" s="40">
        <f>SUM(D11:D58)</f>
        <v>328085234</v>
      </c>
      <c r="E59" s="40">
        <f>SUM(E11:E58)</f>
        <v>16899700</v>
      </c>
      <c r="F59" s="40">
        <f>SUM(F11:F58)</f>
        <v>344984934</v>
      </c>
      <c r="G59" s="40">
        <f>SUM(G11:G58)</f>
        <v>534915066</v>
      </c>
      <c r="H59" s="41">
        <f t="shared" si="6"/>
        <v>39.207288782816228</v>
      </c>
      <c r="I59" s="42" t="s">
        <v>15</v>
      </c>
    </row>
    <row r="60" spans="1:9">
      <c r="C60" s="5"/>
      <c r="E60" s="5"/>
      <c r="G60" s="5"/>
    </row>
    <row r="61" spans="1:9">
      <c r="C61" s="43"/>
      <c r="E61" s="44" t="s">
        <v>66</v>
      </c>
      <c r="G61" s="5"/>
    </row>
    <row r="62" spans="1:9">
      <c r="B62" s="45" t="s">
        <v>34</v>
      </c>
      <c r="C62" s="61">
        <v>1854000</v>
      </c>
      <c r="E62" s="47" t="s">
        <v>35</v>
      </c>
      <c r="G62" s="5"/>
    </row>
    <row r="63" spans="1:9">
      <c r="B63" s="45" t="s">
        <v>36</v>
      </c>
      <c r="C63" s="48">
        <f>C62+E59</f>
        <v>18753700</v>
      </c>
      <c r="E63" s="47" t="s">
        <v>37</v>
      </c>
      <c r="G63" s="5"/>
    </row>
    <row r="64" spans="1:9">
      <c r="C64" s="5"/>
      <c r="E64" s="49"/>
      <c r="G64" s="5"/>
    </row>
    <row r="65" spans="3:7">
      <c r="C65" s="5"/>
      <c r="E65" s="47"/>
      <c r="G65" s="5"/>
    </row>
    <row r="66" spans="3:7">
      <c r="C66" s="5"/>
      <c r="E66" s="47"/>
      <c r="G66" s="5"/>
    </row>
    <row r="67" spans="3:7">
      <c r="C67" s="5"/>
      <c r="D67" s="81" t="s">
        <v>38</v>
      </c>
      <c r="E67" s="81"/>
      <c r="F67" s="81"/>
      <c r="G67" s="5"/>
    </row>
    <row r="68" spans="3:7">
      <c r="C68" s="5"/>
      <c r="D68" s="82" t="s">
        <v>39</v>
      </c>
      <c r="E68" s="82"/>
      <c r="F68" s="82"/>
      <c r="G68" s="5"/>
    </row>
  </sheetData>
  <mergeCells count="13">
    <mergeCell ref="H6:I7"/>
    <mergeCell ref="D67:F67"/>
    <mergeCell ref="D68:F68"/>
    <mergeCell ref="A1:I1"/>
    <mergeCell ref="A2:I2"/>
    <mergeCell ref="A3:I3"/>
    <mergeCell ref="A4:I4"/>
    <mergeCell ref="A6:A7"/>
    <mergeCell ref="B6:B7"/>
    <mergeCell ref="C6:C7"/>
    <mergeCell ref="D6:E6"/>
    <mergeCell ref="F6:F7"/>
    <mergeCell ref="G6:G7"/>
  </mergeCells>
  <pageMargins left="0.31496062992125984" right="0.31496062992125984" top="0.74803149606299213" bottom="1.3385826771653544" header="0.31496062992125984" footer="0.31496062992125984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rm1</vt:lpstr>
      <vt:lpstr>rm2</vt:lpstr>
      <vt:lpstr>rm3</vt:lpstr>
      <vt:lpstr>rm4</vt:lpstr>
      <vt:lpstr>rm5</vt:lpstr>
      <vt:lpstr>rm6</vt:lpstr>
      <vt:lpstr>rm7</vt:lpstr>
      <vt:lpstr>rm8</vt:lpstr>
      <vt:lpstr>rm9</vt:lpstr>
      <vt:lpstr>rm10</vt:lpstr>
      <vt:lpstr>rm11</vt:lpstr>
      <vt:lpstr>rm12</vt:lpstr>
      <vt:lpstr>rm13</vt:lpstr>
      <vt:lpstr>rm14</vt:lpstr>
      <vt:lpstr>rm15</vt:lpstr>
      <vt:lpstr>rm16</vt:lpstr>
      <vt:lpstr>rm17</vt:lpstr>
      <vt:lpstr>rm18</vt:lpstr>
      <vt:lpstr>rm 19</vt:lpstr>
      <vt:lpstr>rm 20</vt:lpstr>
      <vt:lpstr>rm 21</vt:lpstr>
      <vt:lpstr>rm 22</vt:lpstr>
      <vt:lpstr>Sheet2</vt:lpstr>
      <vt:lpstr>Sheet3</vt:lpstr>
      <vt:lpstr>'rm 19'!Print_Titles</vt:lpstr>
      <vt:lpstr>'rm 20'!Print_Titles</vt:lpstr>
      <vt:lpstr>'rm 21'!Print_Titles</vt:lpstr>
      <vt:lpstr>'rm 22'!Print_Titles</vt:lpstr>
      <vt:lpstr>'rm1'!Print_Titles</vt:lpstr>
      <vt:lpstr>'rm10'!Print_Titles</vt:lpstr>
      <vt:lpstr>'rm11'!Print_Titles</vt:lpstr>
      <vt:lpstr>'rm12'!Print_Titles</vt:lpstr>
      <vt:lpstr>'rm13'!Print_Titles</vt:lpstr>
      <vt:lpstr>'rm14'!Print_Titles</vt:lpstr>
      <vt:lpstr>'rm15'!Print_Titles</vt:lpstr>
      <vt:lpstr>'rm16'!Print_Titles</vt:lpstr>
      <vt:lpstr>'rm17'!Print_Titles</vt:lpstr>
      <vt:lpstr>'rm18'!Print_Titles</vt:lpstr>
      <vt:lpstr>'rm2'!Print_Titles</vt:lpstr>
      <vt:lpstr>'rm3'!Print_Titles</vt:lpstr>
      <vt:lpstr>'rm4'!Print_Titles</vt:lpstr>
      <vt:lpstr>'rm5'!Print_Titles</vt:lpstr>
      <vt:lpstr>'rm6'!Print_Titles</vt:lpstr>
      <vt:lpstr>'rm7'!Print_Titles</vt:lpstr>
      <vt:lpstr>'rm8'!Print_Titles</vt:lpstr>
      <vt:lpstr>'rm9'!Print_Titles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 P845</dc:creator>
  <cp:lastModifiedBy>TOSHIBA P845</cp:lastModifiedBy>
  <cp:lastPrinted>2020-08-13T01:39:28Z</cp:lastPrinted>
  <dcterms:created xsi:type="dcterms:W3CDTF">2020-01-28T19:24:30Z</dcterms:created>
  <dcterms:modified xsi:type="dcterms:W3CDTF">2020-09-02T01:54:23Z</dcterms:modified>
</cp:coreProperties>
</file>