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0" yWindow="675" windowWidth="15600" windowHeight="6870"/>
  </bookViews>
  <sheets>
    <sheet name="real" sheetId="41" r:id="rId1"/>
    <sheet name="51B.525112" sheetId="29" r:id="rId2"/>
    <sheet name="51B.525113" sheetId="32" r:id="rId3"/>
    <sheet name="51B.525115" sheetId="31" r:id="rId4"/>
    <sheet name="51B.525119" sheetId="1" r:id="rId5"/>
    <sheet name="51B.525121" sheetId="42" r:id="rId6"/>
    <sheet name="52B.525112" sheetId="30" r:id="rId7"/>
    <sheet name="52B.525115 " sheetId="38" r:id="rId8"/>
    <sheet name="53BB.525112" sheetId="36" r:id="rId9"/>
    <sheet name="53BI.525119" sheetId="39" r:id="rId10"/>
    <sheet name="54B.525113" sheetId="33" r:id="rId11"/>
    <sheet name="Sheet2" sheetId="2" r:id="rId12"/>
    <sheet name="Sheet3" sheetId="3" r:id="rId13"/>
  </sheets>
  <externalReferences>
    <externalReference r:id="rId14"/>
    <externalReference r:id="rId15"/>
    <externalReference r:id="rId16"/>
    <externalReference r:id="rId17"/>
    <externalReference r:id="rId18"/>
  </externalReferences>
  <calcPr calcId="124519"/>
</workbook>
</file>

<file path=xl/calcChain.xml><?xml version="1.0" encoding="utf-8"?>
<calcChain xmlns="http://schemas.openxmlformats.org/spreadsheetml/2006/main">
  <c r="C52" i="41"/>
  <c r="E30"/>
  <c r="E29"/>
  <c r="I18" i="32"/>
  <c r="E21" i="41"/>
  <c r="E14" s="1"/>
  <c r="K22" i="29"/>
  <c r="H24" i="32" l="1"/>
  <c r="I22" l="1"/>
  <c r="N118" i="41"/>
  <c r="N134"/>
  <c r="N343"/>
  <c r="N350"/>
  <c r="N376"/>
  <c r="N377"/>
  <c r="N385"/>
  <c r="M406"/>
  <c r="M403"/>
  <c r="M399"/>
  <c r="M396"/>
  <c r="M395" s="1"/>
  <c r="M392"/>
  <c r="M390"/>
  <c r="M386"/>
  <c r="M383"/>
  <c r="M382"/>
  <c r="M379"/>
  <c r="M375"/>
  <c r="M374" s="1"/>
  <c r="M371"/>
  <c r="M368"/>
  <c r="M367" s="1"/>
  <c r="M364"/>
  <c r="M361"/>
  <c r="M357"/>
  <c r="M355"/>
  <c r="M351"/>
  <c r="M348"/>
  <c r="M347" s="1"/>
  <c r="M344"/>
  <c r="M341"/>
  <c r="M337"/>
  <c r="M334"/>
  <c r="M333" s="1"/>
  <c r="M330"/>
  <c r="M328"/>
  <c r="M324"/>
  <c r="M322"/>
  <c r="M319"/>
  <c r="M317"/>
  <c r="M316" s="1"/>
  <c r="M314"/>
  <c r="M313" s="1"/>
  <c r="M310"/>
  <c r="M301"/>
  <c r="M296"/>
  <c r="M294"/>
  <c r="M293" s="1"/>
  <c r="M287"/>
  <c r="M284"/>
  <c r="M282"/>
  <c r="M281" s="1"/>
  <c r="M279"/>
  <c r="M274"/>
  <c r="M272"/>
  <c r="M270"/>
  <c r="M269" s="1"/>
  <c r="M267"/>
  <c r="M263"/>
  <c r="M261"/>
  <c r="M259"/>
  <c r="M258" s="1"/>
  <c r="M256"/>
  <c r="M252"/>
  <c r="M249"/>
  <c r="M246"/>
  <c r="M238"/>
  <c r="M236"/>
  <c r="M234"/>
  <c r="M233" s="1"/>
  <c r="M231"/>
  <c r="M224"/>
  <c r="M220"/>
  <c r="M218"/>
  <c r="M215"/>
  <c r="M211"/>
  <c r="M208"/>
  <c r="M205"/>
  <c r="M201"/>
  <c r="M199"/>
  <c r="M195"/>
  <c r="M192" s="1"/>
  <c r="M193"/>
  <c r="M189"/>
  <c r="M187"/>
  <c r="M186" s="1"/>
  <c r="M183"/>
  <c r="M180"/>
  <c r="M176"/>
  <c r="M172"/>
  <c r="M168"/>
  <c r="M167" s="1"/>
  <c r="M164"/>
  <c r="M160"/>
  <c r="M159" s="1"/>
  <c r="M157"/>
  <c r="M153"/>
  <c r="M149"/>
  <c r="M144" s="1"/>
  <c r="M145"/>
  <c r="M140"/>
  <c r="M136"/>
  <c r="M135" s="1"/>
  <c r="M132"/>
  <c r="M128"/>
  <c r="M127" s="1"/>
  <c r="M124"/>
  <c r="M120"/>
  <c r="M114"/>
  <c r="M109"/>
  <c r="M108" s="1"/>
  <c r="M94"/>
  <c r="M81"/>
  <c r="M61"/>
  <c r="M60"/>
  <c r="M52"/>
  <c r="M43"/>
  <c r="M31"/>
  <c r="M22"/>
  <c r="E218"/>
  <c r="E63"/>
  <c r="D63"/>
  <c r="D311"/>
  <c r="D61"/>
  <c r="D60"/>
  <c r="I15" i="42"/>
  <c r="I14"/>
  <c r="H14"/>
  <c r="G14"/>
  <c r="H15"/>
  <c r="I23" i="32"/>
  <c r="M179" i="41" l="1"/>
  <c r="M217"/>
  <c r="M402"/>
  <c r="M354"/>
  <c r="M119"/>
  <c r="M171"/>
  <c r="M203"/>
  <c r="M245"/>
  <c r="M327"/>
  <c r="M340"/>
  <c r="M389"/>
  <c r="M152"/>
  <c r="M198"/>
  <c r="M321"/>
  <c r="M360"/>
  <c r="M59"/>
  <c r="M58" s="1"/>
  <c r="M204"/>
  <c r="G15" i="42"/>
  <c r="M57" i="41" l="1"/>
  <c r="M326"/>
  <c r="E33"/>
  <c r="G20" i="31"/>
  <c r="K19"/>
  <c r="K16"/>
  <c r="E22" i="41"/>
  <c r="K19" i="29"/>
  <c r="K18"/>
  <c r="E59" i="41"/>
  <c r="G23" i="29" l="1"/>
  <c r="H17" i="30"/>
  <c r="I17"/>
  <c r="G17"/>
  <c r="H22" i="32" l="1"/>
  <c r="I21"/>
  <c r="C59" i="41" l="1"/>
  <c r="C81"/>
  <c r="C94"/>
  <c r="C109"/>
  <c r="C114"/>
  <c r="C120"/>
  <c r="C124"/>
  <c r="C128"/>
  <c r="C132"/>
  <c r="C136"/>
  <c r="C140"/>
  <c r="C145"/>
  <c r="C153"/>
  <c r="C160"/>
  <c r="C164"/>
  <c r="C168"/>
  <c r="C172"/>
  <c r="C195"/>
  <c r="C208"/>
  <c r="D208"/>
  <c r="C211"/>
  <c r="C220"/>
  <c r="C224"/>
  <c r="C238"/>
  <c r="C246"/>
  <c r="C249"/>
  <c r="C252"/>
  <c r="C263"/>
  <c r="C267"/>
  <c r="C270"/>
  <c r="C274"/>
  <c r="C279"/>
  <c r="C282"/>
  <c r="C284"/>
  <c r="C287"/>
  <c r="C294"/>
  <c r="C296"/>
  <c r="C301"/>
  <c r="C310"/>
  <c r="C314"/>
  <c r="C317"/>
  <c r="C319"/>
  <c r="C324"/>
  <c r="C328"/>
  <c r="D330"/>
  <c r="D334"/>
  <c r="D337"/>
  <c r="D341"/>
  <c r="D344"/>
  <c r="D348"/>
  <c r="C330"/>
  <c r="C334"/>
  <c r="C337"/>
  <c r="C341"/>
  <c r="C344"/>
  <c r="C348"/>
  <c r="C351"/>
  <c r="C355"/>
  <c r="D355"/>
  <c r="C357"/>
  <c r="C361"/>
  <c r="C364"/>
  <c r="C368"/>
  <c r="C371"/>
  <c r="C375"/>
  <c r="C379"/>
  <c r="C383"/>
  <c r="C386"/>
  <c r="C392"/>
  <c r="D392"/>
  <c r="C396"/>
  <c r="D396"/>
  <c r="C399"/>
  <c r="C403"/>
  <c r="C406"/>
  <c r="C205"/>
  <c r="C215"/>
  <c r="D211"/>
  <c r="F210"/>
  <c r="D340" l="1"/>
  <c r="H210"/>
  <c r="N210"/>
  <c r="D333"/>
  <c r="G210"/>
  <c r="C43"/>
  <c r="C31"/>
  <c r="C22"/>
  <c r="C14"/>
  <c r="F104"/>
  <c r="F105"/>
  <c r="H104" l="1"/>
  <c r="N104"/>
  <c r="G105"/>
  <c r="N105"/>
  <c r="G104"/>
  <c r="H105"/>
  <c r="D14" l="1"/>
  <c r="D31"/>
  <c r="D43"/>
  <c r="D59"/>
  <c r="D81"/>
  <c r="D94"/>
  <c r="D114"/>
  <c r="C149"/>
  <c r="C157"/>
  <c r="D172"/>
  <c r="C180"/>
  <c r="C179" s="1"/>
  <c r="C322"/>
  <c r="C390"/>
  <c r="C402"/>
  <c r="D403"/>
  <c r="C395"/>
  <c r="F51" l="1"/>
  <c r="H51" l="1"/>
  <c r="N51"/>
  <c r="G51"/>
  <c r="G56" i="39"/>
  <c r="I49" l="1"/>
  <c r="H49"/>
  <c r="K155" i="41" l="1"/>
  <c r="K102"/>
  <c r="F362" l="1"/>
  <c r="N362" s="1"/>
  <c r="F363"/>
  <c r="N363" s="1"/>
  <c r="K381"/>
  <c r="K380"/>
  <c r="K366"/>
  <c r="K365"/>
  <c r="K338"/>
  <c r="K312"/>
  <c r="E168" l="1"/>
  <c r="E176" l="1"/>
  <c r="F123"/>
  <c r="E379"/>
  <c r="G123" l="1"/>
  <c r="N123"/>
  <c r="E364"/>
  <c r="H123"/>
  <c r="E337" l="1"/>
  <c r="E296" l="1"/>
  <c r="E120" l="1"/>
  <c r="F122"/>
  <c r="N122" s="1"/>
  <c r="F156"/>
  <c r="N156" s="1"/>
  <c r="E172" l="1"/>
  <c r="E153"/>
  <c r="H122"/>
  <c r="G122"/>
  <c r="H156"/>
  <c r="G156"/>
  <c r="H16" i="33" l="1"/>
  <c r="I16"/>
  <c r="G16"/>
  <c r="I15"/>
  <c r="I14"/>
  <c r="E53" i="41"/>
  <c r="D22" l="1"/>
  <c r="D386"/>
  <c r="H385"/>
  <c r="G385"/>
  <c r="D383"/>
  <c r="D379"/>
  <c r="D375"/>
  <c r="D371"/>
  <c r="D364"/>
  <c r="D361"/>
  <c r="D357"/>
  <c r="D351"/>
  <c r="D347" s="1"/>
  <c r="H350"/>
  <c r="G350"/>
  <c r="E348"/>
  <c r="C316"/>
  <c r="D310"/>
  <c r="E301"/>
  <c r="D301"/>
  <c r="F307"/>
  <c r="F308"/>
  <c r="F309"/>
  <c r="D296"/>
  <c r="D287"/>
  <c r="D274"/>
  <c r="C272"/>
  <c r="D263"/>
  <c r="C261"/>
  <c r="C259"/>
  <c r="C256"/>
  <c r="D252"/>
  <c r="F251"/>
  <c r="D249"/>
  <c r="D238"/>
  <c r="C234"/>
  <c r="C236"/>
  <c r="F232"/>
  <c r="N232" s="1"/>
  <c r="C231"/>
  <c r="D231"/>
  <c r="D224"/>
  <c r="D220"/>
  <c r="C218"/>
  <c r="D218"/>
  <c r="H308" l="1"/>
  <c r="N308"/>
  <c r="H309"/>
  <c r="N309"/>
  <c r="H251"/>
  <c r="N251"/>
  <c r="H307"/>
  <c r="N307"/>
  <c r="C281"/>
  <c r="C203"/>
  <c r="G308"/>
  <c r="F301"/>
  <c r="N301" s="1"/>
  <c r="G309"/>
  <c r="G307"/>
  <c r="G251"/>
  <c r="C217"/>
  <c r="C201" l="1"/>
  <c r="C199"/>
  <c r="F177"/>
  <c r="F178"/>
  <c r="C176"/>
  <c r="C171" s="1"/>
  <c r="D176"/>
  <c r="F175"/>
  <c r="C167"/>
  <c r="D168"/>
  <c r="D167" s="1"/>
  <c r="D160"/>
  <c r="C152"/>
  <c r="D153"/>
  <c r="D145"/>
  <c r="F145" s="1"/>
  <c r="N145" s="1"/>
  <c r="D136"/>
  <c r="H134"/>
  <c r="G134"/>
  <c r="D132"/>
  <c r="F131"/>
  <c r="D128"/>
  <c r="D120"/>
  <c r="F120" s="1"/>
  <c r="N120" s="1"/>
  <c r="E109"/>
  <c r="D109"/>
  <c r="D108" s="1"/>
  <c r="F113"/>
  <c r="F84"/>
  <c r="F85"/>
  <c r="F86"/>
  <c r="F87"/>
  <c r="F88"/>
  <c r="F89"/>
  <c r="F90"/>
  <c r="F91"/>
  <c r="F92"/>
  <c r="F93"/>
  <c r="F83"/>
  <c r="F82"/>
  <c r="G85" l="1"/>
  <c r="N85"/>
  <c r="G89"/>
  <c r="N89"/>
  <c r="G86"/>
  <c r="N86"/>
  <c r="G131"/>
  <c r="N131"/>
  <c r="G93"/>
  <c r="N93"/>
  <c r="G90"/>
  <c r="N90"/>
  <c r="G87"/>
  <c r="N87"/>
  <c r="H113"/>
  <c r="N113"/>
  <c r="H175"/>
  <c r="N175"/>
  <c r="G177"/>
  <c r="N177"/>
  <c r="G83"/>
  <c r="N83"/>
  <c r="G82"/>
  <c r="N82"/>
  <c r="G91"/>
  <c r="N91"/>
  <c r="G92"/>
  <c r="N92"/>
  <c r="G88"/>
  <c r="N88"/>
  <c r="G84"/>
  <c r="N84"/>
  <c r="H178"/>
  <c r="N178"/>
  <c r="F176"/>
  <c r="D171"/>
  <c r="F171" s="1"/>
  <c r="N171" s="1"/>
  <c r="H177"/>
  <c r="G178"/>
  <c r="F172"/>
  <c r="N172" s="1"/>
  <c r="G175"/>
  <c r="H131"/>
  <c r="F109"/>
  <c r="G113"/>
  <c r="G109" l="1"/>
  <c r="N109"/>
  <c r="H176"/>
  <c r="N176"/>
  <c r="G176"/>
  <c r="H82"/>
  <c r="H83"/>
  <c r="H84"/>
  <c r="H85"/>
  <c r="H86"/>
  <c r="H87"/>
  <c r="H88"/>
  <c r="H89"/>
  <c r="H90"/>
  <c r="H91"/>
  <c r="H92"/>
  <c r="H93"/>
  <c r="E81"/>
  <c r="F81" l="1"/>
  <c r="G81" l="1"/>
  <c r="N81"/>
  <c r="H81"/>
  <c r="F67" l="1"/>
  <c r="F68"/>
  <c r="F69"/>
  <c r="F70"/>
  <c r="F71"/>
  <c r="F72"/>
  <c r="F73"/>
  <c r="F74"/>
  <c r="F75"/>
  <c r="F76"/>
  <c r="F77"/>
  <c r="F78"/>
  <c r="F79"/>
  <c r="F80"/>
  <c r="D52"/>
  <c r="E52"/>
  <c r="F53"/>
  <c r="N53" s="1"/>
  <c r="F54"/>
  <c r="F55"/>
  <c r="F56"/>
  <c r="G16" i="1"/>
  <c r="F21" i="41"/>
  <c r="E31"/>
  <c r="H79" l="1"/>
  <c r="N79"/>
  <c r="H75"/>
  <c r="N75"/>
  <c r="H71"/>
  <c r="N71"/>
  <c r="H67"/>
  <c r="N67"/>
  <c r="G80"/>
  <c r="N80"/>
  <c r="G76"/>
  <c r="N76"/>
  <c r="G72"/>
  <c r="N72"/>
  <c r="H68"/>
  <c r="N68"/>
  <c r="H54"/>
  <c r="N54"/>
  <c r="H77"/>
  <c r="N77"/>
  <c r="H73"/>
  <c r="N73"/>
  <c r="H69"/>
  <c r="N69"/>
  <c r="H55"/>
  <c r="N55"/>
  <c r="H56"/>
  <c r="N56"/>
  <c r="H78"/>
  <c r="N78"/>
  <c r="H74"/>
  <c r="N74"/>
  <c r="H70"/>
  <c r="N70"/>
  <c r="H21"/>
  <c r="N21"/>
  <c r="F52"/>
  <c r="N52" s="1"/>
  <c r="H80"/>
  <c r="G73"/>
  <c r="G77"/>
  <c r="H72"/>
  <c r="H76"/>
  <c r="G78"/>
  <c r="G74"/>
  <c r="G79"/>
  <c r="G75"/>
  <c r="G71"/>
  <c r="G70"/>
  <c r="G69"/>
  <c r="G68"/>
  <c r="G67"/>
  <c r="G56"/>
  <c r="G54"/>
  <c r="G55"/>
  <c r="G21"/>
  <c r="F28" l="1"/>
  <c r="F29"/>
  <c r="F30"/>
  <c r="F408"/>
  <c r="F407"/>
  <c r="D406"/>
  <c r="F405"/>
  <c r="F404"/>
  <c r="F403"/>
  <c r="N403" s="1"/>
  <c r="F401"/>
  <c r="F400"/>
  <c r="D399"/>
  <c r="F399" s="1"/>
  <c r="N399" s="1"/>
  <c r="F398"/>
  <c r="F397"/>
  <c r="F396"/>
  <c r="N396" s="1"/>
  <c r="F394"/>
  <c r="F393"/>
  <c r="F392"/>
  <c r="N392" s="1"/>
  <c r="F391"/>
  <c r="E390"/>
  <c r="D390"/>
  <c r="F388"/>
  <c r="F387"/>
  <c r="F386"/>
  <c r="N386" s="1"/>
  <c r="F384"/>
  <c r="F383"/>
  <c r="N383" s="1"/>
  <c r="F381"/>
  <c r="F380"/>
  <c r="F379"/>
  <c r="F378"/>
  <c r="H377"/>
  <c r="G377"/>
  <c r="H376"/>
  <c r="G376"/>
  <c r="E375"/>
  <c r="F373"/>
  <c r="F372"/>
  <c r="F371"/>
  <c r="N371" s="1"/>
  <c r="F370"/>
  <c r="F369"/>
  <c r="D368"/>
  <c r="F366"/>
  <c r="F365"/>
  <c r="F364"/>
  <c r="H363"/>
  <c r="G363"/>
  <c r="H362"/>
  <c r="G362"/>
  <c r="E361"/>
  <c r="F359"/>
  <c r="F358"/>
  <c r="F357"/>
  <c r="N357" s="1"/>
  <c r="F356"/>
  <c r="F355"/>
  <c r="F353"/>
  <c r="F352"/>
  <c r="E351"/>
  <c r="F349"/>
  <c r="N349" s="1"/>
  <c r="F346"/>
  <c r="F345"/>
  <c r="H343"/>
  <c r="G343"/>
  <c r="F342"/>
  <c r="F341"/>
  <c r="F339"/>
  <c r="F338"/>
  <c r="F337"/>
  <c r="F336"/>
  <c r="F335"/>
  <c r="E334"/>
  <c r="F332"/>
  <c r="F331"/>
  <c r="E330"/>
  <c r="F329"/>
  <c r="E328"/>
  <c r="D328"/>
  <c r="F325"/>
  <c r="D324"/>
  <c r="F324" s="1"/>
  <c r="N324" s="1"/>
  <c r="F323"/>
  <c r="D322"/>
  <c r="F320"/>
  <c r="E319"/>
  <c r="D319"/>
  <c r="F318"/>
  <c r="D317"/>
  <c r="F315"/>
  <c r="D314"/>
  <c r="F312"/>
  <c r="F306"/>
  <c r="F305"/>
  <c r="F304"/>
  <c r="F303"/>
  <c r="F302"/>
  <c r="F300"/>
  <c r="F299"/>
  <c r="F298"/>
  <c r="F297"/>
  <c r="F296"/>
  <c r="N296" s="1"/>
  <c r="F295"/>
  <c r="D294"/>
  <c r="F294" s="1"/>
  <c r="F292"/>
  <c r="F291"/>
  <c r="F290"/>
  <c r="F289"/>
  <c r="F288"/>
  <c r="F287"/>
  <c r="F286"/>
  <c r="F285"/>
  <c r="D284"/>
  <c r="F284" s="1"/>
  <c r="N284" s="1"/>
  <c r="F283"/>
  <c r="D282"/>
  <c r="F280"/>
  <c r="D279"/>
  <c r="F279" s="1"/>
  <c r="N279" s="1"/>
  <c r="F278"/>
  <c r="F277"/>
  <c r="F276"/>
  <c r="F275"/>
  <c r="F274"/>
  <c r="F273"/>
  <c r="D272"/>
  <c r="F271"/>
  <c r="D270"/>
  <c r="F270" s="1"/>
  <c r="N270" s="1"/>
  <c r="F268"/>
  <c r="D267"/>
  <c r="F267" s="1"/>
  <c r="N267" s="1"/>
  <c r="F266"/>
  <c r="F265"/>
  <c r="F264"/>
  <c r="F263"/>
  <c r="F262"/>
  <c r="D261"/>
  <c r="F261" s="1"/>
  <c r="N261" s="1"/>
  <c r="F260"/>
  <c r="D259"/>
  <c r="F259" s="1"/>
  <c r="F257"/>
  <c r="D256"/>
  <c r="F256" s="1"/>
  <c r="N256" s="1"/>
  <c r="F255"/>
  <c r="F254"/>
  <c r="F253"/>
  <c r="F252"/>
  <c r="F250"/>
  <c r="F249"/>
  <c r="N249" s="1"/>
  <c r="F248"/>
  <c r="F247"/>
  <c r="D246"/>
  <c r="F246" s="1"/>
  <c r="N246" s="1"/>
  <c r="F244"/>
  <c r="F243"/>
  <c r="F242"/>
  <c r="F241"/>
  <c r="F240"/>
  <c r="F239"/>
  <c r="F238"/>
  <c r="F237"/>
  <c r="D236"/>
  <c r="F236" s="1"/>
  <c r="N236" s="1"/>
  <c r="F235"/>
  <c r="D234"/>
  <c r="H232"/>
  <c r="F230"/>
  <c r="F229"/>
  <c r="F228"/>
  <c r="F227"/>
  <c r="F226"/>
  <c r="F225"/>
  <c r="F224"/>
  <c r="N224" s="1"/>
  <c r="F223"/>
  <c r="F222"/>
  <c r="F221"/>
  <c r="F220"/>
  <c r="F219"/>
  <c r="F218"/>
  <c r="N218" s="1"/>
  <c r="F216"/>
  <c r="D215"/>
  <c r="F215" s="1"/>
  <c r="F214"/>
  <c r="F213"/>
  <c r="F212"/>
  <c r="F211"/>
  <c r="F209"/>
  <c r="F208"/>
  <c r="F207"/>
  <c r="F206"/>
  <c r="D205"/>
  <c r="F202"/>
  <c r="D201"/>
  <c r="F201" s="1"/>
  <c r="N201" s="1"/>
  <c r="F200"/>
  <c r="D199"/>
  <c r="F199" s="1"/>
  <c r="N199" s="1"/>
  <c r="F197"/>
  <c r="F196"/>
  <c r="D195"/>
  <c r="F195" s="1"/>
  <c r="N195" s="1"/>
  <c r="F194"/>
  <c r="D193"/>
  <c r="F193" s="1"/>
  <c r="N193" s="1"/>
  <c r="F191"/>
  <c r="F190"/>
  <c r="D189"/>
  <c r="F189" s="1"/>
  <c r="F188"/>
  <c r="D187"/>
  <c r="F187" s="1"/>
  <c r="N187" s="1"/>
  <c r="F185"/>
  <c r="F184"/>
  <c r="D183"/>
  <c r="F183" s="1"/>
  <c r="F182"/>
  <c r="F181"/>
  <c r="D180"/>
  <c r="F174"/>
  <c r="N174" s="1"/>
  <c r="F173"/>
  <c r="F170"/>
  <c r="F169"/>
  <c r="F168"/>
  <c r="N168" s="1"/>
  <c r="F166"/>
  <c r="F165"/>
  <c r="D164"/>
  <c r="F164" s="1"/>
  <c r="N164" s="1"/>
  <c r="F163"/>
  <c r="F162"/>
  <c r="F161"/>
  <c r="F158"/>
  <c r="D157"/>
  <c r="F155"/>
  <c r="F154"/>
  <c r="F153"/>
  <c r="N153" s="1"/>
  <c r="F151"/>
  <c r="F150"/>
  <c r="D149"/>
  <c r="F148"/>
  <c r="F147"/>
  <c r="F146"/>
  <c r="G145"/>
  <c r="F143"/>
  <c r="F142"/>
  <c r="F141"/>
  <c r="E140"/>
  <c r="D140"/>
  <c r="F139"/>
  <c r="F138"/>
  <c r="F137"/>
  <c r="E136"/>
  <c r="F133"/>
  <c r="N133" s="1"/>
  <c r="E132"/>
  <c r="F130"/>
  <c r="F129"/>
  <c r="F128"/>
  <c r="F126"/>
  <c r="F125"/>
  <c r="D124"/>
  <c r="F124" s="1"/>
  <c r="N124" s="1"/>
  <c r="F121"/>
  <c r="H120"/>
  <c r="F117"/>
  <c r="F116"/>
  <c r="F115"/>
  <c r="F114"/>
  <c r="N114" s="1"/>
  <c r="F112"/>
  <c r="F111"/>
  <c r="F110"/>
  <c r="F107"/>
  <c r="E106"/>
  <c r="F106" s="1"/>
  <c r="N106" s="1"/>
  <c r="F103"/>
  <c r="F102"/>
  <c r="F101"/>
  <c r="F100"/>
  <c r="F99"/>
  <c r="F98"/>
  <c r="F97"/>
  <c r="F96"/>
  <c r="F95"/>
  <c r="E94"/>
  <c r="F66"/>
  <c r="N66" s="1"/>
  <c r="F65"/>
  <c r="F64"/>
  <c r="N64" s="1"/>
  <c r="F63"/>
  <c r="F62"/>
  <c r="F61"/>
  <c r="F60"/>
  <c r="F50"/>
  <c r="F49"/>
  <c r="F48"/>
  <c r="F47"/>
  <c r="F46"/>
  <c r="F45"/>
  <c r="F44"/>
  <c r="E43"/>
  <c r="F42"/>
  <c r="F41"/>
  <c r="F40"/>
  <c r="F39"/>
  <c r="F38"/>
  <c r="F37"/>
  <c r="F36"/>
  <c r="F35"/>
  <c r="F34"/>
  <c r="F33"/>
  <c r="N33" s="1"/>
  <c r="F32"/>
  <c r="F27"/>
  <c r="F26"/>
  <c r="F25"/>
  <c r="F24"/>
  <c r="F23"/>
  <c r="F20"/>
  <c r="F19"/>
  <c r="F18"/>
  <c r="F17"/>
  <c r="N17" s="1"/>
  <c r="F16"/>
  <c r="F15"/>
  <c r="G19" l="1"/>
  <c r="N19"/>
  <c r="H25"/>
  <c r="N25"/>
  <c r="G37"/>
  <c r="N37"/>
  <c r="G41"/>
  <c r="N41"/>
  <c r="G45"/>
  <c r="N45"/>
  <c r="G49"/>
  <c r="N49"/>
  <c r="H62"/>
  <c r="N62"/>
  <c r="H97"/>
  <c r="N97"/>
  <c r="H101"/>
  <c r="N101"/>
  <c r="G107"/>
  <c r="N107"/>
  <c r="H126"/>
  <c r="N126"/>
  <c r="G138"/>
  <c r="N138"/>
  <c r="H141"/>
  <c r="N141"/>
  <c r="H146"/>
  <c r="N146"/>
  <c r="H150"/>
  <c r="N150"/>
  <c r="G155"/>
  <c r="N155"/>
  <c r="H162"/>
  <c r="N162"/>
  <c r="H166"/>
  <c r="N166"/>
  <c r="G173"/>
  <c r="N173"/>
  <c r="H182"/>
  <c r="N182"/>
  <c r="H191"/>
  <c r="N191"/>
  <c r="G196"/>
  <c r="N196"/>
  <c r="G207"/>
  <c r="N207"/>
  <c r="G212"/>
  <c r="N212"/>
  <c r="H216"/>
  <c r="N216"/>
  <c r="H221"/>
  <c r="N221"/>
  <c r="H225"/>
  <c r="N225"/>
  <c r="G229"/>
  <c r="N229"/>
  <c r="G235"/>
  <c r="N235"/>
  <c r="H239"/>
  <c r="N239"/>
  <c r="H243"/>
  <c r="N243"/>
  <c r="H248"/>
  <c r="N248"/>
  <c r="H253"/>
  <c r="N253"/>
  <c r="G257"/>
  <c r="N257"/>
  <c r="H262"/>
  <c r="N262"/>
  <c r="H266"/>
  <c r="N266"/>
  <c r="H271"/>
  <c r="N271"/>
  <c r="H275"/>
  <c r="N275"/>
  <c r="H288"/>
  <c r="N288"/>
  <c r="H292"/>
  <c r="N292"/>
  <c r="H297"/>
  <c r="N297"/>
  <c r="G302"/>
  <c r="N302"/>
  <c r="G306"/>
  <c r="N306"/>
  <c r="H320"/>
  <c r="N320"/>
  <c r="H325"/>
  <c r="N325"/>
  <c r="H335"/>
  <c r="N335"/>
  <c r="H339"/>
  <c r="N339"/>
  <c r="H356"/>
  <c r="N356"/>
  <c r="G372"/>
  <c r="N372"/>
  <c r="H379"/>
  <c r="N379"/>
  <c r="H384"/>
  <c r="N384"/>
  <c r="G393"/>
  <c r="N393"/>
  <c r="H398"/>
  <c r="N398"/>
  <c r="G407"/>
  <c r="N407"/>
  <c r="G24"/>
  <c r="N24"/>
  <c r="H36"/>
  <c r="N36"/>
  <c r="G40"/>
  <c r="N40"/>
  <c r="G44"/>
  <c r="N44"/>
  <c r="G48"/>
  <c r="N48"/>
  <c r="H65"/>
  <c r="N65"/>
  <c r="G96"/>
  <c r="N96"/>
  <c r="G100"/>
  <c r="N100"/>
  <c r="H112"/>
  <c r="N112"/>
  <c r="H117"/>
  <c r="N117"/>
  <c r="H125"/>
  <c r="N125"/>
  <c r="G130"/>
  <c r="N130"/>
  <c r="H137"/>
  <c r="N137"/>
  <c r="H154"/>
  <c r="N154"/>
  <c r="G161"/>
  <c r="N161"/>
  <c r="G165"/>
  <c r="N165"/>
  <c r="G170"/>
  <c r="N170"/>
  <c r="G181"/>
  <c r="N181"/>
  <c r="G185"/>
  <c r="N185"/>
  <c r="H190"/>
  <c r="N190"/>
  <c r="G200"/>
  <c r="N200"/>
  <c r="H206"/>
  <c r="N206"/>
  <c r="H211"/>
  <c r="N211"/>
  <c r="G215"/>
  <c r="N215"/>
  <c r="G220"/>
  <c r="N220"/>
  <c r="G228"/>
  <c r="N228"/>
  <c r="G238"/>
  <c r="N238"/>
  <c r="H242"/>
  <c r="N242"/>
  <c r="G247"/>
  <c r="N247"/>
  <c r="G252"/>
  <c r="N252"/>
  <c r="G265"/>
  <c r="N265"/>
  <c r="H274"/>
  <c r="N274"/>
  <c r="G278"/>
  <c r="N278"/>
  <c r="G283"/>
  <c r="N283"/>
  <c r="G287"/>
  <c r="N287"/>
  <c r="H291"/>
  <c r="N291"/>
  <c r="H300"/>
  <c r="N300"/>
  <c r="H305"/>
  <c r="N305"/>
  <c r="G315"/>
  <c r="N315"/>
  <c r="H329"/>
  <c r="N329"/>
  <c r="G338"/>
  <c r="N338"/>
  <c r="H355"/>
  <c r="N355"/>
  <c r="G359"/>
  <c r="N359"/>
  <c r="H366"/>
  <c r="N366"/>
  <c r="H378"/>
  <c r="N378"/>
  <c r="H388"/>
  <c r="N388"/>
  <c r="H397"/>
  <c r="N397"/>
  <c r="H401"/>
  <c r="N401"/>
  <c r="G15"/>
  <c r="N15"/>
  <c r="H27"/>
  <c r="N27"/>
  <c r="G39"/>
  <c r="N39"/>
  <c r="G47"/>
  <c r="N47"/>
  <c r="G95"/>
  <c r="N95"/>
  <c r="H99"/>
  <c r="N99"/>
  <c r="G103"/>
  <c r="N103"/>
  <c r="H111"/>
  <c r="N111"/>
  <c r="G116"/>
  <c r="N116"/>
  <c r="H129"/>
  <c r="N129"/>
  <c r="G143"/>
  <c r="N143"/>
  <c r="G148"/>
  <c r="N148"/>
  <c r="H158"/>
  <c r="N158"/>
  <c r="H169"/>
  <c r="N169"/>
  <c r="G184"/>
  <c r="N184"/>
  <c r="G189"/>
  <c r="N189"/>
  <c r="G194"/>
  <c r="N194"/>
  <c r="H209"/>
  <c r="N209"/>
  <c r="G214"/>
  <c r="N214"/>
  <c r="H219"/>
  <c r="N219"/>
  <c r="H223"/>
  <c r="N223"/>
  <c r="H227"/>
  <c r="N227"/>
  <c r="G237"/>
  <c r="N237"/>
  <c r="G241"/>
  <c r="N241"/>
  <c r="G250"/>
  <c r="N250"/>
  <c r="H255"/>
  <c r="N255"/>
  <c r="G260"/>
  <c r="N260"/>
  <c r="H264"/>
  <c r="N264"/>
  <c r="G268"/>
  <c r="N268"/>
  <c r="H273"/>
  <c r="N273"/>
  <c r="H277"/>
  <c r="N277"/>
  <c r="G286"/>
  <c r="N286"/>
  <c r="H290"/>
  <c r="N290"/>
  <c r="H295"/>
  <c r="N295"/>
  <c r="G299"/>
  <c r="N299"/>
  <c r="G304"/>
  <c r="N304"/>
  <c r="H323"/>
  <c r="N323"/>
  <c r="H332"/>
  <c r="N332"/>
  <c r="G337"/>
  <c r="N337"/>
  <c r="H342"/>
  <c r="N342"/>
  <c r="H346"/>
  <c r="N346"/>
  <c r="H353"/>
  <c r="N353"/>
  <c r="G358"/>
  <c r="N358"/>
  <c r="G365"/>
  <c r="N365"/>
  <c r="G370"/>
  <c r="N370"/>
  <c r="G381"/>
  <c r="N381"/>
  <c r="H387"/>
  <c r="N387"/>
  <c r="H391"/>
  <c r="N391"/>
  <c r="G400"/>
  <c r="N400"/>
  <c r="H405"/>
  <c r="N405"/>
  <c r="G18"/>
  <c r="N18"/>
  <c r="H32"/>
  <c r="N32"/>
  <c r="G23"/>
  <c r="N23"/>
  <c r="G35"/>
  <c r="N35"/>
  <c r="G16"/>
  <c r="N16"/>
  <c r="G20"/>
  <c r="N20"/>
  <c r="G26"/>
  <c r="N26"/>
  <c r="G34"/>
  <c r="N34"/>
  <c r="G38"/>
  <c r="K39" s="1"/>
  <c r="N38"/>
  <c r="G42"/>
  <c r="N42"/>
  <c r="H46"/>
  <c r="N46"/>
  <c r="G50"/>
  <c r="N50"/>
  <c r="H98"/>
  <c r="N98"/>
  <c r="H102"/>
  <c r="N102"/>
  <c r="G110"/>
  <c r="N110"/>
  <c r="G115"/>
  <c r="N115"/>
  <c r="G121"/>
  <c r="N121"/>
  <c r="G128"/>
  <c r="N128"/>
  <c r="H139"/>
  <c r="N139"/>
  <c r="G142"/>
  <c r="N142"/>
  <c r="G147"/>
  <c r="N147"/>
  <c r="H151"/>
  <c r="N151"/>
  <c r="G163"/>
  <c r="N163"/>
  <c r="H183"/>
  <c r="N183"/>
  <c r="G188"/>
  <c r="N188"/>
  <c r="H197"/>
  <c r="N197"/>
  <c r="H202"/>
  <c r="N202"/>
  <c r="G208"/>
  <c r="N208"/>
  <c r="G213"/>
  <c r="N213"/>
  <c r="H222"/>
  <c r="N222"/>
  <c r="H226"/>
  <c r="N226"/>
  <c r="G230"/>
  <c r="N230"/>
  <c r="H240"/>
  <c r="N240"/>
  <c r="H244"/>
  <c r="N244"/>
  <c r="H254"/>
  <c r="N254"/>
  <c r="G259"/>
  <c r="N259"/>
  <c r="H263"/>
  <c r="N263"/>
  <c r="G276"/>
  <c r="N276"/>
  <c r="G280"/>
  <c r="N280"/>
  <c r="H285"/>
  <c r="N285"/>
  <c r="G289"/>
  <c r="N289"/>
  <c r="G294"/>
  <c r="N294"/>
  <c r="G298"/>
  <c r="N298"/>
  <c r="H303"/>
  <c r="N303"/>
  <c r="H312"/>
  <c r="N312"/>
  <c r="H318"/>
  <c r="N318"/>
  <c r="H331"/>
  <c r="N331"/>
  <c r="G336"/>
  <c r="N336"/>
  <c r="H341"/>
  <c r="N341"/>
  <c r="H345"/>
  <c r="N345"/>
  <c r="H352"/>
  <c r="N352"/>
  <c r="G364"/>
  <c r="N364"/>
  <c r="H369"/>
  <c r="N369"/>
  <c r="H373"/>
  <c r="N373"/>
  <c r="H380"/>
  <c r="N380"/>
  <c r="H394"/>
  <c r="N394"/>
  <c r="H404"/>
  <c r="N404"/>
  <c r="G408"/>
  <c r="N408"/>
  <c r="G28"/>
  <c r="N28"/>
  <c r="G29"/>
  <c r="N29"/>
  <c r="H30"/>
  <c r="N30"/>
  <c r="G61"/>
  <c r="N61"/>
  <c r="G60"/>
  <c r="N60"/>
  <c r="H63"/>
  <c r="N63"/>
  <c r="D409"/>
  <c r="D203"/>
  <c r="F203" s="1"/>
  <c r="N203" s="1"/>
  <c r="H17"/>
  <c r="K23"/>
  <c r="H174"/>
  <c r="K174"/>
  <c r="F234"/>
  <c r="N234" s="1"/>
  <c r="D233"/>
  <c r="F31"/>
  <c r="D13"/>
  <c r="F22"/>
  <c r="E13"/>
  <c r="G349"/>
  <c r="G348" s="1"/>
  <c r="F348"/>
  <c r="F322"/>
  <c r="N322" s="1"/>
  <c r="D321"/>
  <c r="F317"/>
  <c r="N317" s="1"/>
  <c r="D316"/>
  <c r="F316" s="1"/>
  <c r="N316" s="1"/>
  <c r="F314"/>
  <c r="N314" s="1"/>
  <c r="D313"/>
  <c r="F313" s="1"/>
  <c r="F282"/>
  <c r="G282" s="1"/>
  <c r="D281"/>
  <c r="F281" s="1"/>
  <c r="F231"/>
  <c r="D217"/>
  <c r="F217" s="1"/>
  <c r="F205"/>
  <c r="F157"/>
  <c r="D152"/>
  <c r="F152" s="1"/>
  <c r="F149"/>
  <c r="D144"/>
  <c r="F406"/>
  <c r="N406" s="1"/>
  <c r="H153"/>
  <c r="G153"/>
  <c r="H133"/>
  <c r="G133"/>
  <c r="G33"/>
  <c r="K33"/>
  <c r="F108"/>
  <c r="D367"/>
  <c r="F367" s="1"/>
  <c r="H278"/>
  <c r="G288"/>
  <c r="H39"/>
  <c r="H109"/>
  <c r="G112"/>
  <c r="H163"/>
  <c r="H365"/>
  <c r="G369"/>
  <c r="F43"/>
  <c r="G46"/>
  <c r="H228"/>
  <c r="G240"/>
  <c r="G36"/>
  <c r="H229"/>
  <c r="G232"/>
  <c r="G141"/>
  <c r="H148"/>
  <c r="G150"/>
  <c r="G158"/>
  <c r="D179"/>
  <c r="F179" s="1"/>
  <c r="G223"/>
  <c r="D327"/>
  <c r="F330"/>
  <c r="N330" s="1"/>
  <c r="F334"/>
  <c r="F351"/>
  <c r="H381"/>
  <c r="H407"/>
  <c r="H115"/>
  <c r="H142"/>
  <c r="H184"/>
  <c r="D389"/>
  <c r="F389" s="1"/>
  <c r="G401"/>
  <c r="H29"/>
  <c r="G30"/>
  <c r="H28"/>
  <c r="G193"/>
  <c r="H193"/>
  <c r="G371"/>
  <c r="H371"/>
  <c r="G126"/>
  <c r="F132"/>
  <c r="G191"/>
  <c r="H200"/>
  <c r="G202"/>
  <c r="G206"/>
  <c r="H298"/>
  <c r="H304"/>
  <c r="H349"/>
  <c r="G352"/>
  <c r="H358"/>
  <c r="F390"/>
  <c r="G27"/>
  <c r="H130"/>
  <c r="H212"/>
  <c r="H338"/>
  <c r="F140"/>
  <c r="G221"/>
  <c r="G225"/>
  <c r="G264"/>
  <c r="D374"/>
  <c r="F374" s="1"/>
  <c r="G65"/>
  <c r="K65" s="1"/>
  <c r="H103"/>
  <c r="H18"/>
  <c r="G63"/>
  <c r="H95"/>
  <c r="G102"/>
  <c r="H246"/>
  <c r="G246"/>
  <c r="F333"/>
  <c r="G32"/>
  <c r="H35"/>
  <c r="H40"/>
  <c r="H47"/>
  <c r="H121"/>
  <c r="D135"/>
  <c r="F135" s="1"/>
  <c r="H147"/>
  <c r="H213"/>
  <c r="G216"/>
  <c r="G219"/>
  <c r="G242"/>
  <c r="G253"/>
  <c r="H265"/>
  <c r="G275"/>
  <c r="G290"/>
  <c r="G295"/>
  <c r="G303"/>
  <c r="G305"/>
  <c r="G312"/>
  <c r="H315"/>
  <c r="G335"/>
  <c r="F340"/>
  <c r="F361"/>
  <c r="H372"/>
  <c r="G384"/>
  <c r="D402"/>
  <c r="F402" s="1"/>
  <c r="G25"/>
  <c r="G129"/>
  <c r="G154"/>
  <c r="G162"/>
  <c r="H185"/>
  <c r="G197"/>
  <c r="G222"/>
  <c r="G244"/>
  <c r="G292"/>
  <c r="G297"/>
  <c r="F319"/>
  <c r="F328"/>
  <c r="G346"/>
  <c r="D360"/>
  <c r="F360" s="1"/>
  <c r="G391"/>
  <c r="G394"/>
  <c r="G114"/>
  <c r="H114"/>
  <c r="H218"/>
  <c r="G218"/>
  <c r="H236"/>
  <c r="G236"/>
  <c r="H284"/>
  <c r="G284"/>
  <c r="H296"/>
  <c r="G296"/>
  <c r="G164"/>
  <c r="H164"/>
  <c r="H234"/>
  <c r="G234"/>
  <c r="G168"/>
  <c r="H168"/>
  <c r="H199"/>
  <c r="G199"/>
  <c r="H267"/>
  <c r="G267"/>
  <c r="G270"/>
  <c r="H270"/>
  <c r="G279"/>
  <c r="H279"/>
  <c r="G383"/>
  <c r="H383"/>
  <c r="F167"/>
  <c r="D269"/>
  <c r="F269" s="1"/>
  <c r="G62"/>
  <c r="G99"/>
  <c r="G101"/>
  <c r="G111"/>
  <c r="G120"/>
  <c r="G125"/>
  <c r="G137"/>
  <c r="G139"/>
  <c r="G146"/>
  <c r="G151"/>
  <c r="D159"/>
  <c r="F159" s="1"/>
  <c r="G166"/>
  <c r="G169"/>
  <c r="G174"/>
  <c r="G183"/>
  <c r="G190"/>
  <c r="G211"/>
  <c r="G226"/>
  <c r="G227"/>
  <c r="G243"/>
  <c r="G248"/>
  <c r="G254"/>
  <c r="G255"/>
  <c r="G262"/>
  <c r="G263"/>
  <c r="G266"/>
  <c r="G271"/>
  <c r="F272"/>
  <c r="G273"/>
  <c r="G274"/>
  <c r="G277"/>
  <c r="G285"/>
  <c r="G291"/>
  <c r="G323"/>
  <c r="H337"/>
  <c r="G342"/>
  <c r="G356"/>
  <c r="H364"/>
  <c r="F368"/>
  <c r="H370"/>
  <c r="G380"/>
  <c r="G388"/>
  <c r="H400"/>
  <c r="G405"/>
  <c r="D127"/>
  <c r="F127" s="1"/>
  <c r="H194"/>
  <c r="D204"/>
  <c r="F204" s="1"/>
  <c r="F233"/>
  <c r="H247"/>
  <c r="H260"/>
  <c r="H268"/>
  <c r="H280"/>
  <c r="G300"/>
  <c r="H359"/>
  <c r="H408"/>
  <c r="G97"/>
  <c r="G117"/>
  <c r="G182"/>
  <c r="G209"/>
  <c r="G239"/>
  <c r="D293"/>
  <c r="F293" s="1"/>
  <c r="G332"/>
  <c r="H336"/>
  <c r="H393"/>
  <c r="D395"/>
  <c r="F395" s="1"/>
  <c r="G398"/>
  <c r="H301"/>
  <c r="G98"/>
  <c r="F94"/>
  <c r="F59"/>
  <c r="D12"/>
  <c r="H20"/>
  <c r="F14"/>
  <c r="G17"/>
  <c r="G172"/>
  <c r="H172"/>
  <c r="G201"/>
  <c r="H201"/>
  <c r="G224"/>
  <c r="H224"/>
  <c r="G324"/>
  <c r="H324"/>
  <c r="G396"/>
  <c r="H396"/>
  <c r="G399"/>
  <c r="H399"/>
  <c r="G64"/>
  <c r="H64"/>
  <c r="G66"/>
  <c r="K66" s="1"/>
  <c r="H66"/>
  <c r="G106"/>
  <c r="H106"/>
  <c r="G124"/>
  <c r="H124"/>
  <c r="G187"/>
  <c r="H187"/>
  <c r="G195"/>
  <c r="H195"/>
  <c r="G256"/>
  <c r="H256"/>
  <c r="G261"/>
  <c r="H261"/>
  <c r="G314"/>
  <c r="H314"/>
  <c r="G357"/>
  <c r="H357"/>
  <c r="G386"/>
  <c r="H386"/>
  <c r="G403"/>
  <c r="H403"/>
  <c r="G249"/>
  <c r="H249"/>
  <c r="G322"/>
  <c r="H322"/>
  <c r="G317"/>
  <c r="G392"/>
  <c r="H392"/>
  <c r="H15"/>
  <c r="H37"/>
  <c r="G318"/>
  <c r="G320"/>
  <c r="G325"/>
  <c r="G329"/>
  <c r="G331"/>
  <c r="G339"/>
  <c r="G341"/>
  <c r="F344"/>
  <c r="N344" s="1"/>
  <c r="G345"/>
  <c r="F347"/>
  <c r="N347" s="1"/>
  <c r="G353"/>
  <c r="G355"/>
  <c r="G366"/>
  <c r="G373"/>
  <c r="F375"/>
  <c r="N375" s="1"/>
  <c r="G378"/>
  <c r="G379"/>
  <c r="D382"/>
  <c r="F382" s="1"/>
  <c r="N382" s="1"/>
  <c r="G387"/>
  <c r="G397"/>
  <c r="G404"/>
  <c r="D186"/>
  <c r="F186" s="1"/>
  <c r="N186" s="1"/>
  <c r="H23"/>
  <c r="H33"/>
  <c r="H41"/>
  <c r="H44"/>
  <c r="H48"/>
  <c r="D58"/>
  <c r="F144"/>
  <c r="N144" s="1"/>
  <c r="D258"/>
  <c r="F258" s="1"/>
  <c r="N258" s="1"/>
  <c r="H16"/>
  <c r="H19"/>
  <c r="H24"/>
  <c r="H26"/>
  <c r="H34"/>
  <c r="H38"/>
  <c r="H42"/>
  <c r="H45"/>
  <c r="H49"/>
  <c r="H50"/>
  <c r="H60"/>
  <c r="H61"/>
  <c r="H96"/>
  <c r="H100"/>
  <c r="H107"/>
  <c r="H110"/>
  <c r="H116"/>
  <c r="D119"/>
  <c r="F119" s="1"/>
  <c r="N119" s="1"/>
  <c r="H128"/>
  <c r="F136"/>
  <c r="N136" s="1"/>
  <c r="H138"/>
  <c r="H143"/>
  <c r="H145"/>
  <c r="H155"/>
  <c r="H161"/>
  <c r="H165"/>
  <c r="H170"/>
  <c r="H173"/>
  <c r="H181"/>
  <c r="H188"/>
  <c r="H189"/>
  <c r="H196"/>
  <c r="D198"/>
  <c r="F198" s="1"/>
  <c r="N198" s="1"/>
  <c r="H207"/>
  <c r="H208"/>
  <c r="H214"/>
  <c r="H215"/>
  <c r="H220"/>
  <c r="H230"/>
  <c r="H231"/>
  <c r="H235"/>
  <c r="H237"/>
  <c r="H238"/>
  <c r="H241"/>
  <c r="D245"/>
  <c r="F245" s="1"/>
  <c r="N245" s="1"/>
  <c r="H250"/>
  <c r="H252"/>
  <c r="H257"/>
  <c r="H259"/>
  <c r="H276"/>
  <c r="H283"/>
  <c r="H286"/>
  <c r="H287"/>
  <c r="H289"/>
  <c r="H294"/>
  <c r="H299"/>
  <c r="H302"/>
  <c r="H306"/>
  <c r="F160"/>
  <c r="N160" s="1"/>
  <c r="F180"/>
  <c r="N180" s="1"/>
  <c r="D192"/>
  <c r="F192" s="1"/>
  <c r="N192" s="1"/>
  <c r="F321"/>
  <c r="N321" s="1"/>
  <c r="D354"/>
  <c r="F354" s="1"/>
  <c r="N354" s="1"/>
  <c r="H317" l="1"/>
  <c r="H233"/>
  <c r="N233"/>
  <c r="G272"/>
  <c r="N272"/>
  <c r="G269"/>
  <c r="N269"/>
  <c r="G328"/>
  <c r="N328"/>
  <c r="H402"/>
  <c r="N402"/>
  <c r="G340"/>
  <c r="N340"/>
  <c r="H135"/>
  <c r="N135"/>
  <c r="H390"/>
  <c r="N390"/>
  <c r="H389"/>
  <c r="N389"/>
  <c r="G108"/>
  <c r="N108"/>
  <c r="H205"/>
  <c r="N205"/>
  <c r="H282"/>
  <c r="N282"/>
  <c r="G31"/>
  <c r="N31"/>
  <c r="H94"/>
  <c r="N94"/>
  <c r="H395"/>
  <c r="N395"/>
  <c r="G127"/>
  <c r="N127"/>
  <c r="G361"/>
  <c r="N361"/>
  <c r="H374"/>
  <c r="N374"/>
  <c r="G140"/>
  <c r="N140"/>
  <c r="H334"/>
  <c r="N334"/>
  <c r="H179"/>
  <c r="N179"/>
  <c r="H367"/>
  <c r="N367"/>
  <c r="G157"/>
  <c r="N157"/>
  <c r="G281"/>
  <c r="N281"/>
  <c r="H348"/>
  <c r="N348"/>
  <c r="H360"/>
  <c r="N360"/>
  <c r="H333"/>
  <c r="N333"/>
  <c r="H132"/>
  <c r="N132"/>
  <c r="H351"/>
  <c r="N351"/>
  <c r="H43"/>
  <c r="N43"/>
  <c r="H152"/>
  <c r="N152"/>
  <c r="G231"/>
  <c r="N231"/>
  <c r="H204"/>
  <c r="N204"/>
  <c r="H368"/>
  <c r="N368"/>
  <c r="G159"/>
  <c r="N159"/>
  <c r="H167"/>
  <c r="N167"/>
  <c r="H319"/>
  <c r="N319"/>
  <c r="H149"/>
  <c r="N149"/>
  <c r="G217"/>
  <c r="N217"/>
  <c r="G313"/>
  <c r="N313"/>
  <c r="G22"/>
  <c r="N22"/>
  <c r="H59"/>
  <c r="N59"/>
  <c r="G293"/>
  <c r="N293"/>
  <c r="H157"/>
  <c r="H31"/>
  <c r="H22"/>
  <c r="F327"/>
  <c r="G327" s="1"/>
  <c r="D326"/>
  <c r="F326" s="1"/>
  <c r="H14"/>
  <c r="F12"/>
  <c r="G12" s="1"/>
  <c r="H330"/>
  <c r="G406"/>
  <c r="G205"/>
  <c r="G149"/>
  <c r="H272"/>
  <c r="H406"/>
  <c r="G390"/>
  <c r="H108"/>
  <c r="G402"/>
  <c r="G334"/>
  <c r="H140"/>
  <c r="H127"/>
  <c r="H293"/>
  <c r="H269"/>
  <c r="G43"/>
  <c r="G367"/>
  <c r="G351"/>
  <c r="H281"/>
  <c r="H217"/>
  <c r="G360"/>
  <c r="G330"/>
  <c r="G132"/>
  <c r="G179"/>
  <c r="H328"/>
  <c r="H340"/>
  <c r="G374"/>
  <c r="G395"/>
  <c r="G94"/>
  <c r="G135"/>
  <c r="G368"/>
  <c r="H313"/>
  <c r="G389"/>
  <c r="G333"/>
  <c r="G301"/>
  <c r="G204"/>
  <c r="H361"/>
  <c r="G167"/>
  <c r="G319"/>
  <c r="H159"/>
  <c r="G152"/>
  <c r="G233"/>
  <c r="G14"/>
  <c r="G59"/>
  <c r="H203"/>
  <c r="G203"/>
  <c r="G375"/>
  <c r="H375"/>
  <c r="G347"/>
  <c r="H347"/>
  <c r="H192"/>
  <c r="G192"/>
  <c r="G136"/>
  <c r="H136"/>
  <c r="G144"/>
  <c r="H144"/>
  <c r="G171"/>
  <c r="H171"/>
  <c r="H354"/>
  <c r="G354"/>
  <c r="G180"/>
  <c r="H180"/>
  <c r="H321"/>
  <c r="G321"/>
  <c r="G198"/>
  <c r="H198"/>
  <c r="G258"/>
  <c r="H258"/>
  <c r="G186"/>
  <c r="H186"/>
  <c r="G344"/>
  <c r="H344"/>
  <c r="G160"/>
  <c r="H160"/>
  <c r="G382"/>
  <c r="H382"/>
  <c r="G316"/>
  <c r="H316"/>
  <c r="H245"/>
  <c r="G245"/>
  <c r="H119"/>
  <c r="G119"/>
  <c r="D57"/>
  <c r="F57" s="1"/>
  <c r="N57" s="1"/>
  <c r="F58"/>
  <c r="N58" s="1"/>
  <c r="H327" l="1"/>
  <c r="N327"/>
  <c r="G326"/>
  <c r="N326"/>
  <c r="H12"/>
  <c r="H326"/>
  <c r="G57"/>
  <c r="H57"/>
  <c r="G58"/>
  <c r="H58"/>
  <c r="G19" i="39" l="1"/>
  <c r="G21" s="1"/>
  <c r="E311" i="41" s="1"/>
  <c r="G31" i="38"/>
  <c r="H20" i="31"/>
  <c r="I20"/>
  <c r="I14" i="36"/>
  <c r="F311" i="41" l="1"/>
  <c r="E310"/>
  <c r="F310" s="1"/>
  <c r="N310" s="1"/>
  <c r="J21" i="39"/>
  <c r="K21"/>
  <c r="I56"/>
  <c r="H56"/>
  <c r="I14"/>
  <c r="I21" s="1"/>
  <c r="H14"/>
  <c r="H21" s="1"/>
  <c r="H311" i="41" l="1"/>
  <c r="N311"/>
  <c r="E409"/>
  <c r="G311"/>
  <c r="G310"/>
  <c r="F409"/>
  <c r="H310"/>
  <c r="J22" i="39"/>
  <c r="I20" i="29" l="1"/>
  <c r="I59" i="38"/>
  <c r="H59"/>
  <c r="G59"/>
  <c r="I31"/>
  <c r="H31"/>
  <c r="I20" i="32" l="1"/>
  <c r="I19" l="1"/>
  <c r="I16" l="1"/>
  <c r="I17"/>
  <c r="G15"/>
  <c r="G24" s="1"/>
  <c r="I15" l="1"/>
  <c r="I24" s="1"/>
  <c r="I19" i="29"/>
  <c r="I16" l="1"/>
  <c r="I15"/>
  <c r="G15" i="36" l="1"/>
  <c r="I15"/>
  <c r="H14"/>
  <c r="H15" s="1"/>
  <c r="H14" i="33" l="1"/>
  <c r="G52" i="29"/>
  <c r="I51"/>
  <c r="I50"/>
  <c r="H50"/>
  <c r="H52" s="1"/>
  <c r="I52" l="1"/>
  <c r="I77" i="31"/>
  <c r="H77"/>
  <c r="G77"/>
  <c r="G49" l="1"/>
  <c r="I49"/>
  <c r="H49"/>
  <c r="I14" i="32" l="1"/>
  <c r="I44" i="1"/>
  <c r="I45" s="1"/>
  <c r="H44"/>
  <c r="H45" s="1"/>
  <c r="G45"/>
  <c r="I14" l="1"/>
  <c r="I16" s="1"/>
  <c r="H14"/>
  <c r="H16" s="1"/>
  <c r="I14" i="29" l="1"/>
  <c r="I23" s="1"/>
  <c r="H14"/>
  <c r="H23" s="1"/>
  <c r="H53" i="41" l="1"/>
  <c r="G53"/>
  <c r="C409"/>
  <c r="H52"/>
  <c r="G52" l="1"/>
  <c r="G409" s="1"/>
  <c r="H409"/>
  <c r="C13"/>
  <c r="G13" l="1"/>
  <c r="H13"/>
</calcChain>
</file>

<file path=xl/sharedStrings.xml><?xml version="1.0" encoding="utf-8"?>
<sst xmlns="http://schemas.openxmlformats.org/spreadsheetml/2006/main" count="1865" uniqueCount="459">
  <si>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</si>
  <si>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</si>
  <si>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</si>
  <si>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</si>
  <si>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</si>
  <si>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</si>
  <si>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</si>
  <si>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</si>
  <si>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</si>
  <si>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</si>
  <si>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</si>
  <si>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</si>
  <si>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</si>
  <si>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</si>
  <si>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</si>
  <si>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</si>
  <si>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</si>
  <si>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</si>
  <si>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</si>
  <si>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</si>
  <si>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</si>
  <si>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</si>
  <si>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</si>
  <si>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</si>
  <si>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</si>
  <si>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</si>
  <si>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</si>
  <si>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</si>
  <si>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</si>
  <si>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</si>
  <si>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</si>
  <si>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</si>
  <si>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</si>
  <si>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5034/501/002.51B.525119</t>
  </si>
  <si>
    <t>Klasifikasi Belanja :051B.525119</t>
  </si>
  <si>
    <t>: 01/01/024.12.10/ 5034/501/002.52B.525115</t>
  </si>
  <si>
    <t>Klasifikasi Belanja :052B.525115</t>
  </si>
  <si>
    <t>: 01/01/024.12.10/ 5034/501/002.51B.525112</t>
  </si>
  <si>
    <t>Klasifikasi Belanja :051B.525112</t>
  </si>
  <si>
    <t>: 01/01/024.12.10/ 5034/501/002.52B.525112</t>
  </si>
  <si>
    <t>Klasifikasi Belanja :052B.525112</t>
  </si>
  <si>
    <t>: 01/01/024.12.10/ 5034/501/002.51B.525115</t>
  </si>
  <si>
    <t>Klasifikasi Belanja :051B.525115</t>
  </si>
  <si>
    <t>: 01/01/024.12.10/ 5034/501/002.51B.525113</t>
  </si>
  <si>
    <t>Klasifikasi Belanja :051B.525113</t>
  </si>
  <si>
    <t xml:space="preserve"> Khobibah, SSiT, M.Kes dkk </t>
  </si>
  <si>
    <t xml:space="preserve">Uang harian dan transport kegiatan workshop workshop media pembelajaran interaktif di Jurusan Kebidanan di kampus Kendal  pada tanggal  14-16 Agustus 2020 an  Khobibah, SSiT, M.Kes dkk </t>
  </si>
  <si>
    <t xml:space="preserve">Honor narasumber workshop media pembelajaran interaktif di Jurusan Kebidanan pada tanggal 14 Agustus 2020 </t>
  </si>
  <si>
    <t>an Heri Triluqman Bs , MPd</t>
  </si>
  <si>
    <t>Pembelian konsumsi dalam rangka  Internasional Video Conference Jurusan Kebidanan " Maternal And Child Health : The Double Challange in and COVID 19 Pandemi " pada tanggal 15 Juli 2020 di kampus Semarang</t>
  </si>
  <si>
    <t>Pembelian konsumsi dalam rangka  Internasional Video Conference Jurusan Kebidanan " Maternal And Child Health : The Double Challange in and COVID 19 Pandemi " pada tanggal 15 Juli 2020 di kampus Kebidanan Purwokerto</t>
  </si>
  <si>
    <t>Pembelian konsumsi dalam rangka  Internasional Video Conference Jurusan Kebidanan " Maternal And Child Health : The Double Challange in and COVID 19 Pandemi " pada tanggal 15 Juli 2020 di UPP  kampus Kebidanan Kendal</t>
  </si>
  <si>
    <t>Pembelian konsumsi workshop APR Jurusan Kebidanan di Kampus Magelang pada tanggal 17 Juli 2020</t>
  </si>
  <si>
    <t>Pembelian konsumsi workshop APR Jurusan Kebidanan di Kampus Magelang pada tanggal 23 Juli 2020</t>
  </si>
  <si>
    <t xml:space="preserve">Pembelian konsumsi workshop APR Jurusan Kebidanan di Kampus Magelang pada tanggal 25 Juli 2020 </t>
  </si>
  <si>
    <t>Pembelian konsumsi workshop APR Jurusan Kebidanan di Kampus Kendal pada tanggal 25 Juli 2020</t>
  </si>
  <si>
    <t>Pembelian konsumsi workshop APR Jurusan Kebidanan di Kampus Kendal pada tanggal 17 &amp; 23 Juli 2020</t>
  </si>
  <si>
    <t xml:space="preserve">RM Bu Sabar </t>
  </si>
  <si>
    <t xml:space="preserve">WM Nabila Semarang </t>
  </si>
  <si>
    <t>Endah Cake dan Bakery</t>
  </si>
  <si>
    <t xml:space="preserve">Sego Bakar </t>
  </si>
  <si>
    <t xml:space="preserve">Mantep Roso Kuliner </t>
  </si>
  <si>
    <t xml:space="preserve">Pembelian konsumsi workshopmedia pembelajaran interaktif  di Kampus Kebidanan Magelang pada tanggal 14-16 Agustus 2020 </t>
  </si>
  <si>
    <t>Nanny Catering</t>
  </si>
  <si>
    <t>Honor narasumber Internasional Video Conference Jurusan Kebidanan " Maternal And Child Health : The Double Challange in and COVID 19 Pandemi " pada tanggal 15 Juli 2020</t>
  </si>
  <si>
    <t>Sarunthorn Puttipaibool</t>
  </si>
  <si>
    <t>Honor Narasumber International Conference "Complementary Therapy Service For Maternl Health In New Normal Era" Prodi DIII Kebidanan Purwokerto Poltekkes Kemenkes Semarang Tahun 2020</t>
  </si>
  <si>
    <t xml:space="preserve">Uang harian dan transport kegiatan workshop APR Jurusan Kebidanan di kampus Purwokerto pada tanggal 25 &amp; 26  Juli 2020 </t>
  </si>
  <si>
    <t>an Rusmini, S.Kep. Ns, MH.Kes dkk</t>
  </si>
  <si>
    <t>Uang harian dan transport kegiatan workshop APR Jurusan Kebidanan di kampus Kendal  pada tanggal 25 &amp; 26  Juli 2020</t>
  </si>
  <si>
    <t xml:space="preserve"> an Khobibah, SSiT , M.Kes</t>
  </si>
  <si>
    <t>Uang harian dan transport kegiatan workshop APR Jurusan Kebidanan di kampus  Blora pada tanggal 25 &amp; 26  Juli 2020</t>
  </si>
  <si>
    <t xml:space="preserve"> an Krisdiana Wijayanti, M.Mid dkk</t>
  </si>
  <si>
    <t xml:space="preserve">Uang harian dan transport kegiatan workshop media pembelajaran interaktif di Jurusan Kebidanan di kampus Blora pada tanggal  14-16 Agustus 2020 </t>
  </si>
  <si>
    <t>an Dr Krisdiana Wijayanti, M.Mid  dkk</t>
  </si>
  <si>
    <t xml:space="preserve">Uang harian dan transport kegiatan workshop media pembelajaran interaktif di Jurusan Kebidanan di kampus Kendal pada tanggal  14-16 Agustus 2020 </t>
  </si>
  <si>
    <t>an Khobibah, S.SiT, M.Kes  dkk</t>
  </si>
  <si>
    <t>: 01/01/024.12.10/ 5034/501/002.53BI.525119</t>
  </si>
  <si>
    <t>Klasifikasi Belanja :053BI.525119</t>
  </si>
  <si>
    <t xml:space="preserve">Biaya Praktik Stage mahasiswa Semester I Prodi Profesi Bidan Jurusan Kebidanan Politeknik Kesehatan Kemenkes Semarang TA.2020/2021 tanggal   24 Agustus s/d 19 Desember 2020 di Puskesmas Pulokulon 1 Kabupaten Grobogan </t>
  </si>
  <si>
    <t xml:space="preserve">Puskesmas Pulokulon 1 </t>
  </si>
  <si>
    <t xml:space="preserve">Biaya Praktik Stage mahasiswa Semester I Prodi Profesi Bidan Jurusan Kebidanan Politeknik Kesehatan Kemenkes Semarang TA.2020/2021 tanggal   24 Agustus s/d 19 Desember 2020 di Puskesmas Grobogan Kabupaten Grobogan </t>
  </si>
  <si>
    <t xml:space="preserve">Puskesmas Grobogan </t>
  </si>
  <si>
    <t>Biaya Praktik Stage mahasiswa Semester I Prodi Profesi Bidan Jurusan Kebidanan Politeknik Kesehatan Kemenkes Semarang TA.2020/2021 tanggal   24 Agustus s/d 19 Desember 2020 di Puskesmas Gabus 2</t>
  </si>
  <si>
    <t>Puskesmas Gabus 2</t>
  </si>
  <si>
    <t xml:space="preserve">Biaya Praktik Stage mahasiswa Semester I Prodi Profesi Bidan Jurusan Kebidanan Politeknik Kesehatan Kemenkes Semarang TA.2020/2021 tanggal 24 Agustus s/d 19 Desember 2020 di Puskesmas Ngaringan Kabupaten Grobogan </t>
  </si>
  <si>
    <t xml:space="preserve">Puskesmas Ngaringan Kabupaten Grobogan </t>
  </si>
  <si>
    <t>HAKI</t>
  </si>
  <si>
    <t>Bogie WP</t>
  </si>
  <si>
    <t>Puryono</t>
  </si>
  <si>
    <t xml:space="preserve">Suparmi, SPd, SSiT, M.Kes </t>
  </si>
  <si>
    <t>Yuvita MS, SE</t>
  </si>
  <si>
    <t>Malka Dinayati, SST</t>
  </si>
  <si>
    <t>Risdian PT</t>
  </si>
  <si>
    <t>Intan N, SSiT, M.Kes</t>
  </si>
  <si>
    <t xml:space="preserve">Transport perjalanan dinas  rapat, seminar dan workshop  berupa transport pembagian masker di Pasar Meteseh Kota Semarang  pada tanggal 4 September 2020 </t>
  </si>
  <si>
    <t xml:space="preserve">an Makruf </t>
  </si>
  <si>
    <t>Agustin S, SSiT, M.Kes</t>
  </si>
  <si>
    <t>Listyaning Eko M, SSiT, M.Ktrkeb</t>
  </si>
  <si>
    <t>Erna W, SSiT, M.Kes</t>
  </si>
  <si>
    <t>Sri Rahayu, SKp, Ns, StrKeb, M.Kes</t>
  </si>
  <si>
    <t>Nur K, SSiT, M.Kes</t>
  </si>
  <si>
    <t xml:space="preserve">Transport perjalanan dinas  rapat, seminar dan workshop  berupa transport pembagian masker di Pasar Gayamsari, Pasar Suryokusumo dan pasar pagi kauman Kota Semarang  pada tanggal 4 September 2020 </t>
  </si>
  <si>
    <t xml:space="preserve">Transport perjalanan dinas  rapat, seminar dan workshop  berupa transport pembagian masker di Pasar Damar Kota Semarang  dan Pasar Ungaran Kab Semarang pada tanggal 4 September 2020 </t>
  </si>
  <si>
    <t xml:space="preserve">Umaroh, SKM, STrKeb, M.Kes </t>
  </si>
  <si>
    <t>Dr Sugiyanto, SPd, M.AppSc</t>
  </si>
  <si>
    <t>Hanifa Maher Dennyy, SKM, MPH, PhD</t>
  </si>
  <si>
    <t>Dr Maria Christina Ramajo</t>
  </si>
  <si>
    <t xml:space="preserve">Chen Ying Huei </t>
  </si>
  <si>
    <t xml:space="preserve">Leila Cheikh Ismail </t>
  </si>
  <si>
    <t xml:space="preserve">Uang harian  Koordinasi pembukaan kelas Prodi Profesi Bidan Semarang dengan kerjasama IBI Kota Pekalongan di Dinkes Kota Pekalongan tanggal 15 September 2020 </t>
  </si>
  <si>
    <t>an Sri Rahayu, SKp, Ns, StrKeb, M.Kes</t>
  </si>
  <si>
    <t xml:space="preserve">an Yuvita MS, SE   </t>
  </si>
  <si>
    <t xml:space="preserve">Uang harian  membantu Koordinasi pembukaan kelas Prodi Profesi Bidan Semarang dengan kerjasama IBI Kota Pekalongan di Dinkes Kota Pekalongan tanggal 15 September 2020 </t>
  </si>
  <si>
    <t>an Puryono</t>
  </si>
  <si>
    <t>: 01/01/024.12.10/ 5034/501/002.53BB.525112</t>
  </si>
  <si>
    <t>Klasifikasi Belanja :053BB.525112</t>
  </si>
  <si>
    <t>Pembelian Konsumsi rapat persiapan Praktek Klinik  smt V Prodi D III kebidanan Semarang TA 2020/2021 pada tanggal 4 September 2020 sejumlah 20 dus @ Rp 25.000,-</t>
  </si>
  <si>
    <t xml:space="preserve">WM Padang Chaniago Semarang </t>
  </si>
  <si>
    <t xml:space="preserve">Dapur Dilla Semarang </t>
  </si>
  <si>
    <t>Aneka Jajan Sari Rasa Purwokerto</t>
  </si>
  <si>
    <t>RM BU Puji Kendal</t>
  </si>
  <si>
    <t>Biaya lahan praktek klinik mahasiswa smt ganjil Prodi Profesi Bidan Semarang TA 2020/2021 pada tanggal 24 Agustus- 19 Desember 2020 ( 17 mgg)  sejumlah 1 mahasiswa di UPT PKM Wiradesa kab. Pekalongan</t>
  </si>
  <si>
    <t xml:space="preserve">PKM Wiradesa Pekalongan </t>
  </si>
  <si>
    <t xml:space="preserve">Biaya lahan praktek klinik mahasiswa smt ganjil Prodi Profesi Bidan Semarang TA 2020/2021 pada tanggal 24 Agustus- 19 Desember 2020 ( 17 mgg)  sejumlah 1 mahasiswa di UPT PKM Bayan kab. Purworejo </t>
  </si>
  <si>
    <t xml:space="preserve">UPT PKM Bayan kab. Purworejo </t>
  </si>
  <si>
    <t>Biaya seminar, workshop, pelatihan bagi tenaga pendidik dan kependidikan berupa bantuan penerbitan HAKI di bidang penelitian dalam bentuk buku berjudul " Buku Pedoman Kader : Kesehatan Bayi Berat Badan Lahir Rendah  : an Sri Rahayu, SKp, Ns, STRKeb</t>
  </si>
  <si>
    <t xml:space="preserve">Biaya seminar, workshop, pelatihan bagi tenaga pendidik dan kependidikan berupa bantuan penerbitan HAKI di bidang penelitian dalam bentuk Laporan penelitian dengan Judul " Efektivitas Coklat Hitam dan Jahe terhadap Penurunan Tingkat NYeri Dismenore pada Remaja Putri an Rizky Amelia, SST, M.Kes  dkk  </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</si>
  <si>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</si>
  <si>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</si>
  <si>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</si>
  <si>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</si>
  <si>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</si>
  <si>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</si>
  <si>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</si>
  <si>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</si>
  <si>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</si>
  <si>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</si>
  <si>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</si>
  <si>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</si>
  <si>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</si>
  <si>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</si>
  <si>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</si>
  <si>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</si>
  <si>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</si>
  <si>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</si>
  <si>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</si>
  <si>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</si>
  <si>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</si>
  <si>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</si>
  <si>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</si>
  <si>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</si>
  <si>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</si>
  <si>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</si>
  <si>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</si>
  <si>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</si>
  <si>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</si>
  <si>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</si>
  <si>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</si>
  <si>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</si>
  <si>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</si>
  <si>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</si>
  <si>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</si>
  <si>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</si>
  <si>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</si>
  <si>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</si>
  <si>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</si>
  <si>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</si>
  <si>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</si>
  <si>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</si>
  <si>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</si>
  <si>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</si>
  <si>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</si>
  <si>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</si>
  <si>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</si>
  <si>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</si>
  <si>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</si>
  <si>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</si>
  <si>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</si>
  <si>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</si>
  <si>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</si>
  <si>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</si>
  <si>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</si>
  <si>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</si>
  <si>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</si>
  <si>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</si>
  <si>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</si>
  <si>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</si>
  <si>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</si>
  <si>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</si>
  <si>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</si>
  <si>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</si>
  <si>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</si>
  <si>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</si>
  <si>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</si>
  <si>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</si>
  <si>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</si>
  <si>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</si>
  <si>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</si>
  <si>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</si>
  <si>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</si>
  <si>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</si>
  <si>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</si>
  <si>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</si>
  <si>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</si>
  <si>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</si>
  <si>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</si>
  <si>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</si>
  <si>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</si>
  <si>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</si>
  <si>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</si>
  <si>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</si>
  <si>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</si>
  <si>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</si>
  <si>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</si>
  <si>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</si>
  <si>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</si>
  <si>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</si>
  <si>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</si>
  <si>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</si>
  <si>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</si>
  <si>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</si>
  <si>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</si>
  <si>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</si>
  <si>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</si>
  <si>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</si>
  <si>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</si>
  <si>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</si>
  <si>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</si>
  <si>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</si>
  <si>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</si>
  <si>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</si>
  <si>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</si>
  <si>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</si>
  <si>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</si>
  <si>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</si>
  <si>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</si>
  <si>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</si>
  <si>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</si>
  <si>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</si>
  <si>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</si>
  <si>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</si>
  <si>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</si>
  <si>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</si>
  <si>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</si>
  <si>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</si>
  <si>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</si>
  <si>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</si>
  <si>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</si>
  <si>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</si>
  <si>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</si>
  <si>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</si>
  <si>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</si>
  <si>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</si>
  <si>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</si>
  <si>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</si>
  <si>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</si>
  <si>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</si>
  <si>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</si>
  <si>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</si>
  <si>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</si>
  <si>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</si>
  <si>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</si>
  <si>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</si>
  <si>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</si>
  <si>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</si>
  <si>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</si>
  <si>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</si>
  <si>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</si>
  <si>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</si>
  <si>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</si>
  <si>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</si>
  <si>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</si>
  <si>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</si>
  <si>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</si>
  <si>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</si>
  <si>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</si>
  <si>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</si>
  <si>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</si>
  <si>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</si>
  <si>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</si>
  <si>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</si>
  <si>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</si>
  <si>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</si>
  <si>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</si>
  <si>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</si>
  <si>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</si>
  <si>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</si>
  <si>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</si>
  <si>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</si>
  <si>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</si>
  <si>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</si>
  <si>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</si>
  <si>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koordinasi Praktek Klinik</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</si>
  <si>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</si>
  <si>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</si>
  <si>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</si>
  <si>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</si>
  <si>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</si>
  <si>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</si>
  <si>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</si>
  <si>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</si>
  <si>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</si>
  <si>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</si>
  <si>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</si>
  <si>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</si>
  <si>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</si>
  <si>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</si>
  <si>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</si>
  <si>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</si>
  <si>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</si>
  <si>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</si>
  <si>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</si>
  <si>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</si>
  <si>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</si>
  <si>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</si>
  <si>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</si>
  <si>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</si>
  <si>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</si>
  <si>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</si>
  <si>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</si>
  <si>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</si>
  <si>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</si>
  <si>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</si>
  <si>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</si>
  <si>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</si>
  <si>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</si>
  <si>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</si>
  <si>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</si>
  <si>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</si>
  <si>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</si>
  <si>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</si>
  <si>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</si>
  <si>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</si>
  <si>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</si>
  <si>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</si>
  <si>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</si>
  <si>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</si>
  <si>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</si>
  <si>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</si>
  <si>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</si>
  <si>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</si>
  <si>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</si>
  <si>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</si>
  <si>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</si>
  <si>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</si>
  <si>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</si>
  <si>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</si>
  <si>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</si>
  <si>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</si>
  <si>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</si>
  <si>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</si>
  <si>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</si>
  <si>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</si>
  <si>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</si>
  <si>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</si>
  <si>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</si>
  <si>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</si>
  <si>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</si>
  <si>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</si>
  <si>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</si>
  <si>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</si>
  <si>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</si>
  <si>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</si>
  <si>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</si>
  <si>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</si>
  <si>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</si>
  <si>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</si>
  <si>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</si>
  <si>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</si>
  <si>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</si>
  <si>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</si>
  <si>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</si>
  <si>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</si>
  <si>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</si>
  <si>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</si>
  <si>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</si>
  <si>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</si>
  <si>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</si>
  <si>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</si>
  <si>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Uang harian dan transport kegiatan workshop media pembelajaran interaktif di Jurusan Kebidanan di kampus Magelang  pada tanggal  14-16 Agustus 2020 </t>
  </si>
  <si>
    <t>an Sri Widatiningsih, M.Mid dkk</t>
  </si>
  <si>
    <t xml:space="preserve">    -     Konsumsi Workshopmedia pembelajaran interaktif   50 OR x 2 HR x 1 KEG</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</si>
  <si>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</si>
  <si>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</si>
  <si>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</si>
  <si>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</si>
  <si>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</si>
  <si>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</si>
  <si>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</si>
  <si>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</si>
  <si>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</si>
  <si>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</si>
  <si>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</si>
  <si>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</si>
  <si>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</si>
  <si>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</si>
  <si>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</si>
  <si>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</si>
  <si>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</si>
  <si>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</si>
  <si>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</si>
  <si>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</si>
  <si>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</si>
  <si>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</si>
  <si>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</si>
  <si>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</si>
  <si>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</si>
  <si>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</si>
  <si>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</si>
  <si>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Honor dosen pakar </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</si>
  <si>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</si>
  <si>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</si>
  <si>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</si>
  <si>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</si>
  <si>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</si>
  <si>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D- III Kebidanan Magelang</t>
  </si>
  <si>
    <t xml:space="preserve">    -     Honor pembimbing dan penguji klinik</t>
  </si>
  <si>
    <t xml:space="preserve">    - Uang harian koordinasi praktek klinik</t>
  </si>
  <si>
    <t xml:space="preserve">    - Transport koordinasi praktek klinik</t>
  </si>
  <si>
    <t xml:space="preserve">    -     Transport Bimbingan Praktek Klinik Luar kota </t>
  </si>
  <si>
    <t>Pembelian Konsumsi kuliah umum Prodi kebidanan Semarang TA 2020/2021 pada tanggal 23 September 2020 sejumlah 70 dus @ Rp 10.000,-,</t>
  </si>
  <si>
    <t>Pembelian Konsumsi kuliah umum Prodi kebidanan Semarang TA 2020/2021 pada tanggal 23 September 2020 sejumlah 70 dus @ Rp 25.000,-,</t>
  </si>
  <si>
    <t>Gudeg Bu Dul</t>
  </si>
  <si>
    <t>CV Dryana Semarang</t>
  </si>
  <si>
    <t>: 01/01/024.12.10/ 5034/501/002.54BB.525113</t>
  </si>
  <si>
    <t>Klasifikasi Belanja :054BB.525113</t>
  </si>
  <si>
    <t xml:space="preserve">Honor koreksi soal UAS smt V Prodi D III Kebidanan Semarang TA 2020/2021 Jurusan Kebidanan </t>
  </si>
  <si>
    <t>an Akhmad Khusni, MPd</t>
  </si>
  <si>
    <t xml:space="preserve">Honor pembuatan soal UAS smt V Prodi D III Kebidanan Semarang TA 2020/2021 Jurusan Kebidanan </t>
  </si>
  <si>
    <t xml:space="preserve">    -    Transport workshop, seminar , rapat dll ( Prodi Magelang )</t>
  </si>
  <si>
    <t xml:space="preserve">Biaya lahan praktek klinik mahasiswa smt ganjil Prodi Profesi Bidan Semarang TA 2020/2021 pada tanggal 24 Agustus- 19 Desember 2020 ( 17 mgg)  sejumlah 2 mahasiswa di </t>
  </si>
  <si>
    <t>UPT PKM Selopampang kab. Temanggung</t>
  </si>
  <si>
    <t xml:space="preserve">Biaya lahan praktek klinik mahasiswa smt ganjil Prodi Profesi Bidan Semarang TA 2020/2021 pada tanggal 24 Agustus- 19 Desember 2020 ( 17 mgg)  sejumlah 1 mahasiswa </t>
  </si>
  <si>
    <t>UPT PKM Medono Kota Pekalongan</t>
  </si>
  <si>
    <t>UPT PKM Buaran Kota Pekalongan</t>
  </si>
  <si>
    <t>UPT PKM Nonyotaan Kota Pekalongan</t>
  </si>
  <si>
    <t>UPT PKM dukuh Kota Pekalongan</t>
  </si>
  <si>
    <t>UPT PKM sokorejo Kota Pekalongan</t>
  </si>
  <si>
    <t xml:space="preserve">Biaya lahan praktek klinik mahasiswa smt ganjil Prodi Profesi Bidan Semarang TA 2020/2021 pada tanggal 24 Agustus- 19 Desember 2020 ( 17 mgg)  sejumlah 2 mahasiswa </t>
  </si>
  <si>
    <t>UPT PKM wiradesa Kota Pekalongan</t>
  </si>
  <si>
    <t>UPT PKM tirto Kota Pekalongan</t>
  </si>
  <si>
    <t xml:space="preserve">    - Pemasangan instalasi dan setting jaringan </t>
  </si>
  <si>
    <t xml:space="preserve">    -     Penginapan pelatihan Kompetensi PPGD ON ( Praktek )   Prodi  Kebidanan Semarang   ( 10 org x  4 hari)</t>
  </si>
  <si>
    <t xml:space="preserve">    -    Transport narasumber pelatihan Kompetensi PPGD ON ( Praktek )   Prodi  Kebidanan Semarang   ( 10 org x  3 kl)</t>
  </si>
  <si>
    <t xml:space="preserve">Studi Bintang Semarang </t>
  </si>
  <si>
    <t>Biaya dokumentasi  Internasional Video Conference Jurusan Kebidanan pada tanggal 15 Juli 2020</t>
  </si>
  <si>
    <t>Biaya pembuatan video profil  Jurusan Kebidanan pada tanggal September 2020</t>
  </si>
  <si>
    <t>CV Mega Abadi</t>
  </si>
  <si>
    <t>FC Clasic Semarang</t>
  </si>
  <si>
    <t xml:space="preserve">Biaya penggandaan tingkat Jurusan Kebidanan Bulan Agustus 2020 </t>
  </si>
  <si>
    <t>LAPORAN REALIASI BLU 44 smg</t>
  </si>
  <si>
    <t>Maspro Semarang</t>
  </si>
  <si>
    <t>Biaya Dekorasi Kuliah Umum  Kuliah Umum Jurusan Kebidanan Bulan September 2020</t>
  </si>
  <si>
    <t>Pembelian Bahan Praktek Laboratorium  Prodi Kebidanan Semarang Jurusan Kebidanan  Bulan September  2020</t>
  </si>
  <si>
    <t xml:space="preserve">CV Mustika Rajawali Semarang </t>
  </si>
  <si>
    <t>: 01/01/024.12.10/ 5034/501/002.51B.525121</t>
  </si>
  <si>
    <t>Klasifikasi Belanja :051B.525121</t>
  </si>
  <si>
    <t>Semarang, 28 September 2020</t>
  </si>
</sst>
</file>

<file path=xl/styles.xml><?xml version="1.0" encoding="utf-8"?>
<styleSheet xmlns="http://schemas.openxmlformats.org/spreadsheetml/2006/main">
  <numFmts count="4">
    <numFmt numFmtId="41" formatCode="_(* #,##0_);_(* \(#,##0\);_(* &quot;-&quot;_);_(@_)"/>
    <numFmt numFmtId="43" formatCode="_(* #,##0.00_);_(* \(#,##0.00\);_(* &quot;-&quot;??_);_(@_)"/>
    <numFmt numFmtId="164" formatCode="[$-409]d\-mmm\-yy;@"/>
    <numFmt numFmtId="165" formatCode="_(* #,##0_);_(* \(#,##0\);_(* &quot;-&quot;??_);_(@_)"/>
  </numFmts>
  <fonts count="15">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0"/>
      <color theme="1"/>
      <name val="Arial Black"/>
      <family val="2"/>
    </font>
    <font>
      <sz val="11"/>
      <color theme="1"/>
      <name val="Arial Black"/>
      <family val="2"/>
    </font>
    <font>
      <b/>
      <sz val="11"/>
      <color theme="1"/>
      <name val="Arial Black"/>
      <family val="2"/>
    </font>
    <font>
      <b/>
      <i/>
      <sz val="10"/>
      <color theme="1"/>
      <name val="Arial"/>
      <family val="2"/>
    </font>
    <font>
      <b/>
      <i/>
      <sz val="10"/>
      <color theme="1"/>
      <name val="Calibri"/>
      <family val="2"/>
      <scheme val="minor"/>
    </font>
    <font>
      <b/>
      <sz val="10"/>
      <color theme="1"/>
      <name val="Calibri"/>
      <family val="2"/>
      <scheme val="minor"/>
    </font>
    <font>
      <b/>
      <u/>
      <sz val="10"/>
      <name val="Arial"/>
      <family val="2"/>
    </font>
    <font>
      <sz val="11"/>
      <color theme="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cellStyleXfs>
  <cellXfs count="203">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7" fillId="0" borderId="0" xfId="0" applyFont="1"/>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6" xfId="1" applyFont="1" applyBorder="1" applyAlignment="1">
      <alignment vertical="center" wrapText="1"/>
    </xf>
    <xf numFmtId="0" fontId="3" fillId="0" borderId="6" xfId="0" applyFont="1" applyBorder="1" applyAlignment="1">
      <alignment vertical="center" wrapText="1"/>
    </xf>
    <xf numFmtId="164" fontId="1" fillId="0" borderId="6" xfId="1" applyNumberFormat="1" applyFont="1" applyBorder="1" applyAlignment="1">
      <alignment vertical="center"/>
    </xf>
    <xf numFmtId="0" fontId="1" fillId="0" borderId="6" xfId="0" applyFont="1" applyBorder="1" applyAlignment="1">
      <alignment vertical="center"/>
    </xf>
    <xf numFmtId="165" fontId="1" fillId="2" borderId="6" xfId="2" applyNumberFormat="1" applyFont="1" applyFill="1" applyBorder="1" applyAlignment="1">
      <alignment vertical="center"/>
    </xf>
    <xf numFmtId="41" fontId="1" fillId="0" borderId="6" xfId="0" applyNumberFormat="1" applyFont="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xf>
    <xf numFmtId="41" fontId="1" fillId="0" borderId="7" xfId="0" applyNumberFormat="1" applyFont="1" applyBorder="1" applyAlignment="1">
      <alignment vertical="center"/>
    </xf>
    <xf numFmtId="0" fontId="1" fillId="0" borderId="8" xfId="0" applyFont="1" applyBorder="1" applyAlignment="1">
      <alignment horizontal="center" vertical="center"/>
    </xf>
    <xf numFmtId="0" fontId="1" fillId="0" borderId="8" xfId="0" quotePrefix="1" applyFont="1" applyBorder="1" applyAlignment="1">
      <alignment vertical="center"/>
    </xf>
    <xf numFmtId="0" fontId="1" fillId="0" borderId="8" xfId="1" applyFont="1" applyBorder="1" applyAlignment="1">
      <alignment vertical="center" wrapText="1"/>
    </xf>
    <xf numFmtId="0" fontId="3" fillId="0" borderId="8" xfId="0" applyFont="1" applyBorder="1" applyAlignment="1">
      <alignment vertical="center" wrapText="1"/>
    </xf>
    <xf numFmtId="164" fontId="1" fillId="0" borderId="8" xfId="1" applyNumberFormat="1" applyFont="1" applyBorder="1" applyAlignment="1">
      <alignment vertical="center"/>
    </xf>
    <xf numFmtId="0" fontId="1" fillId="0" borderId="8" xfId="0" applyFont="1" applyBorder="1" applyAlignment="1">
      <alignment vertical="center"/>
    </xf>
    <xf numFmtId="165" fontId="1" fillId="2" borderId="8" xfId="2" applyNumberFormat="1" applyFont="1" applyFill="1" applyBorder="1" applyAlignment="1">
      <alignment vertical="center"/>
    </xf>
    <xf numFmtId="41" fontId="1" fillId="0" borderId="8" xfId="0" applyNumberFormat="1" applyFont="1" applyBorder="1" applyAlignment="1">
      <alignment vertical="center"/>
    </xf>
    <xf numFmtId="0" fontId="1" fillId="0" borderId="4" xfId="0"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7" xfId="0" quotePrefix="1" applyFont="1" applyBorder="1" applyAlignment="1">
      <alignment vertical="center"/>
    </xf>
    <xf numFmtId="0" fontId="1" fillId="0" borderId="7" xfId="1" applyFont="1" applyBorder="1" applyAlignment="1">
      <alignment vertical="center" wrapText="1"/>
    </xf>
    <xf numFmtId="0" fontId="3" fillId="0" borderId="7" xfId="0" applyFont="1" applyBorder="1" applyAlignment="1">
      <alignment vertical="center" wrapText="1"/>
    </xf>
    <xf numFmtId="164" fontId="1" fillId="0" borderId="7" xfId="1" applyNumberFormat="1" applyFont="1" applyBorder="1" applyAlignment="1">
      <alignment vertical="center"/>
    </xf>
    <xf numFmtId="165" fontId="1" fillId="2" borderId="7" xfId="2" applyNumberFormat="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3" borderId="7" xfId="0" applyFont="1" applyFill="1" applyBorder="1" applyAlignment="1">
      <alignment horizontal="center" vertical="center" wrapText="1"/>
    </xf>
    <xf numFmtId="0" fontId="1" fillId="3" borderId="7" xfId="0" applyFont="1" applyFill="1" applyBorder="1" applyAlignment="1">
      <alignment horizontal="left" vertical="center" wrapText="1"/>
    </xf>
    <xf numFmtId="15" fontId="1" fillId="3" borderId="7" xfId="0" applyNumberFormat="1" applyFont="1" applyFill="1" applyBorder="1" applyAlignment="1">
      <alignment horizontal="center" vertical="center" wrapText="1"/>
    </xf>
    <xf numFmtId="0" fontId="1" fillId="3" borderId="7" xfId="0" applyFont="1" applyFill="1" applyBorder="1" applyAlignment="1">
      <alignment horizontal="left" vertical="center"/>
    </xf>
    <xf numFmtId="41" fontId="1" fillId="3" borderId="7" xfId="0" applyNumberFormat="1" applyFont="1" applyFill="1" applyBorder="1" applyAlignment="1">
      <alignment horizontal="left" vertical="center"/>
    </xf>
    <xf numFmtId="41" fontId="1" fillId="0" borderId="7" xfId="0" applyNumberFormat="1" applyFont="1" applyBorder="1" applyAlignment="1">
      <alignment horizontal="left" vertical="center"/>
    </xf>
    <xf numFmtId="0" fontId="1" fillId="3" borderId="8" xfId="0" applyFont="1" applyFill="1" applyBorder="1" applyAlignment="1">
      <alignment horizontal="center" vertical="center" wrapText="1"/>
    </xf>
    <xf numFmtId="0" fontId="1" fillId="3" borderId="8" xfId="0" applyFont="1" applyFill="1" applyBorder="1" applyAlignment="1">
      <alignment horizontal="left" vertical="center" wrapText="1"/>
    </xf>
    <xf numFmtId="15" fontId="1" fillId="3" borderId="8" xfId="0" applyNumberFormat="1" applyFont="1" applyFill="1" applyBorder="1" applyAlignment="1">
      <alignment horizontal="center" vertical="center" wrapText="1"/>
    </xf>
    <xf numFmtId="0" fontId="1" fillId="3" borderId="8" xfId="0" applyFont="1" applyFill="1" applyBorder="1" applyAlignment="1">
      <alignment horizontal="left" vertical="center"/>
    </xf>
    <xf numFmtId="41" fontId="1" fillId="3" borderId="8" xfId="0" applyNumberFormat="1" applyFont="1" applyFill="1" applyBorder="1" applyAlignment="1">
      <alignment horizontal="left" vertical="center"/>
    </xf>
    <xf numFmtId="41" fontId="1" fillId="0" borderId="8" xfId="0" applyNumberFormat="1" applyFont="1" applyBorder="1" applyAlignment="1">
      <alignment horizontal="lef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1" xfId="0" applyFont="1" applyBorder="1" applyAlignment="1">
      <alignment horizontal="center" vertical="center"/>
    </xf>
    <xf numFmtId="164" fontId="1" fillId="0" borderId="1" xfId="1" applyNumberFormat="1" applyFont="1" applyBorder="1" applyAlignment="1">
      <alignment vertical="center"/>
    </xf>
    <xf numFmtId="0" fontId="1" fillId="0" borderId="1" xfId="0" applyFont="1" applyBorder="1" applyAlignment="1">
      <alignment vertical="center"/>
    </xf>
    <xf numFmtId="165" fontId="1" fillId="2" borderId="1" xfId="2" applyNumberFormat="1" applyFont="1" applyFill="1" applyBorder="1" applyAlignment="1">
      <alignment vertical="center"/>
    </xf>
    <xf numFmtId="41" fontId="1" fillId="0" borderId="1" xfId="0" applyNumberFormat="1" applyFont="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43" fontId="0" fillId="0" borderId="0" xfId="0" applyNumberFormat="1"/>
    <xf numFmtId="43" fontId="3" fillId="3" borderId="7" xfId="3" applyFont="1" applyFill="1" applyBorder="1" applyAlignment="1">
      <alignment vertical="center"/>
    </xf>
    <xf numFmtId="0" fontId="1" fillId="0" borderId="8" xfId="0" applyFont="1" applyBorder="1" applyAlignment="1">
      <alignment horizontal="left"/>
    </xf>
    <xf numFmtId="41" fontId="1" fillId="0" borderId="7" xfId="4" applyFont="1" applyBorder="1" applyAlignment="1">
      <alignment horizontal="left" vertical="center" wrapText="1"/>
    </xf>
    <xf numFmtId="0" fontId="1" fillId="0" borderId="7" xfId="0" applyFont="1" applyFill="1" applyBorder="1" applyAlignment="1">
      <alignment horizontal="left" vertical="center" wrapText="1"/>
    </xf>
    <xf numFmtId="43" fontId="3" fillId="3" borderId="0" xfId="3" applyFont="1" applyFill="1" applyBorder="1" applyAlignment="1">
      <alignment vertical="center"/>
    </xf>
    <xf numFmtId="0" fontId="3" fillId="0" borderId="0" xfId="0" applyFont="1" applyAlignment="1">
      <alignment wrapText="1"/>
    </xf>
    <xf numFmtId="0" fontId="3" fillId="0" borderId="6" xfId="0" applyFont="1" applyBorder="1"/>
    <xf numFmtId="0" fontId="3" fillId="0" borderId="6" xfId="0" applyFont="1" applyBorder="1" applyAlignment="1">
      <alignment wrapText="1"/>
    </xf>
    <xf numFmtId="0" fontId="3" fillId="0" borderId="7" xfId="0" applyFont="1" applyBorder="1"/>
    <xf numFmtId="0" fontId="3" fillId="0" borderId="7" xfId="0" applyFont="1" applyBorder="1" applyAlignment="1">
      <alignment wrapText="1"/>
    </xf>
    <xf numFmtId="0" fontId="3" fillId="4" borderId="7" xfId="0" applyFont="1" applyFill="1" applyBorder="1"/>
    <xf numFmtId="0" fontId="3" fillId="4" borderId="7" xfId="0" applyFont="1" applyFill="1" applyBorder="1" applyAlignment="1">
      <alignment wrapText="1"/>
    </xf>
    <xf numFmtId="0" fontId="6" fillId="0" borderId="7" xfId="0" applyFont="1" applyBorder="1"/>
    <xf numFmtId="0" fontId="6" fillId="0" borderId="7" xfId="0" applyFont="1" applyBorder="1" applyAlignment="1">
      <alignment wrapText="1"/>
    </xf>
    <xf numFmtId="0" fontId="6" fillId="0" borderId="7" xfId="0" applyFont="1" applyBorder="1" applyAlignment="1">
      <alignment vertical="center"/>
    </xf>
    <xf numFmtId="0" fontId="6" fillId="0" borderId="7" xfId="0" applyFont="1" applyBorder="1" applyAlignment="1">
      <alignment vertical="center" wrapText="1"/>
    </xf>
    <xf numFmtId="0" fontId="3" fillId="5" borderId="7" xfId="0" applyFont="1" applyFill="1" applyBorder="1"/>
    <xf numFmtId="0" fontId="3" fillId="5" borderId="7" xfId="0" applyFont="1" applyFill="1" applyBorder="1" applyAlignment="1">
      <alignment wrapText="1"/>
    </xf>
    <xf numFmtId="0" fontId="10" fillId="0" borderId="7" xfId="0" applyFont="1" applyBorder="1"/>
    <xf numFmtId="0" fontId="10" fillId="0" borderId="7" xfId="0" applyFont="1" applyBorder="1" applyAlignment="1">
      <alignment wrapText="1"/>
    </xf>
    <xf numFmtId="0" fontId="3" fillId="0" borderId="7" xfId="0" applyFont="1" applyBorder="1" applyAlignment="1">
      <alignment vertical="center"/>
    </xf>
    <xf numFmtId="0" fontId="6" fillId="6" borderId="7" xfId="0" applyFont="1" applyFill="1" applyBorder="1"/>
    <xf numFmtId="0" fontId="6" fillId="6" borderId="7" xfId="0" applyFont="1" applyFill="1" applyBorder="1" applyAlignment="1">
      <alignment wrapText="1"/>
    </xf>
    <xf numFmtId="0" fontId="3" fillId="0" borderId="8" xfId="0" applyFont="1" applyBorder="1"/>
    <xf numFmtId="0" fontId="3" fillId="0" borderId="8"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7" xfId="0" applyFont="1" applyFill="1" applyBorder="1" applyAlignment="1">
      <alignment wrapText="1"/>
    </xf>
    <xf numFmtId="3" fontId="3" fillId="0" borderId="7" xfId="0" applyNumberFormat="1" applyFont="1" applyBorder="1"/>
    <xf numFmtId="3" fontId="7" fillId="0" borderId="7" xfId="0" applyNumberFormat="1" applyFont="1" applyBorder="1"/>
    <xf numFmtId="3" fontId="3" fillId="0" borderId="7" xfId="0" applyNumberFormat="1" applyFont="1" applyBorder="1" applyAlignment="1">
      <alignment vertical="center"/>
    </xf>
    <xf numFmtId="0" fontId="0" fillId="0" borderId="0" xfId="0" applyAlignment="1">
      <alignment vertical="center"/>
    </xf>
    <xf numFmtId="0" fontId="6" fillId="3" borderId="4" xfId="0" applyFont="1" applyFill="1" applyBorder="1"/>
    <xf numFmtId="0" fontId="9" fillId="0" borderId="0" xfId="0" applyFont="1"/>
    <xf numFmtId="3" fontId="3" fillId="0" borderId="0" xfId="0" applyNumberFormat="1" applyFont="1"/>
    <xf numFmtId="3" fontId="3" fillId="0" borderId="0" xfId="3" applyNumberFormat="1" applyFont="1"/>
    <xf numFmtId="3" fontId="7" fillId="0" borderId="0" xfId="0" applyNumberFormat="1" applyFont="1"/>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3" fillId="0" borderId="6" xfId="3" applyNumberFormat="1" applyFont="1" applyBorder="1"/>
    <xf numFmtId="3" fontId="7" fillId="0" borderId="6" xfId="0" applyNumberFormat="1" applyFont="1" applyBorder="1"/>
    <xf numFmtId="3" fontId="3" fillId="0" borderId="7" xfId="3" applyNumberFormat="1" applyFont="1" applyBorder="1"/>
    <xf numFmtId="3" fontId="3" fillId="4" borderId="7" xfId="3" applyNumberFormat="1" applyFont="1" applyFill="1" applyBorder="1"/>
    <xf numFmtId="3" fontId="7" fillId="4" borderId="7" xfId="0" applyNumberFormat="1" applyFont="1" applyFill="1" applyBorder="1"/>
    <xf numFmtId="3" fontId="6" fillId="0" borderId="7" xfId="3" applyNumberFormat="1" applyFont="1" applyBorder="1"/>
    <xf numFmtId="3" fontId="3" fillId="3" borderId="7" xfId="3" applyNumberFormat="1" applyFont="1" applyFill="1" applyBorder="1" applyAlignment="1">
      <alignment vertical="center"/>
    </xf>
    <xf numFmtId="3" fontId="3" fillId="0" borderId="7" xfId="3" applyNumberFormat="1" applyFont="1" applyBorder="1" applyAlignment="1">
      <alignment vertical="center"/>
    </xf>
    <xf numFmtId="3" fontId="6" fillId="0" borderId="7" xfId="3" applyNumberFormat="1" applyFont="1" applyBorder="1" applyAlignment="1">
      <alignment vertical="center"/>
    </xf>
    <xf numFmtId="3" fontId="6" fillId="0" borderId="7" xfId="0" applyNumberFormat="1" applyFont="1" applyBorder="1"/>
    <xf numFmtId="3" fontId="3" fillId="5" borderId="7" xfId="3" applyNumberFormat="1" applyFont="1" applyFill="1" applyBorder="1"/>
    <xf numFmtId="3" fontId="7" fillId="5" borderId="7" xfId="0" applyNumberFormat="1" applyFont="1" applyFill="1" applyBorder="1"/>
    <xf numFmtId="3" fontId="10" fillId="0" borderId="7" xfId="3" applyNumberFormat="1" applyFont="1" applyBorder="1"/>
    <xf numFmtId="3" fontId="11" fillId="0" borderId="7" xfId="0" applyNumberFormat="1" applyFont="1" applyBorder="1"/>
    <xf numFmtId="3" fontId="12" fillId="0" borderId="7" xfId="0" applyNumberFormat="1" applyFont="1" applyBorder="1"/>
    <xf numFmtId="3" fontId="6" fillId="6" borderId="7" xfId="3" applyNumberFormat="1" applyFont="1" applyFill="1" applyBorder="1"/>
    <xf numFmtId="3" fontId="12" fillId="6" borderId="7" xfId="0" applyNumberFormat="1" applyFont="1" applyFill="1" applyBorder="1"/>
    <xf numFmtId="3" fontId="12" fillId="0" borderId="7" xfId="0" applyNumberFormat="1" applyFont="1" applyBorder="1" applyAlignment="1">
      <alignment vertical="center"/>
    </xf>
    <xf numFmtId="3" fontId="3" fillId="0" borderId="8" xfId="3" applyNumberFormat="1" applyFont="1" applyBorder="1"/>
    <xf numFmtId="3" fontId="7" fillId="0" borderId="8" xfId="0" applyNumberFormat="1" applyFont="1" applyBorder="1"/>
    <xf numFmtId="3" fontId="6" fillId="0" borderId="4" xfId="0" applyNumberFormat="1" applyFont="1" applyBorder="1"/>
    <xf numFmtId="3" fontId="3" fillId="3" borderId="0" xfId="0" applyNumberFormat="1" applyFont="1" applyFill="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1" fillId="3" borderId="0" xfId="0" applyNumberFormat="1" applyFont="1" applyFill="1"/>
    <xf numFmtId="3" fontId="0" fillId="0" borderId="0" xfId="0" applyNumberFormat="1"/>
    <xf numFmtId="165" fontId="0" fillId="0" borderId="0" xfId="0" applyNumberFormat="1"/>
    <xf numFmtId="43" fontId="0" fillId="0" borderId="0" xfId="3"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3" fillId="3" borderId="0" xfId="0" applyFont="1" applyFill="1"/>
    <xf numFmtId="3" fontId="3" fillId="3" borderId="6" xfId="0" applyNumberFormat="1" applyFont="1" applyFill="1" applyBorder="1"/>
    <xf numFmtId="0" fontId="3" fillId="3" borderId="6" xfId="0" applyFont="1" applyFill="1" applyBorder="1"/>
    <xf numFmtId="3" fontId="3" fillId="3" borderId="7" xfId="0" applyNumberFormat="1" applyFont="1" applyFill="1" applyBorder="1"/>
    <xf numFmtId="0" fontId="3" fillId="3" borderId="7" xfId="0" applyFont="1" applyFill="1" applyBorder="1"/>
    <xf numFmtId="1" fontId="3" fillId="3" borderId="7" xfId="0" applyNumberFormat="1" applyFont="1" applyFill="1" applyBorder="1"/>
    <xf numFmtId="3" fontId="3" fillId="3" borderId="7" xfId="3" applyNumberFormat="1" applyFont="1" applyFill="1" applyBorder="1"/>
    <xf numFmtId="3" fontId="3" fillId="3" borderId="7" xfId="0" applyNumberFormat="1" applyFont="1" applyFill="1" applyBorder="1" applyAlignment="1">
      <alignment vertical="center"/>
    </xf>
    <xf numFmtId="1" fontId="3" fillId="3" borderId="7" xfId="0" applyNumberFormat="1" applyFont="1" applyFill="1" applyBorder="1" applyAlignment="1">
      <alignment vertical="center"/>
    </xf>
    <xf numFmtId="0" fontId="3" fillId="3" borderId="7" xfId="0" applyFont="1" applyFill="1" applyBorder="1" applyAlignment="1">
      <alignment vertical="center"/>
    </xf>
    <xf numFmtId="3" fontId="6" fillId="3" borderId="7" xfId="0" applyNumberFormat="1" applyFont="1" applyFill="1" applyBorder="1"/>
    <xf numFmtId="1" fontId="6" fillId="3" borderId="7" xfId="0" applyNumberFormat="1" applyFont="1" applyFill="1" applyBorder="1"/>
    <xf numFmtId="0" fontId="6" fillId="3" borderId="7" xfId="0" applyFont="1" applyFill="1" applyBorder="1"/>
    <xf numFmtId="3" fontId="6" fillId="3" borderId="7" xfId="3" applyNumberFormat="1" applyFont="1" applyFill="1" applyBorder="1"/>
    <xf numFmtId="3" fontId="3" fillId="3" borderId="8" xfId="0" applyNumberFormat="1" applyFont="1" applyFill="1" applyBorder="1"/>
    <xf numFmtId="1" fontId="3" fillId="3" borderId="8" xfId="0" applyNumberFormat="1" applyFont="1" applyFill="1" applyBorder="1"/>
    <xf numFmtId="0" fontId="3" fillId="3" borderId="8" xfId="0" applyFont="1" applyFill="1" applyBorder="1"/>
    <xf numFmtId="3" fontId="6" fillId="3" borderId="4" xfId="0" applyNumberFormat="1" applyFont="1" applyFill="1" applyBorder="1"/>
    <xf numFmtId="1" fontId="6" fillId="3" borderId="4" xfId="0" applyNumberFormat="1" applyFont="1" applyFill="1" applyBorder="1"/>
    <xf numFmtId="3" fontId="0" fillId="3" borderId="0" xfId="0" applyNumberFormat="1" applyFill="1"/>
    <xf numFmtId="0" fontId="0" fillId="3" borderId="0" xfId="0" applyFill="1"/>
    <xf numFmtId="0" fontId="3" fillId="3" borderId="7" xfId="0" applyFont="1" applyFill="1" applyBorder="1" applyAlignment="1">
      <alignment vertical="center" wrapText="1"/>
    </xf>
    <xf numFmtId="0" fontId="6" fillId="3" borderId="7" xfId="0" applyFont="1" applyFill="1" applyBorder="1" applyAlignment="1">
      <alignment wrapText="1"/>
    </xf>
    <xf numFmtId="0" fontId="3" fillId="3" borderId="7" xfId="0" quotePrefix="1" applyFont="1" applyFill="1" applyBorder="1" applyAlignment="1">
      <alignment wrapText="1"/>
    </xf>
    <xf numFmtId="0" fontId="3" fillId="3" borderId="7" xfId="0" quotePrefix="1" applyFont="1" applyFill="1" applyBorder="1" applyAlignment="1">
      <alignment vertical="center" wrapText="1"/>
    </xf>
    <xf numFmtId="3" fontId="3" fillId="5" borderId="7" xfId="0" applyNumberFormat="1" applyFont="1" applyFill="1" applyBorder="1"/>
    <xf numFmtId="1" fontId="3" fillId="5" borderId="7" xfId="0" applyNumberFormat="1" applyFont="1" applyFill="1" applyBorder="1"/>
    <xf numFmtId="0" fontId="3" fillId="7" borderId="7" xfId="0" applyFont="1" applyFill="1" applyBorder="1"/>
    <xf numFmtId="0" fontId="3" fillId="7" borderId="7" xfId="0" applyFont="1" applyFill="1" applyBorder="1" applyAlignment="1">
      <alignment wrapText="1"/>
    </xf>
    <xf numFmtId="3" fontId="3" fillId="7" borderId="7" xfId="3" applyNumberFormat="1" applyFont="1" applyFill="1" applyBorder="1"/>
    <xf numFmtId="3" fontId="7" fillId="7" borderId="7" xfId="0" applyNumberFormat="1" applyFont="1" applyFill="1" applyBorder="1"/>
    <xf numFmtId="3" fontId="3" fillId="7" borderId="7" xfId="0" applyNumberFormat="1" applyFont="1" applyFill="1" applyBorder="1"/>
    <xf numFmtId="1" fontId="3" fillId="7" borderId="7" xfId="0" applyNumberFormat="1" applyFont="1" applyFill="1" applyBorder="1"/>
    <xf numFmtId="0" fontId="6" fillId="3" borderId="4" xfId="0" applyFont="1" applyFill="1" applyBorder="1" applyAlignment="1">
      <alignment horizontal="center" vertical="center" wrapText="1"/>
    </xf>
    <xf numFmtId="3" fontId="13" fillId="3" borderId="0" xfId="0" applyNumberFormat="1" applyFont="1" applyFill="1" applyAlignment="1">
      <alignment horizontal="center"/>
    </xf>
    <xf numFmtId="3" fontId="2" fillId="3" borderId="0" xfId="0" applyNumberFormat="1" applyFont="1" applyFill="1" applyAlignment="1">
      <alignment horizontal="center"/>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cellXfs>
  <cellStyles count="5">
    <cellStyle name="Comma" xfId="3" builtinId="3"/>
    <cellStyle name="Comma [0]" xfId="4" builtinId="6"/>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PEMBELIAN%202020/Copy%20of%20Email%20Bu%20Vita%20Lab%2022%20September%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0/KUITANSI%202020/kuitansiblu2020%20(Autosav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0/KUITANSI%202020/kuitansi%20lab%20sept%20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20/KUITANSI%202020/kuitansi%20bay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J"/>
    </sheetNames>
    <sheetDataSet>
      <sheetData sheetId="0">
        <row r="21">
          <cell r="H21">
            <v>49999500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row r="60">
          <cell r="F60">
            <v>59114000</v>
          </cell>
        </row>
        <row r="62">
          <cell r="F62">
            <v>4232250</v>
          </cell>
        </row>
        <row r="330">
          <cell r="F330">
            <v>33150500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nr"/>
      <sheetName val="transport"/>
      <sheetName val="pelat "/>
      <sheetName val="KEND"/>
      <sheetName val="KONSUMSI"/>
      <sheetName val="buku "/>
      <sheetName val="gedung2"/>
      <sheetName val="kompt"/>
      <sheetName val="fc"/>
      <sheetName val="se hr-hr"/>
      <sheetName val="amplop"/>
      <sheetName val="lp"/>
    </sheetNames>
    <sheetDataSet>
      <sheetData sheetId="0">
        <row r="3080">
          <cell r="G3080">
            <v>4345000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MP"/>
      <sheetName val="KUITANSI"/>
      <sheetName val="Sheet3"/>
    </sheetNames>
    <sheetDataSet>
      <sheetData sheetId="0"/>
      <sheetData sheetId="1">
        <row r="7">
          <cell r="C7">
            <v>49999500</v>
          </cell>
        </row>
      </sheetData>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8">
          <cell r="C8">
            <v>1802000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N418"/>
  <sheetViews>
    <sheetView tabSelected="1" topLeftCell="A23" workbookViewId="0">
      <selection sqref="A1:I418"/>
    </sheetView>
  </sheetViews>
  <sheetFormatPr defaultRowHeight="18.75"/>
  <cols>
    <col min="1" max="1" width="8.5" customWidth="1"/>
    <col min="2" max="2" width="31.59765625" customWidth="1"/>
    <col min="3" max="3" width="11.796875" style="144" customWidth="1"/>
    <col min="4" max="4" width="11.296875" style="144" customWidth="1"/>
    <col min="5" max="5" width="9.796875" style="144" customWidth="1"/>
    <col min="6" max="6" width="10.8984375" style="170" customWidth="1"/>
    <col min="7" max="7" width="11.5" style="170" customWidth="1"/>
    <col min="8" max="8" width="2.796875" style="171" customWidth="1"/>
    <col min="9" max="9" width="2.296875" style="171" customWidth="1"/>
    <col min="10" max="10" width="2.69921875" customWidth="1"/>
    <col min="11" max="11" width="14.296875" hidden="1" customWidth="1"/>
    <col min="14" max="14" width="12.296875" customWidth="1"/>
  </cols>
  <sheetData>
    <row r="1" spans="1:14">
      <c r="A1" s="187" t="s">
        <v>451</v>
      </c>
      <c r="B1" s="187"/>
      <c r="C1" s="187"/>
      <c r="D1" s="187"/>
      <c r="E1" s="187"/>
      <c r="F1" s="187"/>
      <c r="G1" s="187"/>
      <c r="H1" s="187"/>
      <c r="I1" s="187"/>
    </row>
    <row r="2" spans="1:14">
      <c r="A2" s="187" t="s">
        <v>128</v>
      </c>
      <c r="B2" s="187"/>
      <c r="C2" s="187"/>
      <c r="D2" s="187"/>
      <c r="E2" s="187"/>
      <c r="F2" s="187"/>
      <c r="G2" s="187"/>
      <c r="H2" s="187"/>
      <c r="I2" s="187"/>
    </row>
    <row r="3" spans="1:14">
      <c r="A3" s="187" t="s">
        <v>129</v>
      </c>
      <c r="B3" s="187"/>
      <c r="C3" s="187"/>
      <c r="D3" s="187"/>
      <c r="E3" s="187"/>
      <c r="F3" s="187"/>
      <c r="G3" s="187"/>
      <c r="H3" s="187"/>
      <c r="I3" s="187"/>
    </row>
    <row r="4" spans="1:14">
      <c r="A4" s="187" t="s">
        <v>130</v>
      </c>
      <c r="B4" s="187"/>
      <c r="C4" s="187"/>
      <c r="D4" s="187"/>
      <c r="E4" s="187"/>
      <c r="F4" s="187"/>
      <c r="G4" s="187"/>
      <c r="H4" s="187"/>
      <c r="I4" s="187"/>
    </row>
    <row r="5" spans="1:14">
      <c r="A5" s="15"/>
      <c r="B5" s="85"/>
      <c r="C5" s="114"/>
      <c r="D5" s="115"/>
      <c r="E5" s="116"/>
      <c r="F5" s="140"/>
      <c r="G5" s="140"/>
      <c r="H5" s="151"/>
      <c r="I5" s="151"/>
    </row>
    <row r="6" spans="1:14">
      <c r="A6" s="15"/>
      <c r="B6" s="85"/>
      <c r="C6" s="114"/>
      <c r="D6" s="115"/>
      <c r="E6" s="116"/>
      <c r="F6" s="140"/>
      <c r="G6" s="140"/>
      <c r="H6" s="151"/>
      <c r="I6" s="151"/>
    </row>
    <row r="7" spans="1:14">
      <c r="A7" s="188" t="s">
        <v>131</v>
      </c>
      <c r="B7" s="188" t="s">
        <v>132</v>
      </c>
      <c r="C7" s="189" t="s">
        <v>133</v>
      </c>
      <c r="D7" s="190" t="s">
        <v>134</v>
      </c>
      <c r="E7" s="190"/>
      <c r="F7" s="190" t="s">
        <v>19</v>
      </c>
      <c r="G7" s="190" t="s">
        <v>135</v>
      </c>
      <c r="H7" s="184" t="s">
        <v>136</v>
      </c>
      <c r="I7" s="184"/>
    </row>
    <row r="8" spans="1:14">
      <c r="A8" s="188"/>
      <c r="B8" s="188"/>
      <c r="C8" s="189"/>
      <c r="D8" s="117" t="s">
        <v>137</v>
      </c>
      <c r="E8" s="118" t="s">
        <v>138</v>
      </c>
      <c r="F8" s="190"/>
      <c r="G8" s="190"/>
      <c r="H8" s="184"/>
      <c r="I8" s="184"/>
    </row>
    <row r="9" spans="1:14">
      <c r="A9" s="86" t="s">
        <v>139</v>
      </c>
      <c r="B9" s="87" t="s">
        <v>140</v>
      </c>
      <c r="C9" s="119">
        <v>5143999000</v>
      </c>
      <c r="D9" s="119" t="s">
        <v>141</v>
      </c>
      <c r="E9" s="120"/>
      <c r="F9" s="152"/>
      <c r="G9" s="152"/>
      <c r="H9" s="153"/>
      <c r="I9" s="153"/>
    </row>
    <row r="10" spans="1:14" ht="34.5" customHeight="1">
      <c r="A10" s="88" t="s">
        <v>142</v>
      </c>
      <c r="B10" s="89" t="s">
        <v>143</v>
      </c>
      <c r="C10" s="121">
        <v>5143999000</v>
      </c>
      <c r="D10" s="121" t="s">
        <v>141</v>
      </c>
      <c r="E10" s="109"/>
      <c r="F10" s="154"/>
      <c r="G10" s="154"/>
      <c r="H10" s="155"/>
      <c r="I10" s="155"/>
    </row>
    <row r="11" spans="1:14">
      <c r="A11" s="88" t="s">
        <v>144</v>
      </c>
      <c r="B11" s="89" t="s">
        <v>145</v>
      </c>
      <c r="C11" s="121">
        <v>5143999000</v>
      </c>
      <c r="D11" s="121" t="s">
        <v>141</v>
      </c>
      <c r="E11" s="109"/>
      <c r="F11" s="154"/>
      <c r="G11" s="154"/>
      <c r="H11" s="155"/>
      <c r="I11" s="155"/>
    </row>
    <row r="12" spans="1:14">
      <c r="A12" s="90" t="s">
        <v>146</v>
      </c>
      <c r="B12" s="91" t="s">
        <v>147</v>
      </c>
      <c r="C12" s="122">
        <v>780817000</v>
      </c>
      <c r="D12" s="122">
        <f>D14+D22+D31+D43</f>
        <v>281428030</v>
      </c>
      <c r="E12" s="123"/>
      <c r="F12" s="154">
        <f>E12+D12</f>
        <v>281428030</v>
      </c>
      <c r="G12" s="154">
        <f>C12-F12</f>
        <v>499388970</v>
      </c>
      <c r="H12" s="156">
        <f>F12/C12*100</f>
        <v>36.042764181620015</v>
      </c>
      <c r="I12" s="155" t="s">
        <v>148</v>
      </c>
    </row>
    <row r="13" spans="1:14">
      <c r="A13" s="88" t="s">
        <v>149</v>
      </c>
      <c r="B13" s="89" t="s">
        <v>150</v>
      </c>
      <c r="C13" s="121">
        <f>C14+C22+C31+C43+C52</f>
        <v>1377905375</v>
      </c>
      <c r="D13" s="121">
        <f t="shared" ref="D13:E13" si="0">D14+D22+D31+D43+D52</f>
        <v>281428030</v>
      </c>
      <c r="E13" s="121">
        <f t="shared" si="0"/>
        <v>126164500</v>
      </c>
      <c r="F13" s="157"/>
      <c r="G13" s="154">
        <f t="shared" ref="G13:G106" si="1">C13-F13</f>
        <v>1377905375</v>
      </c>
      <c r="H13" s="156">
        <f t="shared" ref="H13:H106" si="2">F13/C13*100</f>
        <v>0</v>
      </c>
      <c r="I13" s="155" t="s">
        <v>148</v>
      </c>
    </row>
    <row r="14" spans="1:14">
      <c r="A14" s="92" t="s">
        <v>151</v>
      </c>
      <c r="B14" s="93" t="s">
        <v>152</v>
      </c>
      <c r="C14" s="124">
        <f>SUM(C15:C21)</f>
        <v>95455000</v>
      </c>
      <c r="D14" s="124">
        <f>SUM(D15:D21)</f>
        <v>56365000</v>
      </c>
      <c r="E14" s="124">
        <f>SUM(E15:E21)</f>
        <v>10185000</v>
      </c>
      <c r="F14" s="154">
        <f t="shared" ref="F14:F104" si="3">E14+D14</f>
        <v>66550000</v>
      </c>
      <c r="G14" s="154">
        <f t="shared" si="1"/>
        <v>28905000</v>
      </c>
      <c r="H14" s="156">
        <f t="shared" si="2"/>
        <v>69.718715625163682</v>
      </c>
      <c r="I14" s="155" t="s">
        <v>148</v>
      </c>
    </row>
    <row r="15" spans="1:14" ht="31.5" customHeight="1">
      <c r="A15" s="88" t="s">
        <v>141</v>
      </c>
      <c r="B15" s="89" t="s">
        <v>153</v>
      </c>
      <c r="C15" s="121">
        <v>28125000</v>
      </c>
      <c r="D15" s="125">
        <v>28000000</v>
      </c>
      <c r="E15" s="109"/>
      <c r="F15" s="154">
        <f t="shared" si="3"/>
        <v>28000000</v>
      </c>
      <c r="G15" s="154">
        <f t="shared" si="1"/>
        <v>125000</v>
      </c>
      <c r="H15" s="156">
        <f t="shared" si="2"/>
        <v>99.555555555555557</v>
      </c>
      <c r="I15" s="155" t="s">
        <v>148</v>
      </c>
      <c r="K15">
        <v>28000000</v>
      </c>
      <c r="M15" s="125">
        <v>28000000</v>
      </c>
      <c r="N15" s="144">
        <f>F15-M15</f>
        <v>0</v>
      </c>
    </row>
    <row r="16" spans="1:14">
      <c r="A16" s="88" t="s">
        <v>141</v>
      </c>
      <c r="B16" s="89" t="s">
        <v>154</v>
      </c>
      <c r="C16" s="121">
        <v>9500000</v>
      </c>
      <c r="D16" s="125">
        <v>4250000</v>
      </c>
      <c r="E16" s="109"/>
      <c r="F16" s="154">
        <f t="shared" si="3"/>
        <v>4250000</v>
      </c>
      <c r="G16" s="154">
        <f t="shared" si="1"/>
        <v>5250000</v>
      </c>
      <c r="H16" s="156">
        <f t="shared" si="2"/>
        <v>44.736842105263158</v>
      </c>
      <c r="I16" s="155" t="s">
        <v>148</v>
      </c>
      <c r="K16">
        <v>4250000</v>
      </c>
      <c r="M16" s="125">
        <v>4250000</v>
      </c>
      <c r="N16" s="144">
        <f t="shared" ref="N16:N79" si="4">F16-M16</f>
        <v>0</v>
      </c>
    </row>
    <row r="17" spans="1:14" ht="28.5">
      <c r="A17" s="88" t="s">
        <v>141</v>
      </c>
      <c r="B17" s="89" t="s">
        <v>382</v>
      </c>
      <c r="C17" s="121">
        <v>10500000</v>
      </c>
      <c r="D17" s="125">
        <v>7770000</v>
      </c>
      <c r="E17" s="108">
        <v>2625000</v>
      </c>
      <c r="F17" s="154">
        <f t="shared" si="3"/>
        <v>10395000</v>
      </c>
      <c r="G17" s="154">
        <f t="shared" si="1"/>
        <v>105000</v>
      </c>
      <c r="H17" s="156">
        <f t="shared" si="2"/>
        <v>99</v>
      </c>
      <c r="I17" s="155" t="s">
        <v>148</v>
      </c>
      <c r="K17">
        <v>7770000</v>
      </c>
      <c r="M17" s="125">
        <v>10395000</v>
      </c>
      <c r="N17" s="144">
        <f t="shared" si="4"/>
        <v>0</v>
      </c>
    </row>
    <row r="18" spans="1:14" ht="33" customHeight="1">
      <c r="A18" s="88" t="s">
        <v>141</v>
      </c>
      <c r="B18" s="89" t="s">
        <v>155</v>
      </c>
      <c r="C18" s="121">
        <v>9600000</v>
      </c>
      <c r="D18" s="125">
        <v>0</v>
      </c>
      <c r="E18" s="108"/>
      <c r="F18" s="154">
        <f t="shared" si="3"/>
        <v>0</v>
      </c>
      <c r="G18" s="154">
        <f t="shared" si="1"/>
        <v>9600000</v>
      </c>
      <c r="H18" s="156">
        <f t="shared" si="2"/>
        <v>0</v>
      </c>
      <c r="I18" s="155" t="s">
        <v>148</v>
      </c>
      <c r="K18">
        <v>0</v>
      </c>
      <c r="M18" s="125">
        <v>0</v>
      </c>
      <c r="N18" s="144">
        <f t="shared" si="4"/>
        <v>0</v>
      </c>
    </row>
    <row r="19" spans="1:14" ht="42.75" customHeight="1">
      <c r="A19" s="88" t="s">
        <v>141</v>
      </c>
      <c r="B19" s="89" t="s">
        <v>156</v>
      </c>
      <c r="C19" s="121">
        <v>10500000</v>
      </c>
      <c r="D19" s="125">
        <v>10500000</v>
      </c>
      <c r="E19" s="108"/>
      <c r="F19" s="154">
        <f t="shared" si="3"/>
        <v>10500000</v>
      </c>
      <c r="G19" s="154">
        <f t="shared" si="1"/>
        <v>0</v>
      </c>
      <c r="H19" s="156">
        <f t="shared" si="2"/>
        <v>100</v>
      </c>
      <c r="I19" s="155" t="s">
        <v>148</v>
      </c>
      <c r="K19">
        <v>10500000</v>
      </c>
      <c r="M19" s="125">
        <v>10500000</v>
      </c>
      <c r="N19" s="144">
        <f t="shared" si="4"/>
        <v>0</v>
      </c>
    </row>
    <row r="20" spans="1:14" ht="36" customHeight="1">
      <c r="A20" s="88" t="s">
        <v>141</v>
      </c>
      <c r="B20" s="89" t="s">
        <v>157</v>
      </c>
      <c r="C20" s="121">
        <v>20580000</v>
      </c>
      <c r="D20" s="125">
        <v>5845000</v>
      </c>
      <c r="E20" s="108">
        <v>3885000</v>
      </c>
      <c r="F20" s="154">
        <f t="shared" si="3"/>
        <v>9730000</v>
      </c>
      <c r="G20" s="154">
        <f t="shared" si="1"/>
        <v>10850000</v>
      </c>
      <c r="H20" s="156">
        <f t="shared" si="2"/>
        <v>47.278911564625851</v>
      </c>
      <c r="I20" s="155" t="s">
        <v>148</v>
      </c>
      <c r="K20">
        <v>5845000</v>
      </c>
      <c r="M20" s="125">
        <v>5845000</v>
      </c>
      <c r="N20" s="144">
        <f t="shared" si="4"/>
        <v>3885000</v>
      </c>
    </row>
    <row r="21" spans="1:14" ht="39.75" customHeight="1">
      <c r="A21" s="88"/>
      <c r="B21" s="107" t="s">
        <v>375</v>
      </c>
      <c r="C21" s="121">
        <v>6650000</v>
      </c>
      <c r="D21" s="125"/>
      <c r="E21" s="108">
        <f>'51B.525112'!K22</f>
        <v>3675000</v>
      </c>
      <c r="F21" s="154">
        <f t="shared" si="3"/>
        <v>3675000</v>
      </c>
      <c r="G21" s="154">
        <f t="shared" si="1"/>
        <v>2975000</v>
      </c>
      <c r="H21" s="156">
        <f t="shared" si="2"/>
        <v>55.26315789473685</v>
      </c>
      <c r="I21" s="155" t="s">
        <v>148</v>
      </c>
      <c r="M21" s="125">
        <v>5250000</v>
      </c>
      <c r="N21" s="144">
        <f t="shared" si="4"/>
        <v>-1575000</v>
      </c>
    </row>
    <row r="22" spans="1:14">
      <c r="A22" s="92" t="s">
        <v>158</v>
      </c>
      <c r="B22" s="93" t="s">
        <v>159</v>
      </c>
      <c r="C22" s="124">
        <f>SUM(C23:C30)</f>
        <v>74850000</v>
      </c>
      <c r="D22" s="124">
        <f>SUM(D23:D30)</f>
        <v>13700000</v>
      </c>
      <c r="E22" s="124">
        <f>SUM(E23:E30)</f>
        <v>33900000</v>
      </c>
      <c r="F22" s="154">
        <f t="shared" si="3"/>
        <v>47600000</v>
      </c>
      <c r="G22" s="154">
        <f t="shared" si="1"/>
        <v>27250000</v>
      </c>
      <c r="H22" s="156">
        <f t="shared" si="2"/>
        <v>63.5938543754175</v>
      </c>
      <c r="I22" s="155" t="s">
        <v>148</v>
      </c>
      <c r="M22" s="124">
        <f>SUM(M23:M30)</f>
        <v>47590000</v>
      </c>
      <c r="N22" s="144">
        <f t="shared" si="4"/>
        <v>10000</v>
      </c>
    </row>
    <row r="23" spans="1:14" ht="26.25" customHeight="1">
      <c r="A23" s="88" t="s">
        <v>141</v>
      </c>
      <c r="B23" s="89" t="s">
        <v>160</v>
      </c>
      <c r="C23" s="121">
        <v>5400000</v>
      </c>
      <c r="D23" s="121">
        <v>0</v>
      </c>
      <c r="E23" s="109"/>
      <c r="F23" s="154">
        <f t="shared" si="3"/>
        <v>0</v>
      </c>
      <c r="G23" s="154">
        <f t="shared" si="1"/>
        <v>5400000</v>
      </c>
      <c r="H23" s="156">
        <f t="shared" si="2"/>
        <v>0</v>
      </c>
      <c r="I23" s="155" t="s">
        <v>148</v>
      </c>
      <c r="K23" s="144">
        <f>F17-D17</f>
        <v>2625000</v>
      </c>
      <c r="M23" s="121">
        <v>0</v>
      </c>
      <c r="N23" s="144">
        <f t="shared" si="4"/>
        <v>0</v>
      </c>
    </row>
    <row r="24" spans="1:14" ht="36" customHeight="1">
      <c r="A24" s="88" t="s">
        <v>141</v>
      </c>
      <c r="B24" s="89" t="s">
        <v>161</v>
      </c>
      <c r="C24" s="121">
        <v>4800000</v>
      </c>
      <c r="D24" s="121">
        <v>3000000</v>
      </c>
      <c r="E24" s="108">
        <v>1500000</v>
      </c>
      <c r="F24" s="154">
        <f t="shared" si="3"/>
        <v>4500000</v>
      </c>
      <c r="G24" s="154">
        <f t="shared" si="1"/>
        <v>300000</v>
      </c>
      <c r="H24" s="156">
        <f t="shared" si="2"/>
        <v>93.75</v>
      </c>
      <c r="I24" s="155" t="s">
        <v>148</v>
      </c>
      <c r="M24" s="121">
        <v>4500000</v>
      </c>
      <c r="N24" s="144">
        <f t="shared" si="4"/>
        <v>0</v>
      </c>
    </row>
    <row r="25" spans="1:14" ht="28.5">
      <c r="A25" s="88" t="s">
        <v>141</v>
      </c>
      <c r="B25" s="89" t="s">
        <v>162</v>
      </c>
      <c r="C25" s="121">
        <v>1250000</v>
      </c>
      <c r="D25" s="121">
        <v>0</v>
      </c>
      <c r="E25" s="108">
        <v>350000</v>
      </c>
      <c r="F25" s="154">
        <f t="shared" si="3"/>
        <v>350000</v>
      </c>
      <c r="G25" s="154">
        <f t="shared" si="1"/>
        <v>900000</v>
      </c>
      <c r="H25" s="156">
        <f t="shared" si="2"/>
        <v>28.000000000000004</v>
      </c>
      <c r="I25" s="155" t="s">
        <v>148</v>
      </c>
      <c r="M25" s="121">
        <v>350000</v>
      </c>
      <c r="N25" s="144">
        <f t="shared" si="4"/>
        <v>0</v>
      </c>
    </row>
    <row r="26" spans="1:14" ht="40.5" customHeight="1">
      <c r="A26" s="88" t="s">
        <v>141</v>
      </c>
      <c r="B26" s="89" t="s">
        <v>163</v>
      </c>
      <c r="C26" s="121">
        <v>18900000</v>
      </c>
      <c r="D26" s="121">
        <v>5700000</v>
      </c>
      <c r="E26" s="108"/>
      <c r="F26" s="154">
        <f t="shared" si="3"/>
        <v>5700000</v>
      </c>
      <c r="G26" s="154">
        <f t="shared" si="1"/>
        <v>13200000</v>
      </c>
      <c r="H26" s="156">
        <f t="shared" si="2"/>
        <v>30.158730158730158</v>
      </c>
      <c r="I26" s="155" t="s">
        <v>148</v>
      </c>
      <c r="M26" s="121">
        <v>5700000</v>
      </c>
      <c r="N26" s="144">
        <f t="shared" si="4"/>
        <v>0</v>
      </c>
    </row>
    <row r="27" spans="1:14" ht="40.5" customHeight="1">
      <c r="A27" s="88" t="s">
        <v>141</v>
      </c>
      <c r="B27" s="89" t="s">
        <v>164</v>
      </c>
      <c r="C27" s="121">
        <v>5000000</v>
      </c>
      <c r="D27" s="121">
        <v>5000000</v>
      </c>
      <c r="E27" s="109"/>
      <c r="F27" s="154">
        <f t="shared" si="3"/>
        <v>5000000</v>
      </c>
      <c r="G27" s="154">
        <f t="shared" si="1"/>
        <v>0</v>
      </c>
      <c r="H27" s="156">
        <f>F27/C27*100</f>
        <v>100</v>
      </c>
      <c r="I27" s="155" t="s">
        <v>148</v>
      </c>
      <c r="M27" s="121">
        <v>5000000</v>
      </c>
      <c r="N27" s="144">
        <f t="shared" si="4"/>
        <v>0</v>
      </c>
    </row>
    <row r="28" spans="1:14" ht="40.5" customHeight="1">
      <c r="A28" s="88"/>
      <c r="B28" s="107" t="s">
        <v>376</v>
      </c>
      <c r="C28" s="121">
        <v>24000000</v>
      </c>
      <c r="D28" s="121"/>
      <c r="E28" s="108">
        <v>21550000</v>
      </c>
      <c r="F28" s="154">
        <f t="shared" si="3"/>
        <v>21550000</v>
      </c>
      <c r="G28" s="154">
        <f t="shared" si="1"/>
        <v>2450000</v>
      </c>
      <c r="H28" s="156">
        <f t="shared" ref="H28:H30" si="5">F28/C28*100</f>
        <v>89.791666666666671</v>
      </c>
      <c r="I28" s="155" t="s">
        <v>148</v>
      </c>
      <c r="M28" s="121">
        <v>21540000</v>
      </c>
      <c r="N28" s="144">
        <f t="shared" si="4"/>
        <v>10000</v>
      </c>
    </row>
    <row r="29" spans="1:14" s="111" customFormat="1" ht="40.5" customHeight="1">
      <c r="A29" s="100"/>
      <c r="B29" s="172" t="s">
        <v>377</v>
      </c>
      <c r="C29" s="126">
        <v>2000000</v>
      </c>
      <c r="D29" s="126"/>
      <c r="E29" s="110">
        <f>'51B.525113'!G21</f>
        <v>2000000</v>
      </c>
      <c r="F29" s="158">
        <f t="shared" si="3"/>
        <v>2000000</v>
      </c>
      <c r="G29" s="158">
        <f t="shared" si="1"/>
        <v>0</v>
      </c>
      <c r="H29" s="159">
        <f t="shared" si="5"/>
        <v>100</v>
      </c>
      <c r="I29" s="160" t="s">
        <v>148</v>
      </c>
      <c r="M29" s="126">
        <v>2000000</v>
      </c>
      <c r="N29" s="144">
        <f t="shared" si="4"/>
        <v>0</v>
      </c>
    </row>
    <row r="30" spans="1:14" s="111" customFormat="1" ht="40.5" customHeight="1">
      <c r="A30" s="100"/>
      <c r="B30" s="172" t="s">
        <v>378</v>
      </c>
      <c r="C30" s="126">
        <v>13500000</v>
      </c>
      <c r="D30" s="126"/>
      <c r="E30" s="110">
        <f>'51B.525113'!G22</f>
        <v>8500000</v>
      </c>
      <c r="F30" s="158">
        <f t="shared" si="3"/>
        <v>8500000</v>
      </c>
      <c r="G30" s="158">
        <f t="shared" si="1"/>
        <v>5000000</v>
      </c>
      <c r="H30" s="159">
        <f t="shared" si="5"/>
        <v>62.962962962962962</v>
      </c>
      <c r="I30" s="160" t="s">
        <v>148</v>
      </c>
      <c r="M30" s="126">
        <v>8500000</v>
      </c>
      <c r="N30" s="144">
        <f t="shared" si="4"/>
        <v>0</v>
      </c>
    </row>
    <row r="31" spans="1:14">
      <c r="A31" s="92" t="s">
        <v>165</v>
      </c>
      <c r="B31" s="93" t="s">
        <v>166</v>
      </c>
      <c r="C31" s="124">
        <f>SUM(C32:C42)</f>
        <v>156075000</v>
      </c>
      <c r="D31" s="124">
        <f>SUM(D32:D42)</f>
        <v>45505330</v>
      </c>
      <c r="E31" s="124">
        <f>SUM(E32:E42)</f>
        <v>31280000</v>
      </c>
      <c r="F31" s="161">
        <f>E31+D31</f>
        <v>76785330</v>
      </c>
      <c r="G31" s="161">
        <f t="shared" si="1"/>
        <v>79289670</v>
      </c>
      <c r="H31" s="162">
        <f t="shared" si="2"/>
        <v>49.197712638154734</v>
      </c>
      <c r="I31" s="163" t="s">
        <v>148</v>
      </c>
      <c r="M31" s="124">
        <f>SUM(M32:M42)</f>
        <v>76785330</v>
      </c>
      <c r="N31" s="144">
        <f t="shared" si="4"/>
        <v>0</v>
      </c>
    </row>
    <row r="32" spans="1:14" ht="39.75" customHeight="1">
      <c r="A32" s="88" t="s">
        <v>141</v>
      </c>
      <c r="B32" s="89" t="s">
        <v>167</v>
      </c>
      <c r="C32" s="121">
        <v>19000000</v>
      </c>
      <c r="D32" s="121">
        <v>0</v>
      </c>
      <c r="E32" s="109"/>
      <c r="F32" s="154">
        <f t="shared" si="3"/>
        <v>0</v>
      </c>
      <c r="G32" s="154">
        <f t="shared" si="1"/>
        <v>19000000</v>
      </c>
      <c r="H32" s="156">
        <f t="shared" si="2"/>
        <v>0</v>
      </c>
      <c r="I32" s="155" t="s">
        <v>148</v>
      </c>
      <c r="M32" s="121">
        <v>0</v>
      </c>
      <c r="N32" s="144">
        <f t="shared" si="4"/>
        <v>0</v>
      </c>
    </row>
    <row r="33" spans="1:14" ht="28.5">
      <c r="A33" s="88" t="s">
        <v>141</v>
      </c>
      <c r="B33" s="89" t="s">
        <v>168</v>
      </c>
      <c r="C33" s="121">
        <v>37240000</v>
      </c>
      <c r="D33" s="121">
        <v>10640000</v>
      </c>
      <c r="E33" s="108">
        <f>7980000</f>
        <v>7980000</v>
      </c>
      <c r="F33" s="154">
        <f t="shared" si="3"/>
        <v>18620000</v>
      </c>
      <c r="G33" s="154">
        <f t="shared" si="1"/>
        <v>18620000</v>
      </c>
      <c r="H33" s="156">
        <f t="shared" si="2"/>
        <v>50</v>
      </c>
      <c r="I33" s="155" t="s">
        <v>148</v>
      </c>
      <c r="K33" s="79">
        <f>F33*2</f>
        <v>37240000</v>
      </c>
      <c r="M33" s="121">
        <v>18620000</v>
      </c>
      <c r="N33" s="144">
        <f t="shared" si="4"/>
        <v>0</v>
      </c>
    </row>
    <row r="34" spans="1:14">
      <c r="A34" s="88" t="s">
        <v>141</v>
      </c>
      <c r="B34" s="89" t="s">
        <v>169</v>
      </c>
      <c r="C34" s="121">
        <v>27000000</v>
      </c>
      <c r="D34" s="121">
        <v>8400000</v>
      </c>
      <c r="E34" s="108">
        <v>6300000</v>
      </c>
      <c r="F34" s="154">
        <f t="shared" si="3"/>
        <v>14700000</v>
      </c>
      <c r="G34" s="154">
        <f t="shared" si="1"/>
        <v>12300000</v>
      </c>
      <c r="H34" s="156">
        <f t="shared" si="2"/>
        <v>54.444444444444443</v>
      </c>
      <c r="I34" s="155" t="s">
        <v>148</v>
      </c>
      <c r="M34" s="121">
        <v>14700000</v>
      </c>
      <c r="N34" s="144">
        <f t="shared" si="4"/>
        <v>0</v>
      </c>
    </row>
    <row r="35" spans="1:14" ht="41.25" customHeight="1">
      <c r="A35" s="88" t="s">
        <v>141</v>
      </c>
      <c r="B35" s="89" t="s">
        <v>170</v>
      </c>
      <c r="C35" s="121">
        <v>15000000</v>
      </c>
      <c r="D35" s="121">
        <v>0</v>
      </c>
      <c r="E35" s="125">
        <v>0</v>
      </c>
      <c r="F35" s="154">
        <f t="shared" si="3"/>
        <v>0</v>
      </c>
      <c r="G35" s="154">
        <f t="shared" si="1"/>
        <v>15000000</v>
      </c>
      <c r="H35" s="156">
        <f t="shared" si="2"/>
        <v>0</v>
      </c>
      <c r="I35" s="155" t="s">
        <v>148</v>
      </c>
      <c r="M35" s="121">
        <v>0</v>
      </c>
      <c r="N35" s="144">
        <f t="shared" si="4"/>
        <v>0</v>
      </c>
    </row>
    <row r="36" spans="1:14" ht="38.25" customHeight="1">
      <c r="A36" s="88" t="s">
        <v>141</v>
      </c>
      <c r="B36" s="89" t="s">
        <v>171</v>
      </c>
      <c r="C36" s="121">
        <v>450000</v>
      </c>
      <c r="D36" s="121">
        <v>450000</v>
      </c>
      <c r="E36" s="125">
        <v>0</v>
      </c>
      <c r="F36" s="154">
        <f t="shared" si="3"/>
        <v>450000</v>
      </c>
      <c r="G36" s="154">
        <f t="shared" si="1"/>
        <v>0</v>
      </c>
      <c r="H36" s="156">
        <f t="shared" si="2"/>
        <v>100</v>
      </c>
      <c r="I36" s="155" t="s">
        <v>148</v>
      </c>
      <c r="M36" s="121">
        <v>450000</v>
      </c>
      <c r="N36" s="144">
        <f t="shared" si="4"/>
        <v>0</v>
      </c>
    </row>
    <row r="37" spans="1:14" ht="34.5" customHeight="1">
      <c r="A37" s="88" t="s">
        <v>141</v>
      </c>
      <c r="B37" s="89" t="s">
        <v>379</v>
      </c>
      <c r="C37" s="121">
        <v>15000000</v>
      </c>
      <c r="D37" s="121">
        <v>7200000</v>
      </c>
      <c r="E37" s="125">
        <v>7500000</v>
      </c>
      <c r="F37" s="154">
        <f t="shared" si="3"/>
        <v>14700000</v>
      </c>
      <c r="G37" s="154">
        <f t="shared" si="1"/>
        <v>300000</v>
      </c>
      <c r="H37" s="156">
        <f t="shared" si="2"/>
        <v>98</v>
      </c>
      <c r="I37" s="155" t="s">
        <v>148</v>
      </c>
      <c r="M37" s="121">
        <v>14700000</v>
      </c>
      <c r="N37" s="144">
        <f t="shared" si="4"/>
        <v>0</v>
      </c>
    </row>
    <row r="38" spans="1:14" ht="36.75" customHeight="1">
      <c r="A38" s="88" t="s">
        <v>141</v>
      </c>
      <c r="B38" s="89" t="s">
        <v>172</v>
      </c>
      <c r="C38" s="121">
        <v>28500000</v>
      </c>
      <c r="D38" s="121">
        <v>8645000</v>
      </c>
      <c r="E38" s="125">
        <v>9500000</v>
      </c>
      <c r="F38" s="154">
        <f t="shared" si="3"/>
        <v>18145000</v>
      </c>
      <c r="G38" s="154">
        <f t="shared" si="1"/>
        <v>10355000</v>
      </c>
      <c r="H38" s="156">
        <f t="shared" si="2"/>
        <v>63.666666666666671</v>
      </c>
      <c r="I38" s="155" t="s">
        <v>148</v>
      </c>
      <c r="M38" s="121">
        <v>18145000</v>
      </c>
      <c r="N38" s="144">
        <f t="shared" si="4"/>
        <v>0</v>
      </c>
    </row>
    <row r="39" spans="1:14" ht="28.5">
      <c r="A39" s="88" t="s">
        <v>141</v>
      </c>
      <c r="B39" s="89" t="s">
        <v>173</v>
      </c>
      <c r="C39" s="121">
        <v>5300000</v>
      </c>
      <c r="D39" s="121">
        <v>5255330</v>
      </c>
      <c r="E39" s="109"/>
      <c r="F39" s="154">
        <f t="shared" si="3"/>
        <v>5255330</v>
      </c>
      <c r="G39" s="154">
        <f t="shared" si="1"/>
        <v>44670</v>
      </c>
      <c r="H39" s="156">
        <f t="shared" si="2"/>
        <v>99.157169811320756</v>
      </c>
      <c r="I39" s="155" t="s">
        <v>148</v>
      </c>
      <c r="K39" s="144">
        <f>E38+G38</f>
        <v>19855000</v>
      </c>
      <c r="M39" s="121">
        <v>5255330</v>
      </c>
      <c r="N39" s="144">
        <f t="shared" si="4"/>
        <v>0</v>
      </c>
    </row>
    <row r="40" spans="1:14">
      <c r="A40" s="88" t="s">
        <v>141</v>
      </c>
      <c r="B40" s="89" t="s">
        <v>174</v>
      </c>
      <c r="C40" s="121">
        <v>2565000</v>
      </c>
      <c r="D40" s="121">
        <v>2565000</v>
      </c>
      <c r="E40" s="109"/>
      <c r="F40" s="154">
        <f t="shared" si="3"/>
        <v>2565000</v>
      </c>
      <c r="G40" s="154">
        <f t="shared" si="1"/>
        <v>0</v>
      </c>
      <c r="H40" s="156">
        <f t="shared" si="2"/>
        <v>100</v>
      </c>
      <c r="I40" s="155" t="s">
        <v>148</v>
      </c>
      <c r="M40" s="121">
        <v>2565000</v>
      </c>
      <c r="N40" s="144">
        <f t="shared" si="4"/>
        <v>0</v>
      </c>
    </row>
    <row r="41" spans="1:14">
      <c r="A41" s="88" t="s">
        <v>141</v>
      </c>
      <c r="B41" s="89" t="s">
        <v>175</v>
      </c>
      <c r="C41" s="121">
        <v>2520000</v>
      </c>
      <c r="D41" s="121">
        <v>2350000</v>
      </c>
      <c r="E41" s="109"/>
      <c r="F41" s="154">
        <f t="shared" si="3"/>
        <v>2350000</v>
      </c>
      <c r="G41" s="154">
        <f t="shared" si="1"/>
        <v>170000</v>
      </c>
      <c r="H41" s="156">
        <f t="shared" si="2"/>
        <v>93.253968253968253</v>
      </c>
      <c r="I41" s="155" t="s">
        <v>148</v>
      </c>
      <c r="M41" s="121">
        <v>2350000</v>
      </c>
      <c r="N41" s="144">
        <f t="shared" si="4"/>
        <v>0</v>
      </c>
    </row>
    <row r="42" spans="1:14" ht="39.75" customHeight="1">
      <c r="A42" s="88" t="s">
        <v>141</v>
      </c>
      <c r="B42" s="89" t="s">
        <v>176</v>
      </c>
      <c r="C42" s="121">
        <v>3500000</v>
      </c>
      <c r="D42" s="121">
        <v>0</v>
      </c>
      <c r="E42" s="109"/>
      <c r="F42" s="154">
        <f t="shared" si="3"/>
        <v>0</v>
      </c>
      <c r="G42" s="154">
        <f t="shared" si="1"/>
        <v>3500000</v>
      </c>
      <c r="H42" s="156">
        <f t="shared" si="2"/>
        <v>0</v>
      </c>
      <c r="I42" s="155" t="s">
        <v>148</v>
      </c>
      <c r="M42" s="121">
        <v>0</v>
      </c>
      <c r="N42" s="144">
        <f t="shared" si="4"/>
        <v>0</v>
      </c>
    </row>
    <row r="43" spans="1:14" ht="25.5">
      <c r="A43" s="94" t="s">
        <v>177</v>
      </c>
      <c r="B43" s="95" t="s">
        <v>178</v>
      </c>
      <c r="C43" s="127">
        <f>SUM(C44:C51)</f>
        <v>297756000</v>
      </c>
      <c r="D43" s="127">
        <f>SUM(D44:D51)</f>
        <v>165857700</v>
      </c>
      <c r="E43" s="127">
        <f>SUM(E44:E50)</f>
        <v>800000</v>
      </c>
      <c r="F43" s="154">
        <f t="shared" si="3"/>
        <v>166657700</v>
      </c>
      <c r="G43" s="154">
        <f t="shared" si="1"/>
        <v>131098300</v>
      </c>
      <c r="H43" s="156">
        <f t="shared" si="2"/>
        <v>55.97123147812303</v>
      </c>
      <c r="I43" s="155" t="s">
        <v>148</v>
      </c>
      <c r="M43" s="127">
        <f>SUM(M44:M51)</f>
        <v>166657700</v>
      </c>
      <c r="N43" s="144">
        <f t="shared" si="4"/>
        <v>0</v>
      </c>
    </row>
    <row r="44" spans="1:14" ht="39.75" customHeight="1">
      <c r="A44" s="88" t="s">
        <v>141</v>
      </c>
      <c r="B44" s="89" t="s">
        <v>179</v>
      </c>
      <c r="C44" s="121">
        <v>100000000</v>
      </c>
      <c r="D44" s="121">
        <v>33755000</v>
      </c>
      <c r="E44" s="109"/>
      <c r="F44" s="154">
        <f t="shared" si="3"/>
        <v>33755000</v>
      </c>
      <c r="G44" s="154">
        <f t="shared" si="1"/>
        <v>66245000</v>
      </c>
      <c r="H44" s="156">
        <f t="shared" si="2"/>
        <v>33.755000000000003</v>
      </c>
      <c r="I44" s="155" t="s">
        <v>148</v>
      </c>
      <c r="M44" s="121">
        <v>33755000</v>
      </c>
      <c r="N44" s="144">
        <f t="shared" si="4"/>
        <v>0</v>
      </c>
    </row>
    <row r="45" spans="1:14" ht="28.5">
      <c r="A45" s="88" t="s">
        <v>141</v>
      </c>
      <c r="B45" s="89" t="s">
        <v>180</v>
      </c>
      <c r="C45" s="121">
        <v>47756000</v>
      </c>
      <c r="D45" s="121">
        <v>46131450</v>
      </c>
      <c r="E45" s="109"/>
      <c r="F45" s="154">
        <f t="shared" si="3"/>
        <v>46131450</v>
      </c>
      <c r="G45" s="154">
        <f t="shared" si="1"/>
        <v>1624550</v>
      </c>
      <c r="H45" s="156">
        <f t="shared" si="2"/>
        <v>96.598228494848811</v>
      </c>
      <c r="I45" s="155" t="s">
        <v>148</v>
      </c>
      <c r="M45" s="121">
        <v>46131450</v>
      </c>
      <c r="N45" s="144">
        <f t="shared" si="4"/>
        <v>0</v>
      </c>
    </row>
    <row r="46" spans="1:14" ht="28.5">
      <c r="A46" s="88" t="s">
        <v>141</v>
      </c>
      <c r="B46" s="89" t="s">
        <v>181</v>
      </c>
      <c r="C46" s="121">
        <v>16875000</v>
      </c>
      <c r="D46" s="121">
        <v>16000000</v>
      </c>
      <c r="E46" s="109"/>
      <c r="F46" s="154">
        <f t="shared" si="3"/>
        <v>16000000</v>
      </c>
      <c r="G46" s="154">
        <f t="shared" si="1"/>
        <v>875000</v>
      </c>
      <c r="H46" s="156">
        <f t="shared" si="2"/>
        <v>94.814814814814824</v>
      </c>
      <c r="I46" s="155" t="s">
        <v>148</v>
      </c>
      <c r="M46" s="121">
        <v>16000000</v>
      </c>
      <c r="N46" s="144">
        <f t="shared" si="4"/>
        <v>0</v>
      </c>
    </row>
    <row r="47" spans="1:14" ht="28.5">
      <c r="A47" s="88" t="s">
        <v>141</v>
      </c>
      <c r="B47" s="89" t="s">
        <v>182</v>
      </c>
      <c r="C47" s="121">
        <v>19875000</v>
      </c>
      <c r="D47" s="121">
        <v>19875000</v>
      </c>
      <c r="E47" s="109"/>
      <c r="F47" s="154">
        <f t="shared" si="3"/>
        <v>19875000</v>
      </c>
      <c r="G47" s="154">
        <f t="shared" si="1"/>
        <v>0</v>
      </c>
      <c r="H47" s="156">
        <f t="shared" si="2"/>
        <v>100</v>
      </c>
      <c r="I47" s="155" t="s">
        <v>148</v>
      </c>
      <c r="M47" s="121">
        <v>19875000</v>
      </c>
      <c r="N47" s="144">
        <f t="shared" si="4"/>
        <v>0</v>
      </c>
    </row>
    <row r="48" spans="1:14" ht="28.5">
      <c r="A48" s="88" t="s">
        <v>141</v>
      </c>
      <c r="B48" s="89" t="s">
        <v>183</v>
      </c>
      <c r="C48" s="121">
        <v>19000000</v>
      </c>
      <c r="D48" s="121">
        <v>19000000</v>
      </c>
      <c r="E48" s="109"/>
      <c r="F48" s="154">
        <f t="shared" si="3"/>
        <v>19000000</v>
      </c>
      <c r="G48" s="154">
        <f t="shared" si="1"/>
        <v>0</v>
      </c>
      <c r="H48" s="156">
        <f t="shared" si="2"/>
        <v>100</v>
      </c>
      <c r="I48" s="155" t="s">
        <v>148</v>
      </c>
      <c r="M48" s="121">
        <v>19000000</v>
      </c>
      <c r="N48" s="144">
        <f t="shared" si="4"/>
        <v>0</v>
      </c>
    </row>
    <row r="49" spans="1:14" ht="36" customHeight="1">
      <c r="A49" s="88" t="s">
        <v>141</v>
      </c>
      <c r="B49" s="89" t="s">
        <v>184</v>
      </c>
      <c r="C49" s="121">
        <v>63250000</v>
      </c>
      <c r="D49" s="121">
        <v>30296250</v>
      </c>
      <c r="E49" s="108"/>
      <c r="F49" s="154">
        <f t="shared" si="3"/>
        <v>30296250</v>
      </c>
      <c r="G49" s="154">
        <f t="shared" si="1"/>
        <v>32953750</v>
      </c>
      <c r="H49" s="156">
        <f t="shared" si="2"/>
        <v>47.899209486166008</v>
      </c>
      <c r="I49" s="155" t="s">
        <v>148</v>
      </c>
      <c r="M49" s="121">
        <v>30296250</v>
      </c>
      <c r="N49" s="144">
        <f t="shared" si="4"/>
        <v>0</v>
      </c>
    </row>
    <row r="50" spans="1:14" ht="35.25" customHeight="1">
      <c r="A50" s="88" t="s">
        <v>141</v>
      </c>
      <c r="B50" s="89" t="s">
        <v>185</v>
      </c>
      <c r="C50" s="121">
        <v>16000000</v>
      </c>
      <c r="D50" s="121">
        <v>800000</v>
      </c>
      <c r="E50" s="108">
        <v>800000</v>
      </c>
      <c r="F50" s="154">
        <f t="shared" si="3"/>
        <v>1600000</v>
      </c>
      <c r="G50" s="154">
        <f t="shared" si="1"/>
        <v>14400000</v>
      </c>
      <c r="H50" s="156">
        <f t="shared" si="2"/>
        <v>10</v>
      </c>
      <c r="I50" s="155" t="s">
        <v>148</v>
      </c>
      <c r="M50" s="121">
        <v>1600000</v>
      </c>
      <c r="N50" s="144">
        <f t="shared" si="4"/>
        <v>0</v>
      </c>
    </row>
    <row r="51" spans="1:14" ht="35.25" customHeight="1">
      <c r="A51" s="88"/>
      <c r="B51" s="89" t="s">
        <v>442</v>
      </c>
      <c r="C51" s="121">
        <v>15000000</v>
      </c>
      <c r="D51" s="121"/>
      <c r="E51" s="108"/>
      <c r="F51" s="154">
        <f t="shared" si="3"/>
        <v>0</v>
      </c>
      <c r="G51" s="154">
        <f t="shared" si="1"/>
        <v>15000000</v>
      </c>
      <c r="H51" s="156">
        <f t="shared" si="2"/>
        <v>0</v>
      </c>
      <c r="I51" s="155" t="s">
        <v>148</v>
      </c>
      <c r="M51" s="121"/>
      <c r="N51" s="144">
        <f t="shared" si="4"/>
        <v>0</v>
      </c>
    </row>
    <row r="52" spans="1:14" s="113" customFormat="1" ht="27.75" customHeight="1">
      <c r="A52" s="163">
        <v>525121</v>
      </c>
      <c r="B52" s="173" t="s">
        <v>383</v>
      </c>
      <c r="C52" s="124">
        <f>SUM(C53:C56)</f>
        <v>753769375</v>
      </c>
      <c r="D52" s="124">
        <f t="shared" ref="D52:E52" si="6">SUM(D53:D56)</f>
        <v>0</v>
      </c>
      <c r="E52" s="124">
        <f t="shared" si="6"/>
        <v>49999500</v>
      </c>
      <c r="F52" s="154">
        <f t="shared" si="3"/>
        <v>49999500</v>
      </c>
      <c r="G52" s="161">
        <f>C52-F52</f>
        <v>703769875</v>
      </c>
      <c r="H52" s="162">
        <f>F52/C52*100</f>
        <v>6.6332623290777768</v>
      </c>
      <c r="I52" s="163" t="s">
        <v>148</v>
      </c>
      <c r="M52" s="124">
        <f t="shared" ref="M52" si="7">SUM(M53:M56)</f>
        <v>49999500</v>
      </c>
      <c r="N52" s="144">
        <f t="shared" si="4"/>
        <v>0</v>
      </c>
    </row>
    <row r="53" spans="1:14" ht="38.25" customHeight="1">
      <c r="A53" s="155"/>
      <c r="B53" s="107" t="s">
        <v>180</v>
      </c>
      <c r="C53" s="121">
        <v>712006000</v>
      </c>
      <c r="D53" s="121"/>
      <c r="E53" s="108">
        <f>[1]SPJ!$H$21</f>
        <v>49999500</v>
      </c>
      <c r="F53" s="154">
        <f t="shared" si="3"/>
        <v>49999500</v>
      </c>
      <c r="G53" s="154">
        <f t="shared" si="1"/>
        <v>662006500</v>
      </c>
      <c r="H53" s="156">
        <f t="shared" si="2"/>
        <v>7.0223425083496496</v>
      </c>
      <c r="I53" s="155" t="s">
        <v>148</v>
      </c>
      <c r="M53" s="121">
        <v>49999500</v>
      </c>
      <c r="N53" s="144">
        <f t="shared" si="4"/>
        <v>0</v>
      </c>
    </row>
    <row r="54" spans="1:14" ht="33.75" customHeight="1">
      <c r="A54" s="155"/>
      <c r="B54" s="107" t="s">
        <v>181</v>
      </c>
      <c r="C54" s="121">
        <v>875000</v>
      </c>
      <c r="D54" s="121"/>
      <c r="E54" s="108"/>
      <c r="F54" s="154">
        <f t="shared" si="3"/>
        <v>0</v>
      </c>
      <c r="G54" s="154">
        <f t="shared" si="1"/>
        <v>875000</v>
      </c>
      <c r="H54" s="156">
        <f t="shared" si="2"/>
        <v>0</v>
      </c>
      <c r="I54" s="155" t="s">
        <v>148</v>
      </c>
      <c r="M54" s="121"/>
      <c r="N54" s="144">
        <f t="shared" si="4"/>
        <v>0</v>
      </c>
    </row>
    <row r="55" spans="1:14" ht="28.5">
      <c r="A55" s="155"/>
      <c r="B55" s="107" t="s">
        <v>184</v>
      </c>
      <c r="C55" s="121">
        <v>32953375</v>
      </c>
      <c r="D55" s="121"/>
      <c r="E55" s="108"/>
      <c r="F55" s="154">
        <f t="shared" si="3"/>
        <v>0</v>
      </c>
      <c r="G55" s="154">
        <f t="shared" si="1"/>
        <v>32953375</v>
      </c>
      <c r="H55" s="156">
        <f t="shared" si="2"/>
        <v>0</v>
      </c>
      <c r="I55" s="155" t="s">
        <v>148</v>
      </c>
      <c r="M55" s="121"/>
      <c r="N55" s="144">
        <f t="shared" si="4"/>
        <v>0</v>
      </c>
    </row>
    <row r="56" spans="1:14" ht="28.5">
      <c r="A56" s="155"/>
      <c r="B56" s="107" t="s">
        <v>183</v>
      </c>
      <c r="C56" s="121">
        <v>7935000</v>
      </c>
      <c r="D56" s="121"/>
      <c r="E56" s="108"/>
      <c r="F56" s="154">
        <f t="shared" si="3"/>
        <v>0</v>
      </c>
      <c r="G56" s="154">
        <f t="shared" si="1"/>
        <v>7935000</v>
      </c>
      <c r="H56" s="156">
        <f t="shared" si="2"/>
        <v>0</v>
      </c>
      <c r="I56" s="155" t="s">
        <v>148</v>
      </c>
      <c r="M56" s="121"/>
      <c r="N56" s="144">
        <f t="shared" si="4"/>
        <v>0</v>
      </c>
    </row>
    <row r="57" spans="1:14">
      <c r="A57" s="96" t="s">
        <v>186</v>
      </c>
      <c r="B57" s="97" t="s">
        <v>187</v>
      </c>
      <c r="C57" s="129">
        <v>2215133000</v>
      </c>
      <c r="D57" s="129">
        <f>D58+D108+D119+D127+D135+D144+D152+D159+D167+D171+D179+D186+D192+D198</f>
        <v>335439127</v>
      </c>
      <c r="E57" s="130"/>
      <c r="F57" s="176">
        <f t="shared" si="3"/>
        <v>335439127</v>
      </c>
      <c r="G57" s="176">
        <f t="shared" si="1"/>
        <v>1879693873</v>
      </c>
      <c r="H57" s="177">
        <f t="shared" si="2"/>
        <v>15.143069377775511</v>
      </c>
      <c r="I57" s="96" t="s">
        <v>148</v>
      </c>
      <c r="M57" s="129">
        <f>M58+M108+M119+M127+M135+M144+M152+M159+M167+M171+M179+M186+M192+M198</f>
        <v>341030127</v>
      </c>
      <c r="N57" s="144">
        <f t="shared" si="4"/>
        <v>-5591000</v>
      </c>
    </row>
    <row r="58" spans="1:14" ht="23.25" customHeight="1">
      <c r="A58" s="98" t="s">
        <v>149</v>
      </c>
      <c r="B58" s="99" t="s">
        <v>150</v>
      </c>
      <c r="C58" s="131">
        <v>1357905000</v>
      </c>
      <c r="D58" s="131">
        <f>D59+D94+D106</f>
        <v>211889127</v>
      </c>
      <c r="E58" s="132"/>
      <c r="F58" s="154">
        <f t="shared" si="3"/>
        <v>211889127</v>
      </c>
      <c r="G58" s="154">
        <f t="shared" si="1"/>
        <v>1146015873</v>
      </c>
      <c r="H58" s="156">
        <f t="shared" si="2"/>
        <v>15.60412009676671</v>
      </c>
      <c r="I58" s="155" t="s">
        <v>148</v>
      </c>
      <c r="M58" s="131">
        <f>M59+M94+M106</f>
        <v>217480127</v>
      </c>
      <c r="N58" s="144">
        <f t="shared" si="4"/>
        <v>-5591000</v>
      </c>
    </row>
    <row r="59" spans="1:14" ht="34.5" customHeight="1">
      <c r="A59" s="92" t="s">
        <v>151</v>
      </c>
      <c r="B59" s="93" t="s">
        <v>152</v>
      </c>
      <c r="C59" s="124">
        <f>SUM(C60:C80)</f>
        <v>424755976</v>
      </c>
      <c r="D59" s="124">
        <f>SUM(D60:D80)</f>
        <v>152285500</v>
      </c>
      <c r="E59" s="124">
        <f>SUM(E60:E80)</f>
        <v>3441000</v>
      </c>
      <c r="F59" s="154">
        <f t="shared" si="3"/>
        <v>155726500</v>
      </c>
      <c r="G59" s="154">
        <f t="shared" si="1"/>
        <v>269029476</v>
      </c>
      <c r="H59" s="156">
        <f t="shared" si="2"/>
        <v>36.662580116353674</v>
      </c>
      <c r="I59" s="155" t="s">
        <v>148</v>
      </c>
      <c r="M59" s="124">
        <f>SUM(M60:M80)</f>
        <v>155726500</v>
      </c>
      <c r="N59" s="144">
        <f t="shared" si="4"/>
        <v>0</v>
      </c>
    </row>
    <row r="60" spans="1:14" ht="36" customHeight="1">
      <c r="A60" s="88" t="s">
        <v>141</v>
      </c>
      <c r="B60" s="89" t="s">
        <v>188</v>
      </c>
      <c r="C60" s="121">
        <v>6300000</v>
      </c>
      <c r="D60" s="121">
        <f>[2]real!$F$59</f>
        <v>6300000</v>
      </c>
      <c r="E60" s="109"/>
      <c r="F60" s="154">
        <f t="shared" si="3"/>
        <v>6300000</v>
      </c>
      <c r="G60" s="154">
        <f t="shared" si="1"/>
        <v>0</v>
      </c>
      <c r="H60" s="156">
        <f t="shared" si="2"/>
        <v>100</v>
      </c>
      <c r="I60" s="155" t="s">
        <v>148</v>
      </c>
      <c r="M60" s="121">
        <f>[2]real!$F$59</f>
        <v>6300000</v>
      </c>
      <c r="N60" s="144">
        <f t="shared" si="4"/>
        <v>0</v>
      </c>
    </row>
    <row r="61" spans="1:14" ht="36.75" customHeight="1">
      <c r="A61" s="88" t="s">
        <v>141</v>
      </c>
      <c r="B61" s="89" t="s">
        <v>189</v>
      </c>
      <c r="C61" s="121">
        <v>70000000</v>
      </c>
      <c r="D61" s="121">
        <f>[2]real!$F$60</f>
        <v>59114000</v>
      </c>
      <c r="E61" s="108">
        <v>0</v>
      </c>
      <c r="F61" s="154">
        <f t="shared" si="3"/>
        <v>59114000</v>
      </c>
      <c r="G61" s="154">
        <f t="shared" si="1"/>
        <v>10886000</v>
      </c>
      <c r="H61" s="156">
        <f t="shared" si="2"/>
        <v>84.448571428571427</v>
      </c>
      <c r="I61" s="155" t="s">
        <v>148</v>
      </c>
      <c r="M61" s="121">
        <f>[2]real!$F$60</f>
        <v>59114000</v>
      </c>
      <c r="N61" s="144">
        <f t="shared" si="4"/>
        <v>0</v>
      </c>
    </row>
    <row r="62" spans="1:14" ht="28.5">
      <c r="A62" s="88" t="s">
        <v>141</v>
      </c>
      <c r="B62" s="89" t="s">
        <v>190</v>
      </c>
      <c r="C62" s="121">
        <v>6175000</v>
      </c>
      <c r="D62" s="121">
        <v>6175000</v>
      </c>
      <c r="E62" s="108"/>
      <c r="F62" s="154">
        <f t="shared" si="3"/>
        <v>6175000</v>
      </c>
      <c r="G62" s="154">
        <f t="shared" si="1"/>
        <v>0</v>
      </c>
      <c r="H62" s="156">
        <f t="shared" si="2"/>
        <v>100</v>
      </c>
      <c r="I62" s="155" t="s">
        <v>148</v>
      </c>
      <c r="M62" s="121">
        <v>6175000</v>
      </c>
      <c r="N62" s="144">
        <f t="shared" si="4"/>
        <v>0</v>
      </c>
    </row>
    <row r="63" spans="1:14" ht="33" customHeight="1">
      <c r="A63" s="88" t="s">
        <v>141</v>
      </c>
      <c r="B63" s="89" t="s">
        <v>191</v>
      </c>
      <c r="C63" s="121">
        <v>8400000</v>
      </c>
      <c r="D63" s="121">
        <f>[2]real!$F$62</f>
        <v>4232250</v>
      </c>
      <c r="E63" s="108">
        <f>'52B.525112'!G16</f>
        <v>991000</v>
      </c>
      <c r="F63" s="154">
        <f t="shared" si="3"/>
        <v>5223250</v>
      </c>
      <c r="G63" s="154">
        <f t="shared" si="1"/>
        <v>3176750</v>
      </c>
      <c r="H63" s="156">
        <f t="shared" si="2"/>
        <v>62.18154761904762</v>
      </c>
      <c r="I63" s="155" t="s">
        <v>148</v>
      </c>
      <c r="M63" s="121">
        <v>5223250</v>
      </c>
      <c r="N63" s="144">
        <f t="shared" si="4"/>
        <v>0</v>
      </c>
    </row>
    <row r="64" spans="1:14" ht="24" customHeight="1">
      <c r="A64" s="88" t="s">
        <v>141</v>
      </c>
      <c r="B64" s="89" t="s">
        <v>192</v>
      </c>
      <c r="C64" s="121">
        <v>122485776</v>
      </c>
      <c r="D64" s="121">
        <v>69204250</v>
      </c>
      <c r="E64" s="108">
        <v>0</v>
      </c>
      <c r="F64" s="154">
        <f t="shared" si="3"/>
        <v>69204250</v>
      </c>
      <c r="G64" s="154">
        <f t="shared" si="1"/>
        <v>53281526</v>
      </c>
      <c r="H64" s="156">
        <f t="shared" si="2"/>
        <v>56.499825743031586</v>
      </c>
      <c r="I64" s="155" t="s">
        <v>148</v>
      </c>
      <c r="M64" s="121">
        <v>69204250</v>
      </c>
      <c r="N64" s="144">
        <f t="shared" si="4"/>
        <v>0</v>
      </c>
    </row>
    <row r="65" spans="1:14" ht="37.5" customHeight="1">
      <c r="A65" s="88" t="s">
        <v>141</v>
      </c>
      <c r="B65" s="89" t="s">
        <v>193</v>
      </c>
      <c r="C65" s="121">
        <v>11375000</v>
      </c>
      <c r="D65" s="121">
        <v>1435000</v>
      </c>
      <c r="E65" s="108">
        <v>2450000</v>
      </c>
      <c r="F65" s="154">
        <f t="shared" si="3"/>
        <v>3885000</v>
      </c>
      <c r="G65" s="154">
        <f t="shared" si="1"/>
        <v>7490000</v>
      </c>
      <c r="H65" s="156">
        <f t="shared" si="2"/>
        <v>34.153846153846153</v>
      </c>
      <c r="I65" s="155" t="s">
        <v>148</v>
      </c>
      <c r="K65" s="144">
        <f>E65+G65</f>
        <v>9940000</v>
      </c>
      <c r="M65" s="121">
        <v>3885000</v>
      </c>
      <c r="N65" s="144">
        <f t="shared" si="4"/>
        <v>0</v>
      </c>
    </row>
    <row r="66" spans="1:14" ht="25.5" customHeight="1">
      <c r="A66" s="88" t="s">
        <v>141</v>
      </c>
      <c r="B66" s="89" t="s">
        <v>194</v>
      </c>
      <c r="C66" s="121">
        <v>9000000</v>
      </c>
      <c r="D66" s="121">
        <v>5825000</v>
      </c>
      <c r="E66" s="108"/>
      <c r="F66" s="154">
        <f t="shared" si="3"/>
        <v>5825000</v>
      </c>
      <c r="G66" s="154">
        <f t="shared" si="1"/>
        <v>3175000</v>
      </c>
      <c r="H66" s="156">
        <f t="shared" si="2"/>
        <v>64.722222222222229</v>
      </c>
      <c r="I66" s="155" t="s">
        <v>148</v>
      </c>
      <c r="K66" s="144">
        <f>E66+G66</f>
        <v>3175000</v>
      </c>
      <c r="M66" s="121">
        <v>5825000</v>
      </c>
      <c r="N66" s="144">
        <f t="shared" si="4"/>
        <v>0</v>
      </c>
    </row>
    <row r="67" spans="1:14" ht="45.75" customHeight="1">
      <c r="A67" s="88"/>
      <c r="B67" s="107" t="s">
        <v>384</v>
      </c>
      <c r="C67" s="121">
        <v>49990200</v>
      </c>
      <c r="D67" s="121"/>
      <c r="E67" s="108"/>
      <c r="F67" s="154">
        <f t="shared" si="3"/>
        <v>0</v>
      </c>
      <c r="G67" s="154">
        <f t="shared" si="1"/>
        <v>49990200</v>
      </c>
      <c r="H67" s="156">
        <f t="shared" si="2"/>
        <v>0</v>
      </c>
      <c r="I67" s="155" t="s">
        <v>148</v>
      </c>
      <c r="M67" s="121"/>
      <c r="N67" s="144">
        <f t="shared" si="4"/>
        <v>0</v>
      </c>
    </row>
    <row r="68" spans="1:14" ht="41.25">
      <c r="A68" s="88"/>
      <c r="B68" s="107" t="s">
        <v>385</v>
      </c>
      <c r="C68" s="121">
        <v>3620000</v>
      </c>
      <c r="D68" s="121"/>
      <c r="E68" s="108"/>
      <c r="F68" s="154">
        <f t="shared" si="3"/>
        <v>0</v>
      </c>
      <c r="G68" s="154">
        <f t="shared" si="1"/>
        <v>3620000</v>
      </c>
      <c r="H68" s="156">
        <f t="shared" si="2"/>
        <v>0</v>
      </c>
      <c r="I68" s="155" t="s">
        <v>148</v>
      </c>
      <c r="M68" s="121"/>
      <c r="N68" s="144">
        <f t="shared" si="4"/>
        <v>0</v>
      </c>
    </row>
    <row r="69" spans="1:14" ht="44.25" customHeight="1">
      <c r="A69" s="88"/>
      <c r="B69" s="107" t="s">
        <v>386</v>
      </c>
      <c r="C69" s="121">
        <v>5600000</v>
      </c>
      <c r="D69" s="121"/>
      <c r="E69" s="108"/>
      <c r="F69" s="154">
        <f t="shared" si="3"/>
        <v>0</v>
      </c>
      <c r="G69" s="154">
        <f t="shared" si="1"/>
        <v>5600000</v>
      </c>
      <c r="H69" s="156">
        <f t="shared" si="2"/>
        <v>0</v>
      </c>
      <c r="I69" s="155" t="s">
        <v>148</v>
      </c>
      <c r="M69" s="121"/>
      <c r="N69" s="144">
        <f t="shared" si="4"/>
        <v>0</v>
      </c>
    </row>
    <row r="70" spans="1:14" ht="41.25">
      <c r="A70" s="88"/>
      <c r="B70" s="107" t="s">
        <v>387</v>
      </c>
      <c r="C70" s="121">
        <v>560000</v>
      </c>
      <c r="D70" s="121"/>
      <c r="E70" s="108"/>
      <c r="F70" s="154">
        <f t="shared" si="3"/>
        <v>0</v>
      </c>
      <c r="G70" s="154">
        <f t="shared" si="1"/>
        <v>560000</v>
      </c>
      <c r="H70" s="156">
        <f t="shared" si="2"/>
        <v>0</v>
      </c>
      <c r="I70" s="155" t="s">
        <v>148</v>
      </c>
      <c r="M70" s="121"/>
      <c r="N70" s="144">
        <f t="shared" si="4"/>
        <v>0</v>
      </c>
    </row>
    <row r="71" spans="1:14" ht="29.25" customHeight="1">
      <c r="A71" s="88"/>
      <c r="B71" s="107" t="s">
        <v>388</v>
      </c>
      <c r="C71" s="121">
        <v>46500000</v>
      </c>
      <c r="D71" s="121"/>
      <c r="E71" s="108"/>
      <c r="F71" s="154">
        <f t="shared" si="3"/>
        <v>0</v>
      </c>
      <c r="G71" s="154">
        <f t="shared" si="1"/>
        <v>46500000</v>
      </c>
      <c r="H71" s="156">
        <f t="shared" si="2"/>
        <v>0</v>
      </c>
      <c r="I71" s="155" t="s">
        <v>148</v>
      </c>
      <c r="M71" s="121"/>
      <c r="N71" s="144">
        <f t="shared" si="4"/>
        <v>0</v>
      </c>
    </row>
    <row r="72" spans="1:14" ht="31.5" customHeight="1">
      <c r="A72" s="88"/>
      <c r="B72" s="107" t="s">
        <v>389</v>
      </c>
      <c r="C72" s="121">
        <v>8940000</v>
      </c>
      <c r="D72" s="121"/>
      <c r="E72" s="108"/>
      <c r="F72" s="154">
        <f t="shared" si="3"/>
        <v>0</v>
      </c>
      <c r="G72" s="154">
        <f t="shared" si="1"/>
        <v>8940000</v>
      </c>
      <c r="H72" s="156">
        <f t="shared" si="2"/>
        <v>0</v>
      </c>
      <c r="I72" s="155" t="s">
        <v>148</v>
      </c>
      <c r="M72" s="121"/>
      <c r="N72" s="144">
        <f t="shared" si="4"/>
        <v>0</v>
      </c>
    </row>
    <row r="73" spans="1:14" ht="36" customHeight="1">
      <c r="A73" s="88"/>
      <c r="B73" s="107" t="s">
        <v>390</v>
      </c>
      <c r="C73" s="121">
        <v>2000000</v>
      </c>
      <c r="D73" s="121"/>
      <c r="E73" s="108"/>
      <c r="F73" s="154">
        <f t="shared" si="3"/>
        <v>0</v>
      </c>
      <c r="G73" s="154">
        <f t="shared" si="1"/>
        <v>2000000</v>
      </c>
      <c r="H73" s="156">
        <f t="shared" si="2"/>
        <v>0</v>
      </c>
      <c r="I73" s="155" t="s">
        <v>148</v>
      </c>
      <c r="M73" s="121"/>
      <c r="N73" s="144">
        <f t="shared" si="4"/>
        <v>0</v>
      </c>
    </row>
    <row r="74" spans="1:14" ht="38.25" customHeight="1">
      <c r="A74" s="88"/>
      <c r="B74" s="107" t="s">
        <v>391</v>
      </c>
      <c r="C74" s="121">
        <v>400000</v>
      </c>
      <c r="D74" s="121"/>
      <c r="E74" s="108"/>
      <c r="F74" s="154">
        <f t="shared" si="3"/>
        <v>0</v>
      </c>
      <c r="G74" s="154">
        <f t="shared" si="1"/>
        <v>400000</v>
      </c>
      <c r="H74" s="156">
        <f t="shared" si="2"/>
        <v>0</v>
      </c>
      <c r="I74" s="155" t="s">
        <v>148</v>
      </c>
      <c r="M74" s="121"/>
      <c r="N74" s="144">
        <f t="shared" si="4"/>
        <v>0</v>
      </c>
    </row>
    <row r="75" spans="1:14" ht="46.5" customHeight="1">
      <c r="A75" s="88"/>
      <c r="B75" s="174" t="s">
        <v>392</v>
      </c>
      <c r="C75" s="121">
        <v>12960000</v>
      </c>
      <c r="D75" s="121"/>
      <c r="E75" s="108"/>
      <c r="F75" s="154">
        <f t="shared" si="3"/>
        <v>0</v>
      </c>
      <c r="G75" s="154">
        <f t="shared" si="1"/>
        <v>12960000</v>
      </c>
      <c r="H75" s="156">
        <f t="shared" si="2"/>
        <v>0</v>
      </c>
      <c r="I75" s="155" t="s">
        <v>148</v>
      </c>
      <c r="M75" s="121"/>
      <c r="N75" s="144">
        <f t="shared" si="4"/>
        <v>0</v>
      </c>
    </row>
    <row r="76" spans="1:14" ht="36" customHeight="1">
      <c r="A76" s="88"/>
      <c r="B76" s="174" t="s">
        <v>393</v>
      </c>
      <c r="C76" s="121">
        <v>3750000</v>
      </c>
      <c r="D76" s="121"/>
      <c r="E76" s="108"/>
      <c r="F76" s="154">
        <f t="shared" si="3"/>
        <v>0</v>
      </c>
      <c r="G76" s="154">
        <f t="shared" si="1"/>
        <v>3750000</v>
      </c>
      <c r="H76" s="156">
        <f t="shared" si="2"/>
        <v>0</v>
      </c>
      <c r="I76" s="155" t="s">
        <v>148</v>
      </c>
      <c r="M76" s="121"/>
      <c r="N76" s="144">
        <f t="shared" si="4"/>
        <v>0</v>
      </c>
    </row>
    <row r="77" spans="1:14" ht="33.75" customHeight="1">
      <c r="A77" s="88"/>
      <c r="B77" s="174" t="s">
        <v>394</v>
      </c>
      <c r="C77" s="121">
        <v>25800000</v>
      </c>
      <c r="D77" s="121"/>
      <c r="E77" s="108"/>
      <c r="F77" s="154">
        <f t="shared" si="3"/>
        <v>0</v>
      </c>
      <c r="G77" s="154">
        <f t="shared" si="1"/>
        <v>25800000</v>
      </c>
      <c r="H77" s="156">
        <f t="shared" si="2"/>
        <v>0</v>
      </c>
      <c r="I77" s="155" t="s">
        <v>148</v>
      </c>
      <c r="M77" s="121"/>
      <c r="N77" s="144">
        <f t="shared" si="4"/>
        <v>0</v>
      </c>
    </row>
    <row r="78" spans="1:14" ht="38.25">
      <c r="A78" s="88"/>
      <c r="B78" s="175" t="s">
        <v>395</v>
      </c>
      <c r="C78" s="121">
        <v>8850000</v>
      </c>
      <c r="D78" s="121"/>
      <c r="E78" s="108"/>
      <c r="F78" s="154">
        <f t="shared" si="3"/>
        <v>0</v>
      </c>
      <c r="G78" s="154">
        <f t="shared" si="1"/>
        <v>8850000</v>
      </c>
      <c r="H78" s="156">
        <f t="shared" si="2"/>
        <v>0</v>
      </c>
      <c r="I78" s="155" t="s">
        <v>148</v>
      </c>
      <c r="M78" s="121"/>
      <c r="N78" s="144">
        <f t="shared" si="4"/>
        <v>0</v>
      </c>
    </row>
    <row r="79" spans="1:14">
      <c r="A79" s="88"/>
      <c r="B79" s="175" t="s">
        <v>396</v>
      </c>
      <c r="C79" s="121">
        <v>6300000</v>
      </c>
      <c r="D79" s="121"/>
      <c r="E79" s="108"/>
      <c r="F79" s="154">
        <f t="shared" si="3"/>
        <v>0</v>
      </c>
      <c r="G79" s="154">
        <f t="shared" si="1"/>
        <v>6300000</v>
      </c>
      <c r="H79" s="156">
        <f t="shared" si="2"/>
        <v>0</v>
      </c>
      <c r="I79" s="155" t="s">
        <v>148</v>
      </c>
      <c r="M79" s="121"/>
      <c r="N79" s="144">
        <f t="shared" si="4"/>
        <v>0</v>
      </c>
    </row>
    <row r="80" spans="1:14">
      <c r="A80" s="88"/>
      <c r="B80" s="175" t="s">
        <v>397</v>
      </c>
      <c r="C80" s="121">
        <v>15750000</v>
      </c>
      <c r="D80" s="121"/>
      <c r="E80" s="108"/>
      <c r="F80" s="154">
        <f t="shared" si="3"/>
        <v>0</v>
      </c>
      <c r="G80" s="154">
        <f t="shared" si="1"/>
        <v>15750000</v>
      </c>
      <c r="H80" s="156">
        <f t="shared" si="2"/>
        <v>0</v>
      </c>
      <c r="I80" s="155" t="s">
        <v>148</v>
      </c>
      <c r="M80" s="121"/>
      <c r="N80" s="144">
        <f t="shared" ref="N80:N143" si="8">F80-M80</f>
        <v>0</v>
      </c>
    </row>
    <row r="81" spans="1:14" hidden="1">
      <c r="A81" s="155" t="s">
        <v>158</v>
      </c>
      <c r="B81" s="173" t="s">
        <v>159</v>
      </c>
      <c r="C81" s="124">
        <f>SUM(C82:C93)</f>
        <v>363150000</v>
      </c>
      <c r="D81" s="124">
        <f>SUM(D82:D93)</f>
        <v>0</v>
      </c>
      <c r="E81" s="124">
        <f t="shared" ref="E81" si="9">SUM(E82:E93)</f>
        <v>0</v>
      </c>
      <c r="F81" s="161">
        <f>D81+E81</f>
        <v>0</v>
      </c>
      <c r="G81" s="161">
        <f>C81-F81</f>
        <v>363150000</v>
      </c>
      <c r="H81" s="156">
        <f t="shared" si="2"/>
        <v>0</v>
      </c>
      <c r="I81" s="155" t="s">
        <v>148</v>
      </c>
      <c r="M81" s="124">
        <f>SUM(M82:M93)</f>
        <v>0</v>
      </c>
      <c r="N81" s="144">
        <f t="shared" si="8"/>
        <v>0</v>
      </c>
    </row>
    <row r="82" spans="1:14" ht="41.25" hidden="1">
      <c r="A82" s="155" t="s">
        <v>141</v>
      </c>
      <c r="B82" s="107" t="s">
        <v>398</v>
      </c>
      <c r="C82" s="121">
        <v>4000000</v>
      </c>
      <c r="D82" s="121"/>
      <c r="E82" s="108"/>
      <c r="F82" s="154">
        <f t="shared" ref="F82:F93" si="10">D82+E82</f>
        <v>0</v>
      </c>
      <c r="G82" s="154">
        <f t="shared" ref="G82:G93" si="11">C82-F82</f>
        <v>4000000</v>
      </c>
      <c r="H82" s="156">
        <f t="shared" si="2"/>
        <v>0</v>
      </c>
      <c r="I82" s="155" t="s">
        <v>148</v>
      </c>
      <c r="M82" s="121"/>
      <c r="N82" s="144">
        <f t="shared" si="8"/>
        <v>0</v>
      </c>
    </row>
    <row r="83" spans="1:14" ht="53.25" hidden="1" customHeight="1">
      <c r="A83" s="155" t="s">
        <v>141</v>
      </c>
      <c r="B83" s="107" t="s">
        <v>399</v>
      </c>
      <c r="C83" s="121">
        <v>30000000</v>
      </c>
      <c r="D83" s="121"/>
      <c r="E83" s="108"/>
      <c r="F83" s="154">
        <f t="shared" si="10"/>
        <v>0</v>
      </c>
      <c r="G83" s="154">
        <f t="shared" si="11"/>
        <v>30000000</v>
      </c>
      <c r="H83" s="156">
        <f t="shared" si="2"/>
        <v>0</v>
      </c>
      <c r="I83" s="155" t="s">
        <v>148</v>
      </c>
      <c r="M83" s="121"/>
      <c r="N83" s="144">
        <f t="shared" si="8"/>
        <v>0</v>
      </c>
    </row>
    <row r="84" spans="1:14" ht="41.25" hidden="1">
      <c r="A84" s="155" t="s">
        <v>141</v>
      </c>
      <c r="B84" s="107" t="s">
        <v>400</v>
      </c>
      <c r="C84" s="121">
        <v>15000000</v>
      </c>
      <c r="D84" s="121"/>
      <c r="E84" s="108"/>
      <c r="F84" s="154">
        <f t="shared" si="10"/>
        <v>0</v>
      </c>
      <c r="G84" s="154">
        <f t="shared" si="11"/>
        <v>15000000</v>
      </c>
      <c r="H84" s="156">
        <f t="shared" si="2"/>
        <v>0</v>
      </c>
      <c r="I84" s="155" t="s">
        <v>148</v>
      </c>
      <c r="M84" s="121"/>
      <c r="N84" s="144">
        <f t="shared" si="8"/>
        <v>0</v>
      </c>
    </row>
    <row r="85" spans="1:14" ht="41.25" hidden="1">
      <c r="A85" s="155"/>
      <c r="B85" s="107" t="s">
        <v>401</v>
      </c>
      <c r="C85" s="121">
        <v>5000000</v>
      </c>
      <c r="D85" s="121"/>
      <c r="E85" s="108"/>
      <c r="F85" s="154">
        <f t="shared" si="10"/>
        <v>0</v>
      </c>
      <c r="G85" s="154">
        <f t="shared" si="11"/>
        <v>5000000</v>
      </c>
      <c r="H85" s="156">
        <f t="shared" si="2"/>
        <v>0</v>
      </c>
      <c r="I85" s="155" t="s">
        <v>148</v>
      </c>
      <c r="M85" s="121"/>
      <c r="N85" s="144">
        <f t="shared" si="8"/>
        <v>0</v>
      </c>
    </row>
    <row r="86" spans="1:14" ht="31.5" hidden="1" customHeight="1">
      <c r="A86" s="155"/>
      <c r="B86" s="107" t="s">
        <v>402</v>
      </c>
      <c r="C86" s="121">
        <v>40950000</v>
      </c>
      <c r="D86" s="121"/>
      <c r="E86" s="108"/>
      <c r="F86" s="154">
        <f t="shared" si="10"/>
        <v>0</v>
      </c>
      <c r="G86" s="154">
        <f t="shared" si="11"/>
        <v>40950000</v>
      </c>
      <c r="H86" s="156">
        <f t="shared" si="2"/>
        <v>0</v>
      </c>
      <c r="I86" s="155" t="s">
        <v>148</v>
      </c>
      <c r="M86" s="121"/>
      <c r="N86" s="144">
        <f t="shared" si="8"/>
        <v>0</v>
      </c>
    </row>
    <row r="87" spans="1:14" ht="41.25" hidden="1">
      <c r="A87" s="155"/>
      <c r="B87" s="107" t="s">
        <v>403</v>
      </c>
      <c r="C87" s="121">
        <v>2000000</v>
      </c>
      <c r="D87" s="121"/>
      <c r="E87" s="108"/>
      <c r="F87" s="154">
        <f t="shared" si="10"/>
        <v>0</v>
      </c>
      <c r="G87" s="154">
        <f t="shared" si="11"/>
        <v>2000000</v>
      </c>
      <c r="H87" s="156">
        <f t="shared" si="2"/>
        <v>0</v>
      </c>
      <c r="I87" s="155" t="s">
        <v>148</v>
      </c>
      <c r="M87" s="121"/>
      <c r="N87" s="144">
        <f t="shared" si="8"/>
        <v>0</v>
      </c>
    </row>
    <row r="88" spans="1:14" ht="41.25" hidden="1">
      <c r="A88" s="155"/>
      <c r="B88" s="107" t="s">
        <v>404</v>
      </c>
      <c r="C88" s="121">
        <v>9000000</v>
      </c>
      <c r="D88" s="121"/>
      <c r="E88" s="108"/>
      <c r="F88" s="154">
        <f t="shared" si="10"/>
        <v>0</v>
      </c>
      <c r="G88" s="154">
        <f t="shared" si="11"/>
        <v>9000000</v>
      </c>
      <c r="H88" s="156">
        <f t="shared" si="2"/>
        <v>0</v>
      </c>
      <c r="I88" s="155" t="s">
        <v>148</v>
      </c>
      <c r="M88" s="121"/>
      <c r="N88" s="144">
        <f t="shared" si="8"/>
        <v>0</v>
      </c>
    </row>
    <row r="89" spans="1:14" ht="41.25" hidden="1">
      <c r="A89" s="155"/>
      <c r="B89" s="107" t="s">
        <v>405</v>
      </c>
      <c r="C89" s="121">
        <v>10000000</v>
      </c>
      <c r="D89" s="121"/>
      <c r="E89" s="108"/>
      <c r="F89" s="154">
        <f t="shared" si="10"/>
        <v>0</v>
      </c>
      <c r="G89" s="154">
        <f t="shared" si="11"/>
        <v>10000000</v>
      </c>
      <c r="H89" s="156">
        <f t="shared" si="2"/>
        <v>0</v>
      </c>
      <c r="I89" s="155" t="s">
        <v>148</v>
      </c>
      <c r="M89" s="121"/>
      <c r="N89" s="144">
        <f t="shared" si="8"/>
        <v>0</v>
      </c>
    </row>
    <row r="90" spans="1:14" ht="51.75" hidden="1" customHeight="1">
      <c r="A90" s="155"/>
      <c r="B90" s="107" t="s">
        <v>406</v>
      </c>
      <c r="C90" s="121">
        <v>18000000</v>
      </c>
      <c r="D90" s="121"/>
      <c r="E90" s="108"/>
      <c r="F90" s="154">
        <f t="shared" si="10"/>
        <v>0</v>
      </c>
      <c r="G90" s="154">
        <f t="shared" si="11"/>
        <v>18000000</v>
      </c>
      <c r="H90" s="156">
        <f t="shared" si="2"/>
        <v>0</v>
      </c>
      <c r="I90" s="155" t="s">
        <v>148</v>
      </c>
      <c r="M90" s="121"/>
      <c r="N90" s="144">
        <f t="shared" si="8"/>
        <v>0</v>
      </c>
    </row>
    <row r="91" spans="1:14" ht="41.25" hidden="1">
      <c r="A91" s="155"/>
      <c r="B91" s="107" t="s">
        <v>407</v>
      </c>
      <c r="C91" s="121">
        <v>59400000</v>
      </c>
      <c r="D91" s="121"/>
      <c r="E91" s="108"/>
      <c r="F91" s="154">
        <f t="shared" si="10"/>
        <v>0</v>
      </c>
      <c r="G91" s="154">
        <f t="shared" si="11"/>
        <v>59400000</v>
      </c>
      <c r="H91" s="156">
        <f t="shared" si="2"/>
        <v>0</v>
      </c>
      <c r="I91" s="155" t="s">
        <v>148</v>
      </c>
      <c r="M91" s="121"/>
      <c r="N91" s="144">
        <f t="shared" si="8"/>
        <v>0</v>
      </c>
    </row>
    <row r="92" spans="1:14" ht="41.25" hidden="1">
      <c r="A92" s="155"/>
      <c r="B92" s="107" t="s">
        <v>408</v>
      </c>
      <c r="C92" s="121">
        <v>79800000</v>
      </c>
      <c r="D92" s="121"/>
      <c r="E92" s="108"/>
      <c r="F92" s="154">
        <f t="shared" si="10"/>
        <v>0</v>
      </c>
      <c r="G92" s="154">
        <f t="shared" si="11"/>
        <v>79800000</v>
      </c>
      <c r="H92" s="156">
        <f t="shared" si="2"/>
        <v>0</v>
      </c>
      <c r="I92" s="155" t="s">
        <v>148</v>
      </c>
      <c r="M92" s="121"/>
      <c r="N92" s="144">
        <f t="shared" si="8"/>
        <v>0</v>
      </c>
    </row>
    <row r="93" spans="1:14" ht="31.5" hidden="1">
      <c r="A93" s="155"/>
      <c r="B93" s="107" t="s">
        <v>409</v>
      </c>
      <c r="C93" s="121">
        <v>90000000</v>
      </c>
      <c r="D93" s="121"/>
      <c r="E93" s="108"/>
      <c r="F93" s="154">
        <f t="shared" si="10"/>
        <v>0</v>
      </c>
      <c r="G93" s="154">
        <f t="shared" si="11"/>
        <v>90000000</v>
      </c>
      <c r="H93" s="156">
        <f t="shared" si="2"/>
        <v>0</v>
      </c>
      <c r="I93" s="155" t="s">
        <v>148</v>
      </c>
      <c r="M93" s="121"/>
      <c r="N93" s="144">
        <f t="shared" si="8"/>
        <v>0</v>
      </c>
    </row>
    <row r="94" spans="1:14">
      <c r="A94" s="92" t="s">
        <v>165</v>
      </c>
      <c r="B94" s="93" t="s">
        <v>166</v>
      </c>
      <c r="C94" s="124">
        <f>SUM(C95:C105)</f>
        <v>201300000</v>
      </c>
      <c r="D94" s="124">
        <f>SUM(D95:D103)</f>
        <v>33503627</v>
      </c>
      <c r="E94" s="108">
        <f>SUM(E95:E103)</f>
        <v>2150000</v>
      </c>
      <c r="F94" s="154">
        <f t="shared" si="3"/>
        <v>35653627</v>
      </c>
      <c r="G94" s="154">
        <f t="shared" si="1"/>
        <v>165646373</v>
      </c>
      <c r="H94" s="156">
        <f t="shared" si="2"/>
        <v>17.711687531048188</v>
      </c>
      <c r="I94" s="155" t="s">
        <v>148</v>
      </c>
      <c r="M94" s="124">
        <f>SUM(M95:M103)</f>
        <v>35653627</v>
      </c>
      <c r="N94" s="144">
        <f t="shared" si="8"/>
        <v>0</v>
      </c>
    </row>
    <row r="95" spans="1:14" ht="42.75" customHeight="1">
      <c r="A95" s="88" t="s">
        <v>141</v>
      </c>
      <c r="B95" s="89" t="s">
        <v>195</v>
      </c>
      <c r="C95" s="121">
        <v>24000000</v>
      </c>
      <c r="D95" s="121">
        <v>1050000</v>
      </c>
      <c r="E95" s="109"/>
      <c r="F95" s="154">
        <f t="shared" si="3"/>
        <v>1050000</v>
      </c>
      <c r="G95" s="154">
        <f t="shared" si="1"/>
        <v>22950000</v>
      </c>
      <c r="H95" s="156">
        <f t="shared" si="2"/>
        <v>4.375</v>
      </c>
      <c r="I95" s="155" t="s">
        <v>148</v>
      </c>
      <c r="M95" s="121">
        <v>1050000</v>
      </c>
      <c r="N95" s="144">
        <f t="shared" si="8"/>
        <v>0</v>
      </c>
    </row>
    <row r="96" spans="1:14" ht="35.25" customHeight="1">
      <c r="A96" s="88" t="s">
        <v>141</v>
      </c>
      <c r="B96" s="89" t="s">
        <v>430</v>
      </c>
      <c r="C96" s="121">
        <v>28000000</v>
      </c>
      <c r="D96" s="121">
        <v>0</v>
      </c>
      <c r="E96" s="109"/>
      <c r="F96" s="154">
        <f t="shared" si="3"/>
        <v>0</v>
      </c>
      <c r="G96" s="154">
        <f t="shared" si="1"/>
        <v>28000000</v>
      </c>
      <c r="H96" s="156">
        <f t="shared" si="2"/>
        <v>0</v>
      </c>
      <c r="I96" s="155" t="s">
        <v>148</v>
      </c>
      <c r="M96" s="121">
        <v>0</v>
      </c>
      <c r="N96" s="144">
        <f t="shared" si="8"/>
        <v>0</v>
      </c>
    </row>
    <row r="97" spans="1:14" ht="39" customHeight="1">
      <c r="A97" s="88" t="s">
        <v>141</v>
      </c>
      <c r="B97" s="89" t="s">
        <v>196</v>
      </c>
      <c r="C97" s="121">
        <v>21000000</v>
      </c>
      <c r="D97" s="121">
        <v>3000000</v>
      </c>
      <c r="E97" s="108">
        <v>1400000</v>
      </c>
      <c r="F97" s="154">
        <f t="shared" si="3"/>
        <v>4400000</v>
      </c>
      <c r="G97" s="154">
        <f t="shared" si="1"/>
        <v>16600000</v>
      </c>
      <c r="H97" s="156">
        <f t="shared" si="2"/>
        <v>20.952380952380953</v>
      </c>
      <c r="I97" s="155" t="s">
        <v>148</v>
      </c>
      <c r="M97" s="121">
        <v>4400000</v>
      </c>
      <c r="N97" s="144">
        <f t="shared" si="8"/>
        <v>0</v>
      </c>
    </row>
    <row r="98" spans="1:14" ht="24" customHeight="1">
      <c r="A98" s="88" t="s">
        <v>141</v>
      </c>
      <c r="B98" s="89" t="s">
        <v>197</v>
      </c>
      <c r="C98" s="121">
        <v>19200000</v>
      </c>
      <c r="D98" s="121">
        <v>2375000</v>
      </c>
      <c r="E98" s="108">
        <v>750000</v>
      </c>
      <c r="F98" s="154">
        <f t="shared" si="3"/>
        <v>3125000</v>
      </c>
      <c r="G98" s="154">
        <f t="shared" si="1"/>
        <v>16075000</v>
      </c>
      <c r="H98" s="156">
        <f t="shared" si="2"/>
        <v>16.276041666666664</v>
      </c>
      <c r="I98" s="155" t="s">
        <v>148</v>
      </c>
      <c r="M98" s="121">
        <v>3125000</v>
      </c>
      <c r="N98" s="144">
        <f t="shared" si="8"/>
        <v>0</v>
      </c>
    </row>
    <row r="99" spans="1:14" ht="36" customHeight="1">
      <c r="A99" s="88" t="s">
        <v>141</v>
      </c>
      <c r="B99" s="89" t="s">
        <v>198</v>
      </c>
      <c r="C99" s="121">
        <v>14400000</v>
      </c>
      <c r="D99" s="121">
        <v>9618000</v>
      </c>
      <c r="E99" s="108">
        <v>0</v>
      </c>
      <c r="F99" s="154">
        <f t="shared" si="3"/>
        <v>9618000</v>
      </c>
      <c r="G99" s="154">
        <f t="shared" si="1"/>
        <v>4782000</v>
      </c>
      <c r="H99" s="156">
        <f t="shared" si="2"/>
        <v>66.791666666666671</v>
      </c>
      <c r="I99" s="155" t="s">
        <v>148</v>
      </c>
      <c r="K99" s="146">
        <v>40200000</v>
      </c>
      <c r="M99" s="121">
        <v>9618000</v>
      </c>
      <c r="N99" s="144">
        <f t="shared" si="8"/>
        <v>0</v>
      </c>
    </row>
    <row r="100" spans="1:14" ht="39" customHeight="1">
      <c r="A100" s="88" t="s">
        <v>141</v>
      </c>
      <c r="B100" s="89" t="s">
        <v>199</v>
      </c>
      <c r="C100" s="121">
        <v>6000000</v>
      </c>
      <c r="D100" s="121">
        <v>3375000</v>
      </c>
      <c r="E100" s="109"/>
      <c r="F100" s="154">
        <f t="shared" si="3"/>
        <v>3375000</v>
      </c>
      <c r="G100" s="154">
        <f t="shared" si="1"/>
        <v>2625000</v>
      </c>
      <c r="H100" s="156">
        <f t="shared" si="2"/>
        <v>56.25</v>
      </c>
      <c r="I100" s="155" t="s">
        <v>148</v>
      </c>
      <c r="K100" s="146">
        <v>5375000</v>
      </c>
      <c r="M100" s="121">
        <v>3375000</v>
      </c>
      <c r="N100" s="144">
        <f t="shared" si="8"/>
        <v>0</v>
      </c>
    </row>
    <row r="101" spans="1:14" ht="28.5">
      <c r="A101" s="88" t="s">
        <v>141</v>
      </c>
      <c r="B101" s="89" t="s">
        <v>200</v>
      </c>
      <c r="C101" s="121">
        <v>7200000</v>
      </c>
      <c r="D101" s="121">
        <v>3985627</v>
      </c>
      <c r="E101" s="108"/>
      <c r="F101" s="154">
        <f t="shared" si="3"/>
        <v>3985627</v>
      </c>
      <c r="G101" s="154">
        <f t="shared" si="1"/>
        <v>3214373</v>
      </c>
      <c r="H101" s="156">
        <f t="shared" si="2"/>
        <v>55.355930555555553</v>
      </c>
      <c r="I101" s="155" t="s">
        <v>148</v>
      </c>
      <c r="M101" s="121">
        <v>3985627</v>
      </c>
      <c r="N101" s="144">
        <f t="shared" si="8"/>
        <v>0</v>
      </c>
    </row>
    <row r="102" spans="1:14">
      <c r="A102" s="88" t="s">
        <v>141</v>
      </c>
      <c r="B102" s="89" t="s">
        <v>201</v>
      </c>
      <c r="C102" s="121">
        <v>10500000</v>
      </c>
      <c r="D102" s="121">
        <v>6800000</v>
      </c>
      <c r="E102" s="108">
        <v>0</v>
      </c>
      <c r="F102" s="154">
        <f t="shared" si="3"/>
        <v>6800000</v>
      </c>
      <c r="G102" s="154">
        <f t="shared" si="1"/>
        <v>3700000</v>
      </c>
      <c r="H102" s="156">
        <f t="shared" si="2"/>
        <v>64.761904761904759</v>
      </c>
      <c r="I102" s="155" t="s">
        <v>148</v>
      </c>
      <c r="K102" s="79">
        <f>K99-K100</f>
        <v>34825000</v>
      </c>
      <c r="M102" s="121">
        <v>6800000</v>
      </c>
      <c r="N102" s="144">
        <f t="shared" si="8"/>
        <v>0</v>
      </c>
    </row>
    <row r="103" spans="1:14">
      <c r="A103" s="88" t="s">
        <v>141</v>
      </c>
      <c r="B103" s="89" t="s">
        <v>202</v>
      </c>
      <c r="C103" s="121">
        <v>9000000</v>
      </c>
      <c r="D103" s="121">
        <v>3300000</v>
      </c>
      <c r="E103" s="108"/>
      <c r="F103" s="154">
        <f t="shared" si="3"/>
        <v>3300000</v>
      </c>
      <c r="G103" s="154">
        <f t="shared" si="1"/>
        <v>5700000</v>
      </c>
      <c r="H103" s="156">
        <f t="shared" si="2"/>
        <v>36.666666666666664</v>
      </c>
      <c r="I103" s="155" t="s">
        <v>148</v>
      </c>
      <c r="M103" s="121">
        <v>3300000</v>
      </c>
      <c r="N103" s="144">
        <f t="shared" si="8"/>
        <v>0</v>
      </c>
    </row>
    <row r="104" spans="1:14" ht="41.25">
      <c r="A104" s="88"/>
      <c r="B104" s="107" t="s">
        <v>443</v>
      </c>
      <c r="C104" s="121">
        <v>20000000</v>
      </c>
      <c r="D104" s="121"/>
      <c r="E104" s="108"/>
      <c r="F104" s="154">
        <f t="shared" si="3"/>
        <v>0</v>
      </c>
      <c r="G104" s="154">
        <f t="shared" si="1"/>
        <v>20000000</v>
      </c>
      <c r="H104" s="156">
        <f t="shared" si="2"/>
        <v>0</v>
      </c>
      <c r="I104" s="155" t="s">
        <v>148</v>
      </c>
      <c r="M104" s="121"/>
      <c r="N104" s="144">
        <f t="shared" si="8"/>
        <v>0</v>
      </c>
    </row>
    <row r="105" spans="1:14" ht="41.25">
      <c r="A105" s="88"/>
      <c r="B105" s="107" t="s">
        <v>444</v>
      </c>
      <c r="C105" s="121">
        <v>42000000</v>
      </c>
      <c r="D105" s="121"/>
      <c r="E105" s="108"/>
      <c r="F105" s="154">
        <f t="shared" ref="F105" si="12">E105+D105</f>
        <v>0</v>
      </c>
      <c r="G105" s="154">
        <f t="shared" si="1"/>
        <v>42000000</v>
      </c>
      <c r="H105" s="156">
        <f t="shared" si="2"/>
        <v>0</v>
      </c>
      <c r="I105" s="155" t="s">
        <v>148</v>
      </c>
      <c r="M105" s="121"/>
      <c r="N105" s="144">
        <f t="shared" si="8"/>
        <v>0</v>
      </c>
    </row>
    <row r="106" spans="1:14" ht="25.5" hidden="1">
      <c r="A106" s="94" t="s">
        <v>177</v>
      </c>
      <c r="B106" s="95" t="s">
        <v>178</v>
      </c>
      <c r="C106" s="127">
        <v>26100000</v>
      </c>
      <c r="D106" s="127">
        <v>26100000</v>
      </c>
      <c r="E106" s="127">
        <f>SUM(E107:E107)</f>
        <v>0</v>
      </c>
      <c r="F106" s="158">
        <f t="shared" ref="F106:F162" si="13">E106+D106</f>
        <v>26100000</v>
      </c>
      <c r="G106" s="158">
        <f t="shared" si="1"/>
        <v>0</v>
      </c>
      <c r="H106" s="159">
        <f t="shared" si="2"/>
        <v>100</v>
      </c>
      <c r="I106" s="160" t="s">
        <v>148</v>
      </c>
      <c r="M106" s="127">
        <v>26100000</v>
      </c>
      <c r="N106" s="144">
        <f t="shared" si="8"/>
        <v>0</v>
      </c>
    </row>
    <row r="107" spans="1:14" hidden="1">
      <c r="A107" s="88" t="s">
        <v>141</v>
      </c>
      <c r="B107" s="89" t="s">
        <v>203</v>
      </c>
      <c r="C107" s="121">
        <v>26100000</v>
      </c>
      <c r="D107" s="121">
        <v>26100000</v>
      </c>
      <c r="E107" s="121"/>
      <c r="F107" s="154">
        <f t="shared" si="13"/>
        <v>26100000</v>
      </c>
      <c r="G107" s="154">
        <f t="shared" ref="G107:G163" si="14">C107-F107</f>
        <v>0</v>
      </c>
      <c r="H107" s="156">
        <f t="shared" ref="H107:H163" si="15">F107/C107*100</f>
        <v>100</v>
      </c>
      <c r="I107" s="155" t="s">
        <v>148</v>
      </c>
      <c r="M107" s="121">
        <v>26100000</v>
      </c>
      <c r="N107" s="144">
        <f t="shared" si="8"/>
        <v>0</v>
      </c>
    </row>
    <row r="108" spans="1:14" hidden="1">
      <c r="A108" s="98" t="s">
        <v>204</v>
      </c>
      <c r="B108" s="99" t="s">
        <v>205</v>
      </c>
      <c r="C108" s="131">
        <v>33800000</v>
      </c>
      <c r="D108" s="131">
        <f>D109+D114</f>
        <v>20250000</v>
      </c>
      <c r="E108" s="121"/>
      <c r="F108" s="154">
        <f t="shared" si="13"/>
        <v>20250000</v>
      </c>
      <c r="G108" s="154">
        <f t="shared" si="14"/>
        <v>13550000</v>
      </c>
      <c r="H108" s="156">
        <f t="shared" si="15"/>
        <v>59.911242603550299</v>
      </c>
      <c r="I108" s="155" t="s">
        <v>148</v>
      </c>
      <c r="M108" s="131">
        <f>M109+M114</f>
        <v>20250000</v>
      </c>
      <c r="N108" s="144">
        <f t="shared" si="8"/>
        <v>0</v>
      </c>
    </row>
    <row r="109" spans="1:14" hidden="1">
      <c r="A109" s="92" t="s">
        <v>158</v>
      </c>
      <c r="B109" s="93" t="s">
        <v>159</v>
      </c>
      <c r="C109" s="124">
        <f>SUM(C110:C113)</f>
        <v>26700000</v>
      </c>
      <c r="D109" s="124">
        <f>SUM(D110:D113)</f>
        <v>14750000</v>
      </c>
      <c r="E109" s="124">
        <f>SUM(E110:E113)</f>
        <v>0</v>
      </c>
      <c r="F109" s="161">
        <f>E109+D109</f>
        <v>14750000</v>
      </c>
      <c r="G109" s="161">
        <f>C109-F109</f>
        <v>11950000</v>
      </c>
      <c r="H109" s="162">
        <f t="shared" si="15"/>
        <v>55.243445692883896</v>
      </c>
      <c r="I109" s="163" t="s">
        <v>148</v>
      </c>
      <c r="M109" s="124">
        <f>SUM(M110:M113)</f>
        <v>14750000</v>
      </c>
      <c r="N109" s="144">
        <f t="shared" si="8"/>
        <v>0</v>
      </c>
    </row>
    <row r="110" spans="1:14" hidden="1">
      <c r="A110" s="88" t="s">
        <v>141</v>
      </c>
      <c r="B110" s="107" t="s">
        <v>206</v>
      </c>
      <c r="C110" s="157">
        <v>4200000</v>
      </c>
      <c r="D110" s="121">
        <v>1350000</v>
      </c>
      <c r="E110" s="109"/>
      <c r="F110" s="154">
        <f t="shared" si="13"/>
        <v>1350000</v>
      </c>
      <c r="G110" s="154">
        <f t="shared" si="14"/>
        <v>2850000</v>
      </c>
      <c r="H110" s="156">
        <f t="shared" si="15"/>
        <v>32.142857142857146</v>
      </c>
      <c r="I110" s="155" t="s">
        <v>148</v>
      </c>
      <c r="M110" s="121">
        <v>1350000</v>
      </c>
      <c r="N110" s="144">
        <f t="shared" si="8"/>
        <v>0</v>
      </c>
    </row>
    <row r="111" spans="1:14" hidden="1">
      <c r="A111" s="88" t="s">
        <v>141</v>
      </c>
      <c r="B111" s="107" t="s">
        <v>207</v>
      </c>
      <c r="C111" s="157">
        <v>9600000</v>
      </c>
      <c r="D111" s="121">
        <v>8000000</v>
      </c>
      <c r="E111" s="109"/>
      <c r="F111" s="154">
        <f t="shared" si="13"/>
        <v>8000000</v>
      </c>
      <c r="G111" s="154">
        <f t="shared" si="14"/>
        <v>1600000</v>
      </c>
      <c r="H111" s="156">
        <f t="shared" si="15"/>
        <v>83.333333333333343</v>
      </c>
      <c r="I111" s="155" t="s">
        <v>148</v>
      </c>
      <c r="M111" s="121">
        <v>8000000</v>
      </c>
      <c r="N111" s="144">
        <f t="shared" si="8"/>
        <v>0</v>
      </c>
    </row>
    <row r="112" spans="1:14" hidden="1">
      <c r="A112" s="88" t="s">
        <v>141</v>
      </c>
      <c r="B112" s="107" t="s">
        <v>208</v>
      </c>
      <c r="C112" s="157">
        <v>8400000</v>
      </c>
      <c r="D112" s="121">
        <v>5400000</v>
      </c>
      <c r="E112" s="108">
        <v>0</v>
      </c>
      <c r="F112" s="154">
        <f t="shared" si="13"/>
        <v>5400000</v>
      </c>
      <c r="G112" s="154">
        <f t="shared" si="14"/>
        <v>3000000</v>
      </c>
      <c r="H112" s="156">
        <f t="shared" si="15"/>
        <v>64.285714285714292</v>
      </c>
      <c r="I112" s="155" t="s">
        <v>148</v>
      </c>
      <c r="M112" s="121">
        <v>5400000</v>
      </c>
      <c r="N112" s="144">
        <f t="shared" si="8"/>
        <v>0</v>
      </c>
    </row>
    <row r="113" spans="1:14" hidden="1">
      <c r="A113" s="88"/>
      <c r="B113" s="107" t="s">
        <v>410</v>
      </c>
      <c r="C113" s="157">
        <v>4500000</v>
      </c>
      <c r="D113" s="121"/>
      <c r="E113" s="108"/>
      <c r="F113" s="154">
        <f t="shared" si="13"/>
        <v>0</v>
      </c>
      <c r="G113" s="154">
        <f t="shared" si="14"/>
        <v>4500000</v>
      </c>
      <c r="H113" s="156">
        <f t="shared" si="15"/>
        <v>0</v>
      </c>
      <c r="I113" s="155" t="s">
        <v>148</v>
      </c>
      <c r="M113" s="121"/>
      <c r="N113" s="144">
        <f t="shared" si="8"/>
        <v>0</v>
      </c>
    </row>
    <row r="114" spans="1:14" hidden="1">
      <c r="A114" s="92" t="s">
        <v>165</v>
      </c>
      <c r="B114" s="93" t="s">
        <v>166</v>
      </c>
      <c r="C114" s="124">
        <f>SUM(C115:C117)</f>
        <v>11600000</v>
      </c>
      <c r="D114" s="124">
        <f>SUM(D115:D117)</f>
        <v>5500000</v>
      </c>
      <c r="E114" s="108"/>
      <c r="F114" s="154">
        <f t="shared" si="13"/>
        <v>5500000</v>
      </c>
      <c r="G114" s="154">
        <f t="shared" si="14"/>
        <v>6100000</v>
      </c>
      <c r="H114" s="156">
        <f t="shared" si="15"/>
        <v>47.413793103448278</v>
      </c>
      <c r="I114" s="155" t="s">
        <v>148</v>
      </c>
      <c r="M114" s="124">
        <f>SUM(M115:M117)</f>
        <v>5500000</v>
      </c>
      <c r="N114" s="144">
        <f t="shared" si="8"/>
        <v>0</v>
      </c>
    </row>
    <row r="115" spans="1:14" ht="28.5" hidden="1">
      <c r="A115" s="88" t="s">
        <v>141</v>
      </c>
      <c r="B115" s="89" t="s">
        <v>209</v>
      </c>
      <c r="C115" s="121">
        <v>2800000</v>
      </c>
      <c r="D115" s="121">
        <v>900000</v>
      </c>
      <c r="E115" s="109"/>
      <c r="F115" s="154">
        <f>E115+D115</f>
        <v>900000</v>
      </c>
      <c r="G115" s="154">
        <f t="shared" si="14"/>
        <v>1900000</v>
      </c>
      <c r="H115" s="156">
        <f>F115/C117*100</f>
        <v>28.125</v>
      </c>
      <c r="I115" s="155" t="s">
        <v>148</v>
      </c>
      <c r="M115" s="121">
        <v>900000</v>
      </c>
      <c r="N115" s="144">
        <f t="shared" si="8"/>
        <v>0</v>
      </c>
    </row>
    <row r="116" spans="1:14" hidden="1">
      <c r="A116" s="88" t="s">
        <v>141</v>
      </c>
      <c r="B116" s="89" t="s">
        <v>210</v>
      </c>
      <c r="C116" s="121">
        <v>5600000</v>
      </c>
      <c r="D116" s="121">
        <v>1400000</v>
      </c>
      <c r="E116" s="109"/>
      <c r="F116" s="154">
        <f t="shared" si="13"/>
        <v>1400000</v>
      </c>
      <c r="G116" s="154">
        <f t="shared" si="14"/>
        <v>4200000</v>
      </c>
      <c r="H116" s="156">
        <f t="shared" si="15"/>
        <v>25</v>
      </c>
      <c r="I116" s="155" t="s">
        <v>148</v>
      </c>
      <c r="M116" s="121">
        <v>1400000</v>
      </c>
      <c r="N116" s="144">
        <f t="shared" si="8"/>
        <v>0</v>
      </c>
    </row>
    <row r="117" spans="1:14" hidden="1">
      <c r="A117" s="88" t="s">
        <v>141</v>
      </c>
      <c r="B117" s="89" t="s">
        <v>211</v>
      </c>
      <c r="C117" s="121">
        <v>3200000</v>
      </c>
      <c r="D117" s="121">
        <v>3200000</v>
      </c>
      <c r="E117" s="109"/>
      <c r="F117" s="154">
        <f>E117+D117</f>
        <v>3200000</v>
      </c>
      <c r="G117" s="154">
        <f t="shared" si="14"/>
        <v>0</v>
      </c>
      <c r="H117" s="156">
        <f t="shared" si="15"/>
        <v>100</v>
      </c>
      <c r="I117" s="155" t="s">
        <v>148</v>
      </c>
      <c r="M117" s="121">
        <v>3200000</v>
      </c>
      <c r="N117" s="144">
        <f t="shared" si="8"/>
        <v>0</v>
      </c>
    </row>
    <row r="118" spans="1:14" hidden="1">
      <c r="A118" s="88"/>
      <c r="B118" s="89"/>
      <c r="C118" s="121"/>
      <c r="D118" s="121"/>
      <c r="E118" s="109"/>
      <c r="F118" s="154"/>
      <c r="G118" s="154"/>
      <c r="H118" s="156"/>
      <c r="I118" s="155"/>
      <c r="M118" s="121"/>
      <c r="N118" s="144">
        <f t="shared" si="8"/>
        <v>0</v>
      </c>
    </row>
    <row r="119" spans="1:14" hidden="1">
      <c r="A119" s="98" t="s">
        <v>212</v>
      </c>
      <c r="B119" s="99" t="s">
        <v>213</v>
      </c>
      <c r="C119" s="131">
        <v>41500000</v>
      </c>
      <c r="D119" s="131">
        <f>D120+D124</f>
        <v>6250000</v>
      </c>
      <c r="E119" s="132"/>
      <c r="F119" s="154">
        <f t="shared" si="13"/>
        <v>6250000</v>
      </c>
      <c r="G119" s="154">
        <f t="shared" si="14"/>
        <v>35250000</v>
      </c>
      <c r="H119" s="156">
        <f t="shared" si="15"/>
        <v>15.060240963855422</v>
      </c>
      <c r="I119" s="155" t="s">
        <v>148</v>
      </c>
      <c r="M119" s="131">
        <f>M120+M124</f>
        <v>6250000</v>
      </c>
      <c r="N119" s="144">
        <f t="shared" si="8"/>
        <v>0</v>
      </c>
    </row>
    <row r="120" spans="1:14" hidden="1">
      <c r="A120" s="92" t="s">
        <v>158</v>
      </c>
      <c r="B120" s="93" t="s">
        <v>159</v>
      </c>
      <c r="C120" s="124">
        <f>SUM(C121:C123)</f>
        <v>24950000</v>
      </c>
      <c r="D120" s="124">
        <f>SUM(D121:D123)</f>
        <v>3350000</v>
      </c>
      <c r="E120" s="124">
        <f>SUM(E121:E123)</f>
        <v>0</v>
      </c>
      <c r="F120" s="154">
        <f>E120+D120</f>
        <v>3350000</v>
      </c>
      <c r="G120" s="154">
        <f t="shared" si="14"/>
        <v>21600000</v>
      </c>
      <c r="H120" s="156">
        <f t="shared" si="15"/>
        <v>13.426853707414828</v>
      </c>
      <c r="I120" s="155" t="s">
        <v>148</v>
      </c>
      <c r="M120" s="124">
        <f>SUM(M121:M123)</f>
        <v>3350000</v>
      </c>
      <c r="N120" s="144">
        <f t="shared" si="8"/>
        <v>0</v>
      </c>
    </row>
    <row r="121" spans="1:14" ht="33.75" hidden="1" customHeight="1">
      <c r="A121" s="88" t="s">
        <v>141</v>
      </c>
      <c r="B121" s="107" t="s">
        <v>411</v>
      </c>
      <c r="C121" s="121">
        <v>10750000</v>
      </c>
      <c r="D121" s="121">
        <v>1050000</v>
      </c>
      <c r="E121" s="121"/>
      <c r="F121" s="154">
        <f t="shared" si="13"/>
        <v>1050000</v>
      </c>
      <c r="G121" s="154">
        <f t="shared" si="14"/>
        <v>9700000</v>
      </c>
      <c r="H121" s="156">
        <f t="shared" si="15"/>
        <v>9.7674418604651159</v>
      </c>
      <c r="I121" s="155" t="s">
        <v>148</v>
      </c>
      <c r="M121" s="121">
        <v>1050000</v>
      </c>
      <c r="N121" s="144">
        <f t="shared" si="8"/>
        <v>0</v>
      </c>
    </row>
    <row r="122" spans="1:14" ht="35.25" hidden="1" customHeight="1">
      <c r="A122" s="88"/>
      <c r="B122" s="107" t="s">
        <v>412</v>
      </c>
      <c r="C122" s="121">
        <v>4200000</v>
      </c>
      <c r="D122" s="121"/>
      <c r="E122" s="121"/>
      <c r="F122" s="154">
        <f t="shared" si="13"/>
        <v>0</v>
      </c>
      <c r="G122" s="154">
        <f t="shared" si="14"/>
        <v>4200000</v>
      </c>
      <c r="H122" s="156">
        <f t="shared" si="15"/>
        <v>0</v>
      </c>
      <c r="I122" s="155" t="s">
        <v>148</v>
      </c>
      <c r="M122" s="121"/>
      <c r="N122" s="144">
        <f t="shared" si="8"/>
        <v>0</v>
      </c>
    </row>
    <row r="123" spans="1:14" ht="39" hidden="1" customHeight="1">
      <c r="A123" s="88" t="s">
        <v>141</v>
      </c>
      <c r="B123" s="107" t="s">
        <v>413</v>
      </c>
      <c r="C123" s="121">
        <v>10000000</v>
      </c>
      <c r="D123" s="121">
        <v>2300000</v>
      </c>
      <c r="E123" s="121"/>
      <c r="F123" s="154">
        <f t="shared" si="13"/>
        <v>2300000</v>
      </c>
      <c r="G123" s="154">
        <f t="shared" si="14"/>
        <v>7700000</v>
      </c>
      <c r="H123" s="156">
        <f t="shared" si="15"/>
        <v>23</v>
      </c>
      <c r="I123" s="155" t="s">
        <v>148</v>
      </c>
      <c r="M123" s="121">
        <v>2300000</v>
      </c>
      <c r="N123" s="144">
        <f t="shared" si="8"/>
        <v>0</v>
      </c>
    </row>
    <row r="124" spans="1:14" hidden="1">
      <c r="A124" s="92" t="s">
        <v>165</v>
      </c>
      <c r="B124" s="93" t="s">
        <v>166</v>
      </c>
      <c r="C124" s="124">
        <f>SUM(C125:C126)</f>
        <v>3000000</v>
      </c>
      <c r="D124" s="124">
        <f>SUM(D125:D126)</f>
        <v>2900000</v>
      </c>
      <c r="E124" s="133"/>
      <c r="F124" s="154">
        <f t="shared" si="13"/>
        <v>2900000</v>
      </c>
      <c r="G124" s="154">
        <f t="shared" si="14"/>
        <v>100000</v>
      </c>
      <c r="H124" s="156">
        <f t="shared" si="15"/>
        <v>96.666666666666671</v>
      </c>
      <c r="I124" s="155" t="s">
        <v>148</v>
      </c>
      <c r="M124" s="124">
        <f>SUM(M125:M126)</f>
        <v>2900000</v>
      </c>
      <c r="N124" s="144">
        <f t="shared" si="8"/>
        <v>0</v>
      </c>
    </row>
    <row r="125" spans="1:14" ht="38.25" hidden="1" customHeight="1">
      <c r="A125" s="88" t="s">
        <v>141</v>
      </c>
      <c r="B125" s="89" t="s">
        <v>214</v>
      </c>
      <c r="C125" s="121">
        <v>600000</v>
      </c>
      <c r="D125" s="121">
        <v>600000</v>
      </c>
      <c r="E125" s="109"/>
      <c r="F125" s="154">
        <f t="shared" si="13"/>
        <v>600000</v>
      </c>
      <c r="G125" s="154">
        <f t="shared" si="14"/>
        <v>0</v>
      </c>
      <c r="H125" s="156">
        <f t="shared" si="15"/>
        <v>100</v>
      </c>
      <c r="I125" s="155" t="s">
        <v>148</v>
      </c>
      <c r="M125" s="121">
        <v>600000</v>
      </c>
      <c r="N125" s="144">
        <f t="shared" si="8"/>
        <v>0</v>
      </c>
    </row>
    <row r="126" spans="1:14" ht="38.25" hidden="1" customHeight="1">
      <c r="A126" s="88" t="s">
        <v>141</v>
      </c>
      <c r="B126" s="89" t="s">
        <v>215</v>
      </c>
      <c r="C126" s="121">
        <v>2400000</v>
      </c>
      <c r="D126" s="121">
        <v>2300000</v>
      </c>
      <c r="E126" s="109"/>
      <c r="F126" s="154">
        <f t="shared" si="13"/>
        <v>2300000</v>
      </c>
      <c r="G126" s="154">
        <f t="shared" si="14"/>
        <v>100000</v>
      </c>
      <c r="H126" s="156">
        <f t="shared" si="15"/>
        <v>95.833333333333343</v>
      </c>
      <c r="I126" s="155" t="s">
        <v>148</v>
      </c>
      <c r="M126" s="121">
        <v>2300000</v>
      </c>
      <c r="N126" s="144">
        <f t="shared" si="8"/>
        <v>0</v>
      </c>
    </row>
    <row r="127" spans="1:14" hidden="1">
      <c r="A127" s="98" t="s">
        <v>216</v>
      </c>
      <c r="B127" s="99" t="s">
        <v>217</v>
      </c>
      <c r="C127" s="131">
        <v>34800000</v>
      </c>
      <c r="D127" s="131">
        <f>D128+D132</f>
        <v>7550000</v>
      </c>
      <c r="E127" s="132"/>
      <c r="F127" s="154">
        <f t="shared" si="13"/>
        <v>7550000</v>
      </c>
      <c r="G127" s="154">
        <f t="shared" si="14"/>
        <v>27250000</v>
      </c>
      <c r="H127" s="156">
        <f t="shared" si="15"/>
        <v>21.695402298850574</v>
      </c>
      <c r="I127" s="155" t="s">
        <v>148</v>
      </c>
      <c r="M127" s="131">
        <f>M128+M132</f>
        <v>7550000</v>
      </c>
      <c r="N127" s="144">
        <f t="shared" si="8"/>
        <v>0</v>
      </c>
    </row>
    <row r="128" spans="1:14" hidden="1">
      <c r="A128" s="92" t="s">
        <v>158</v>
      </c>
      <c r="B128" s="93" t="s">
        <v>159</v>
      </c>
      <c r="C128" s="124">
        <f>SUM(C129:C131)</f>
        <v>21100000</v>
      </c>
      <c r="D128" s="124">
        <f>SUM(D129:D131)</f>
        <v>6050000</v>
      </c>
      <c r="E128" s="133"/>
      <c r="F128" s="154">
        <f t="shared" si="13"/>
        <v>6050000</v>
      </c>
      <c r="G128" s="154">
        <f t="shared" si="14"/>
        <v>15050000</v>
      </c>
      <c r="H128" s="156">
        <f t="shared" si="15"/>
        <v>28.672985781990523</v>
      </c>
      <c r="I128" s="155" t="s">
        <v>148</v>
      </c>
      <c r="M128" s="124">
        <f>SUM(M129:M131)</f>
        <v>6050000</v>
      </c>
      <c r="N128" s="144">
        <f t="shared" si="8"/>
        <v>0</v>
      </c>
    </row>
    <row r="129" spans="1:14" hidden="1">
      <c r="A129" s="88" t="s">
        <v>141</v>
      </c>
      <c r="B129" s="107" t="s">
        <v>218</v>
      </c>
      <c r="C129" s="121">
        <v>15000000</v>
      </c>
      <c r="D129" s="121">
        <v>6050000</v>
      </c>
      <c r="E129" s="109"/>
      <c r="F129" s="154">
        <f t="shared" si="13"/>
        <v>6050000</v>
      </c>
      <c r="G129" s="154">
        <f t="shared" si="14"/>
        <v>8950000</v>
      </c>
      <c r="H129" s="156">
        <f t="shared" si="15"/>
        <v>40.333333333333329</v>
      </c>
      <c r="I129" s="155" t="s">
        <v>148</v>
      </c>
      <c r="M129" s="121">
        <v>6050000</v>
      </c>
      <c r="N129" s="144">
        <f t="shared" si="8"/>
        <v>0</v>
      </c>
    </row>
    <row r="130" spans="1:14" hidden="1">
      <c r="A130" s="88" t="s">
        <v>141</v>
      </c>
      <c r="B130" s="107" t="s">
        <v>207</v>
      </c>
      <c r="C130" s="121">
        <v>3600000</v>
      </c>
      <c r="D130" s="121">
        <v>0</v>
      </c>
      <c r="E130" s="109"/>
      <c r="F130" s="154">
        <f t="shared" si="13"/>
        <v>0</v>
      </c>
      <c r="G130" s="154">
        <f t="shared" si="14"/>
        <v>3600000</v>
      </c>
      <c r="H130" s="156">
        <f t="shared" si="15"/>
        <v>0</v>
      </c>
      <c r="I130" s="155" t="s">
        <v>148</v>
      </c>
      <c r="M130" s="121">
        <v>0</v>
      </c>
      <c r="N130" s="144">
        <f t="shared" si="8"/>
        <v>0</v>
      </c>
    </row>
    <row r="131" spans="1:14" hidden="1">
      <c r="A131" s="88"/>
      <c r="B131" s="107" t="s">
        <v>414</v>
      </c>
      <c r="C131" s="121">
        <v>2500000</v>
      </c>
      <c r="D131" s="121"/>
      <c r="E131" s="109"/>
      <c r="F131" s="154">
        <f t="shared" si="13"/>
        <v>0</v>
      </c>
      <c r="G131" s="154">
        <f t="shared" si="14"/>
        <v>2500000</v>
      </c>
      <c r="H131" s="156">
        <f t="shared" si="15"/>
        <v>0</v>
      </c>
      <c r="I131" s="155" t="s">
        <v>148</v>
      </c>
      <c r="M131" s="121"/>
      <c r="N131" s="144">
        <f t="shared" si="8"/>
        <v>0</v>
      </c>
    </row>
    <row r="132" spans="1:14" hidden="1">
      <c r="A132" s="92" t="s">
        <v>165</v>
      </c>
      <c r="B132" s="93" t="s">
        <v>166</v>
      </c>
      <c r="C132" s="124">
        <f>SUM(C133:C134)</f>
        <v>2000000</v>
      </c>
      <c r="D132" s="124">
        <f>SUM(D133:D134)</f>
        <v>1500000</v>
      </c>
      <c r="E132" s="124">
        <f>SUM(E133:E133)</f>
        <v>0</v>
      </c>
      <c r="F132" s="154">
        <f t="shared" si="13"/>
        <v>1500000</v>
      </c>
      <c r="G132" s="154">
        <f t="shared" si="14"/>
        <v>500000</v>
      </c>
      <c r="H132" s="156">
        <f t="shared" si="15"/>
        <v>75</v>
      </c>
      <c r="I132" s="155" t="s">
        <v>148</v>
      </c>
      <c r="M132" s="124">
        <f>SUM(M133:M134)</f>
        <v>1500000</v>
      </c>
      <c r="N132" s="144">
        <f t="shared" si="8"/>
        <v>0</v>
      </c>
    </row>
    <row r="133" spans="1:14" hidden="1">
      <c r="A133" s="88" t="s">
        <v>141</v>
      </c>
      <c r="B133" s="107" t="s">
        <v>219</v>
      </c>
      <c r="C133" s="121">
        <v>1500000</v>
      </c>
      <c r="D133" s="121">
        <v>1500000</v>
      </c>
      <c r="E133" s="109"/>
      <c r="F133" s="154">
        <f t="shared" si="13"/>
        <v>1500000</v>
      </c>
      <c r="G133" s="154">
        <f t="shared" si="14"/>
        <v>0</v>
      </c>
      <c r="H133" s="156">
        <f t="shared" si="15"/>
        <v>100</v>
      </c>
      <c r="I133" s="155" t="s">
        <v>148</v>
      </c>
      <c r="M133" s="121">
        <v>1500000</v>
      </c>
      <c r="N133" s="144">
        <f t="shared" si="8"/>
        <v>0</v>
      </c>
    </row>
    <row r="134" spans="1:14" hidden="1">
      <c r="A134" s="88"/>
      <c r="B134" s="107" t="s">
        <v>415</v>
      </c>
      <c r="C134" s="121">
        <v>500000</v>
      </c>
      <c r="D134" s="121"/>
      <c r="E134" s="109"/>
      <c r="F134" s="154"/>
      <c r="G134" s="154">
        <f t="shared" si="14"/>
        <v>500000</v>
      </c>
      <c r="H134" s="156">
        <f t="shared" si="15"/>
        <v>0</v>
      </c>
      <c r="I134" s="155" t="s">
        <v>148</v>
      </c>
      <c r="M134" s="121"/>
      <c r="N134" s="144">
        <f t="shared" si="8"/>
        <v>0</v>
      </c>
    </row>
    <row r="135" spans="1:14" s="113" customFormat="1" hidden="1">
      <c r="A135" s="98" t="s">
        <v>220</v>
      </c>
      <c r="B135" s="99" t="s">
        <v>221</v>
      </c>
      <c r="C135" s="131">
        <v>22650000</v>
      </c>
      <c r="D135" s="131">
        <f>D136+D140</f>
        <v>9650000</v>
      </c>
      <c r="E135" s="132"/>
      <c r="F135" s="161">
        <f t="shared" si="13"/>
        <v>9650000</v>
      </c>
      <c r="G135" s="161">
        <f t="shared" si="14"/>
        <v>13000000</v>
      </c>
      <c r="H135" s="162">
        <f t="shared" si="15"/>
        <v>42.604856512141282</v>
      </c>
      <c r="I135" s="163" t="s">
        <v>148</v>
      </c>
      <c r="M135" s="131">
        <f>M136+M140</f>
        <v>9650000</v>
      </c>
      <c r="N135" s="144">
        <f t="shared" si="8"/>
        <v>0</v>
      </c>
    </row>
    <row r="136" spans="1:14" hidden="1">
      <c r="A136" s="92" t="s">
        <v>158</v>
      </c>
      <c r="B136" s="93" t="s">
        <v>159</v>
      </c>
      <c r="C136" s="124">
        <f>SUM(C137:C139)</f>
        <v>16550000</v>
      </c>
      <c r="D136" s="124">
        <f>SUM(D137:D139)</f>
        <v>6150000</v>
      </c>
      <c r="E136" s="124">
        <f>SUM(E137:E139)</f>
        <v>0</v>
      </c>
      <c r="F136" s="154">
        <f t="shared" si="13"/>
        <v>6150000</v>
      </c>
      <c r="G136" s="154">
        <f t="shared" si="14"/>
        <v>10400000</v>
      </c>
      <c r="H136" s="156">
        <f t="shared" si="15"/>
        <v>37.160120845921455</v>
      </c>
      <c r="I136" s="155" t="s">
        <v>148</v>
      </c>
      <c r="M136" s="124">
        <f>SUM(M137:M139)</f>
        <v>6150000</v>
      </c>
      <c r="N136" s="144">
        <f t="shared" si="8"/>
        <v>0</v>
      </c>
    </row>
    <row r="137" spans="1:14" hidden="1">
      <c r="A137" s="88" t="s">
        <v>141</v>
      </c>
      <c r="B137" s="89" t="s">
        <v>222</v>
      </c>
      <c r="C137" s="121">
        <v>4050000</v>
      </c>
      <c r="D137" s="121">
        <v>2250000</v>
      </c>
      <c r="E137" s="108">
        <v>0</v>
      </c>
      <c r="F137" s="154">
        <f t="shared" si="13"/>
        <v>2250000</v>
      </c>
      <c r="G137" s="154">
        <f t="shared" si="14"/>
        <v>1800000</v>
      </c>
      <c r="H137" s="156">
        <f t="shared" si="15"/>
        <v>55.555555555555557</v>
      </c>
      <c r="I137" s="155" t="s">
        <v>148</v>
      </c>
      <c r="M137" s="121">
        <v>2250000</v>
      </c>
      <c r="N137" s="144">
        <f t="shared" si="8"/>
        <v>0</v>
      </c>
    </row>
    <row r="138" spans="1:14" hidden="1">
      <c r="A138" s="88" t="s">
        <v>141</v>
      </c>
      <c r="B138" s="89" t="s">
        <v>207</v>
      </c>
      <c r="C138" s="121">
        <v>2000000</v>
      </c>
      <c r="D138" s="121">
        <v>0</v>
      </c>
      <c r="E138" s="108"/>
      <c r="F138" s="154">
        <f t="shared" si="13"/>
        <v>0</v>
      </c>
      <c r="G138" s="154">
        <f t="shared" si="14"/>
        <v>2000000</v>
      </c>
      <c r="H138" s="156">
        <f t="shared" si="15"/>
        <v>0</v>
      </c>
      <c r="I138" s="155" t="s">
        <v>148</v>
      </c>
      <c r="M138" s="121">
        <v>0</v>
      </c>
      <c r="N138" s="144">
        <f t="shared" si="8"/>
        <v>0</v>
      </c>
    </row>
    <row r="139" spans="1:14" hidden="1">
      <c r="A139" s="88" t="s">
        <v>141</v>
      </c>
      <c r="B139" s="89" t="s">
        <v>208</v>
      </c>
      <c r="C139" s="121">
        <v>10500000</v>
      </c>
      <c r="D139" s="121">
        <v>3900000</v>
      </c>
      <c r="E139" s="108">
        <v>0</v>
      </c>
      <c r="F139" s="154">
        <f t="shared" si="13"/>
        <v>3900000</v>
      </c>
      <c r="G139" s="154">
        <f t="shared" si="14"/>
        <v>6600000</v>
      </c>
      <c r="H139" s="156">
        <f t="shared" si="15"/>
        <v>37.142857142857146</v>
      </c>
      <c r="I139" s="155" t="s">
        <v>148</v>
      </c>
      <c r="M139" s="121">
        <v>3900000</v>
      </c>
      <c r="N139" s="144">
        <f t="shared" si="8"/>
        <v>0</v>
      </c>
    </row>
    <row r="140" spans="1:14" hidden="1">
      <c r="A140" s="92" t="s">
        <v>165</v>
      </c>
      <c r="B140" s="93" t="s">
        <v>166</v>
      </c>
      <c r="C140" s="124">
        <f>SUM(C141:C143)</f>
        <v>5400000</v>
      </c>
      <c r="D140" s="124">
        <f>SUM(D141:D143)</f>
        <v>3500000</v>
      </c>
      <c r="E140" s="124">
        <f>SUM(E141:E143)</f>
        <v>0</v>
      </c>
      <c r="F140" s="154">
        <f t="shared" si="13"/>
        <v>3500000</v>
      </c>
      <c r="G140" s="154">
        <f t="shared" si="14"/>
        <v>1900000</v>
      </c>
      <c r="H140" s="156">
        <f t="shared" si="15"/>
        <v>64.81481481481481</v>
      </c>
      <c r="I140" s="155" t="s">
        <v>148</v>
      </c>
      <c r="M140" s="124">
        <f>SUM(M141:M143)</f>
        <v>3500000</v>
      </c>
      <c r="N140" s="144">
        <f t="shared" si="8"/>
        <v>0</v>
      </c>
    </row>
    <row r="141" spans="1:14" hidden="1">
      <c r="A141" s="88" t="s">
        <v>141</v>
      </c>
      <c r="B141" s="89" t="s">
        <v>223</v>
      </c>
      <c r="C141" s="121">
        <v>1400000</v>
      </c>
      <c r="D141" s="121">
        <v>1400000</v>
      </c>
      <c r="E141" s="108"/>
      <c r="F141" s="154">
        <f t="shared" si="13"/>
        <v>1400000</v>
      </c>
      <c r="G141" s="154">
        <f t="shared" si="14"/>
        <v>0</v>
      </c>
      <c r="H141" s="156">
        <f t="shared" si="15"/>
        <v>100</v>
      </c>
      <c r="I141" s="155" t="s">
        <v>148</v>
      </c>
      <c r="M141" s="121">
        <v>1400000</v>
      </c>
      <c r="N141" s="144">
        <f t="shared" si="8"/>
        <v>0</v>
      </c>
    </row>
    <row r="142" spans="1:14" ht="28.5" hidden="1">
      <c r="A142" s="88" t="s">
        <v>141</v>
      </c>
      <c r="B142" s="89" t="s">
        <v>224</v>
      </c>
      <c r="C142" s="121">
        <v>2700000</v>
      </c>
      <c r="D142" s="121">
        <v>1300000</v>
      </c>
      <c r="E142" s="108">
        <v>0</v>
      </c>
      <c r="F142" s="154">
        <f t="shared" si="13"/>
        <v>1300000</v>
      </c>
      <c r="G142" s="154">
        <f t="shared" si="14"/>
        <v>1400000</v>
      </c>
      <c r="H142" s="156">
        <f t="shared" si="15"/>
        <v>48.148148148148145</v>
      </c>
      <c r="I142" s="155" t="s">
        <v>148</v>
      </c>
      <c r="M142" s="121">
        <v>1300000</v>
      </c>
      <c r="N142" s="144">
        <f t="shared" si="8"/>
        <v>0</v>
      </c>
    </row>
    <row r="143" spans="1:14" hidden="1">
      <c r="A143" s="88" t="s">
        <v>141</v>
      </c>
      <c r="B143" s="89" t="s">
        <v>225</v>
      </c>
      <c r="C143" s="121">
        <v>1300000</v>
      </c>
      <c r="D143" s="121">
        <v>800000</v>
      </c>
      <c r="E143" s="109"/>
      <c r="F143" s="154">
        <f t="shared" si="13"/>
        <v>800000</v>
      </c>
      <c r="G143" s="154">
        <f t="shared" si="14"/>
        <v>500000</v>
      </c>
      <c r="H143" s="156">
        <f t="shared" si="15"/>
        <v>61.53846153846154</v>
      </c>
      <c r="I143" s="155" t="s">
        <v>148</v>
      </c>
      <c r="M143" s="121">
        <v>800000</v>
      </c>
      <c r="N143" s="144">
        <f t="shared" si="8"/>
        <v>0</v>
      </c>
    </row>
    <row r="144" spans="1:14" s="113" customFormat="1" ht="18" hidden="1" customHeight="1">
      <c r="A144" s="98" t="s">
        <v>226</v>
      </c>
      <c r="B144" s="99" t="s">
        <v>227</v>
      </c>
      <c r="C144" s="131">
        <v>31000000</v>
      </c>
      <c r="D144" s="131">
        <f>D145+D149</f>
        <v>13500000</v>
      </c>
      <c r="E144" s="132"/>
      <c r="F144" s="161">
        <f t="shared" si="13"/>
        <v>13500000</v>
      </c>
      <c r="G144" s="161">
        <f t="shared" si="14"/>
        <v>17500000</v>
      </c>
      <c r="H144" s="162">
        <f t="shared" si="15"/>
        <v>43.548387096774192</v>
      </c>
      <c r="I144" s="163" t="s">
        <v>148</v>
      </c>
      <c r="M144" s="131">
        <f>M145+M149</f>
        <v>13500000</v>
      </c>
      <c r="N144" s="144">
        <f t="shared" ref="N144:N207" si="16">F144-M144</f>
        <v>0</v>
      </c>
    </row>
    <row r="145" spans="1:14" hidden="1">
      <c r="A145" s="92" t="s">
        <v>158</v>
      </c>
      <c r="B145" s="93" t="s">
        <v>159</v>
      </c>
      <c r="C145" s="124">
        <f>SUM(C146:C148)</f>
        <v>16500000</v>
      </c>
      <c r="D145" s="124">
        <f>SUM(D146:D148)</f>
        <v>7500000</v>
      </c>
      <c r="E145" s="133"/>
      <c r="F145" s="154">
        <f>E145+D145</f>
        <v>7500000</v>
      </c>
      <c r="G145" s="154">
        <f t="shared" si="14"/>
        <v>9000000</v>
      </c>
      <c r="H145" s="156">
        <f t="shared" si="15"/>
        <v>45.454545454545453</v>
      </c>
      <c r="I145" s="155" t="s">
        <v>148</v>
      </c>
      <c r="M145" s="124">
        <f>SUM(M146:M148)</f>
        <v>7500000</v>
      </c>
      <c r="N145" s="144">
        <f t="shared" si="16"/>
        <v>0</v>
      </c>
    </row>
    <row r="146" spans="1:14" hidden="1">
      <c r="A146" s="88" t="s">
        <v>141</v>
      </c>
      <c r="B146" s="89" t="s">
        <v>222</v>
      </c>
      <c r="C146" s="121">
        <v>5100000</v>
      </c>
      <c r="D146" s="121">
        <v>1500000</v>
      </c>
      <c r="E146" s="109"/>
      <c r="F146" s="154">
        <f t="shared" si="13"/>
        <v>1500000</v>
      </c>
      <c r="G146" s="154">
        <f t="shared" si="14"/>
        <v>3600000</v>
      </c>
      <c r="H146" s="156">
        <f t="shared" si="15"/>
        <v>29.411764705882355</v>
      </c>
      <c r="I146" s="155" t="s">
        <v>148</v>
      </c>
      <c r="M146" s="121">
        <v>1500000</v>
      </c>
      <c r="N146" s="144">
        <f t="shared" si="16"/>
        <v>0</v>
      </c>
    </row>
    <row r="147" spans="1:14" hidden="1">
      <c r="A147" s="88" t="s">
        <v>141</v>
      </c>
      <c r="B147" s="89" t="s">
        <v>228</v>
      </c>
      <c r="C147" s="121">
        <v>1000000</v>
      </c>
      <c r="D147" s="121">
        <v>0</v>
      </c>
      <c r="E147" s="109"/>
      <c r="F147" s="154">
        <f t="shared" si="13"/>
        <v>0</v>
      </c>
      <c r="G147" s="154">
        <f t="shared" si="14"/>
        <v>1000000</v>
      </c>
      <c r="H147" s="156">
        <f t="shared" si="15"/>
        <v>0</v>
      </c>
      <c r="I147" s="155" t="s">
        <v>148</v>
      </c>
      <c r="M147" s="121">
        <v>0</v>
      </c>
      <c r="N147" s="144">
        <f t="shared" si="16"/>
        <v>0</v>
      </c>
    </row>
    <row r="148" spans="1:14" ht="28.5" hidden="1">
      <c r="A148" s="88" t="s">
        <v>141</v>
      </c>
      <c r="B148" s="89" t="s">
        <v>229</v>
      </c>
      <c r="C148" s="121">
        <v>10400000</v>
      </c>
      <c r="D148" s="121">
        <v>6000000</v>
      </c>
      <c r="E148" s="109"/>
      <c r="F148" s="154">
        <f t="shared" si="13"/>
        <v>6000000</v>
      </c>
      <c r="G148" s="154">
        <f t="shared" si="14"/>
        <v>4400000</v>
      </c>
      <c r="H148" s="156">
        <f t="shared" si="15"/>
        <v>57.692307692307686</v>
      </c>
      <c r="I148" s="155" t="s">
        <v>148</v>
      </c>
      <c r="M148" s="121">
        <v>6000000</v>
      </c>
      <c r="N148" s="144">
        <f t="shared" si="16"/>
        <v>0</v>
      </c>
    </row>
    <row r="149" spans="1:14" hidden="1">
      <c r="A149" s="92" t="s">
        <v>165</v>
      </c>
      <c r="B149" s="93" t="s">
        <v>166</v>
      </c>
      <c r="C149" s="124">
        <f>SUM(C150:C151)</f>
        <v>8100000</v>
      </c>
      <c r="D149" s="124">
        <f>SUM(D150:D151)</f>
        <v>6000000</v>
      </c>
      <c r="E149" s="133"/>
      <c r="F149" s="154">
        <f t="shared" si="13"/>
        <v>6000000</v>
      </c>
      <c r="G149" s="154">
        <f t="shared" si="14"/>
        <v>2100000</v>
      </c>
      <c r="H149" s="156">
        <f t="shared" si="15"/>
        <v>74.074074074074076</v>
      </c>
      <c r="I149" s="155" t="s">
        <v>148</v>
      </c>
      <c r="M149" s="124">
        <f>SUM(M150:M151)</f>
        <v>6000000</v>
      </c>
      <c r="N149" s="144">
        <f t="shared" si="16"/>
        <v>0</v>
      </c>
    </row>
    <row r="150" spans="1:14" ht="28.5" hidden="1">
      <c r="A150" s="88" t="s">
        <v>141</v>
      </c>
      <c r="B150" s="89" t="s">
        <v>230</v>
      </c>
      <c r="C150" s="121">
        <v>4500000</v>
      </c>
      <c r="D150" s="121">
        <v>4500000</v>
      </c>
      <c r="E150" s="109"/>
      <c r="F150" s="154">
        <f t="shared" si="13"/>
        <v>4500000</v>
      </c>
      <c r="G150" s="154">
        <f t="shared" si="14"/>
        <v>0</v>
      </c>
      <c r="H150" s="156">
        <f t="shared" si="15"/>
        <v>100</v>
      </c>
      <c r="I150" s="155" t="s">
        <v>148</v>
      </c>
      <c r="M150" s="121">
        <v>4500000</v>
      </c>
      <c r="N150" s="144">
        <f t="shared" si="16"/>
        <v>0</v>
      </c>
    </row>
    <row r="151" spans="1:14" hidden="1">
      <c r="A151" s="88" t="s">
        <v>141</v>
      </c>
      <c r="B151" s="89" t="s">
        <v>231</v>
      </c>
      <c r="C151" s="121">
        <v>3600000</v>
      </c>
      <c r="D151" s="121">
        <v>1500000</v>
      </c>
      <c r="E151" s="109"/>
      <c r="F151" s="154">
        <f t="shared" si="13"/>
        <v>1500000</v>
      </c>
      <c r="G151" s="154">
        <f t="shared" si="14"/>
        <v>2100000</v>
      </c>
      <c r="H151" s="156">
        <f t="shared" si="15"/>
        <v>41.666666666666671</v>
      </c>
      <c r="I151" s="155" t="s">
        <v>148</v>
      </c>
      <c r="M151" s="121">
        <v>1500000</v>
      </c>
      <c r="N151" s="144">
        <f t="shared" si="16"/>
        <v>0</v>
      </c>
    </row>
    <row r="152" spans="1:14" hidden="1">
      <c r="A152" s="98" t="s">
        <v>232</v>
      </c>
      <c r="B152" s="99" t="s">
        <v>233</v>
      </c>
      <c r="C152" s="131">
        <f>C153+C157</f>
        <v>52900000</v>
      </c>
      <c r="D152" s="131">
        <f>D153+D157</f>
        <v>20550000</v>
      </c>
      <c r="E152" s="132"/>
      <c r="F152" s="154">
        <f t="shared" si="13"/>
        <v>20550000</v>
      </c>
      <c r="G152" s="154">
        <f t="shared" si="14"/>
        <v>32350000</v>
      </c>
      <c r="H152" s="156">
        <f t="shared" si="15"/>
        <v>38.846880907372402</v>
      </c>
      <c r="I152" s="155" t="s">
        <v>148</v>
      </c>
      <c r="M152" s="131">
        <f>M153+M157</f>
        <v>20550000</v>
      </c>
      <c r="N152" s="144">
        <f t="shared" si="16"/>
        <v>0</v>
      </c>
    </row>
    <row r="153" spans="1:14" hidden="1">
      <c r="A153" s="92" t="s">
        <v>158</v>
      </c>
      <c r="B153" s="93" t="s">
        <v>159</v>
      </c>
      <c r="C153" s="124">
        <f>SUM(C154:C156)</f>
        <v>44800000</v>
      </c>
      <c r="D153" s="124">
        <f>SUM(D154:D156)</f>
        <v>12750000</v>
      </c>
      <c r="E153" s="124">
        <f>SUM(E154:E156)</f>
        <v>0</v>
      </c>
      <c r="F153" s="154">
        <f t="shared" si="13"/>
        <v>12750000</v>
      </c>
      <c r="G153" s="154">
        <f>C153-F153</f>
        <v>32050000</v>
      </c>
      <c r="H153" s="156">
        <f t="shared" si="15"/>
        <v>28.459821428571431</v>
      </c>
      <c r="I153" s="155" t="s">
        <v>148</v>
      </c>
      <c r="M153" s="124">
        <f>SUM(M154:M156)</f>
        <v>12750000</v>
      </c>
      <c r="N153" s="144">
        <f t="shared" si="16"/>
        <v>0</v>
      </c>
    </row>
    <row r="154" spans="1:14" ht="28.5" hidden="1">
      <c r="A154" s="88" t="s">
        <v>141</v>
      </c>
      <c r="B154" s="89" t="s">
        <v>234</v>
      </c>
      <c r="C154" s="121">
        <v>6400000</v>
      </c>
      <c r="D154" s="121">
        <v>0</v>
      </c>
      <c r="E154" s="109"/>
      <c r="F154" s="154">
        <f t="shared" si="13"/>
        <v>0</v>
      </c>
      <c r="G154" s="154">
        <f t="shared" si="14"/>
        <v>6400000</v>
      </c>
      <c r="H154" s="156">
        <f t="shared" si="15"/>
        <v>0</v>
      </c>
      <c r="I154" s="155" t="s">
        <v>148</v>
      </c>
      <c r="M154" s="121">
        <v>0</v>
      </c>
      <c r="N154" s="144">
        <f t="shared" si="16"/>
        <v>0</v>
      </c>
    </row>
    <row r="155" spans="1:14" ht="28.5" hidden="1">
      <c r="A155" s="88" t="s">
        <v>141</v>
      </c>
      <c r="B155" s="89" t="s">
        <v>235</v>
      </c>
      <c r="C155" s="121">
        <v>24000000</v>
      </c>
      <c r="D155" s="121">
        <v>12750000</v>
      </c>
      <c r="E155" s="121"/>
      <c r="F155" s="154">
        <f t="shared" si="13"/>
        <v>12750000</v>
      </c>
      <c r="G155" s="154">
        <f t="shared" si="14"/>
        <v>11250000</v>
      </c>
      <c r="H155" s="156">
        <f t="shared" si="15"/>
        <v>53.125</v>
      </c>
      <c r="I155" s="155" t="s">
        <v>148</v>
      </c>
      <c r="K155" s="144">
        <f>C155-D155</f>
        <v>11250000</v>
      </c>
      <c r="M155" s="121">
        <v>12750000</v>
      </c>
      <c r="N155" s="144">
        <f t="shared" si="16"/>
        <v>0</v>
      </c>
    </row>
    <row r="156" spans="1:14" ht="28.5" hidden="1">
      <c r="A156" s="88"/>
      <c r="B156" s="89" t="s">
        <v>235</v>
      </c>
      <c r="C156" s="121">
        <v>14400000</v>
      </c>
      <c r="D156" s="121"/>
      <c r="E156" s="121"/>
      <c r="F156" s="154">
        <f t="shared" si="13"/>
        <v>0</v>
      </c>
      <c r="G156" s="154">
        <f t="shared" si="14"/>
        <v>14400000</v>
      </c>
      <c r="H156" s="156">
        <f t="shared" si="15"/>
        <v>0</v>
      </c>
      <c r="I156" s="155" t="s">
        <v>148</v>
      </c>
      <c r="K156">
        <v>13800000</v>
      </c>
      <c r="M156" s="121"/>
      <c r="N156" s="144">
        <f t="shared" si="16"/>
        <v>0</v>
      </c>
    </row>
    <row r="157" spans="1:14" hidden="1">
      <c r="A157" s="92" t="s">
        <v>165</v>
      </c>
      <c r="B157" s="93" t="s">
        <v>166</v>
      </c>
      <c r="C157" s="124">
        <f>SUM(C158:C158)</f>
        <v>8100000</v>
      </c>
      <c r="D157" s="124">
        <f>SUM(D158:D158)</f>
        <v>7800000</v>
      </c>
      <c r="E157" s="121"/>
      <c r="F157" s="154">
        <f t="shared" si="13"/>
        <v>7800000</v>
      </c>
      <c r="G157" s="154">
        <f t="shared" si="14"/>
        <v>300000</v>
      </c>
      <c r="H157" s="156">
        <f t="shared" si="15"/>
        <v>96.296296296296291</v>
      </c>
      <c r="I157" s="155" t="s">
        <v>148</v>
      </c>
      <c r="M157" s="124">
        <f>SUM(M158:M158)</f>
        <v>7800000</v>
      </c>
      <c r="N157" s="144">
        <f t="shared" si="16"/>
        <v>0</v>
      </c>
    </row>
    <row r="158" spans="1:14" ht="28.5" hidden="1">
      <c r="A158" s="88" t="s">
        <v>141</v>
      </c>
      <c r="B158" s="89" t="s">
        <v>236</v>
      </c>
      <c r="C158" s="121">
        <v>8100000</v>
      </c>
      <c r="D158" s="125">
        <v>7800000</v>
      </c>
      <c r="E158" s="121"/>
      <c r="F158" s="154">
        <f t="shared" si="13"/>
        <v>7800000</v>
      </c>
      <c r="G158" s="154">
        <f t="shared" si="14"/>
        <v>300000</v>
      </c>
      <c r="H158" s="156">
        <f t="shared" si="15"/>
        <v>96.296296296296291</v>
      </c>
      <c r="I158" s="155" t="s">
        <v>148</v>
      </c>
      <c r="M158" s="125">
        <v>7800000</v>
      </c>
      <c r="N158" s="144">
        <f t="shared" si="16"/>
        <v>0</v>
      </c>
    </row>
    <row r="159" spans="1:14" hidden="1">
      <c r="A159" s="98" t="s">
        <v>237</v>
      </c>
      <c r="B159" s="99" t="s">
        <v>238</v>
      </c>
      <c r="C159" s="131">
        <v>64130000</v>
      </c>
      <c r="D159" s="131">
        <f>D160+D164</f>
        <v>21900000</v>
      </c>
      <c r="E159" s="132"/>
      <c r="F159" s="154">
        <f t="shared" si="13"/>
        <v>21900000</v>
      </c>
      <c r="G159" s="154">
        <f t="shared" si="14"/>
        <v>42230000</v>
      </c>
      <c r="H159" s="156">
        <f t="shared" si="15"/>
        <v>34.149384063620772</v>
      </c>
      <c r="I159" s="155" t="s">
        <v>148</v>
      </c>
      <c r="M159" s="131">
        <f>M160+M164</f>
        <v>21900000</v>
      </c>
      <c r="N159" s="144">
        <f t="shared" si="16"/>
        <v>0</v>
      </c>
    </row>
    <row r="160" spans="1:14" hidden="1">
      <c r="A160" s="92" t="s">
        <v>158</v>
      </c>
      <c r="B160" s="93" t="s">
        <v>159</v>
      </c>
      <c r="C160" s="124">
        <f>SUM(C161:C163)</f>
        <v>35250000</v>
      </c>
      <c r="D160" s="124">
        <f>SUM(D161:D163)</f>
        <v>14750000</v>
      </c>
      <c r="E160" s="133"/>
      <c r="F160" s="154">
        <f t="shared" si="13"/>
        <v>14750000</v>
      </c>
      <c r="G160" s="154">
        <f t="shared" si="14"/>
        <v>20500000</v>
      </c>
      <c r="H160" s="156">
        <f t="shared" si="15"/>
        <v>41.843971631205676</v>
      </c>
      <c r="I160" s="155" t="s">
        <v>148</v>
      </c>
      <c r="M160" s="124">
        <f>SUM(M161:M163)</f>
        <v>14750000</v>
      </c>
      <c r="N160" s="144">
        <f t="shared" si="16"/>
        <v>0</v>
      </c>
    </row>
    <row r="161" spans="1:14" hidden="1">
      <c r="A161" s="88" t="s">
        <v>141</v>
      </c>
      <c r="B161" s="89" t="s">
        <v>222</v>
      </c>
      <c r="C161" s="121">
        <v>6900000</v>
      </c>
      <c r="D161" s="121">
        <v>3750000</v>
      </c>
      <c r="E161" s="109"/>
      <c r="F161" s="154">
        <f t="shared" si="13"/>
        <v>3750000</v>
      </c>
      <c r="G161" s="154">
        <f t="shared" si="14"/>
        <v>3150000</v>
      </c>
      <c r="H161" s="156">
        <f t="shared" si="15"/>
        <v>54.347826086956516</v>
      </c>
      <c r="I161" s="155" t="s">
        <v>148</v>
      </c>
      <c r="M161" s="121">
        <v>3750000</v>
      </c>
      <c r="N161" s="144">
        <f t="shared" si="16"/>
        <v>0</v>
      </c>
    </row>
    <row r="162" spans="1:14" hidden="1">
      <c r="A162" s="88" t="s">
        <v>141</v>
      </c>
      <c r="B162" s="89" t="s">
        <v>207</v>
      </c>
      <c r="C162" s="121">
        <v>1600000</v>
      </c>
      <c r="D162" s="121">
        <v>0</v>
      </c>
      <c r="E162" s="109"/>
      <c r="F162" s="154">
        <f t="shared" si="13"/>
        <v>0</v>
      </c>
      <c r="G162" s="154">
        <f t="shared" si="14"/>
        <v>1600000</v>
      </c>
      <c r="H162" s="156">
        <f t="shared" si="15"/>
        <v>0</v>
      </c>
      <c r="I162" s="155" t="s">
        <v>148</v>
      </c>
      <c r="M162" s="121">
        <v>0</v>
      </c>
      <c r="N162" s="144">
        <f t="shared" si="16"/>
        <v>0</v>
      </c>
    </row>
    <row r="163" spans="1:14" hidden="1">
      <c r="A163" s="88" t="s">
        <v>141</v>
      </c>
      <c r="B163" s="89" t="s">
        <v>208</v>
      </c>
      <c r="C163" s="121">
        <v>26750000</v>
      </c>
      <c r="D163" s="121">
        <v>11000000</v>
      </c>
      <c r="E163" s="109"/>
      <c r="F163" s="154">
        <f t="shared" ref="F163:F218" si="17">E163+D163</f>
        <v>11000000</v>
      </c>
      <c r="G163" s="154">
        <f t="shared" si="14"/>
        <v>15750000</v>
      </c>
      <c r="H163" s="156">
        <f t="shared" si="15"/>
        <v>41.121495327102799</v>
      </c>
      <c r="I163" s="155" t="s">
        <v>148</v>
      </c>
      <c r="M163" s="121">
        <v>11000000</v>
      </c>
      <c r="N163" s="144">
        <f t="shared" si="16"/>
        <v>0</v>
      </c>
    </row>
    <row r="164" spans="1:14" hidden="1">
      <c r="A164" s="92" t="s">
        <v>165</v>
      </c>
      <c r="B164" s="93" t="s">
        <v>166</v>
      </c>
      <c r="C164" s="124">
        <f>SUM(C165:C166)</f>
        <v>7650000</v>
      </c>
      <c r="D164" s="124">
        <f>SUM(D165:D166)</f>
        <v>7150000</v>
      </c>
      <c r="E164" s="133"/>
      <c r="F164" s="154">
        <f t="shared" si="17"/>
        <v>7150000</v>
      </c>
      <c r="G164" s="154">
        <f t="shared" ref="G164:G218" si="18">C164-F164</f>
        <v>500000</v>
      </c>
      <c r="H164" s="156">
        <f t="shared" ref="H164:H218" si="19">F164/C164*100</f>
        <v>93.464052287581694</v>
      </c>
      <c r="I164" s="155" t="s">
        <v>148</v>
      </c>
      <c r="M164" s="124">
        <f>SUM(M165:M166)</f>
        <v>7150000</v>
      </c>
      <c r="N164" s="144">
        <f t="shared" si="16"/>
        <v>0</v>
      </c>
    </row>
    <row r="165" spans="1:14" ht="39" hidden="1" customHeight="1">
      <c r="A165" s="88" t="s">
        <v>141</v>
      </c>
      <c r="B165" s="89" t="s">
        <v>239</v>
      </c>
      <c r="C165" s="121">
        <v>3750000</v>
      </c>
      <c r="D165" s="121">
        <v>3400000</v>
      </c>
      <c r="E165" s="109"/>
      <c r="F165" s="154">
        <f t="shared" si="17"/>
        <v>3400000</v>
      </c>
      <c r="G165" s="154">
        <f t="shared" si="18"/>
        <v>350000</v>
      </c>
      <c r="H165" s="156">
        <f t="shared" si="19"/>
        <v>90.666666666666657</v>
      </c>
      <c r="I165" s="155" t="s">
        <v>148</v>
      </c>
      <c r="M165" s="121">
        <v>3400000</v>
      </c>
      <c r="N165" s="144">
        <f t="shared" si="16"/>
        <v>0</v>
      </c>
    </row>
    <row r="166" spans="1:14" ht="28.5" hidden="1">
      <c r="A166" s="88" t="s">
        <v>141</v>
      </c>
      <c r="B166" s="89" t="s">
        <v>224</v>
      </c>
      <c r="C166" s="121">
        <v>3900000</v>
      </c>
      <c r="D166" s="121">
        <v>3750000</v>
      </c>
      <c r="E166" s="109"/>
      <c r="F166" s="154">
        <f t="shared" si="17"/>
        <v>3750000</v>
      </c>
      <c r="G166" s="154">
        <f t="shared" si="18"/>
        <v>150000</v>
      </c>
      <c r="H166" s="156">
        <f t="shared" si="19"/>
        <v>96.15384615384616</v>
      </c>
      <c r="I166" s="155" t="s">
        <v>148</v>
      </c>
      <c r="M166" s="121">
        <v>3750000</v>
      </c>
      <c r="N166" s="144">
        <f t="shared" si="16"/>
        <v>0</v>
      </c>
    </row>
    <row r="167" spans="1:14" hidden="1">
      <c r="A167" s="98" t="s">
        <v>240</v>
      </c>
      <c r="B167" s="99" t="s">
        <v>241</v>
      </c>
      <c r="C167" s="131">
        <f>C168</f>
        <v>37200000</v>
      </c>
      <c r="D167" s="131">
        <f>D168</f>
        <v>0</v>
      </c>
      <c r="E167" s="132"/>
      <c r="F167" s="154">
        <f t="shared" si="17"/>
        <v>0</v>
      </c>
      <c r="G167" s="154">
        <f t="shared" si="18"/>
        <v>37200000</v>
      </c>
      <c r="H167" s="156">
        <f t="shared" si="19"/>
        <v>0</v>
      </c>
      <c r="I167" s="155" t="s">
        <v>148</v>
      </c>
      <c r="M167" s="131">
        <f>M168</f>
        <v>0</v>
      </c>
      <c r="N167" s="144">
        <f t="shared" si="16"/>
        <v>0</v>
      </c>
    </row>
    <row r="168" spans="1:14" hidden="1">
      <c r="A168" s="92" t="s">
        <v>158</v>
      </c>
      <c r="B168" s="93" t="s">
        <v>159</v>
      </c>
      <c r="C168" s="124">
        <f>SUM(C169:C170)</f>
        <v>37200000</v>
      </c>
      <c r="D168" s="124">
        <f>SUM(D169:D170)</f>
        <v>0</v>
      </c>
      <c r="E168" s="124">
        <f>SUM(E169:E170)</f>
        <v>0</v>
      </c>
      <c r="F168" s="154">
        <f t="shared" si="17"/>
        <v>0</v>
      </c>
      <c r="G168" s="154">
        <f t="shared" si="18"/>
        <v>37200000</v>
      </c>
      <c r="H168" s="156">
        <f t="shared" si="19"/>
        <v>0</v>
      </c>
      <c r="I168" s="155" t="s">
        <v>148</v>
      </c>
      <c r="M168" s="124">
        <f>SUM(M169:M170)</f>
        <v>0</v>
      </c>
      <c r="N168" s="144">
        <f t="shared" si="16"/>
        <v>0</v>
      </c>
    </row>
    <row r="169" spans="1:14" ht="28.5" hidden="1">
      <c r="A169" s="88" t="s">
        <v>141</v>
      </c>
      <c r="B169" s="89" t="s">
        <v>242</v>
      </c>
      <c r="C169" s="121">
        <v>32400000</v>
      </c>
      <c r="D169" s="121">
        <v>0</v>
      </c>
      <c r="E169" s="108"/>
      <c r="F169" s="154">
        <f t="shared" si="17"/>
        <v>0</v>
      </c>
      <c r="G169" s="154">
        <f t="shared" si="18"/>
        <v>32400000</v>
      </c>
      <c r="H169" s="156">
        <f t="shared" si="19"/>
        <v>0</v>
      </c>
      <c r="I169" s="155" t="s">
        <v>148</v>
      </c>
      <c r="M169" s="121">
        <v>0</v>
      </c>
      <c r="N169" s="144">
        <f t="shared" si="16"/>
        <v>0</v>
      </c>
    </row>
    <row r="170" spans="1:14" ht="28.5" hidden="1">
      <c r="A170" s="88" t="s">
        <v>141</v>
      </c>
      <c r="B170" s="89" t="s">
        <v>242</v>
      </c>
      <c r="C170" s="121">
        <v>4800000</v>
      </c>
      <c r="D170" s="121">
        <v>0</v>
      </c>
      <c r="E170" s="108"/>
      <c r="F170" s="154">
        <f t="shared" si="17"/>
        <v>0</v>
      </c>
      <c r="G170" s="154">
        <f t="shared" si="18"/>
        <v>4800000</v>
      </c>
      <c r="H170" s="156">
        <f t="shared" si="19"/>
        <v>0</v>
      </c>
      <c r="I170" s="155" t="s">
        <v>148</v>
      </c>
      <c r="M170" s="121">
        <v>0</v>
      </c>
      <c r="N170" s="144">
        <f t="shared" si="16"/>
        <v>0</v>
      </c>
    </row>
    <row r="171" spans="1:14" hidden="1">
      <c r="A171" s="98" t="s">
        <v>243</v>
      </c>
      <c r="B171" s="99" t="s">
        <v>244</v>
      </c>
      <c r="C171" s="131">
        <f>C172+C176</f>
        <v>78650000</v>
      </c>
      <c r="D171" s="131">
        <f>D172+D176</f>
        <v>13800000</v>
      </c>
      <c r="E171" s="132"/>
      <c r="F171" s="154">
        <f>E171+D171</f>
        <v>13800000</v>
      </c>
      <c r="G171" s="154">
        <f t="shared" si="18"/>
        <v>64850000</v>
      </c>
      <c r="H171" s="156">
        <f t="shared" si="19"/>
        <v>17.546090273363003</v>
      </c>
      <c r="I171" s="155" t="s">
        <v>148</v>
      </c>
      <c r="M171" s="131">
        <f>M172+M176</f>
        <v>13800000</v>
      </c>
      <c r="N171" s="144">
        <f t="shared" si="16"/>
        <v>0</v>
      </c>
    </row>
    <row r="172" spans="1:14" hidden="1">
      <c r="A172" s="92" t="s">
        <v>158</v>
      </c>
      <c r="B172" s="93" t="s">
        <v>159</v>
      </c>
      <c r="C172" s="124">
        <f>SUM(C173:C175)</f>
        <v>77000000</v>
      </c>
      <c r="D172" s="124">
        <f>SUM(D173:D175)</f>
        <v>12150000</v>
      </c>
      <c r="E172" s="124">
        <f>SUM(E173:E175)</f>
        <v>0</v>
      </c>
      <c r="F172" s="154">
        <f>E172+D172</f>
        <v>12150000</v>
      </c>
      <c r="G172" s="154">
        <f t="shared" si="18"/>
        <v>64850000</v>
      </c>
      <c r="H172" s="156">
        <f t="shared" si="19"/>
        <v>15.779220779220779</v>
      </c>
      <c r="I172" s="155" t="s">
        <v>148</v>
      </c>
      <c r="M172" s="124">
        <f>SUM(M173:M175)</f>
        <v>12150000</v>
      </c>
      <c r="N172" s="144">
        <f t="shared" si="16"/>
        <v>0</v>
      </c>
    </row>
    <row r="173" spans="1:14" ht="38.25" hidden="1" customHeight="1">
      <c r="A173" s="88" t="s">
        <v>141</v>
      </c>
      <c r="B173" s="89" t="s">
        <v>245</v>
      </c>
      <c r="C173" s="121">
        <v>16200000</v>
      </c>
      <c r="D173" s="121">
        <v>1200000</v>
      </c>
      <c r="E173" s="109"/>
      <c r="F173" s="154">
        <f t="shared" si="17"/>
        <v>1200000</v>
      </c>
      <c r="G173" s="154">
        <f t="shared" si="18"/>
        <v>15000000</v>
      </c>
      <c r="H173" s="156">
        <f t="shared" si="19"/>
        <v>7.4074074074074066</v>
      </c>
      <c r="I173" s="155" t="s">
        <v>148</v>
      </c>
      <c r="M173" s="121">
        <v>1200000</v>
      </c>
      <c r="N173" s="144">
        <f t="shared" si="16"/>
        <v>0</v>
      </c>
    </row>
    <row r="174" spans="1:14" hidden="1">
      <c r="A174" s="88" t="s">
        <v>141</v>
      </c>
      <c r="B174" s="89" t="s">
        <v>208</v>
      </c>
      <c r="C174" s="121">
        <v>32000000</v>
      </c>
      <c r="D174" s="121">
        <v>10950000</v>
      </c>
      <c r="E174" s="121"/>
      <c r="F174" s="154">
        <f t="shared" si="17"/>
        <v>10950000</v>
      </c>
      <c r="G174" s="154">
        <f t="shared" si="18"/>
        <v>21050000</v>
      </c>
      <c r="H174" s="156">
        <f t="shared" si="19"/>
        <v>34.21875</v>
      </c>
      <c r="I174" s="155" t="s">
        <v>148</v>
      </c>
      <c r="K174" s="144">
        <f>F174-D174</f>
        <v>0</v>
      </c>
      <c r="M174" s="121">
        <v>10950000</v>
      </c>
      <c r="N174" s="144">
        <f t="shared" si="16"/>
        <v>0</v>
      </c>
    </row>
    <row r="175" spans="1:14" hidden="1">
      <c r="A175" s="88"/>
      <c r="B175" s="89" t="s">
        <v>208</v>
      </c>
      <c r="C175" s="121">
        <v>28800000</v>
      </c>
      <c r="D175" s="121"/>
      <c r="E175" s="121"/>
      <c r="F175" s="154">
        <f t="shared" si="17"/>
        <v>0</v>
      </c>
      <c r="G175" s="154">
        <f t="shared" si="18"/>
        <v>28800000</v>
      </c>
      <c r="H175" s="156">
        <f t="shared" si="19"/>
        <v>0</v>
      </c>
      <c r="I175" s="155" t="s">
        <v>148</v>
      </c>
      <c r="M175" s="121"/>
      <c r="N175" s="144">
        <f t="shared" si="16"/>
        <v>0</v>
      </c>
    </row>
    <row r="176" spans="1:14" hidden="1">
      <c r="A176" s="92" t="s">
        <v>165</v>
      </c>
      <c r="B176" s="93" t="s">
        <v>166</v>
      </c>
      <c r="C176" s="124">
        <f>SUM(C177:C178)</f>
        <v>1650000</v>
      </c>
      <c r="D176" s="124">
        <f>SUM(D177:D178)</f>
        <v>1650000</v>
      </c>
      <c r="E176" s="124">
        <f>SUM(E177:E178)</f>
        <v>0</v>
      </c>
      <c r="F176" s="161">
        <f>D176+E176</f>
        <v>1650000</v>
      </c>
      <c r="G176" s="161">
        <f>C176-F176</f>
        <v>0</v>
      </c>
      <c r="H176" s="162">
        <f t="shared" si="19"/>
        <v>100</v>
      </c>
      <c r="I176" s="163" t="s">
        <v>148</v>
      </c>
      <c r="M176" s="124">
        <f>SUM(M177:M178)</f>
        <v>1650000</v>
      </c>
      <c r="N176" s="144">
        <f t="shared" si="16"/>
        <v>0</v>
      </c>
    </row>
    <row r="177" spans="1:14" ht="28.5" hidden="1">
      <c r="A177" s="88" t="s">
        <v>141</v>
      </c>
      <c r="B177" s="89" t="s">
        <v>246</v>
      </c>
      <c r="C177" s="121">
        <v>300000</v>
      </c>
      <c r="D177" s="121">
        <v>300000</v>
      </c>
      <c r="E177" s="109"/>
      <c r="F177" s="154">
        <f t="shared" ref="F177:F178" si="20">D177+E177</f>
        <v>300000</v>
      </c>
      <c r="G177" s="154">
        <f t="shared" ref="G177:G178" si="21">C177-F177</f>
        <v>0</v>
      </c>
      <c r="H177" s="156">
        <f t="shared" si="19"/>
        <v>100</v>
      </c>
      <c r="I177" s="155" t="s">
        <v>148</v>
      </c>
      <c r="M177" s="121">
        <v>300000</v>
      </c>
      <c r="N177" s="144">
        <f t="shared" si="16"/>
        <v>0</v>
      </c>
    </row>
    <row r="178" spans="1:14" hidden="1">
      <c r="A178" s="88" t="s">
        <v>141</v>
      </c>
      <c r="B178" s="89" t="s">
        <v>247</v>
      </c>
      <c r="C178" s="121">
        <v>1350000</v>
      </c>
      <c r="D178" s="121">
        <v>1350000</v>
      </c>
      <c r="E178" s="109"/>
      <c r="F178" s="154">
        <f t="shared" si="20"/>
        <v>1350000</v>
      </c>
      <c r="G178" s="154">
        <f t="shared" si="21"/>
        <v>0</v>
      </c>
      <c r="H178" s="156">
        <f t="shared" si="19"/>
        <v>100</v>
      </c>
      <c r="I178" s="155" t="s">
        <v>148</v>
      </c>
      <c r="M178" s="121">
        <v>1350000</v>
      </c>
      <c r="N178" s="144">
        <f t="shared" si="16"/>
        <v>0</v>
      </c>
    </row>
    <row r="179" spans="1:14" hidden="1">
      <c r="A179" s="98" t="s">
        <v>248</v>
      </c>
      <c r="B179" s="99" t="s">
        <v>249</v>
      </c>
      <c r="C179" s="131">
        <f>C180+C183</f>
        <v>14000000</v>
      </c>
      <c r="D179" s="131">
        <f>D180+D183</f>
        <v>1400000</v>
      </c>
      <c r="E179" s="132"/>
      <c r="F179" s="154">
        <f t="shared" si="17"/>
        <v>1400000</v>
      </c>
      <c r="G179" s="154">
        <f t="shared" si="18"/>
        <v>12600000</v>
      </c>
      <c r="H179" s="156">
        <f t="shared" si="19"/>
        <v>10</v>
      </c>
      <c r="I179" s="155" t="s">
        <v>148</v>
      </c>
      <c r="M179" s="131">
        <f>M180+M183</f>
        <v>1400000</v>
      </c>
      <c r="N179" s="144">
        <f t="shared" si="16"/>
        <v>0</v>
      </c>
    </row>
    <row r="180" spans="1:14" hidden="1">
      <c r="A180" s="92" t="s">
        <v>158</v>
      </c>
      <c r="B180" s="93" t="s">
        <v>159</v>
      </c>
      <c r="C180" s="124">
        <f>SUM(C181:C182)</f>
        <v>11000000</v>
      </c>
      <c r="D180" s="124">
        <f>SUM(D181:D182)</f>
        <v>1000000</v>
      </c>
      <c r="E180" s="133"/>
      <c r="F180" s="154">
        <f t="shared" si="17"/>
        <v>1000000</v>
      </c>
      <c r="G180" s="154">
        <f t="shared" si="18"/>
        <v>10000000</v>
      </c>
      <c r="H180" s="156">
        <f t="shared" si="19"/>
        <v>9.0909090909090917</v>
      </c>
      <c r="I180" s="155" t="s">
        <v>148</v>
      </c>
      <c r="M180" s="124">
        <f>SUM(M181:M182)</f>
        <v>1000000</v>
      </c>
      <c r="N180" s="144">
        <f t="shared" si="16"/>
        <v>0</v>
      </c>
    </row>
    <row r="181" spans="1:14" hidden="1">
      <c r="A181" s="88" t="s">
        <v>141</v>
      </c>
      <c r="B181" s="89" t="s">
        <v>250</v>
      </c>
      <c r="C181" s="121">
        <v>1000000</v>
      </c>
      <c r="D181" s="121"/>
      <c r="E181" s="109"/>
      <c r="F181" s="154">
        <f t="shared" si="17"/>
        <v>0</v>
      </c>
      <c r="G181" s="154">
        <f t="shared" si="18"/>
        <v>1000000</v>
      </c>
      <c r="H181" s="156">
        <f t="shared" si="19"/>
        <v>0</v>
      </c>
      <c r="I181" s="155" t="s">
        <v>148</v>
      </c>
      <c r="M181" s="121"/>
      <c r="N181" s="144">
        <f t="shared" si="16"/>
        <v>0</v>
      </c>
    </row>
    <row r="182" spans="1:14" hidden="1">
      <c r="A182" s="88" t="s">
        <v>141</v>
      </c>
      <c r="B182" s="89" t="s">
        <v>208</v>
      </c>
      <c r="C182" s="121">
        <v>10000000</v>
      </c>
      <c r="D182" s="121">
        <v>1000000</v>
      </c>
      <c r="E182" s="109"/>
      <c r="F182" s="154">
        <f t="shared" si="17"/>
        <v>1000000</v>
      </c>
      <c r="G182" s="154">
        <f t="shared" si="18"/>
        <v>9000000</v>
      </c>
      <c r="H182" s="156">
        <f t="shared" si="19"/>
        <v>10</v>
      </c>
      <c r="I182" s="155" t="s">
        <v>148</v>
      </c>
      <c r="M182" s="121">
        <v>1000000</v>
      </c>
      <c r="N182" s="144">
        <f t="shared" si="16"/>
        <v>0</v>
      </c>
    </row>
    <row r="183" spans="1:14" hidden="1">
      <c r="A183" s="92" t="s">
        <v>165</v>
      </c>
      <c r="B183" s="93" t="s">
        <v>166</v>
      </c>
      <c r="C183" s="124">
        <v>3000000</v>
      </c>
      <c r="D183" s="124">
        <f>SUM(D184:D185)</f>
        <v>400000</v>
      </c>
      <c r="E183" s="133"/>
      <c r="F183" s="154">
        <f t="shared" si="17"/>
        <v>400000</v>
      </c>
      <c r="G183" s="154">
        <f t="shared" si="18"/>
        <v>2600000</v>
      </c>
      <c r="H183" s="156">
        <f t="shared" si="19"/>
        <v>13.333333333333334</v>
      </c>
      <c r="I183" s="155" t="s">
        <v>148</v>
      </c>
      <c r="M183" s="124">
        <f>SUM(M184:M185)</f>
        <v>400000</v>
      </c>
      <c r="N183" s="144">
        <f t="shared" si="16"/>
        <v>0</v>
      </c>
    </row>
    <row r="184" spans="1:14" hidden="1">
      <c r="A184" s="88" t="s">
        <v>141</v>
      </c>
      <c r="B184" s="89" t="s">
        <v>251</v>
      </c>
      <c r="C184" s="121">
        <v>1200000</v>
      </c>
      <c r="D184" s="121"/>
      <c r="E184" s="109"/>
      <c r="F184" s="154">
        <f t="shared" si="17"/>
        <v>0</v>
      </c>
      <c r="G184" s="154">
        <f t="shared" si="18"/>
        <v>1200000</v>
      </c>
      <c r="H184" s="156">
        <f t="shared" si="19"/>
        <v>0</v>
      </c>
      <c r="I184" s="155" t="s">
        <v>148</v>
      </c>
      <c r="M184" s="121"/>
      <c r="N184" s="144">
        <f t="shared" si="16"/>
        <v>0</v>
      </c>
    </row>
    <row r="185" spans="1:14" hidden="1">
      <c r="A185" s="88" t="s">
        <v>141</v>
      </c>
      <c r="B185" s="89" t="s">
        <v>252</v>
      </c>
      <c r="C185" s="121">
        <v>1800000</v>
      </c>
      <c r="D185" s="121">
        <v>400000</v>
      </c>
      <c r="E185" s="109"/>
      <c r="F185" s="154">
        <f t="shared" si="17"/>
        <v>400000</v>
      </c>
      <c r="G185" s="154">
        <f t="shared" si="18"/>
        <v>1400000</v>
      </c>
      <c r="H185" s="156">
        <f t="shared" si="19"/>
        <v>22.222222222222221</v>
      </c>
      <c r="I185" s="155" t="s">
        <v>148</v>
      </c>
      <c r="M185" s="121">
        <v>400000</v>
      </c>
      <c r="N185" s="144">
        <f t="shared" si="16"/>
        <v>0</v>
      </c>
    </row>
    <row r="186" spans="1:14" ht="36.75" hidden="1" customHeight="1">
      <c r="A186" s="98" t="s">
        <v>253</v>
      </c>
      <c r="B186" s="99" t="s">
        <v>359</v>
      </c>
      <c r="C186" s="131">
        <v>6500000</v>
      </c>
      <c r="D186" s="131">
        <f>D187+D189</f>
        <v>6500000</v>
      </c>
      <c r="E186" s="132"/>
      <c r="F186" s="154">
        <f t="shared" si="17"/>
        <v>6500000</v>
      </c>
      <c r="G186" s="154">
        <f t="shared" si="18"/>
        <v>0</v>
      </c>
      <c r="H186" s="156">
        <f t="shared" si="19"/>
        <v>100</v>
      </c>
      <c r="I186" s="155" t="s">
        <v>148</v>
      </c>
      <c r="M186" s="131">
        <f>M187+M189</f>
        <v>6500000</v>
      </c>
      <c r="N186" s="144">
        <f t="shared" si="16"/>
        <v>0</v>
      </c>
    </row>
    <row r="187" spans="1:14" hidden="1">
      <c r="A187" s="92" t="s">
        <v>158</v>
      </c>
      <c r="B187" s="93" t="s">
        <v>159</v>
      </c>
      <c r="C187" s="124">
        <v>5600000</v>
      </c>
      <c r="D187" s="124">
        <f>SUM(D188)</f>
        <v>5600000</v>
      </c>
      <c r="E187" s="133"/>
      <c r="F187" s="154">
        <f t="shared" si="17"/>
        <v>5600000</v>
      </c>
      <c r="G187" s="154">
        <f t="shared" si="18"/>
        <v>0</v>
      </c>
      <c r="H187" s="156">
        <f t="shared" si="19"/>
        <v>100</v>
      </c>
      <c r="I187" s="155" t="s">
        <v>148</v>
      </c>
      <c r="M187" s="124">
        <f>SUM(M188)</f>
        <v>5600000</v>
      </c>
      <c r="N187" s="144">
        <f t="shared" si="16"/>
        <v>0</v>
      </c>
    </row>
    <row r="188" spans="1:14" ht="34.5" hidden="1" customHeight="1">
      <c r="A188" s="88" t="s">
        <v>141</v>
      </c>
      <c r="B188" s="89" t="s">
        <v>254</v>
      </c>
      <c r="C188" s="121">
        <v>5600000</v>
      </c>
      <c r="D188" s="121">
        <v>5600000</v>
      </c>
      <c r="E188" s="109"/>
      <c r="F188" s="154">
        <f t="shared" si="17"/>
        <v>5600000</v>
      </c>
      <c r="G188" s="154">
        <f t="shared" si="18"/>
        <v>0</v>
      </c>
      <c r="H188" s="156">
        <f t="shared" si="19"/>
        <v>100</v>
      </c>
      <c r="I188" s="155" t="s">
        <v>148</v>
      </c>
      <c r="M188" s="121">
        <v>5600000</v>
      </c>
      <c r="N188" s="144">
        <f t="shared" si="16"/>
        <v>0</v>
      </c>
    </row>
    <row r="189" spans="1:14" hidden="1">
      <c r="A189" s="92" t="s">
        <v>165</v>
      </c>
      <c r="B189" s="93" t="s">
        <v>166</v>
      </c>
      <c r="C189" s="124">
        <v>900000</v>
      </c>
      <c r="D189" s="124">
        <f>SUM(D190:D191)</f>
        <v>900000</v>
      </c>
      <c r="E189" s="133"/>
      <c r="F189" s="154">
        <f t="shared" si="17"/>
        <v>900000</v>
      </c>
      <c r="G189" s="154">
        <f t="shared" si="18"/>
        <v>0</v>
      </c>
      <c r="H189" s="156">
        <f t="shared" si="19"/>
        <v>100</v>
      </c>
      <c r="I189" s="155" t="s">
        <v>148</v>
      </c>
      <c r="M189" s="124">
        <f>SUM(M190:M191)</f>
        <v>900000</v>
      </c>
      <c r="N189" s="144">
        <f t="shared" si="16"/>
        <v>0</v>
      </c>
    </row>
    <row r="190" spans="1:14" ht="28.5" hidden="1">
      <c r="A190" s="88" t="s">
        <v>141</v>
      </c>
      <c r="B190" s="89" t="s">
        <v>255</v>
      </c>
      <c r="C190" s="121">
        <v>300000</v>
      </c>
      <c r="D190" s="121">
        <v>300000</v>
      </c>
      <c r="E190" s="109"/>
      <c r="F190" s="154">
        <f t="shared" si="17"/>
        <v>300000</v>
      </c>
      <c r="G190" s="154">
        <f t="shared" si="18"/>
        <v>0</v>
      </c>
      <c r="H190" s="156">
        <f t="shared" si="19"/>
        <v>100</v>
      </c>
      <c r="I190" s="155" t="s">
        <v>148</v>
      </c>
      <c r="M190" s="121">
        <v>300000</v>
      </c>
      <c r="N190" s="144">
        <f t="shared" si="16"/>
        <v>0</v>
      </c>
    </row>
    <row r="191" spans="1:14" ht="28.5" hidden="1">
      <c r="A191" s="88" t="s">
        <v>141</v>
      </c>
      <c r="B191" s="89" t="s">
        <v>256</v>
      </c>
      <c r="C191" s="121">
        <v>600000</v>
      </c>
      <c r="D191" s="121">
        <v>600000</v>
      </c>
      <c r="E191" s="109"/>
      <c r="F191" s="154">
        <f t="shared" si="17"/>
        <v>600000</v>
      </c>
      <c r="G191" s="154">
        <f t="shared" si="18"/>
        <v>0</v>
      </c>
      <c r="H191" s="156">
        <f t="shared" si="19"/>
        <v>100</v>
      </c>
      <c r="I191" s="155" t="s">
        <v>148</v>
      </c>
      <c r="M191" s="121">
        <v>600000</v>
      </c>
      <c r="N191" s="144">
        <f t="shared" si="16"/>
        <v>0</v>
      </c>
    </row>
    <row r="192" spans="1:14" ht="33" hidden="1" customHeight="1">
      <c r="A192" s="98" t="s">
        <v>257</v>
      </c>
      <c r="B192" s="99" t="s">
        <v>258</v>
      </c>
      <c r="C192" s="131">
        <v>2400000</v>
      </c>
      <c r="D192" s="131">
        <f>D193+D195</f>
        <v>1100000</v>
      </c>
      <c r="E192" s="132"/>
      <c r="F192" s="154">
        <f t="shared" si="17"/>
        <v>1100000</v>
      </c>
      <c r="G192" s="154">
        <f t="shared" si="18"/>
        <v>1300000</v>
      </c>
      <c r="H192" s="156">
        <f t="shared" si="19"/>
        <v>45.833333333333329</v>
      </c>
      <c r="I192" s="155" t="s">
        <v>148</v>
      </c>
      <c r="M192" s="131">
        <f>M193+M195</f>
        <v>1100000</v>
      </c>
      <c r="N192" s="144">
        <f t="shared" si="16"/>
        <v>0</v>
      </c>
    </row>
    <row r="193" spans="1:14" hidden="1">
      <c r="A193" s="92" t="s">
        <v>158</v>
      </c>
      <c r="B193" s="93" t="s">
        <v>159</v>
      </c>
      <c r="C193" s="124">
        <v>1000000</v>
      </c>
      <c r="D193" s="124">
        <f>SUM(D194)</f>
        <v>1000000</v>
      </c>
      <c r="E193" s="133"/>
      <c r="F193" s="154">
        <f t="shared" si="17"/>
        <v>1000000</v>
      </c>
      <c r="G193" s="154">
        <f t="shared" si="18"/>
        <v>0</v>
      </c>
      <c r="H193" s="156">
        <f t="shared" si="19"/>
        <v>100</v>
      </c>
      <c r="I193" s="155" t="s">
        <v>148</v>
      </c>
      <c r="M193" s="124">
        <f>SUM(M194)</f>
        <v>1000000</v>
      </c>
      <c r="N193" s="144">
        <f t="shared" si="16"/>
        <v>0</v>
      </c>
    </row>
    <row r="194" spans="1:14" hidden="1">
      <c r="A194" s="88" t="s">
        <v>141</v>
      </c>
      <c r="B194" s="89" t="s">
        <v>250</v>
      </c>
      <c r="C194" s="121">
        <v>1000000</v>
      </c>
      <c r="D194" s="121">
        <v>1000000</v>
      </c>
      <c r="E194" s="109"/>
      <c r="F194" s="154">
        <f t="shared" si="17"/>
        <v>1000000</v>
      </c>
      <c r="G194" s="154">
        <f t="shared" si="18"/>
        <v>0</v>
      </c>
      <c r="H194" s="156">
        <f t="shared" si="19"/>
        <v>100</v>
      </c>
      <c r="I194" s="155" t="s">
        <v>148</v>
      </c>
      <c r="M194" s="121">
        <v>1000000</v>
      </c>
      <c r="N194" s="144">
        <f t="shared" si="16"/>
        <v>0</v>
      </c>
    </row>
    <row r="195" spans="1:14" hidden="1">
      <c r="A195" s="92" t="s">
        <v>165</v>
      </c>
      <c r="B195" s="93" t="s">
        <v>166</v>
      </c>
      <c r="C195" s="124">
        <f>SUM(C196:C197)</f>
        <v>350000</v>
      </c>
      <c r="D195" s="124">
        <f>SUM(D196:D197)</f>
        <v>100000</v>
      </c>
      <c r="E195" s="133"/>
      <c r="F195" s="154">
        <f t="shared" si="17"/>
        <v>100000</v>
      </c>
      <c r="G195" s="154">
        <f t="shared" si="18"/>
        <v>250000</v>
      </c>
      <c r="H195" s="156">
        <f t="shared" si="19"/>
        <v>28.571428571428569</v>
      </c>
      <c r="I195" s="155" t="s">
        <v>148</v>
      </c>
      <c r="M195" s="124">
        <f>SUM(M196:M197)</f>
        <v>100000</v>
      </c>
      <c r="N195" s="144">
        <f t="shared" si="16"/>
        <v>0</v>
      </c>
    </row>
    <row r="196" spans="1:14" hidden="1">
      <c r="A196" s="88" t="s">
        <v>141</v>
      </c>
      <c r="B196" s="89" t="s">
        <v>251</v>
      </c>
      <c r="C196" s="121">
        <v>150000</v>
      </c>
      <c r="D196" s="121">
        <v>0</v>
      </c>
      <c r="E196" s="109"/>
      <c r="F196" s="154">
        <f t="shared" si="17"/>
        <v>0</v>
      </c>
      <c r="G196" s="154">
        <f t="shared" si="18"/>
        <v>150000</v>
      </c>
      <c r="H196" s="156">
        <f t="shared" si="19"/>
        <v>0</v>
      </c>
      <c r="I196" s="155" t="s">
        <v>148</v>
      </c>
      <c r="M196" s="121">
        <v>0</v>
      </c>
      <c r="N196" s="144">
        <f t="shared" si="16"/>
        <v>0</v>
      </c>
    </row>
    <row r="197" spans="1:14" hidden="1">
      <c r="A197" s="88" t="s">
        <v>141</v>
      </c>
      <c r="B197" s="89" t="s">
        <v>252</v>
      </c>
      <c r="C197" s="121">
        <v>200000</v>
      </c>
      <c r="D197" s="121">
        <v>100000</v>
      </c>
      <c r="E197" s="109"/>
      <c r="F197" s="154">
        <f t="shared" si="17"/>
        <v>100000</v>
      </c>
      <c r="G197" s="154">
        <f t="shared" si="18"/>
        <v>100000</v>
      </c>
      <c r="H197" s="156">
        <f t="shared" si="19"/>
        <v>50</v>
      </c>
      <c r="I197" s="155" t="s">
        <v>148</v>
      </c>
      <c r="M197" s="121">
        <v>100000</v>
      </c>
      <c r="N197" s="144">
        <f t="shared" si="16"/>
        <v>0</v>
      </c>
    </row>
    <row r="198" spans="1:14" ht="37.5" hidden="1" customHeight="1">
      <c r="A198" s="88" t="s">
        <v>259</v>
      </c>
      <c r="B198" s="89" t="s">
        <v>366</v>
      </c>
      <c r="C198" s="121">
        <v>7900000</v>
      </c>
      <c r="D198" s="121">
        <f>D199+D201</f>
        <v>1100000</v>
      </c>
      <c r="E198" s="109"/>
      <c r="F198" s="154">
        <f t="shared" si="17"/>
        <v>1100000</v>
      </c>
      <c r="G198" s="154">
        <f t="shared" si="18"/>
        <v>6800000</v>
      </c>
      <c r="H198" s="156">
        <f t="shared" si="19"/>
        <v>13.924050632911392</v>
      </c>
      <c r="I198" s="155" t="s">
        <v>148</v>
      </c>
      <c r="M198" s="121">
        <f>M199+M201</f>
        <v>1100000</v>
      </c>
      <c r="N198" s="144">
        <f t="shared" si="16"/>
        <v>0</v>
      </c>
    </row>
    <row r="199" spans="1:14" hidden="1">
      <c r="A199" s="92" t="s">
        <v>158</v>
      </c>
      <c r="B199" s="93" t="s">
        <v>159</v>
      </c>
      <c r="C199" s="124">
        <f>SUM(C200:C200)</f>
        <v>1000000</v>
      </c>
      <c r="D199" s="124">
        <f>SUM(D200:D200)</f>
        <v>1000000</v>
      </c>
      <c r="E199" s="133"/>
      <c r="F199" s="154">
        <f t="shared" si="17"/>
        <v>1000000</v>
      </c>
      <c r="G199" s="154">
        <f t="shared" si="18"/>
        <v>0</v>
      </c>
      <c r="H199" s="156">
        <f t="shared" si="19"/>
        <v>100</v>
      </c>
      <c r="I199" s="155" t="s">
        <v>148</v>
      </c>
      <c r="M199" s="124">
        <f>SUM(M200:M200)</f>
        <v>1000000</v>
      </c>
      <c r="N199" s="144">
        <f t="shared" si="16"/>
        <v>0</v>
      </c>
    </row>
    <row r="200" spans="1:14" hidden="1">
      <c r="A200" s="88" t="s">
        <v>141</v>
      </c>
      <c r="B200" s="89" t="s">
        <v>208</v>
      </c>
      <c r="C200" s="121">
        <v>1000000</v>
      </c>
      <c r="D200" s="121">
        <v>1000000</v>
      </c>
      <c r="E200" s="109"/>
      <c r="F200" s="154">
        <f t="shared" si="17"/>
        <v>1000000</v>
      </c>
      <c r="G200" s="154">
        <f t="shared" si="18"/>
        <v>0</v>
      </c>
      <c r="H200" s="156">
        <f t="shared" si="19"/>
        <v>100</v>
      </c>
      <c r="I200" s="155" t="s">
        <v>148</v>
      </c>
      <c r="M200" s="121">
        <v>1000000</v>
      </c>
      <c r="N200" s="144">
        <f t="shared" si="16"/>
        <v>0</v>
      </c>
    </row>
    <row r="201" spans="1:14" hidden="1">
      <c r="A201" s="92" t="s">
        <v>165</v>
      </c>
      <c r="B201" s="93" t="s">
        <v>166</v>
      </c>
      <c r="C201" s="124">
        <f>SUM(C202:C202)</f>
        <v>150000</v>
      </c>
      <c r="D201" s="124">
        <f>SUM(D202:D202)</f>
        <v>100000</v>
      </c>
      <c r="E201" s="133"/>
      <c r="F201" s="154">
        <f t="shared" si="17"/>
        <v>100000</v>
      </c>
      <c r="G201" s="154">
        <f t="shared" si="18"/>
        <v>50000</v>
      </c>
      <c r="H201" s="156">
        <f t="shared" si="19"/>
        <v>66.666666666666657</v>
      </c>
      <c r="I201" s="155" t="s">
        <v>148</v>
      </c>
      <c r="M201" s="124">
        <f>SUM(M202:M202)</f>
        <v>100000</v>
      </c>
      <c r="N201" s="144">
        <f t="shared" si="16"/>
        <v>0</v>
      </c>
    </row>
    <row r="202" spans="1:14" hidden="1">
      <c r="A202" s="88" t="s">
        <v>141</v>
      </c>
      <c r="B202" s="89" t="s">
        <v>252</v>
      </c>
      <c r="C202" s="121">
        <v>150000</v>
      </c>
      <c r="D202" s="121">
        <v>100000</v>
      </c>
      <c r="E202" s="109"/>
      <c r="F202" s="154">
        <f t="shared" si="17"/>
        <v>100000</v>
      </c>
      <c r="G202" s="154">
        <f t="shared" si="18"/>
        <v>50000</v>
      </c>
      <c r="H202" s="156">
        <f t="shared" si="19"/>
        <v>66.666666666666657</v>
      </c>
      <c r="I202" s="155" t="s">
        <v>148</v>
      </c>
      <c r="M202" s="121">
        <v>100000</v>
      </c>
      <c r="N202" s="144">
        <f t="shared" si="16"/>
        <v>0</v>
      </c>
    </row>
    <row r="203" spans="1:14">
      <c r="A203" s="101" t="s">
        <v>260</v>
      </c>
      <c r="B203" s="102" t="s">
        <v>261</v>
      </c>
      <c r="C203" s="134">
        <f>C205+C208+C211+C215+C218+C220+C224+C231+C234+C236+C238+C246+C249+C252+C256+C259+C261+C263+C267+C270+C272+C274+C279+C282+C284+C287+C294+C296+C301+C310+C314+C317+C319+C322+C324</f>
        <v>798277270</v>
      </c>
      <c r="D203" s="134">
        <f>D205+D208+D211+D215+D218+D220+D224+D231+D234+D236+D238+D246+D249+D252+D256+D259+D261+D263+D267+D270+D272+D274+D279+D282+D284+D287+D294+D296+D301+D310+D314+D317+D319+D322+D324</f>
        <v>280528500</v>
      </c>
      <c r="E203" s="135"/>
      <c r="F203" s="154">
        <f t="shared" si="17"/>
        <v>280528500</v>
      </c>
      <c r="G203" s="154">
        <f t="shared" si="18"/>
        <v>517748770</v>
      </c>
      <c r="H203" s="156">
        <f t="shared" si="19"/>
        <v>35.141737156063577</v>
      </c>
      <c r="I203" s="155" t="s">
        <v>148</v>
      </c>
      <c r="M203" s="134">
        <f>M205+M208+M211+M215+M218+M220+M224+M231+M234+M236+M238+M246+M249+M252+M256+M259+M261+M263+M267+M270+M272+M274+M279+M282+M284+M287+M294+M296+M301+M310+M314+M317+M319+M322+M324</f>
        <v>297045500</v>
      </c>
      <c r="N203" s="144">
        <f t="shared" si="16"/>
        <v>-16517000</v>
      </c>
    </row>
    <row r="204" spans="1:14" hidden="1">
      <c r="A204" s="98" t="s">
        <v>204</v>
      </c>
      <c r="B204" s="99" t="s">
        <v>205</v>
      </c>
      <c r="C204" s="131">
        <v>100380000</v>
      </c>
      <c r="D204" s="131">
        <f>D205+D208+D211+D215</f>
        <v>34640000</v>
      </c>
      <c r="E204" s="132"/>
      <c r="F204" s="154">
        <f t="shared" si="17"/>
        <v>34640000</v>
      </c>
      <c r="G204" s="154">
        <f t="shared" si="18"/>
        <v>65740000</v>
      </c>
      <c r="H204" s="156">
        <f t="shared" si="19"/>
        <v>34.508866308029489</v>
      </c>
      <c r="I204" s="155" t="s">
        <v>148</v>
      </c>
      <c r="M204" s="131">
        <f>M205+M208+M211+M215</f>
        <v>34640000</v>
      </c>
      <c r="N204" s="144">
        <f t="shared" si="16"/>
        <v>0</v>
      </c>
    </row>
    <row r="205" spans="1:14" hidden="1">
      <c r="A205" s="92" t="s">
        <v>151</v>
      </c>
      <c r="B205" s="93" t="s">
        <v>152</v>
      </c>
      <c r="C205" s="124">
        <f>SUM(C206:C207)</f>
        <v>4100000</v>
      </c>
      <c r="D205" s="124">
        <f>SUM(D206:D207)</f>
        <v>2640000</v>
      </c>
      <c r="E205" s="133"/>
      <c r="F205" s="154">
        <f t="shared" si="17"/>
        <v>2640000</v>
      </c>
      <c r="G205" s="154">
        <f t="shared" si="18"/>
        <v>1460000</v>
      </c>
      <c r="H205" s="156">
        <f t="shared" si="19"/>
        <v>64.390243902439025</v>
      </c>
      <c r="I205" s="155" t="s">
        <v>148</v>
      </c>
      <c r="M205" s="124">
        <f>SUM(M206:M207)</f>
        <v>2640000</v>
      </c>
      <c r="N205" s="144">
        <f t="shared" si="16"/>
        <v>0</v>
      </c>
    </row>
    <row r="206" spans="1:14" ht="28.5" hidden="1">
      <c r="A206" s="88" t="s">
        <v>141</v>
      </c>
      <c r="B206" s="89" t="s">
        <v>262</v>
      </c>
      <c r="C206" s="121">
        <v>2160000</v>
      </c>
      <c r="D206" s="121">
        <v>700000</v>
      </c>
      <c r="E206" s="109"/>
      <c r="F206" s="154">
        <f t="shared" si="17"/>
        <v>700000</v>
      </c>
      <c r="G206" s="154">
        <f t="shared" si="18"/>
        <v>1460000</v>
      </c>
      <c r="H206" s="156">
        <f t="shared" si="19"/>
        <v>32.407407407407405</v>
      </c>
      <c r="I206" s="155" t="s">
        <v>148</v>
      </c>
      <c r="M206" s="121">
        <v>700000</v>
      </c>
      <c r="N206" s="144">
        <f t="shared" si="16"/>
        <v>0</v>
      </c>
    </row>
    <row r="207" spans="1:14" ht="33" hidden="1" customHeight="1">
      <c r="A207" s="88" t="s">
        <v>141</v>
      </c>
      <c r="B207" s="89" t="s">
        <v>263</v>
      </c>
      <c r="C207" s="121">
        <v>1940000</v>
      </c>
      <c r="D207" s="121">
        <v>1940000</v>
      </c>
      <c r="E207" s="109"/>
      <c r="F207" s="154">
        <f t="shared" si="17"/>
        <v>1940000</v>
      </c>
      <c r="G207" s="154">
        <f t="shared" si="18"/>
        <v>0</v>
      </c>
      <c r="H207" s="156">
        <f t="shared" si="19"/>
        <v>100</v>
      </c>
      <c r="I207" s="155" t="s">
        <v>148</v>
      </c>
      <c r="M207" s="121">
        <v>1940000</v>
      </c>
      <c r="N207" s="144">
        <f t="shared" si="16"/>
        <v>0</v>
      </c>
    </row>
    <row r="208" spans="1:14" hidden="1">
      <c r="A208" s="92" t="s">
        <v>158</v>
      </c>
      <c r="B208" s="93" t="s">
        <v>159</v>
      </c>
      <c r="C208" s="124">
        <f>SUM(C209:C210)</f>
        <v>17100000</v>
      </c>
      <c r="D208" s="124">
        <f>SUM(D209:D210)</f>
        <v>500000</v>
      </c>
      <c r="E208" s="133"/>
      <c r="F208" s="154">
        <f t="shared" si="17"/>
        <v>500000</v>
      </c>
      <c r="G208" s="154">
        <f t="shared" si="18"/>
        <v>16600000</v>
      </c>
      <c r="H208" s="156">
        <f t="shared" si="19"/>
        <v>2.9239766081871341</v>
      </c>
      <c r="I208" s="155" t="s">
        <v>148</v>
      </c>
      <c r="M208" s="124">
        <f>SUM(M209:M210)</f>
        <v>500000</v>
      </c>
      <c r="N208" s="144">
        <f t="shared" ref="N208:N271" si="22">F208-M208</f>
        <v>0</v>
      </c>
    </row>
    <row r="209" spans="1:14" hidden="1">
      <c r="A209" s="88" t="s">
        <v>141</v>
      </c>
      <c r="B209" s="89" t="s">
        <v>264</v>
      </c>
      <c r="C209" s="121">
        <v>1500000</v>
      </c>
      <c r="D209" s="121">
        <v>500000</v>
      </c>
      <c r="E209" s="109"/>
      <c r="F209" s="154">
        <f t="shared" si="17"/>
        <v>500000</v>
      </c>
      <c r="G209" s="154">
        <f t="shared" si="18"/>
        <v>1000000</v>
      </c>
      <c r="H209" s="156">
        <f t="shared" si="19"/>
        <v>33.333333333333329</v>
      </c>
      <c r="I209" s="155" t="s">
        <v>148</v>
      </c>
      <c r="M209" s="121">
        <v>500000</v>
      </c>
      <c r="N209" s="144">
        <f t="shared" si="22"/>
        <v>0</v>
      </c>
    </row>
    <row r="210" spans="1:14" hidden="1">
      <c r="A210" s="88"/>
      <c r="B210" s="89" t="s">
        <v>417</v>
      </c>
      <c r="C210" s="121">
        <v>15600000</v>
      </c>
      <c r="D210" s="121"/>
      <c r="E210" s="109"/>
      <c r="F210" s="154">
        <f t="shared" si="17"/>
        <v>0</v>
      </c>
      <c r="G210" s="154">
        <f t="shared" si="18"/>
        <v>15600000</v>
      </c>
      <c r="H210" s="156">
        <f t="shared" si="19"/>
        <v>0</v>
      </c>
      <c r="I210" s="155" t="s">
        <v>148</v>
      </c>
      <c r="M210" s="121"/>
      <c r="N210" s="144">
        <f t="shared" si="22"/>
        <v>0</v>
      </c>
    </row>
    <row r="211" spans="1:14" hidden="1">
      <c r="A211" s="92" t="s">
        <v>165</v>
      </c>
      <c r="B211" s="93" t="s">
        <v>166</v>
      </c>
      <c r="C211" s="124">
        <f>SUM(C212:C214)</f>
        <v>11500000</v>
      </c>
      <c r="D211" s="124">
        <f>SUM(D212:D214)</f>
        <v>7500000</v>
      </c>
      <c r="E211" s="133"/>
      <c r="F211" s="154">
        <f t="shared" si="17"/>
        <v>7500000</v>
      </c>
      <c r="G211" s="154">
        <f t="shared" si="18"/>
        <v>4000000</v>
      </c>
      <c r="H211" s="156">
        <f t="shared" si="19"/>
        <v>65.217391304347828</v>
      </c>
      <c r="I211" s="155" t="s">
        <v>148</v>
      </c>
      <c r="M211" s="124">
        <f>SUM(M212:M214)</f>
        <v>7500000</v>
      </c>
      <c r="N211" s="144">
        <f t="shared" si="22"/>
        <v>0</v>
      </c>
    </row>
    <row r="212" spans="1:14" ht="28.5" hidden="1">
      <c r="A212" s="88" t="s">
        <v>141</v>
      </c>
      <c r="B212" s="89" t="s">
        <v>265</v>
      </c>
      <c r="C212" s="121">
        <v>4200000</v>
      </c>
      <c r="D212" s="121">
        <v>800000</v>
      </c>
      <c r="E212" s="109"/>
      <c r="F212" s="154">
        <f t="shared" si="17"/>
        <v>800000</v>
      </c>
      <c r="G212" s="154">
        <f t="shared" si="18"/>
        <v>3400000</v>
      </c>
      <c r="H212" s="156">
        <f t="shared" si="19"/>
        <v>19.047619047619047</v>
      </c>
      <c r="I212" s="155" t="s">
        <v>148</v>
      </c>
      <c r="M212" s="121">
        <v>800000</v>
      </c>
      <c r="N212" s="144">
        <f t="shared" si="22"/>
        <v>0</v>
      </c>
    </row>
    <row r="213" spans="1:14" hidden="1">
      <c r="A213" s="88" t="s">
        <v>141</v>
      </c>
      <c r="B213" s="89" t="s">
        <v>266</v>
      </c>
      <c r="C213" s="121">
        <v>900000</v>
      </c>
      <c r="D213" s="121">
        <v>300000</v>
      </c>
      <c r="E213" s="109"/>
      <c r="F213" s="154">
        <f t="shared" si="17"/>
        <v>300000</v>
      </c>
      <c r="G213" s="154">
        <f t="shared" si="18"/>
        <v>600000</v>
      </c>
      <c r="H213" s="156">
        <f t="shared" si="19"/>
        <v>33.333333333333329</v>
      </c>
      <c r="I213" s="155" t="s">
        <v>148</v>
      </c>
      <c r="M213" s="121">
        <v>300000</v>
      </c>
      <c r="N213" s="144">
        <f t="shared" si="22"/>
        <v>0</v>
      </c>
    </row>
    <row r="214" spans="1:14" ht="28.5" hidden="1">
      <c r="A214" s="88" t="s">
        <v>141</v>
      </c>
      <c r="B214" s="89" t="s">
        <v>267</v>
      </c>
      <c r="C214" s="121">
        <v>6400000</v>
      </c>
      <c r="D214" s="121">
        <v>6400000</v>
      </c>
      <c r="E214" s="109"/>
      <c r="F214" s="154">
        <f t="shared" si="17"/>
        <v>6400000</v>
      </c>
      <c r="G214" s="154">
        <f t="shared" si="18"/>
        <v>0</v>
      </c>
      <c r="H214" s="156">
        <f t="shared" si="19"/>
        <v>100</v>
      </c>
      <c r="I214" s="155" t="s">
        <v>148</v>
      </c>
      <c r="M214" s="121">
        <v>6400000</v>
      </c>
      <c r="N214" s="144">
        <f t="shared" si="22"/>
        <v>0</v>
      </c>
    </row>
    <row r="215" spans="1:14" ht="25.5" hidden="1">
      <c r="A215" s="94" t="s">
        <v>177</v>
      </c>
      <c r="B215" s="95" t="s">
        <v>178</v>
      </c>
      <c r="C215" s="127">
        <f>SUM(C216)</f>
        <v>24000000</v>
      </c>
      <c r="D215" s="127">
        <f>SUM(D216)</f>
        <v>24000000</v>
      </c>
      <c r="E215" s="136"/>
      <c r="F215" s="154">
        <f t="shared" si="17"/>
        <v>24000000</v>
      </c>
      <c r="G215" s="154">
        <f t="shared" si="18"/>
        <v>0</v>
      </c>
      <c r="H215" s="156">
        <f t="shared" si="19"/>
        <v>100</v>
      </c>
      <c r="I215" s="155" t="s">
        <v>148</v>
      </c>
      <c r="M215" s="127">
        <f>SUM(M216)</f>
        <v>24000000</v>
      </c>
      <c r="N215" s="144">
        <f t="shared" si="22"/>
        <v>0</v>
      </c>
    </row>
    <row r="216" spans="1:14" hidden="1">
      <c r="A216" s="88" t="s">
        <v>141</v>
      </c>
      <c r="B216" s="89" t="s">
        <v>268</v>
      </c>
      <c r="C216" s="121">
        <v>24000000</v>
      </c>
      <c r="D216" s="125">
        <v>24000000</v>
      </c>
      <c r="E216" s="109"/>
      <c r="F216" s="154">
        <f t="shared" si="17"/>
        <v>24000000</v>
      </c>
      <c r="G216" s="154">
        <f t="shared" si="18"/>
        <v>0</v>
      </c>
      <c r="H216" s="156">
        <f t="shared" si="19"/>
        <v>100</v>
      </c>
      <c r="I216" s="155" t="s">
        <v>148</v>
      </c>
      <c r="M216" s="125">
        <v>24000000</v>
      </c>
      <c r="N216" s="144">
        <f t="shared" si="22"/>
        <v>0</v>
      </c>
    </row>
    <row r="217" spans="1:14">
      <c r="A217" s="92" t="s">
        <v>212</v>
      </c>
      <c r="B217" s="93" t="s">
        <v>269</v>
      </c>
      <c r="C217" s="124">
        <f>C218+C220+C224+C231</f>
        <v>158025000</v>
      </c>
      <c r="D217" s="124">
        <f>D218+D220+D224+D231</f>
        <v>57125000</v>
      </c>
      <c r="E217" s="133"/>
      <c r="F217" s="154">
        <f t="shared" si="17"/>
        <v>57125000</v>
      </c>
      <c r="G217" s="154">
        <f t="shared" si="18"/>
        <v>100900000</v>
      </c>
      <c r="H217" s="156">
        <f t="shared" si="19"/>
        <v>36.14934345831356</v>
      </c>
      <c r="I217" s="155" t="s">
        <v>148</v>
      </c>
      <c r="M217" s="124">
        <f>M218+M220+M224+M231</f>
        <v>57625000</v>
      </c>
      <c r="N217" s="144">
        <f>F217-M217</f>
        <v>-500000</v>
      </c>
    </row>
    <row r="218" spans="1:14">
      <c r="A218" s="92" t="s">
        <v>151</v>
      </c>
      <c r="B218" s="93" t="s">
        <v>152</v>
      </c>
      <c r="C218" s="124">
        <f>SUM(C219:C219)</f>
        <v>1500000</v>
      </c>
      <c r="D218" s="124">
        <f>SUM(D219:D219)</f>
        <v>300000</v>
      </c>
      <c r="E218" s="124">
        <f>SUM(E219:E219)</f>
        <v>500000</v>
      </c>
      <c r="F218" s="154">
        <f t="shared" si="17"/>
        <v>800000</v>
      </c>
      <c r="G218" s="154">
        <f t="shared" si="18"/>
        <v>700000</v>
      </c>
      <c r="H218" s="156">
        <f t="shared" si="19"/>
        <v>53.333333333333336</v>
      </c>
      <c r="I218" s="155" t="s">
        <v>148</v>
      </c>
      <c r="M218" s="124">
        <f>SUM(M219:M219)</f>
        <v>800000</v>
      </c>
      <c r="N218" s="144">
        <f t="shared" si="22"/>
        <v>0</v>
      </c>
    </row>
    <row r="219" spans="1:14" ht="28.5">
      <c r="A219" s="88" t="s">
        <v>141</v>
      </c>
      <c r="B219" s="89" t="s">
        <v>271</v>
      </c>
      <c r="C219" s="121">
        <v>1500000</v>
      </c>
      <c r="D219" s="121">
        <v>300000</v>
      </c>
      <c r="E219" s="154">
        <v>500000</v>
      </c>
      <c r="F219" s="154">
        <f t="shared" ref="F219:F261" si="23">E219+D219</f>
        <v>800000</v>
      </c>
      <c r="G219" s="154">
        <f t="shared" ref="G219:G262" si="24">C219-F219</f>
        <v>700000</v>
      </c>
      <c r="H219" s="156">
        <f t="shared" ref="H219:H262" si="25">F219/C219*100</f>
        <v>53.333333333333336</v>
      </c>
      <c r="I219" s="155" t="s">
        <v>148</v>
      </c>
      <c r="M219" s="121">
        <v>800000</v>
      </c>
      <c r="N219" s="144">
        <f t="shared" si="22"/>
        <v>0</v>
      </c>
    </row>
    <row r="220" spans="1:14" hidden="1">
      <c r="A220" s="92" t="s">
        <v>158</v>
      </c>
      <c r="B220" s="93" t="s">
        <v>159</v>
      </c>
      <c r="C220" s="124">
        <f>SUM(C221:C223)</f>
        <v>22625000</v>
      </c>
      <c r="D220" s="124">
        <f>SUM(D221:D223)</f>
        <v>2000000</v>
      </c>
      <c r="E220" s="154"/>
      <c r="F220" s="154">
        <f t="shared" si="23"/>
        <v>2000000</v>
      </c>
      <c r="G220" s="154">
        <f t="shared" si="24"/>
        <v>20625000</v>
      </c>
      <c r="H220" s="156">
        <f t="shared" si="25"/>
        <v>8.8397790055248606</v>
      </c>
      <c r="I220" s="155" t="s">
        <v>148</v>
      </c>
      <c r="M220" s="124">
        <f>SUM(M221:M223)</f>
        <v>2000000</v>
      </c>
      <c r="N220" s="144">
        <f t="shared" si="22"/>
        <v>0</v>
      </c>
    </row>
    <row r="221" spans="1:14" ht="28.5" hidden="1">
      <c r="A221" s="88" t="s">
        <v>141</v>
      </c>
      <c r="B221" s="89" t="s">
        <v>272</v>
      </c>
      <c r="C221" s="121">
        <v>2000000</v>
      </c>
      <c r="D221" s="121">
        <v>2000000</v>
      </c>
      <c r="E221" s="109"/>
      <c r="F221" s="154">
        <f t="shared" si="23"/>
        <v>2000000</v>
      </c>
      <c r="G221" s="154">
        <f t="shared" si="24"/>
        <v>0</v>
      </c>
      <c r="H221" s="156">
        <f t="shared" si="25"/>
        <v>100</v>
      </c>
      <c r="I221" s="155" t="s">
        <v>148</v>
      </c>
      <c r="M221" s="121">
        <v>2000000</v>
      </c>
      <c r="N221" s="144">
        <f t="shared" si="22"/>
        <v>0</v>
      </c>
    </row>
    <row r="222" spans="1:14" hidden="1">
      <c r="A222" s="88" t="s">
        <v>141</v>
      </c>
      <c r="B222" s="89" t="s">
        <v>273</v>
      </c>
      <c r="C222" s="121">
        <v>12375000</v>
      </c>
      <c r="D222" s="121"/>
      <c r="E222" s="109"/>
      <c r="F222" s="154">
        <f t="shared" si="23"/>
        <v>0</v>
      </c>
      <c r="G222" s="154">
        <f t="shared" si="24"/>
        <v>12375000</v>
      </c>
      <c r="H222" s="156">
        <f t="shared" si="25"/>
        <v>0</v>
      </c>
      <c r="I222" s="155" t="s">
        <v>148</v>
      </c>
      <c r="M222" s="121"/>
      <c r="N222" s="144">
        <f t="shared" si="22"/>
        <v>0</v>
      </c>
    </row>
    <row r="223" spans="1:14" hidden="1">
      <c r="A223" s="88" t="s">
        <v>141</v>
      </c>
      <c r="B223" s="89" t="s">
        <v>274</v>
      </c>
      <c r="C223" s="121">
        <v>8250000</v>
      </c>
      <c r="D223" s="121"/>
      <c r="E223" s="109"/>
      <c r="F223" s="154">
        <f t="shared" si="23"/>
        <v>0</v>
      </c>
      <c r="G223" s="154">
        <f t="shared" si="24"/>
        <v>8250000</v>
      </c>
      <c r="H223" s="156">
        <f t="shared" si="25"/>
        <v>0</v>
      </c>
      <c r="I223" s="155" t="s">
        <v>148</v>
      </c>
      <c r="M223" s="121"/>
      <c r="N223" s="144">
        <f t="shared" si="22"/>
        <v>0</v>
      </c>
    </row>
    <row r="224" spans="1:14" hidden="1">
      <c r="A224" s="92" t="s">
        <v>165</v>
      </c>
      <c r="B224" s="93" t="s">
        <v>166</v>
      </c>
      <c r="C224" s="124">
        <f>SUM(C225:C230)</f>
        <v>21700000</v>
      </c>
      <c r="D224" s="124">
        <f>SUM(D225:D230)</f>
        <v>8775000</v>
      </c>
      <c r="E224" s="133"/>
      <c r="F224" s="154">
        <f t="shared" si="23"/>
        <v>8775000</v>
      </c>
      <c r="G224" s="154">
        <f t="shared" si="24"/>
        <v>12925000</v>
      </c>
      <c r="H224" s="156">
        <f t="shared" si="25"/>
        <v>40.437788018433181</v>
      </c>
      <c r="I224" s="155" t="s">
        <v>148</v>
      </c>
      <c r="M224" s="124">
        <f>SUM(M225:M230)</f>
        <v>8775000</v>
      </c>
      <c r="N224" s="144">
        <f t="shared" si="22"/>
        <v>0</v>
      </c>
    </row>
    <row r="225" spans="1:14" ht="39.75" hidden="1" customHeight="1">
      <c r="A225" s="88" t="s">
        <v>141</v>
      </c>
      <c r="B225" s="89" t="s">
        <v>276</v>
      </c>
      <c r="C225" s="121">
        <v>2100000</v>
      </c>
      <c r="D225" s="121">
        <v>2100000</v>
      </c>
      <c r="E225" s="109"/>
      <c r="F225" s="154">
        <f t="shared" si="23"/>
        <v>2100000</v>
      </c>
      <c r="G225" s="154">
        <f t="shared" si="24"/>
        <v>0</v>
      </c>
      <c r="H225" s="156">
        <f t="shared" si="25"/>
        <v>100</v>
      </c>
      <c r="I225" s="155" t="s">
        <v>148</v>
      </c>
      <c r="M225" s="121">
        <v>2100000</v>
      </c>
      <c r="N225" s="144">
        <f t="shared" si="22"/>
        <v>0</v>
      </c>
    </row>
    <row r="226" spans="1:14" ht="28.5" hidden="1">
      <c r="A226" s="88" t="s">
        <v>141</v>
      </c>
      <c r="B226" s="89" t="s">
        <v>277</v>
      </c>
      <c r="C226" s="121">
        <v>400000</v>
      </c>
      <c r="D226" s="121">
        <v>300000</v>
      </c>
      <c r="E226" s="109"/>
      <c r="F226" s="154">
        <f t="shared" si="23"/>
        <v>300000</v>
      </c>
      <c r="G226" s="154">
        <f t="shared" si="24"/>
        <v>100000</v>
      </c>
      <c r="H226" s="156">
        <f t="shared" si="25"/>
        <v>75</v>
      </c>
      <c r="I226" s="155" t="s">
        <v>148</v>
      </c>
      <c r="M226" s="121">
        <v>300000</v>
      </c>
      <c r="N226" s="144">
        <f t="shared" si="22"/>
        <v>0</v>
      </c>
    </row>
    <row r="227" spans="1:14" ht="28.5" hidden="1">
      <c r="A227" s="88" t="s">
        <v>141</v>
      </c>
      <c r="B227" s="89" t="s">
        <v>278</v>
      </c>
      <c r="C227" s="121">
        <v>7200000</v>
      </c>
      <c r="D227" s="121">
        <v>2000000</v>
      </c>
      <c r="E227" s="109"/>
      <c r="F227" s="154">
        <f t="shared" si="23"/>
        <v>2000000</v>
      </c>
      <c r="G227" s="154">
        <f t="shared" si="24"/>
        <v>5200000</v>
      </c>
      <c r="H227" s="156">
        <f t="shared" si="25"/>
        <v>27.777777777777779</v>
      </c>
      <c r="I227" s="155" t="s">
        <v>148</v>
      </c>
      <c r="M227" s="121">
        <v>2000000</v>
      </c>
      <c r="N227" s="144">
        <f t="shared" si="22"/>
        <v>0</v>
      </c>
    </row>
    <row r="228" spans="1:14" ht="28.5" hidden="1">
      <c r="A228" s="88" t="s">
        <v>141</v>
      </c>
      <c r="B228" s="89" t="s">
        <v>279</v>
      </c>
      <c r="C228" s="121">
        <v>1100000</v>
      </c>
      <c r="D228" s="121"/>
      <c r="E228" s="109"/>
      <c r="F228" s="154">
        <f t="shared" si="23"/>
        <v>0</v>
      </c>
      <c r="G228" s="154">
        <f t="shared" si="24"/>
        <v>1100000</v>
      </c>
      <c r="H228" s="156">
        <f t="shared" si="25"/>
        <v>0</v>
      </c>
      <c r="I228" s="155" t="s">
        <v>148</v>
      </c>
      <c r="M228" s="121"/>
      <c r="N228" s="144">
        <f t="shared" si="22"/>
        <v>0</v>
      </c>
    </row>
    <row r="229" spans="1:14" ht="28.5" hidden="1">
      <c r="A229" s="88" t="s">
        <v>141</v>
      </c>
      <c r="B229" s="89" t="s">
        <v>280</v>
      </c>
      <c r="C229" s="121">
        <v>400000</v>
      </c>
      <c r="D229" s="121">
        <v>375000</v>
      </c>
      <c r="E229" s="109"/>
      <c r="F229" s="154">
        <f t="shared" si="23"/>
        <v>375000</v>
      </c>
      <c r="G229" s="154">
        <f t="shared" si="24"/>
        <v>25000</v>
      </c>
      <c r="H229" s="156">
        <f t="shared" si="25"/>
        <v>93.75</v>
      </c>
      <c r="I229" s="155" t="s">
        <v>148</v>
      </c>
      <c r="M229" s="121">
        <v>375000</v>
      </c>
      <c r="N229" s="144">
        <f t="shared" si="22"/>
        <v>0</v>
      </c>
    </row>
    <row r="230" spans="1:14" ht="28.5" hidden="1">
      <c r="A230" s="88" t="s">
        <v>141</v>
      </c>
      <c r="B230" s="89" t="s">
        <v>281</v>
      </c>
      <c r="C230" s="121">
        <v>10500000</v>
      </c>
      <c r="D230" s="121">
        <v>4000000</v>
      </c>
      <c r="E230" s="109"/>
      <c r="F230" s="154">
        <f t="shared" si="23"/>
        <v>4000000</v>
      </c>
      <c r="G230" s="154">
        <f t="shared" si="24"/>
        <v>6500000</v>
      </c>
      <c r="H230" s="156">
        <f t="shared" si="25"/>
        <v>38.095238095238095</v>
      </c>
      <c r="I230" s="155" t="s">
        <v>148</v>
      </c>
      <c r="M230" s="121">
        <v>4000000</v>
      </c>
      <c r="N230" s="144">
        <f t="shared" si="22"/>
        <v>0</v>
      </c>
    </row>
    <row r="231" spans="1:14" ht="37.5" hidden="1" customHeight="1">
      <c r="A231" s="92" t="s">
        <v>177</v>
      </c>
      <c r="B231" s="93" t="s">
        <v>178</v>
      </c>
      <c r="C231" s="124">
        <f>SUM(C232)</f>
        <v>112200000</v>
      </c>
      <c r="D231" s="124">
        <f>SUM(D232)</f>
        <v>46050000</v>
      </c>
      <c r="E231" s="133"/>
      <c r="F231" s="154">
        <f t="shared" si="23"/>
        <v>46050000</v>
      </c>
      <c r="G231" s="154">
        <f t="shared" si="24"/>
        <v>66150000</v>
      </c>
      <c r="H231" s="156">
        <f t="shared" si="25"/>
        <v>41.042780748663098</v>
      </c>
      <c r="I231" s="155" t="s">
        <v>148</v>
      </c>
      <c r="M231" s="124">
        <f>SUM(M232)</f>
        <v>46050000</v>
      </c>
      <c r="N231" s="144">
        <f t="shared" si="22"/>
        <v>0</v>
      </c>
    </row>
    <row r="232" spans="1:14" hidden="1">
      <c r="A232" s="88" t="s">
        <v>141</v>
      </c>
      <c r="B232" s="89" t="s">
        <v>282</v>
      </c>
      <c r="C232" s="121">
        <v>112200000</v>
      </c>
      <c r="D232" s="121">
        <v>46050000</v>
      </c>
      <c r="E232" s="109"/>
      <c r="F232" s="154">
        <f>E232+D232</f>
        <v>46050000</v>
      </c>
      <c r="G232" s="154">
        <f t="shared" si="24"/>
        <v>66150000</v>
      </c>
      <c r="H232" s="156">
        <f t="shared" si="25"/>
        <v>41.042780748663098</v>
      </c>
      <c r="I232" s="155" t="s">
        <v>148</v>
      </c>
      <c r="M232" s="121">
        <v>46050000</v>
      </c>
      <c r="N232" s="144">
        <f t="shared" si="22"/>
        <v>0</v>
      </c>
    </row>
    <row r="233" spans="1:14" hidden="1">
      <c r="A233" s="98" t="s">
        <v>216</v>
      </c>
      <c r="B233" s="99" t="s">
        <v>416</v>
      </c>
      <c r="C233" s="131">
        <v>75830000</v>
      </c>
      <c r="D233" s="131">
        <f>D234+D236+D238</f>
        <v>9050000</v>
      </c>
      <c r="E233" s="132"/>
      <c r="F233" s="154">
        <f t="shared" si="23"/>
        <v>9050000</v>
      </c>
      <c r="G233" s="154">
        <f t="shared" si="24"/>
        <v>66780000</v>
      </c>
      <c r="H233" s="156">
        <f t="shared" si="25"/>
        <v>11.934590531451931</v>
      </c>
      <c r="I233" s="155" t="s">
        <v>148</v>
      </c>
      <c r="M233" s="131">
        <f>M234+M236+M238</f>
        <v>9050000</v>
      </c>
      <c r="N233" s="144">
        <f t="shared" si="22"/>
        <v>0</v>
      </c>
    </row>
    <row r="234" spans="1:14" hidden="1">
      <c r="A234" s="92" t="s">
        <v>151</v>
      </c>
      <c r="B234" s="93" t="s">
        <v>152</v>
      </c>
      <c r="C234" s="124">
        <f>SUM(C235:C235)</f>
        <v>1500000</v>
      </c>
      <c r="D234" s="124">
        <f>SUM(D235:D235)</f>
        <v>1050000</v>
      </c>
      <c r="E234" s="133"/>
      <c r="F234" s="154">
        <f t="shared" si="23"/>
        <v>1050000</v>
      </c>
      <c r="G234" s="154">
        <f t="shared" si="24"/>
        <v>450000</v>
      </c>
      <c r="H234" s="156">
        <f t="shared" si="25"/>
        <v>70</v>
      </c>
      <c r="I234" s="155" t="s">
        <v>148</v>
      </c>
      <c r="M234" s="124">
        <f>SUM(M235:M235)</f>
        <v>1050000</v>
      </c>
      <c r="N234" s="144">
        <f t="shared" si="22"/>
        <v>0</v>
      </c>
    </row>
    <row r="235" spans="1:14" hidden="1">
      <c r="A235" s="88" t="s">
        <v>141</v>
      </c>
      <c r="B235" s="89" t="s">
        <v>283</v>
      </c>
      <c r="C235" s="121">
        <v>1500000</v>
      </c>
      <c r="D235" s="121">
        <v>1050000</v>
      </c>
      <c r="E235" s="109"/>
      <c r="F235" s="154">
        <f t="shared" si="23"/>
        <v>1050000</v>
      </c>
      <c r="G235" s="154">
        <f t="shared" si="24"/>
        <v>450000</v>
      </c>
      <c r="H235" s="156">
        <f t="shared" si="25"/>
        <v>70</v>
      </c>
      <c r="I235" s="155" t="s">
        <v>148</v>
      </c>
      <c r="M235" s="121">
        <v>1050000</v>
      </c>
      <c r="N235" s="144">
        <f t="shared" si="22"/>
        <v>0</v>
      </c>
    </row>
    <row r="236" spans="1:14" hidden="1">
      <c r="A236" s="92" t="s">
        <v>158</v>
      </c>
      <c r="B236" s="93" t="s">
        <v>159</v>
      </c>
      <c r="C236" s="124">
        <f>SUM(C237:C237)</f>
        <v>21700000</v>
      </c>
      <c r="D236" s="124">
        <f>SUM(D237:D237)</f>
        <v>4100000</v>
      </c>
      <c r="E236" s="133"/>
      <c r="F236" s="154">
        <f t="shared" si="23"/>
        <v>4100000</v>
      </c>
      <c r="G236" s="154">
        <f t="shared" si="24"/>
        <v>17600000</v>
      </c>
      <c r="H236" s="156">
        <f t="shared" si="25"/>
        <v>18.894009216589861</v>
      </c>
      <c r="I236" s="155" t="s">
        <v>148</v>
      </c>
      <c r="M236" s="124">
        <f>SUM(M237:M237)</f>
        <v>4100000</v>
      </c>
      <c r="N236" s="144">
        <f t="shared" si="22"/>
        <v>0</v>
      </c>
    </row>
    <row r="237" spans="1:14" hidden="1">
      <c r="A237" s="88" t="s">
        <v>141</v>
      </c>
      <c r="B237" s="89" t="s">
        <v>284</v>
      </c>
      <c r="C237" s="121">
        <v>21700000</v>
      </c>
      <c r="D237" s="121">
        <v>4100000</v>
      </c>
      <c r="E237" s="109"/>
      <c r="F237" s="154">
        <f t="shared" si="23"/>
        <v>4100000</v>
      </c>
      <c r="G237" s="154">
        <f t="shared" si="24"/>
        <v>17600000</v>
      </c>
      <c r="H237" s="156">
        <f t="shared" si="25"/>
        <v>18.894009216589861</v>
      </c>
      <c r="I237" s="155" t="s">
        <v>148</v>
      </c>
      <c r="M237" s="121">
        <v>4100000</v>
      </c>
      <c r="N237" s="144">
        <f t="shared" si="22"/>
        <v>0</v>
      </c>
    </row>
    <row r="238" spans="1:14" hidden="1">
      <c r="A238" s="92" t="s">
        <v>165</v>
      </c>
      <c r="B238" s="93" t="s">
        <v>166</v>
      </c>
      <c r="C238" s="124">
        <f>SUM(C239:C244)</f>
        <v>15700000</v>
      </c>
      <c r="D238" s="124">
        <f>SUM(D239:D244)</f>
        <v>3900000</v>
      </c>
      <c r="E238" s="133"/>
      <c r="F238" s="154">
        <f t="shared" si="23"/>
        <v>3900000</v>
      </c>
      <c r="G238" s="154">
        <f t="shared" si="24"/>
        <v>11800000</v>
      </c>
      <c r="H238" s="156">
        <f t="shared" si="25"/>
        <v>24.840764331210192</v>
      </c>
      <c r="I238" s="155" t="s">
        <v>148</v>
      </c>
      <c r="M238" s="124">
        <f>SUM(M239:M244)</f>
        <v>3900000</v>
      </c>
      <c r="N238" s="144">
        <f t="shared" si="22"/>
        <v>0</v>
      </c>
    </row>
    <row r="239" spans="1:14" ht="28.5" hidden="1">
      <c r="A239" s="88" t="s">
        <v>141</v>
      </c>
      <c r="B239" s="89" t="s">
        <v>285</v>
      </c>
      <c r="C239" s="121">
        <v>1100000</v>
      </c>
      <c r="D239" s="121">
        <v>0</v>
      </c>
      <c r="E239" s="109"/>
      <c r="F239" s="154">
        <f t="shared" si="23"/>
        <v>0</v>
      </c>
      <c r="G239" s="154">
        <f t="shared" si="24"/>
        <v>1100000</v>
      </c>
      <c r="H239" s="156">
        <f t="shared" si="25"/>
        <v>0</v>
      </c>
      <c r="I239" s="155" t="s">
        <v>148</v>
      </c>
      <c r="M239" s="121">
        <v>0</v>
      </c>
      <c r="N239" s="144">
        <f t="shared" si="22"/>
        <v>0</v>
      </c>
    </row>
    <row r="240" spans="1:14" hidden="1">
      <c r="A240" s="88" t="s">
        <v>141</v>
      </c>
      <c r="B240" s="89" t="s">
        <v>286</v>
      </c>
      <c r="C240" s="121">
        <v>2200000</v>
      </c>
      <c r="D240" s="121">
        <v>0</v>
      </c>
      <c r="E240" s="109"/>
      <c r="F240" s="154">
        <f t="shared" si="23"/>
        <v>0</v>
      </c>
      <c r="G240" s="154">
        <f t="shared" si="24"/>
        <v>2200000</v>
      </c>
      <c r="H240" s="156">
        <f t="shared" si="25"/>
        <v>0</v>
      </c>
      <c r="I240" s="155" t="s">
        <v>148</v>
      </c>
      <c r="M240" s="121">
        <v>0</v>
      </c>
      <c r="N240" s="144">
        <f t="shared" si="22"/>
        <v>0</v>
      </c>
    </row>
    <row r="241" spans="1:14" hidden="1">
      <c r="A241" s="88" t="s">
        <v>141</v>
      </c>
      <c r="B241" s="89" t="s">
        <v>287</v>
      </c>
      <c r="C241" s="121">
        <v>4000000</v>
      </c>
      <c r="D241" s="121">
        <v>1000000</v>
      </c>
      <c r="E241" s="109"/>
      <c r="F241" s="154">
        <f t="shared" si="23"/>
        <v>1000000</v>
      </c>
      <c r="G241" s="154">
        <f t="shared" si="24"/>
        <v>3000000</v>
      </c>
      <c r="H241" s="156">
        <f t="shared" si="25"/>
        <v>25</v>
      </c>
      <c r="I241" s="155" t="s">
        <v>148</v>
      </c>
      <c r="M241" s="121">
        <v>1000000</v>
      </c>
      <c r="N241" s="144">
        <f t="shared" si="22"/>
        <v>0</v>
      </c>
    </row>
    <row r="242" spans="1:14" ht="28.5" hidden="1">
      <c r="A242" s="88" t="s">
        <v>141</v>
      </c>
      <c r="B242" s="89" t="s">
        <v>288</v>
      </c>
      <c r="C242" s="121">
        <v>900000</v>
      </c>
      <c r="D242" s="121">
        <v>900000</v>
      </c>
      <c r="E242" s="109"/>
      <c r="F242" s="154">
        <f t="shared" si="23"/>
        <v>900000</v>
      </c>
      <c r="G242" s="154">
        <f t="shared" si="24"/>
        <v>0</v>
      </c>
      <c r="H242" s="156">
        <f t="shared" si="25"/>
        <v>100</v>
      </c>
      <c r="I242" s="155" t="s">
        <v>148</v>
      </c>
      <c r="M242" s="121">
        <v>900000</v>
      </c>
      <c r="N242" s="144">
        <f t="shared" si="22"/>
        <v>0</v>
      </c>
    </row>
    <row r="243" spans="1:14" ht="28.5" hidden="1">
      <c r="A243" s="88" t="s">
        <v>141</v>
      </c>
      <c r="B243" s="89" t="s">
        <v>289</v>
      </c>
      <c r="C243" s="121">
        <v>6000000</v>
      </c>
      <c r="D243" s="121">
        <v>2000000</v>
      </c>
      <c r="E243" s="109"/>
      <c r="F243" s="154">
        <f t="shared" si="23"/>
        <v>2000000</v>
      </c>
      <c r="G243" s="154">
        <f t="shared" si="24"/>
        <v>4000000</v>
      </c>
      <c r="H243" s="156">
        <f t="shared" si="25"/>
        <v>33.333333333333329</v>
      </c>
      <c r="I243" s="155" t="s">
        <v>148</v>
      </c>
      <c r="M243" s="121">
        <v>2000000</v>
      </c>
      <c r="N243" s="144">
        <f t="shared" si="22"/>
        <v>0</v>
      </c>
    </row>
    <row r="244" spans="1:14" hidden="1">
      <c r="A244" s="88" t="s">
        <v>141</v>
      </c>
      <c r="B244" s="89" t="s">
        <v>290</v>
      </c>
      <c r="C244" s="121">
        <v>1500000</v>
      </c>
      <c r="D244" s="121"/>
      <c r="E244" s="109"/>
      <c r="F244" s="154">
        <f t="shared" si="23"/>
        <v>0</v>
      </c>
      <c r="G244" s="154">
        <f t="shared" si="24"/>
        <v>1500000</v>
      </c>
      <c r="H244" s="156">
        <f t="shared" si="25"/>
        <v>0</v>
      </c>
      <c r="I244" s="155" t="s">
        <v>148</v>
      </c>
      <c r="M244" s="121"/>
      <c r="N244" s="144">
        <f t="shared" si="22"/>
        <v>0</v>
      </c>
    </row>
    <row r="245" spans="1:14" hidden="1">
      <c r="A245" s="98" t="s">
        <v>220</v>
      </c>
      <c r="B245" s="99" t="s">
        <v>221</v>
      </c>
      <c r="C245" s="131">
        <v>111150000</v>
      </c>
      <c r="D245" s="131">
        <f>D246+D249+D252+D256</f>
        <v>33004000</v>
      </c>
      <c r="E245" s="132"/>
      <c r="F245" s="154">
        <f t="shared" si="23"/>
        <v>33004000</v>
      </c>
      <c r="G245" s="154">
        <f t="shared" si="24"/>
        <v>78146000</v>
      </c>
      <c r="H245" s="156">
        <f t="shared" si="25"/>
        <v>29.693207377417902</v>
      </c>
      <c r="I245" s="155" t="s">
        <v>148</v>
      </c>
      <c r="M245" s="131">
        <f>M246+M249+M252+M256</f>
        <v>33004000</v>
      </c>
      <c r="N245" s="144">
        <f t="shared" si="22"/>
        <v>0</v>
      </c>
    </row>
    <row r="246" spans="1:14" hidden="1">
      <c r="A246" s="92" t="s">
        <v>151</v>
      </c>
      <c r="B246" s="93" t="s">
        <v>152</v>
      </c>
      <c r="C246" s="124">
        <f>SUM(C247:C248)</f>
        <v>5100000</v>
      </c>
      <c r="D246" s="124">
        <f>SUM(D247:D248)</f>
        <v>0</v>
      </c>
      <c r="E246" s="133"/>
      <c r="F246" s="154">
        <f t="shared" si="23"/>
        <v>0</v>
      </c>
      <c r="G246" s="154">
        <f t="shared" si="24"/>
        <v>5100000</v>
      </c>
      <c r="H246" s="156">
        <f t="shared" si="25"/>
        <v>0</v>
      </c>
      <c r="I246" s="155" t="s">
        <v>148</v>
      </c>
      <c r="M246" s="124">
        <f>SUM(M247:M248)</f>
        <v>0</v>
      </c>
      <c r="N246" s="144">
        <f t="shared" si="22"/>
        <v>0</v>
      </c>
    </row>
    <row r="247" spans="1:14" hidden="1">
      <c r="A247" s="88" t="s">
        <v>141</v>
      </c>
      <c r="B247" s="89" t="s">
        <v>270</v>
      </c>
      <c r="C247" s="121">
        <v>4500000</v>
      </c>
      <c r="D247" s="121">
        <v>0</v>
      </c>
      <c r="E247" s="109"/>
      <c r="F247" s="154">
        <f t="shared" si="23"/>
        <v>0</v>
      </c>
      <c r="G247" s="154">
        <f t="shared" si="24"/>
        <v>4500000</v>
      </c>
      <c r="H247" s="156">
        <f t="shared" si="25"/>
        <v>0</v>
      </c>
      <c r="I247" s="155" t="s">
        <v>148</v>
      </c>
      <c r="M247" s="121">
        <v>0</v>
      </c>
      <c r="N247" s="144">
        <f t="shared" si="22"/>
        <v>0</v>
      </c>
    </row>
    <row r="248" spans="1:14" hidden="1">
      <c r="A248" s="88" t="s">
        <v>141</v>
      </c>
      <c r="B248" s="89" t="s">
        <v>283</v>
      </c>
      <c r="C248" s="121">
        <v>600000</v>
      </c>
      <c r="D248" s="121">
        <v>0</v>
      </c>
      <c r="E248" s="109"/>
      <c r="F248" s="154">
        <f t="shared" si="23"/>
        <v>0</v>
      </c>
      <c r="G248" s="154">
        <f t="shared" si="24"/>
        <v>600000</v>
      </c>
      <c r="H248" s="156">
        <f t="shared" si="25"/>
        <v>0</v>
      </c>
      <c r="I248" s="155" t="s">
        <v>148</v>
      </c>
      <c r="M248" s="121">
        <v>0</v>
      </c>
      <c r="N248" s="144">
        <f t="shared" si="22"/>
        <v>0</v>
      </c>
    </row>
    <row r="249" spans="1:14" hidden="1">
      <c r="A249" s="92" t="s">
        <v>158</v>
      </c>
      <c r="B249" s="93" t="s">
        <v>159</v>
      </c>
      <c r="C249" s="124">
        <f>SUM(C250:C251)</f>
        <v>36900000</v>
      </c>
      <c r="D249" s="124">
        <f>SUM(D250:D251)</f>
        <v>4900000</v>
      </c>
      <c r="E249" s="133"/>
      <c r="F249" s="154">
        <f t="shared" si="23"/>
        <v>4900000</v>
      </c>
      <c r="G249" s="154">
        <f t="shared" si="24"/>
        <v>32000000</v>
      </c>
      <c r="H249" s="156">
        <f t="shared" si="25"/>
        <v>13.279132791327914</v>
      </c>
      <c r="I249" s="155" t="s">
        <v>148</v>
      </c>
      <c r="M249" s="124">
        <f>SUM(M250:M251)</f>
        <v>4900000</v>
      </c>
      <c r="N249" s="144">
        <f t="shared" si="22"/>
        <v>0</v>
      </c>
    </row>
    <row r="250" spans="1:14" hidden="1">
      <c r="A250" s="88" t="s">
        <v>141</v>
      </c>
      <c r="B250" s="89" t="s">
        <v>291</v>
      </c>
      <c r="C250" s="121">
        <v>4900000</v>
      </c>
      <c r="D250" s="121">
        <v>4900000</v>
      </c>
      <c r="E250" s="109"/>
      <c r="F250" s="154">
        <f t="shared" si="23"/>
        <v>4900000</v>
      </c>
      <c r="G250" s="154">
        <f t="shared" si="24"/>
        <v>0</v>
      </c>
      <c r="H250" s="156">
        <f t="shared" si="25"/>
        <v>100</v>
      </c>
      <c r="I250" s="155" t="s">
        <v>148</v>
      </c>
      <c r="M250" s="121">
        <v>4900000</v>
      </c>
      <c r="N250" s="144">
        <f t="shared" si="22"/>
        <v>0</v>
      </c>
    </row>
    <row r="251" spans="1:14" hidden="1">
      <c r="A251" s="88"/>
      <c r="B251" s="107" t="s">
        <v>417</v>
      </c>
      <c r="C251" s="121">
        <v>32000000</v>
      </c>
      <c r="D251" s="121"/>
      <c r="E251" s="109"/>
      <c r="F251" s="154">
        <f t="shared" si="23"/>
        <v>0</v>
      </c>
      <c r="G251" s="154">
        <f t="shared" si="24"/>
        <v>32000000</v>
      </c>
      <c r="H251" s="156">
        <f t="shared" si="25"/>
        <v>0</v>
      </c>
      <c r="I251" s="155" t="s">
        <v>148</v>
      </c>
      <c r="M251" s="121"/>
      <c r="N251" s="144">
        <f t="shared" si="22"/>
        <v>0</v>
      </c>
    </row>
    <row r="252" spans="1:14" hidden="1">
      <c r="A252" s="92" t="s">
        <v>165</v>
      </c>
      <c r="B252" s="93" t="s">
        <v>166</v>
      </c>
      <c r="C252" s="124">
        <f>SUM(C253:C255)</f>
        <v>7700000</v>
      </c>
      <c r="D252" s="124">
        <f>SUM(D253:D255)</f>
        <v>2600000</v>
      </c>
      <c r="E252" s="133"/>
      <c r="F252" s="154">
        <f t="shared" si="23"/>
        <v>2600000</v>
      </c>
      <c r="G252" s="154">
        <f t="shared" si="24"/>
        <v>5100000</v>
      </c>
      <c r="H252" s="156">
        <f t="shared" si="25"/>
        <v>33.766233766233768</v>
      </c>
      <c r="I252" s="155" t="s">
        <v>148</v>
      </c>
      <c r="M252" s="124">
        <f>SUM(M253:M255)</f>
        <v>2600000</v>
      </c>
      <c r="N252" s="144">
        <f t="shared" si="22"/>
        <v>0</v>
      </c>
    </row>
    <row r="253" spans="1:14" ht="28.5" hidden="1">
      <c r="A253" s="88" t="s">
        <v>141</v>
      </c>
      <c r="B253" s="89" t="s">
        <v>292</v>
      </c>
      <c r="C253" s="121">
        <v>1500000</v>
      </c>
      <c r="D253" s="121">
        <v>1500000</v>
      </c>
      <c r="E253" s="109"/>
      <c r="F253" s="154">
        <f t="shared" si="23"/>
        <v>1500000</v>
      </c>
      <c r="G253" s="154">
        <f t="shared" si="24"/>
        <v>0</v>
      </c>
      <c r="H253" s="156">
        <f t="shared" si="25"/>
        <v>100</v>
      </c>
      <c r="I253" s="155" t="s">
        <v>148</v>
      </c>
      <c r="M253" s="121">
        <v>1500000</v>
      </c>
      <c r="N253" s="144">
        <f t="shared" si="22"/>
        <v>0</v>
      </c>
    </row>
    <row r="254" spans="1:14" hidden="1">
      <c r="A254" s="88" t="s">
        <v>141</v>
      </c>
      <c r="B254" s="89" t="s">
        <v>293</v>
      </c>
      <c r="C254" s="121">
        <v>1800000</v>
      </c>
      <c r="D254" s="121">
        <v>0</v>
      </c>
      <c r="E254" s="109"/>
      <c r="F254" s="154">
        <f t="shared" si="23"/>
        <v>0</v>
      </c>
      <c r="G254" s="154">
        <f t="shared" si="24"/>
        <v>1800000</v>
      </c>
      <c r="H254" s="156">
        <f t="shared" si="25"/>
        <v>0</v>
      </c>
      <c r="I254" s="155" t="s">
        <v>148</v>
      </c>
      <c r="M254" s="121">
        <v>0</v>
      </c>
      <c r="N254" s="144">
        <f t="shared" si="22"/>
        <v>0</v>
      </c>
    </row>
    <row r="255" spans="1:14" ht="28.5" hidden="1">
      <c r="A255" s="88" t="s">
        <v>141</v>
      </c>
      <c r="B255" s="89" t="s">
        <v>294</v>
      </c>
      <c r="C255" s="121">
        <v>4400000</v>
      </c>
      <c r="D255" s="121">
        <v>1100000</v>
      </c>
      <c r="E255" s="109"/>
      <c r="F255" s="154">
        <f t="shared" si="23"/>
        <v>1100000</v>
      </c>
      <c r="G255" s="154">
        <f t="shared" si="24"/>
        <v>3300000</v>
      </c>
      <c r="H255" s="156">
        <f t="shared" si="25"/>
        <v>25</v>
      </c>
      <c r="I255" s="155" t="s">
        <v>148</v>
      </c>
      <c r="M255" s="121">
        <v>1100000</v>
      </c>
      <c r="N255" s="144">
        <f t="shared" si="22"/>
        <v>0</v>
      </c>
    </row>
    <row r="256" spans="1:14" ht="28.5" hidden="1">
      <c r="A256" s="92" t="s">
        <v>177</v>
      </c>
      <c r="B256" s="93" t="s">
        <v>178</v>
      </c>
      <c r="C256" s="124">
        <f>SUM(C257)</f>
        <v>25615000</v>
      </c>
      <c r="D256" s="124">
        <f>SUM(D257)</f>
        <v>25504000</v>
      </c>
      <c r="E256" s="133"/>
      <c r="F256" s="154">
        <f t="shared" si="23"/>
        <v>25504000</v>
      </c>
      <c r="G256" s="154">
        <f t="shared" si="24"/>
        <v>111000</v>
      </c>
      <c r="H256" s="156">
        <f t="shared" si="25"/>
        <v>99.566660160062455</v>
      </c>
      <c r="I256" s="155" t="s">
        <v>148</v>
      </c>
      <c r="M256" s="124">
        <f>SUM(M257)</f>
        <v>25504000</v>
      </c>
      <c r="N256" s="144">
        <f t="shared" si="22"/>
        <v>0</v>
      </c>
    </row>
    <row r="257" spans="1:14" hidden="1">
      <c r="A257" s="88" t="s">
        <v>141</v>
      </c>
      <c r="B257" s="89" t="s">
        <v>282</v>
      </c>
      <c r="C257" s="121">
        <v>25615000</v>
      </c>
      <c r="D257" s="121">
        <v>25504000</v>
      </c>
      <c r="E257" s="109"/>
      <c r="F257" s="154">
        <f t="shared" si="23"/>
        <v>25504000</v>
      </c>
      <c r="G257" s="154">
        <f t="shared" si="24"/>
        <v>111000</v>
      </c>
      <c r="H257" s="156">
        <f t="shared" si="25"/>
        <v>99.566660160062455</v>
      </c>
      <c r="I257" s="155" t="s">
        <v>148</v>
      </c>
      <c r="M257" s="121">
        <v>25504000</v>
      </c>
      <c r="N257" s="144">
        <f t="shared" si="22"/>
        <v>0</v>
      </c>
    </row>
    <row r="258" spans="1:14" hidden="1">
      <c r="A258" s="98" t="s">
        <v>226</v>
      </c>
      <c r="B258" s="99" t="s">
        <v>296</v>
      </c>
      <c r="C258" s="131">
        <v>99060000</v>
      </c>
      <c r="D258" s="131">
        <f>D259+D261+D263+D267</f>
        <v>5385000</v>
      </c>
      <c r="E258" s="132"/>
      <c r="F258" s="154">
        <f t="shared" si="23"/>
        <v>5385000</v>
      </c>
      <c r="G258" s="154">
        <f t="shared" si="24"/>
        <v>93675000</v>
      </c>
      <c r="H258" s="156">
        <f t="shared" si="25"/>
        <v>5.4360993337371291</v>
      </c>
      <c r="I258" s="155" t="s">
        <v>148</v>
      </c>
      <c r="M258" s="131">
        <f>M259+M261+M263+M267</f>
        <v>5385000</v>
      </c>
      <c r="N258" s="144">
        <f t="shared" si="22"/>
        <v>0</v>
      </c>
    </row>
    <row r="259" spans="1:14" hidden="1">
      <c r="A259" s="92" t="s">
        <v>151</v>
      </c>
      <c r="B259" s="93" t="s">
        <v>152</v>
      </c>
      <c r="C259" s="124">
        <f>SUM(C260:C260)</f>
        <v>300000</v>
      </c>
      <c r="D259" s="124">
        <f>SUM(D260:D260)</f>
        <v>300000</v>
      </c>
      <c r="E259" s="133"/>
      <c r="F259" s="154">
        <f t="shared" si="23"/>
        <v>300000</v>
      </c>
      <c r="G259" s="154">
        <f t="shared" si="24"/>
        <v>0</v>
      </c>
      <c r="H259" s="156">
        <f t="shared" si="25"/>
        <v>100</v>
      </c>
      <c r="I259" s="155" t="s">
        <v>148</v>
      </c>
      <c r="M259" s="124">
        <f>SUM(M260:M260)</f>
        <v>300000</v>
      </c>
      <c r="N259" s="144">
        <f t="shared" si="22"/>
        <v>0</v>
      </c>
    </row>
    <row r="260" spans="1:14" hidden="1">
      <c r="A260" s="88" t="s">
        <v>141</v>
      </c>
      <c r="B260" s="89" t="s">
        <v>297</v>
      </c>
      <c r="C260" s="121">
        <v>300000</v>
      </c>
      <c r="D260" s="121">
        <v>300000</v>
      </c>
      <c r="E260" s="109"/>
      <c r="F260" s="154">
        <f t="shared" si="23"/>
        <v>300000</v>
      </c>
      <c r="G260" s="154">
        <f t="shared" si="24"/>
        <v>0</v>
      </c>
      <c r="H260" s="156">
        <f t="shared" si="25"/>
        <v>100</v>
      </c>
      <c r="I260" s="155" t="s">
        <v>148</v>
      </c>
      <c r="M260" s="121">
        <v>300000</v>
      </c>
      <c r="N260" s="144">
        <f t="shared" si="22"/>
        <v>0</v>
      </c>
    </row>
    <row r="261" spans="1:14" hidden="1">
      <c r="A261" s="92" t="s">
        <v>158</v>
      </c>
      <c r="B261" s="93" t="s">
        <v>159</v>
      </c>
      <c r="C261" s="124">
        <f>SUM(C262:C262)</f>
        <v>12800000</v>
      </c>
      <c r="D261" s="124">
        <f>SUM(D262:D262)</f>
        <v>2600000</v>
      </c>
      <c r="E261" s="133"/>
      <c r="F261" s="154">
        <f t="shared" si="23"/>
        <v>2600000</v>
      </c>
      <c r="G261" s="154">
        <f t="shared" si="24"/>
        <v>10200000</v>
      </c>
      <c r="H261" s="156">
        <f t="shared" si="25"/>
        <v>20.3125</v>
      </c>
      <c r="I261" s="155" t="s">
        <v>148</v>
      </c>
      <c r="M261" s="124">
        <f>SUM(M262:M262)</f>
        <v>2600000</v>
      </c>
      <c r="N261" s="144">
        <f t="shared" si="22"/>
        <v>0</v>
      </c>
    </row>
    <row r="262" spans="1:14" ht="35.25" hidden="1" customHeight="1">
      <c r="A262" s="88" t="s">
        <v>141</v>
      </c>
      <c r="B262" s="89" t="s">
        <v>298</v>
      </c>
      <c r="C262" s="121">
        <v>12800000</v>
      </c>
      <c r="D262" s="121">
        <v>2600000</v>
      </c>
      <c r="E262" s="109"/>
      <c r="F262" s="154">
        <f t="shared" ref="F262:F311" si="26">E262+D262</f>
        <v>2600000</v>
      </c>
      <c r="G262" s="154">
        <f t="shared" si="24"/>
        <v>10200000</v>
      </c>
      <c r="H262" s="156">
        <f t="shared" si="25"/>
        <v>20.3125</v>
      </c>
      <c r="I262" s="155" t="s">
        <v>148</v>
      </c>
      <c r="M262" s="121">
        <v>2600000</v>
      </c>
      <c r="N262" s="144">
        <f t="shared" si="22"/>
        <v>0</v>
      </c>
    </row>
    <row r="263" spans="1:14" hidden="1">
      <c r="A263" s="92" t="s">
        <v>165</v>
      </c>
      <c r="B263" s="93" t="s">
        <v>166</v>
      </c>
      <c r="C263" s="124">
        <f>SUM(C264:C266)</f>
        <v>11300000</v>
      </c>
      <c r="D263" s="124">
        <f>SUM(D264:D266)</f>
        <v>1900000</v>
      </c>
      <c r="E263" s="133"/>
      <c r="F263" s="154">
        <f t="shared" si="26"/>
        <v>1900000</v>
      </c>
      <c r="G263" s="154">
        <f t="shared" ref="G263:G312" si="27">C263-F263</f>
        <v>9400000</v>
      </c>
      <c r="H263" s="156">
        <f t="shared" ref="H263:H312" si="28">F263/C263*100</f>
        <v>16.814159292035399</v>
      </c>
      <c r="I263" s="155" t="s">
        <v>148</v>
      </c>
      <c r="M263" s="124">
        <f>SUM(M264:M266)</f>
        <v>1900000</v>
      </c>
      <c r="N263" s="144">
        <f t="shared" si="22"/>
        <v>0</v>
      </c>
    </row>
    <row r="264" spans="1:14" ht="28.5" hidden="1">
      <c r="A264" s="88" t="s">
        <v>141</v>
      </c>
      <c r="B264" s="89" t="s">
        <v>299</v>
      </c>
      <c r="C264" s="121">
        <v>5400000</v>
      </c>
      <c r="D264" s="121">
        <v>600000</v>
      </c>
      <c r="E264" s="109"/>
      <c r="F264" s="154">
        <f t="shared" si="26"/>
        <v>600000</v>
      </c>
      <c r="G264" s="154">
        <f t="shared" si="27"/>
        <v>4800000</v>
      </c>
      <c r="H264" s="156">
        <f t="shared" si="28"/>
        <v>11.111111111111111</v>
      </c>
      <c r="I264" s="155" t="s">
        <v>148</v>
      </c>
      <c r="M264" s="121">
        <v>600000</v>
      </c>
      <c r="N264" s="144">
        <f t="shared" si="22"/>
        <v>0</v>
      </c>
    </row>
    <row r="265" spans="1:14" ht="28.5" hidden="1">
      <c r="A265" s="88" t="s">
        <v>141</v>
      </c>
      <c r="B265" s="89" t="s">
        <v>300</v>
      </c>
      <c r="C265" s="121">
        <v>2300000</v>
      </c>
      <c r="D265" s="121">
        <v>1300000</v>
      </c>
      <c r="E265" s="109"/>
      <c r="F265" s="154">
        <f t="shared" si="26"/>
        <v>1300000</v>
      </c>
      <c r="G265" s="154">
        <f t="shared" si="27"/>
        <v>1000000</v>
      </c>
      <c r="H265" s="156">
        <f t="shared" si="28"/>
        <v>56.521739130434781</v>
      </c>
      <c r="I265" s="155" t="s">
        <v>148</v>
      </c>
      <c r="M265" s="121">
        <v>1300000</v>
      </c>
      <c r="N265" s="144">
        <f t="shared" si="22"/>
        <v>0</v>
      </c>
    </row>
    <row r="266" spans="1:14" ht="28.5" hidden="1">
      <c r="A266" s="88" t="s">
        <v>141</v>
      </c>
      <c r="B266" s="89" t="s">
        <v>301</v>
      </c>
      <c r="C266" s="121">
        <v>3600000</v>
      </c>
      <c r="D266" s="121">
        <v>0</v>
      </c>
      <c r="E266" s="109"/>
      <c r="F266" s="154">
        <f t="shared" si="26"/>
        <v>0</v>
      </c>
      <c r="G266" s="154">
        <f t="shared" si="27"/>
        <v>3600000</v>
      </c>
      <c r="H266" s="156">
        <f t="shared" si="28"/>
        <v>0</v>
      </c>
      <c r="I266" s="155" t="s">
        <v>148</v>
      </c>
      <c r="M266" s="121">
        <v>0</v>
      </c>
      <c r="N266" s="144">
        <f t="shared" si="22"/>
        <v>0</v>
      </c>
    </row>
    <row r="267" spans="1:14" ht="28.5" hidden="1">
      <c r="A267" s="92" t="s">
        <v>177</v>
      </c>
      <c r="B267" s="93" t="s">
        <v>178</v>
      </c>
      <c r="C267" s="124">
        <f>SUM(C268)</f>
        <v>6087270</v>
      </c>
      <c r="D267" s="124">
        <f>SUM(D268)</f>
        <v>585000</v>
      </c>
      <c r="E267" s="133"/>
      <c r="F267" s="154">
        <f t="shared" si="26"/>
        <v>585000</v>
      </c>
      <c r="G267" s="154">
        <f t="shared" si="27"/>
        <v>5502270</v>
      </c>
      <c r="H267" s="156">
        <f t="shared" si="28"/>
        <v>9.6102193594172753</v>
      </c>
      <c r="I267" s="155" t="s">
        <v>148</v>
      </c>
      <c r="M267" s="124">
        <f>SUM(M268)</f>
        <v>585000</v>
      </c>
      <c r="N267" s="144">
        <f t="shared" si="22"/>
        <v>0</v>
      </c>
    </row>
    <row r="268" spans="1:14" ht="36.75" hidden="1" customHeight="1">
      <c r="A268" s="88" t="s">
        <v>141</v>
      </c>
      <c r="B268" s="89" t="s">
        <v>302</v>
      </c>
      <c r="C268" s="121">
        <v>6087270</v>
      </c>
      <c r="D268" s="121">
        <v>585000</v>
      </c>
      <c r="E268" s="109"/>
      <c r="F268" s="154">
        <f t="shared" si="26"/>
        <v>585000</v>
      </c>
      <c r="G268" s="154">
        <f t="shared" si="27"/>
        <v>5502270</v>
      </c>
      <c r="H268" s="156">
        <f t="shared" si="28"/>
        <v>9.6102193594172753</v>
      </c>
      <c r="I268" s="155" t="s">
        <v>148</v>
      </c>
      <c r="M268" s="121">
        <v>585000</v>
      </c>
      <c r="N268" s="144">
        <f t="shared" si="22"/>
        <v>0</v>
      </c>
    </row>
    <row r="269" spans="1:14" hidden="1">
      <c r="A269" s="98" t="s">
        <v>232</v>
      </c>
      <c r="B269" s="99" t="s">
        <v>233</v>
      </c>
      <c r="C269" s="131">
        <v>132500000</v>
      </c>
      <c r="D269" s="131">
        <f>D270+D272+D274+D279</f>
        <v>15575000</v>
      </c>
      <c r="E269" s="132"/>
      <c r="F269" s="154">
        <f t="shared" si="26"/>
        <v>15575000</v>
      </c>
      <c r="G269" s="154">
        <f t="shared" si="27"/>
        <v>116925000</v>
      </c>
      <c r="H269" s="156">
        <f t="shared" si="28"/>
        <v>11.754716981132075</v>
      </c>
      <c r="I269" s="155" t="s">
        <v>148</v>
      </c>
      <c r="M269" s="131">
        <f>M270+M272+M274+M279</f>
        <v>15575000</v>
      </c>
      <c r="N269" s="144">
        <f t="shared" si="22"/>
        <v>0</v>
      </c>
    </row>
    <row r="270" spans="1:14" hidden="1">
      <c r="A270" s="92" t="s">
        <v>151</v>
      </c>
      <c r="B270" s="93" t="s">
        <v>152</v>
      </c>
      <c r="C270" s="124">
        <f>SUM(C271:C271)</f>
        <v>300000</v>
      </c>
      <c r="D270" s="124">
        <f>SUM(D271:D271)</f>
        <v>300000</v>
      </c>
      <c r="E270" s="133"/>
      <c r="F270" s="154">
        <f t="shared" si="26"/>
        <v>300000</v>
      </c>
      <c r="G270" s="154">
        <f t="shared" si="27"/>
        <v>0</v>
      </c>
      <c r="H270" s="156">
        <f t="shared" si="28"/>
        <v>100</v>
      </c>
      <c r="I270" s="155" t="s">
        <v>148</v>
      </c>
      <c r="M270" s="124">
        <f>SUM(M271:M271)</f>
        <v>300000</v>
      </c>
      <c r="N270" s="144">
        <f t="shared" si="22"/>
        <v>0</v>
      </c>
    </row>
    <row r="271" spans="1:14" ht="28.5" hidden="1">
      <c r="A271" s="88" t="s">
        <v>141</v>
      </c>
      <c r="B271" s="89" t="s">
        <v>303</v>
      </c>
      <c r="C271" s="121">
        <v>300000</v>
      </c>
      <c r="D271" s="121">
        <v>300000</v>
      </c>
      <c r="E271" s="109"/>
      <c r="F271" s="154">
        <f t="shared" si="26"/>
        <v>300000</v>
      </c>
      <c r="G271" s="154">
        <f t="shared" si="27"/>
        <v>0</v>
      </c>
      <c r="H271" s="156">
        <f t="shared" si="28"/>
        <v>100</v>
      </c>
      <c r="I271" s="155" t="s">
        <v>148</v>
      </c>
      <c r="M271" s="121">
        <v>300000</v>
      </c>
      <c r="N271" s="144">
        <f t="shared" si="22"/>
        <v>0</v>
      </c>
    </row>
    <row r="272" spans="1:14" hidden="1">
      <c r="A272" s="92" t="s">
        <v>158</v>
      </c>
      <c r="B272" s="93" t="s">
        <v>159</v>
      </c>
      <c r="C272" s="124">
        <f>SUM(C273:C273)</f>
        <v>250000</v>
      </c>
      <c r="D272" s="124">
        <f>SUM(D273:D273)</f>
        <v>250000</v>
      </c>
      <c r="E272" s="133"/>
      <c r="F272" s="154">
        <f t="shared" si="26"/>
        <v>250000</v>
      </c>
      <c r="G272" s="154">
        <f t="shared" si="27"/>
        <v>0</v>
      </c>
      <c r="H272" s="156">
        <f t="shared" si="28"/>
        <v>100</v>
      </c>
      <c r="I272" s="155" t="s">
        <v>148</v>
      </c>
      <c r="M272" s="124">
        <f>SUM(M273:M273)</f>
        <v>250000</v>
      </c>
      <c r="N272" s="144">
        <f t="shared" ref="N272:N335" si="29">F272-M272</f>
        <v>0</v>
      </c>
    </row>
    <row r="273" spans="1:14" ht="28.5" hidden="1">
      <c r="A273" s="88" t="s">
        <v>141</v>
      </c>
      <c r="B273" s="89" t="s">
        <v>304</v>
      </c>
      <c r="C273" s="121">
        <v>250000</v>
      </c>
      <c r="D273" s="121">
        <v>250000</v>
      </c>
      <c r="E273" s="109"/>
      <c r="F273" s="154">
        <f t="shared" si="26"/>
        <v>250000</v>
      </c>
      <c r="G273" s="154">
        <f t="shared" si="27"/>
        <v>0</v>
      </c>
      <c r="H273" s="156">
        <f t="shared" si="28"/>
        <v>100</v>
      </c>
      <c r="I273" s="155" t="s">
        <v>148</v>
      </c>
      <c r="M273" s="121">
        <v>250000</v>
      </c>
      <c r="N273" s="144">
        <f t="shared" si="29"/>
        <v>0</v>
      </c>
    </row>
    <row r="274" spans="1:14" hidden="1">
      <c r="A274" s="92" t="s">
        <v>165</v>
      </c>
      <c r="B274" s="93" t="s">
        <v>166</v>
      </c>
      <c r="C274" s="124">
        <f>SUM(C275:C278)</f>
        <v>5800000</v>
      </c>
      <c r="D274" s="124">
        <f>SUM(D275:D278)</f>
        <v>5775000</v>
      </c>
      <c r="E274" s="133"/>
      <c r="F274" s="154">
        <f t="shared" si="26"/>
        <v>5775000</v>
      </c>
      <c r="G274" s="154">
        <f t="shared" si="27"/>
        <v>25000</v>
      </c>
      <c r="H274" s="156">
        <f t="shared" si="28"/>
        <v>99.568965517241381</v>
      </c>
      <c r="I274" s="155" t="s">
        <v>148</v>
      </c>
      <c r="M274" s="124">
        <f>SUM(M275:M278)</f>
        <v>5775000</v>
      </c>
      <c r="N274" s="144">
        <f t="shared" si="29"/>
        <v>0</v>
      </c>
    </row>
    <row r="275" spans="1:14" ht="36.75" hidden="1" customHeight="1">
      <c r="A275" s="88" t="s">
        <v>141</v>
      </c>
      <c r="B275" s="89" t="s">
        <v>305</v>
      </c>
      <c r="C275" s="121">
        <v>2400000</v>
      </c>
      <c r="D275" s="121">
        <v>2400000</v>
      </c>
      <c r="E275" s="109"/>
      <c r="F275" s="154">
        <f t="shared" si="26"/>
        <v>2400000</v>
      </c>
      <c r="G275" s="154">
        <f t="shared" si="27"/>
        <v>0</v>
      </c>
      <c r="H275" s="156">
        <f t="shared" si="28"/>
        <v>100</v>
      </c>
      <c r="I275" s="155" t="s">
        <v>148</v>
      </c>
      <c r="M275" s="121">
        <v>2400000</v>
      </c>
      <c r="N275" s="144">
        <f t="shared" si="29"/>
        <v>0</v>
      </c>
    </row>
    <row r="276" spans="1:14" ht="36.75" hidden="1" customHeight="1">
      <c r="A276" s="88" t="s">
        <v>141</v>
      </c>
      <c r="B276" s="89" t="s">
        <v>306</v>
      </c>
      <c r="C276" s="121">
        <v>1000000</v>
      </c>
      <c r="D276" s="121">
        <v>1000000</v>
      </c>
      <c r="E276" s="109"/>
      <c r="F276" s="154">
        <f t="shared" si="26"/>
        <v>1000000</v>
      </c>
      <c r="G276" s="154">
        <f t="shared" si="27"/>
        <v>0</v>
      </c>
      <c r="H276" s="156">
        <f t="shared" si="28"/>
        <v>100</v>
      </c>
      <c r="I276" s="155" t="s">
        <v>148</v>
      </c>
      <c r="M276" s="121">
        <v>1000000</v>
      </c>
      <c r="N276" s="144">
        <f t="shared" si="29"/>
        <v>0</v>
      </c>
    </row>
    <row r="277" spans="1:14" ht="33.75" hidden="1" customHeight="1">
      <c r="A277" s="88" t="s">
        <v>141</v>
      </c>
      <c r="B277" s="89" t="s">
        <v>307</v>
      </c>
      <c r="C277" s="121">
        <v>400000</v>
      </c>
      <c r="D277" s="121">
        <v>375000</v>
      </c>
      <c r="E277" s="109"/>
      <c r="F277" s="154">
        <f t="shared" si="26"/>
        <v>375000</v>
      </c>
      <c r="G277" s="154">
        <f t="shared" si="27"/>
        <v>25000</v>
      </c>
      <c r="H277" s="156">
        <f t="shared" si="28"/>
        <v>93.75</v>
      </c>
      <c r="I277" s="155" t="s">
        <v>148</v>
      </c>
      <c r="M277" s="121">
        <v>375000</v>
      </c>
      <c r="N277" s="144">
        <f t="shared" si="29"/>
        <v>0</v>
      </c>
    </row>
    <row r="278" spans="1:14" ht="34.5" hidden="1" customHeight="1">
      <c r="A278" s="88" t="s">
        <v>141</v>
      </c>
      <c r="B278" s="89" t="s">
        <v>308</v>
      </c>
      <c r="C278" s="121">
        <v>2000000</v>
      </c>
      <c r="D278" s="121">
        <v>2000000</v>
      </c>
      <c r="E278" s="109"/>
      <c r="F278" s="154">
        <f t="shared" si="26"/>
        <v>2000000</v>
      </c>
      <c r="G278" s="154">
        <f t="shared" si="27"/>
        <v>0</v>
      </c>
      <c r="H278" s="156">
        <f t="shared" si="28"/>
        <v>100</v>
      </c>
      <c r="I278" s="155" t="s">
        <v>148</v>
      </c>
      <c r="M278" s="121">
        <v>2000000</v>
      </c>
      <c r="N278" s="144">
        <f t="shared" si="29"/>
        <v>0</v>
      </c>
    </row>
    <row r="279" spans="1:14" ht="28.5" hidden="1">
      <c r="A279" s="92" t="s">
        <v>177</v>
      </c>
      <c r="B279" s="93" t="s">
        <v>178</v>
      </c>
      <c r="C279" s="124">
        <f>SUM(C280)</f>
        <v>9300000</v>
      </c>
      <c r="D279" s="124">
        <f>SUM(D280)</f>
        <v>9250000</v>
      </c>
      <c r="E279" s="133"/>
      <c r="F279" s="154">
        <f t="shared" si="26"/>
        <v>9250000</v>
      </c>
      <c r="G279" s="154">
        <f t="shared" si="27"/>
        <v>50000</v>
      </c>
      <c r="H279" s="156">
        <f t="shared" si="28"/>
        <v>99.462365591397855</v>
      </c>
      <c r="I279" s="155" t="s">
        <v>148</v>
      </c>
      <c r="M279" s="124">
        <f>SUM(M280)</f>
        <v>9250000</v>
      </c>
      <c r="N279" s="144">
        <f t="shared" si="29"/>
        <v>0</v>
      </c>
    </row>
    <row r="280" spans="1:14" hidden="1">
      <c r="A280" s="88" t="s">
        <v>141</v>
      </c>
      <c r="B280" s="89" t="s">
        <v>282</v>
      </c>
      <c r="C280" s="121">
        <v>9300000</v>
      </c>
      <c r="D280" s="121">
        <v>9250000</v>
      </c>
      <c r="E280" s="109"/>
      <c r="F280" s="154">
        <f t="shared" si="26"/>
        <v>9250000</v>
      </c>
      <c r="G280" s="154">
        <f t="shared" si="27"/>
        <v>50000</v>
      </c>
      <c r="H280" s="156">
        <f t="shared" si="28"/>
        <v>99.462365591397855</v>
      </c>
      <c r="I280" s="155" t="s">
        <v>148</v>
      </c>
      <c r="M280" s="121">
        <v>9250000</v>
      </c>
      <c r="N280" s="144">
        <f t="shared" si="29"/>
        <v>0</v>
      </c>
    </row>
    <row r="281" spans="1:14" hidden="1">
      <c r="A281" s="98" t="s">
        <v>237</v>
      </c>
      <c r="B281" s="99" t="s">
        <v>346</v>
      </c>
      <c r="C281" s="131">
        <f>C282+C284+C287</f>
        <v>30700000</v>
      </c>
      <c r="D281" s="131">
        <f>D282+D284+D287</f>
        <v>16150000</v>
      </c>
      <c r="E281" s="132"/>
      <c r="F281" s="154">
        <f t="shared" si="26"/>
        <v>16150000</v>
      </c>
      <c r="G281" s="154">
        <f t="shared" si="27"/>
        <v>14550000</v>
      </c>
      <c r="H281" s="156">
        <f t="shared" si="28"/>
        <v>52.605863192182412</v>
      </c>
      <c r="I281" s="155" t="s">
        <v>148</v>
      </c>
      <c r="M281" s="131">
        <f>M282+M284+M287</f>
        <v>16150000</v>
      </c>
      <c r="N281" s="144">
        <f t="shared" si="29"/>
        <v>0</v>
      </c>
    </row>
    <row r="282" spans="1:14" hidden="1">
      <c r="A282" s="92" t="s">
        <v>151</v>
      </c>
      <c r="B282" s="93" t="s">
        <v>152</v>
      </c>
      <c r="C282" s="124">
        <f>SUM(C283:C283)</f>
        <v>4500000</v>
      </c>
      <c r="D282" s="124">
        <f>SUM(D283:D283)</f>
        <v>1250000</v>
      </c>
      <c r="E282" s="133"/>
      <c r="F282" s="154">
        <f t="shared" si="26"/>
        <v>1250000</v>
      </c>
      <c r="G282" s="154">
        <f t="shared" si="27"/>
        <v>3250000</v>
      </c>
      <c r="H282" s="156">
        <f t="shared" si="28"/>
        <v>27.777777777777779</v>
      </c>
      <c r="I282" s="155" t="s">
        <v>148</v>
      </c>
      <c r="M282" s="124">
        <f>SUM(M283:M283)</f>
        <v>1250000</v>
      </c>
      <c r="N282" s="144">
        <f t="shared" si="29"/>
        <v>0</v>
      </c>
    </row>
    <row r="283" spans="1:14" hidden="1">
      <c r="A283" s="88" t="s">
        <v>141</v>
      </c>
      <c r="B283" s="89" t="s">
        <v>283</v>
      </c>
      <c r="C283" s="121">
        <v>4500000</v>
      </c>
      <c r="D283" s="121">
        <v>1250000</v>
      </c>
      <c r="E283" s="109"/>
      <c r="F283" s="154">
        <f t="shared" si="26"/>
        <v>1250000</v>
      </c>
      <c r="G283" s="154">
        <f t="shared" si="27"/>
        <v>3250000</v>
      </c>
      <c r="H283" s="156">
        <f t="shared" si="28"/>
        <v>27.777777777777779</v>
      </c>
      <c r="I283" s="155" t="s">
        <v>148</v>
      </c>
      <c r="M283" s="121">
        <v>1250000</v>
      </c>
      <c r="N283" s="144">
        <f t="shared" si="29"/>
        <v>0</v>
      </c>
    </row>
    <row r="284" spans="1:14" hidden="1">
      <c r="A284" s="92" t="s">
        <v>158</v>
      </c>
      <c r="B284" s="93" t="s">
        <v>159</v>
      </c>
      <c r="C284" s="124">
        <f>SUM(C285:C286)</f>
        <v>5600000</v>
      </c>
      <c r="D284" s="124">
        <f>SUM(D285:D286)</f>
        <v>5500000</v>
      </c>
      <c r="E284" s="133"/>
      <c r="F284" s="154">
        <f t="shared" si="26"/>
        <v>5500000</v>
      </c>
      <c r="G284" s="154">
        <f t="shared" si="27"/>
        <v>100000</v>
      </c>
      <c r="H284" s="156">
        <f t="shared" si="28"/>
        <v>98.214285714285708</v>
      </c>
      <c r="I284" s="155" t="s">
        <v>148</v>
      </c>
      <c r="M284" s="124">
        <f>SUM(M285:M286)</f>
        <v>5500000</v>
      </c>
      <c r="N284" s="144">
        <f t="shared" si="29"/>
        <v>0</v>
      </c>
    </row>
    <row r="285" spans="1:14" hidden="1">
      <c r="A285" s="88" t="s">
        <v>141</v>
      </c>
      <c r="B285" s="89" t="s">
        <v>309</v>
      </c>
      <c r="C285" s="121">
        <v>5400000</v>
      </c>
      <c r="D285" s="121">
        <v>5300000</v>
      </c>
      <c r="E285" s="109"/>
      <c r="F285" s="154">
        <f t="shared" si="26"/>
        <v>5300000</v>
      </c>
      <c r="G285" s="154">
        <f t="shared" si="27"/>
        <v>100000</v>
      </c>
      <c r="H285" s="156">
        <f t="shared" si="28"/>
        <v>98.148148148148152</v>
      </c>
      <c r="I285" s="155" t="s">
        <v>148</v>
      </c>
      <c r="M285" s="121">
        <v>5300000</v>
      </c>
      <c r="N285" s="144">
        <f t="shared" si="29"/>
        <v>0</v>
      </c>
    </row>
    <row r="286" spans="1:14" hidden="1">
      <c r="A286" s="88" t="s">
        <v>141</v>
      </c>
      <c r="B286" s="89" t="s">
        <v>310</v>
      </c>
      <c r="C286" s="121">
        <v>200000</v>
      </c>
      <c r="D286" s="121">
        <v>200000</v>
      </c>
      <c r="E286" s="109"/>
      <c r="F286" s="154">
        <f t="shared" si="26"/>
        <v>200000</v>
      </c>
      <c r="G286" s="154">
        <f t="shared" si="27"/>
        <v>0</v>
      </c>
      <c r="H286" s="156">
        <f t="shared" si="28"/>
        <v>100</v>
      </c>
      <c r="I286" s="155" t="s">
        <v>148</v>
      </c>
      <c r="M286" s="121">
        <v>200000</v>
      </c>
      <c r="N286" s="144">
        <f t="shared" si="29"/>
        <v>0</v>
      </c>
    </row>
    <row r="287" spans="1:14" hidden="1">
      <c r="A287" s="92" t="s">
        <v>165</v>
      </c>
      <c r="B287" s="93" t="s">
        <v>166</v>
      </c>
      <c r="C287" s="124">
        <f>SUM(C288:C292)</f>
        <v>20600000</v>
      </c>
      <c r="D287" s="124">
        <f>SUM(D288:D292)</f>
        <v>9400000</v>
      </c>
      <c r="E287" s="133"/>
      <c r="F287" s="154">
        <f t="shared" si="26"/>
        <v>9400000</v>
      </c>
      <c r="G287" s="154">
        <f t="shared" si="27"/>
        <v>11200000</v>
      </c>
      <c r="H287" s="156">
        <f t="shared" si="28"/>
        <v>45.631067961165051</v>
      </c>
      <c r="I287" s="155" t="s">
        <v>148</v>
      </c>
      <c r="M287" s="124">
        <f>SUM(M288:M292)</f>
        <v>9400000</v>
      </c>
      <c r="N287" s="144">
        <f t="shared" si="29"/>
        <v>0</v>
      </c>
    </row>
    <row r="288" spans="1:14" ht="28.5" hidden="1">
      <c r="A288" s="88" t="s">
        <v>141</v>
      </c>
      <c r="B288" s="89" t="s">
        <v>311</v>
      </c>
      <c r="C288" s="121">
        <v>200000</v>
      </c>
      <c r="D288" s="121">
        <v>0</v>
      </c>
      <c r="E288" s="109"/>
      <c r="F288" s="154">
        <f t="shared" si="26"/>
        <v>0</v>
      </c>
      <c r="G288" s="154">
        <f t="shared" si="27"/>
        <v>200000</v>
      </c>
      <c r="H288" s="156">
        <f t="shared" si="28"/>
        <v>0</v>
      </c>
      <c r="I288" s="155" t="s">
        <v>148</v>
      </c>
      <c r="M288" s="121">
        <v>0</v>
      </c>
      <c r="N288" s="144">
        <f t="shared" si="29"/>
        <v>0</v>
      </c>
    </row>
    <row r="289" spans="1:14" hidden="1">
      <c r="A289" s="88" t="s">
        <v>141</v>
      </c>
      <c r="B289" s="89" t="s">
        <v>287</v>
      </c>
      <c r="C289" s="121">
        <v>1000000</v>
      </c>
      <c r="D289" s="121">
        <v>1000000</v>
      </c>
      <c r="E289" s="109"/>
      <c r="F289" s="154">
        <f t="shared" si="26"/>
        <v>1000000</v>
      </c>
      <c r="G289" s="154">
        <f t="shared" si="27"/>
        <v>0</v>
      </c>
      <c r="H289" s="156">
        <f t="shared" si="28"/>
        <v>100</v>
      </c>
      <c r="I289" s="155" t="s">
        <v>148</v>
      </c>
      <c r="M289" s="121">
        <v>1000000</v>
      </c>
      <c r="N289" s="144">
        <f t="shared" si="29"/>
        <v>0</v>
      </c>
    </row>
    <row r="290" spans="1:14" ht="28.5" hidden="1">
      <c r="A290" s="88" t="s">
        <v>141</v>
      </c>
      <c r="B290" s="89" t="s">
        <v>312</v>
      </c>
      <c r="C290" s="121">
        <v>4600000</v>
      </c>
      <c r="D290" s="121">
        <v>4600000</v>
      </c>
      <c r="E290" s="109"/>
      <c r="F290" s="154">
        <f t="shared" si="26"/>
        <v>4600000</v>
      </c>
      <c r="G290" s="154">
        <f t="shared" si="27"/>
        <v>0</v>
      </c>
      <c r="H290" s="156">
        <f t="shared" si="28"/>
        <v>100</v>
      </c>
      <c r="I290" s="155" t="s">
        <v>148</v>
      </c>
      <c r="M290" s="121">
        <v>4600000</v>
      </c>
      <c r="N290" s="144">
        <f t="shared" si="29"/>
        <v>0</v>
      </c>
    </row>
    <row r="291" spans="1:14" ht="28.5" hidden="1">
      <c r="A291" s="88" t="s">
        <v>141</v>
      </c>
      <c r="B291" s="89" t="s">
        <v>313</v>
      </c>
      <c r="C291" s="121">
        <v>1800000</v>
      </c>
      <c r="D291" s="121">
        <v>1800000</v>
      </c>
      <c r="E291" s="109"/>
      <c r="F291" s="154">
        <f t="shared" si="26"/>
        <v>1800000</v>
      </c>
      <c r="G291" s="154">
        <f t="shared" si="27"/>
        <v>0</v>
      </c>
      <c r="H291" s="156">
        <f t="shared" si="28"/>
        <v>100</v>
      </c>
      <c r="I291" s="155" t="s">
        <v>148</v>
      </c>
      <c r="M291" s="121">
        <v>1800000</v>
      </c>
      <c r="N291" s="144">
        <f t="shared" si="29"/>
        <v>0</v>
      </c>
    </row>
    <row r="292" spans="1:14" hidden="1">
      <c r="A292" s="88" t="s">
        <v>141</v>
      </c>
      <c r="B292" s="89" t="s">
        <v>314</v>
      </c>
      <c r="C292" s="121">
        <v>13000000</v>
      </c>
      <c r="D292" s="121">
        <v>2000000</v>
      </c>
      <c r="E292" s="109"/>
      <c r="F292" s="154">
        <f t="shared" si="26"/>
        <v>2000000</v>
      </c>
      <c r="G292" s="154">
        <f t="shared" si="27"/>
        <v>11000000</v>
      </c>
      <c r="H292" s="156">
        <f t="shared" si="28"/>
        <v>15.384615384615385</v>
      </c>
      <c r="I292" s="155" t="s">
        <v>148</v>
      </c>
      <c r="M292" s="121">
        <v>2000000</v>
      </c>
      <c r="N292" s="144">
        <f t="shared" si="29"/>
        <v>0</v>
      </c>
    </row>
    <row r="293" spans="1:14">
      <c r="A293" s="98" t="s">
        <v>240</v>
      </c>
      <c r="B293" s="99" t="s">
        <v>241</v>
      </c>
      <c r="C293" s="131">
        <v>473480000</v>
      </c>
      <c r="D293" s="131">
        <f>D294+D296+D301+D310</f>
        <v>94675500</v>
      </c>
      <c r="E293" s="132"/>
      <c r="F293" s="154">
        <f t="shared" si="26"/>
        <v>94675500</v>
      </c>
      <c r="G293" s="154">
        <f t="shared" si="27"/>
        <v>378804500</v>
      </c>
      <c r="H293" s="156">
        <f t="shared" si="28"/>
        <v>19.995670355664441</v>
      </c>
      <c r="I293" s="155" t="s">
        <v>148</v>
      </c>
      <c r="M293" s="131">
        <f>M294+M296+M301+M310</f>
        <v>110692500</v>
      </c>
      <c r="N293" s="144">
        <f t="shared" si="29"/>
        <v>-16017000</v>
      </c>
    </row>
    <row r="294" spans="1:14" hidden="1">
      <c r="A294" s="92" t="s">
        <v>151</v>
      </c>
      <c r="B294" s="93" t="s">
        <v>152</v>
      </c>
      <c r="C294" s="124">
        <f>SUM(C295)</f>
        <v>2500000</v>
      </c>
      <c r="D294" s="124">
        <f>SUM(D295)</f>
        <v>1300000</v>
      </c>
      <c r="E294" s="133"/>
      <c r="F294" s="154">
        <f t="shared" si="26"/>
        <v>1300000</v>
      </c>
      <c r="G294" s="154">
        <f t="shared" si="27"/>
        <v>1200000</v>
      </c>
      <c r="H294" s="156">
        <f t="shared" si="28"/>
        <v>52</v>
      </c>
      <c r="I294" s="155" t="s">
        <v>148</v>
      </c>
      <c r="M294" s="124">
        <f>SUM(M295)</f>
        <v>1300000</v>
      </c>
      <c r="N294" s="144">
        <f t="shared" si="29"/>
        <v>0</v>
      </c>
    </row>
    <row r="295" spans="1:14" ht="28.5" hidden="1">
      <c r="A295" s="88" t="s">
        <v>141</v>
      </c>
      <c r="B295" s="89" t="s">
        <v>315</v>
      </c>
      <c r="C295" s="121">
        <v>2500000</v>
      </c>
      <c r="D295" s="121">
        <v>1300000</v>
      </c>
      <c r="E295" s="109"/>
      <c r="F295" s="154">
        <f t="shared" si="26"/>
        <v>1300000</v>
      </c>
      <c r="G295" s="154">
        <f t="shared" si="27"/>
        <v>1200000</v>
      </c>
      <c r="H295" s="156">
        <f t="shared" si="28"/>
        <v>52</v>
      </c>
      <c r="I295" s="155" t="s">
        <v>148</v>
      </c>
      <c r="M295" s="121">
        <v>1300000</v>
      </c>
      <c r="N295" s="144">
        <f t="shared" si="29"/>
        <v>0</v>
      </c>
    </row>
    <row r="296" spans="1:14" hidden="1">
      <c r="A296" s="92" t="s">
        <v>158</v>
      </c>
      <c r="B296" s="93" t="s">
        <v>159</v>
      </c>
      <c r="C296" s="124">
        <f>SUM(C297:C300)</f>
        <v>242400000</v>
      </c>
      <c r="D296" s="124">
        <f>SUM(D297:D300)</f>
        <v>20700000</v>
      </c>
      <c r="E296" s="124">
        <f>SUM(E297:E300)</f>
        <v>0</v>
      </c>
      <c r="F296" s="154">
        <f t="shared" si="26"/>
        <v>20700000</v>
      </c>
      <c r="G296" s="154">
        <f t="shared" si="27"/>
        <v>221700000</v>
      </c>
      <c r="H296" s="156">
        <f t="shared" si="28"/>
        <v>8.5396039603960396</v>
      </c>
      <c r="I296" s="155" t="s">
        <v>148</v>
      </c>
      <c r="M296" s="124">
        <f>SUM(M297:M300)</f>
        <v>20700000</v>
      </c>
      <c r="N296" s="144">
        <f t="shared" si="29"/>
        <v>0</v>
      </c>
    </row>
    <row r="297" spans="1:14" ht="32.25" hidden="1" customHeight="1">
      <c r="A297" s="88" t="s">
        <v>141</v>
      </c>
      <c r="B297" s="89" t="s">
        <v>316</v>
      </c>
      <c r="C297" s="121">
        <v>11200000</v>
      </c>
      <c r="D297" s="121">
        <v>10900000</v>
      </c>
      <c r="E297" s="109"/>
      <c r="F297" s="154">
        <f t="shared" si="26"/>
        <v>10900000</v>
      </c>
      <c r="G297" s="154">
        <f t="shared" si="27"/>
        <v>300000</v>
      </c>
      <c r="H297" s="156">
        <f t="shared" si="28"/>
        <v>97.321428571428569</v>
      </c>
      <c r="I297" s="155" t="s">
        <v>148</v>
      </c>
      <c r="M297" s="121">
        <v>10900000</v>
      </c>
      <c r="N297" s="144">
        <f t="shared" si="29"/>
        <v>0</v>
      </c>
    </row>
    <row r="298" spans="1:14" hidden="1">
      <c r="A298" s="88" t="s">
        <v>141</v>
      </c>
      <c r="B298" s="89" t="s">
        <v>317</v>
      </c>
      <c r="C298" s="121">
        <v>9800000</v>
      </c>
      <c r="D298" s="121">
        <v>9800000</v>
      </c>
      <c r="E298" s="121"/>
      <c r="F298" s="154">
        <f t="shared" si="26"/>
        <v>9800000</v>
      </c>
      <c r="G298" s="154">
        <f t="shared" si="27"/>
        <v>0</v>
      </c>
      <c r="H298" s="156">
        <f t="shared" si="28"/>
        <v>100</v>
      </c>
      <c r="I298" s="155" t="s">
        <v>148</v>
      </c>
      <c r="M298" s="121">
        <v>9800000</v>
      </c>
      <c r="N298" s="144">
        <f t="shared" si="29"/>
        <v>0</v>
      </c>
    </row>
    <row r="299" spans="1:14" ht="36" hidden="1" customHeight="1">
      <c r="A299" s="88" t="s">
        <v>141</v>
      </c>
      <c r="B299" s="89" t="s">
        <v>318</v>
      </c>
      <c r="C299" s="121">
        <v>100800000</v>
      </c>
      <c r="D299" s="121">
        <v>0</v>
      </c>
      <c r="E299" s="121"/>
      <c r="F299" s="154">
        <f t="shared" si="26"/>
        <v>0</v>
      </c>
      <c r="G299" s="154">
        <f t="shared" si="27"/>
        <v>100800000</v>
      </c>
      <c r="H299" s="156">
        <f t="shared" si="28"/>
        <v>0</v>
      </c>
      <c r="I299" s="155" t="s">
        <v>148</v>
      </c>
      <c r="M299" s="121">
        <v>0</v>
      </c>
      <c r="N299" s="144">
        <f t="shared" si="29"/>
        <v>0</v>
      </c>
    </row>
    <row r="300" spans="1:14" hidden="1">
      <c r="A300" s="88" t="s">
        <v>141</v>
      </c>
      <c r="B300" s="89" t="s">
        <v>319</v>
      </c>
      <c r="C300" s="121">
        <v>120600000</v>
      </c>
      <c r="D300" s="121">
        <v>0</v>
      </c>
      <c r="E300" s="121"/>
      <c r="F300" s="154">
        <f t="shared" si="26"/>
        <v>0</v>
      </c>
      <c r="G300" s="154">
        <f t="shared" si="27"/>
        <v>120600000</v>
      </c>
      <c r="H300" s="156">
        <f t="shared" si="28"/>
        <v>0</v>
      </c>
      <c r="I300" s="155" t="s">
        <v>148</v>
      </c>
      <c r="M300" s="121">
        <v>0</v>
      </c>
      <c r="N300" s="144">
        <f t="shared" si="29"/>
        <v>0</v>
      </c>
    </row>
    <row r="301" spans="1:14" hidden="1">
      <c r="A301" s="92" t="s">
        <v>165</v>
      </c>
      <c r="B301" s="93" t="s">
        <v>166</v>
      </c>
      <c r="C301" s="128">
        <f>SUM(C302:C309)</f>
        <v>26000000</v>
      </c>
      <c r="D301" s="128">
        <f>SUM(D302:D309)</f>
        <v>7250000</v>
      </c>
      <c r="E301" s="121">
        <f>SUM(E302:E306)</f>
        <v>0</v>
      </c>
      <c r="F301" s="161">
        <f t="shared" si="26"/>
        <v>7250000</v>
      </c>
      <c r="G301" s="161">
        <f t="shared" si="27"/>
        <v>18750000</v>
      </c>
      <c r="H301" s="162">
        <f t="shared" si="28"/>
        <v>27.884615384615387</v>
      </c>
      <c r="I301" s="163" t="s">
        <v>148</v>
      </c>
      <c r="M301" s="128">
        <f>SUM(M302:M309)</f>
        <v>7250000</v>
      </c>
      <c r="N301" s="144">
        <f t="shared" si="29"/>
        <v>0</v>
      </c>
    </row>
    <row r="302" spans="1:14" ht="34.5" hidden="1" customHeight="1">
      <c r="A302" s="88" t="s">
        <v>141</v>
      </c>
      <c r="B302" s="89" t="s">
        <v>275</v>
      </c>
      <c r="C302" s="121">
        <v>700000</v>
      </c>
      <c r="D302" s="108">
        <v>550000</v>
      </c>
      <c r="E302" s="108">
        <v>0</v>
      </c>
      <c r="F302" s="154">
        <f t="shared" si="26"/>
        <v>550000</v>
      </c>
      <c r="G302" s="154">
        <f t="shared" si="27"/>
        <v>150000</v>
      </c>
      <c r="H302" s="156">
        <f t="shared" si="28"/>
        <v>78.571428571428569</v>
      </c>
      <c r="I302" s="155" t="s">
        <v>148</v>
      </c>
      <c r="M302" s="108">
        <v>550000</v>
      </c>
      <c r="N302" s="144">
        <f t="shared" si="29"/>
        <v>0</v>
      </c>
    </row>
    <row r="303" spans="1:14" hidden="1">
      <c r="A303" s="88" t="s">
        <v>141</v>
      </c>
      <c r="B303" s="89" t="s">
        <v>320</v>
      </c>
      <c r="C303" s="121">
        <v>1000000</v>
      </c>
      <c r="D303" s="108">
        <v>1000000</v>
      </c>
      <c r="E303" s="108"/>
      <c r="F303" s="154">
        <f t="shared" si="26"/>
        <v>1000000</v>
      </c>
      <c r="G303" s="154">
        <f t="shared" si="27"/>
        <v>0</v>
      </c>
      <c r="H303" s="156">
        <f t="shared" si="28"/>
        <v>100</v>
      </c>
      <c r="I303" s="155" t="s">
        <v>148</v>
      </c>
      <c r="M303" s="108">
        <v>1000000</v>
      </c>
      <c r="N303" s="144">
        <f t="shared" si="29"/>
        <v>0</v>
      </c>
    </row>
    <row r="304" spans="1:14" hidden="1">
      <c r="A304" s="88" t="s">
        <v>141</v>
      </c>
      <c r="B304" s="89" t="s">
        <v>287</v>
      </c>
      <c r="C304" s="121">
        <v>11500000</v>
      </c>
      <c r="D304" s="108">
        <v>5500000</v>
      </c>
      <c r="E304" s="108"/>
      <c r="F304" s="154">
        <f t="shared" si="26"/>
        <v>5500000</v>
      </c>
      <c r="G304" s="154">
        <f t="shared" si="27"/>
        <v>6000000</v>
      </c>
      <c r="H304" s="156">
        <f t="shared" si="28"/>
        <v>47.826086956521742</v>
      </c>
      <c r="I304" s="155" t="s">
        <v>148</v>
      </c>
      <c r="M304" s="108">
        <v>5500000</v>
      </c>
      <c r="N304" s="144">
        <f t="shared" si="29"/>
        <v>0</v>
      </c>
    </row>
    <row r="305" spans="1:14" hidden="1">
      <c r="A305" s="88" t="s">
        <v>141</v>
      </c>
      <c r="B305" s="89" t="s">
        <v>295</v>
      </c>
      <c r="C305" s="121">
        <v>6600000</v>
      </c>
      <c r="D305" s="108"/>
      <c r="E305" s="108"/>
      <c r="F305" s="154">
        <f t="shared" si="26"/>
        <v>0</v>
      </c>
      <c r="G305" s="154">
        <f t="shared" si="27"/>
        <v>6600000</v>
      </c>
      <c r="H305" s="156">
        <f t="shared" si="28"/>
        <v>0</v>
      </c>
      <c r="I305" s="155" t="s">
        <v>148</v>
      </c>
      <c r="M305" s="108"/>
      <c r="N305" s="144">
        <f t="shared" si="29"/>
        <v>0</v>
      </c>
    </row>
    <row r="306" spans="1:14" ht="28.5" hidden="1">
      <c r="A306" s="88" t="s">
        <v>141</v>
      </c>
      <c r="B306" s="89" t="s">
        <v>321</v>
      </c>
      <c r="C306" s="121">
        <v>200000</v>
      </c>
      <c r="D306" s="108">
        <v>200000</v>
      </c>
      <c r="E306" s="108"/>
      <c r="F306" s="154">
        <f t="shared" si="26"/>
        <v>200000</v>
      </c>
      <c r="G306" s="154">
        <f t="shared" si="27"/>
        <v>0</v>
      </c>
      <c r="H306" s="156">
        <f t="shared" si="28"/>
        <v>100</v>
      </c>
      <c r="I306" s="155" t="s">
        <v>148</v>
      </c>
      <c r="M306" s="108">
        <v>200000</v>
      </c>
      <c r="N306" s="144">
        <f t="shared" si="29"/>
        <v>0</v>
      </c>
    </row>
    <row r="307" spans="1:14" hidden="1">
      <c r="A307" s="88"/>
      <c r="B307" s="107" t="s">
        <v>418</v>
      </c>
      <c r="C307" s="121">
        <v>1200000</v>
      </c>
      <c r="D307" s="108"/>
      <c r="E307" s="108"/>
      <c r="F307" s="154">
        <f t="shared" si="26"/>
        <v>0</v>
      </c>
      <c r="G307" s="154">
        <f t="shared" si="27"/>
        <v>1200000</v>
      </c>
      <c r="H307" s="156">
        <f t="shared" si="28"/>
        <v>0</v>
      </c>
      <c r="I307" s="155" t="s">
        <v>148</v>
      </c>
      <c r="M307" s="108"/>
      <c r="N307" s="144">
        <f t="shared" si="29"/>
        <v>0</v>
      </c>
    </row>
    <row r="308" spans="1:14" hidden="1">
      <c r="A308" s="88"/>
      <c r="B308" s="107" t="s">
        <v>419</v>
      </c>
      <c r="C308" s="121">
        <v>800000</v>
      </c>
      <c r="D308" s="108"/>
      <c r="E308" s="108"/>
      <c r="F308" s="154">
        <f t="shared" si="26"/>
        <v>0</v>
      </c>
      <c r="G308" s="154">
        <f t="shared" si="27"/>
        <v>800000</v>
      </c>
      <c r="H308" s="156">
        <f t="shared" si="28"/>
        <v>0</v>
      </c>
      <c r="I308" s="155" t="s">
        <v>148</v>
      </c>
      <c r="M308" s="108"/>
      <c r="N308" s="144">
        <f t="shared" si="29"/>
        <v>0</v>
      </c>
    </row>
    <row r="309" spans="1:14" hidden="1">
      <c r="A309" s="88"/>
      <c r="B309" s="107" t="s">
        <v>420</v>
      </c>
      <c r="C309" s="121">
        <v>4000000</v>
      </c>
      <c r="D309" s="108"/>
      <c r="E309" s="108"/>
      <c r="F309" s="154">
        <f t="shared" si="26"/>
        <v>0</v>
      </c>
      <c r="G309" s="154">
        <f t="shared" si="27"/>
        <v>4000000</v>
      </c>
      <c r="H309" s="156">
        <f t="shared" si="28"/>
        <v>0</v>
      </c>
      <c r="I309" s="155" t="s">
        <v>148</v>
      </c>
      <c r="M309" s="108"/>
      <c r="N309" s="144">
        <f t="shared" si="29"/>
        <v>0</v>
      </c>
    </row>
    <row r="310" spans="1:14" ht="28.5">
      <c r="A310" s="92" t="s">
        <v>177</v>
      </c>
      <c r="B310" s="93" t="s">
        <v>178</v>
      </c>
      <c r="C310" s="128">
        <f>SUM(C311:C312)</f>
        <v>101780000</v>
      </c>
      <c r="D310" s="128">
        <f>SUM(D311:D312)</f>
        <v>65425500</v>
      </c>
      <c r="E310" s="128">
        <f>SUM(E311:E312)</f>
        <v>16017000</v>
      </c>
      <c r="F310" s="161">
        <f>E310+D310</f>
        <v>81442500</v>
      </c>
      <c r="G310" s="161">
        <f t="shared" si="27"/>
        <v>20337500</v>
      </c>
      <c r="H310" s="162">
        <f t="shared" si="28"/>
        <v>80.018176459029277</v>
      </c>
      <c r="I310" s="163" t="s">
        <v>148</v>
      </c>
      <c r="M310" s="128">
        <f>SUM(M311:M312)</f>
        <v>81442500</v>
      </c>
      <c r="N310" s="144">
        <f t="shared" si="29"/>
        <v>0</v>
      </c>
    </row>
    <row r="311" spans="1:14">
      <c r="A311" s="88" t="s">
        <v>141</v>
      </c>
      <c r="B311" s="89" t="s">
        <v>322</v>
      </c>
      <c r="C311" s="121">
        <v>69300000</v>
      </c>
      <c r="D311" s="108">
        <f>[2]real!$F$330</f>
        <v>33150500</v>
      </c>
      <c r="E311" s="108">
        <f>'53BI.525119'!G21</f>
        <v>16017000</v>
      </c>
      <c r="F311" s="154">
        <f t="shared" si="26"/>
        <v>49167500</v>
      </c>
      <c r="G311" s="154">
        <f t="shared" si="27"/>
        <v>20132500</v>
      </c>
      <c r="H311" s="156">
        <f t="shared" si="28"/>
        <v>70.948773448773451</v>
      </c>
      <c r="I311" s="155" t="s">
        <v>148</v>
      </c>
      <c r="M311" s="108">
        <v>49167500</v>
      </c>
      <c r="N311" s="144">
        <f t="shared" si="29"/>
        <v>0</v>
      </c>
    </row>
    <row r="312" spans="1:14">
      <c r="A312" s="88" t="s">
        <v>141</v>
      </c>
      <c r="B312" s="89" t="s">
        <v>323</v>
      </c>
      <c r="C312" s="121">
        <v>32480000</v>
      </c>
      <c r="D312" s="121">
        <v>32275000</v>
      </c>
      <c r="E312" s="109"/>
      <c r="F312" s="154">
        <f t="shared" ref="F312:F345" si="30">E312+D312</f>
        <v>32275000</v>
      </c>
      <c r="G312" s="154">
        <f t="shared" si="27"/>
        <v>205000</v>
      </c>
      <c r="H312" s="156">
        <f t="shared" si="28"/>
        <v>99.368842364532014</v>
      </c>
      <c r="I312" s="155" t="s">
        <v>148</v>
      </c>
      <c r="K312" s="144">
        <f>C311-D311</f>
        <v>36149500</v>
      </c>
      <c r="M312" s="121">
        <v>32275000</v>
      </c>
      <c r="N312" s="144">
        <f t="shared" si="29"/>
        <v>0</v>
      </c>
    </row>
    <row r="313" spans="1:14" hidden="1">
      <c r="A313" s="98" t="s">
        <v>248</v>
      </c>
      <c r="B313" s="99" t="s">
        <v>326</v>
      </c>
      <c r="C313" s="131">
        <v>37900000</v>
      </c>
      <c r="D313" s="131">
        <f>D314</f>
        <v>0</v>
      </c>
      <c r="E313" s="132"/>
      <c r="F313" s="154">
        <f t="shared" si="30"/>
        <v>0</v>
      </c>
      <c r="G313" s="154">
        <f t="shared" ref="G313:G346" si="31">C313-F313</f>
        <v>37900000</v>
      </c>
      <c r="H313" s="156">
        <f t="shared" ref="H313:H346" si="32">F313/C313*100</f>
        <v>0</v>
      </c>
      <c r="I313" s="155" t="s">
        <v>148</v>
      </c>
      <c r="M313" s="131">
        <f>M314</f>
        <v>0</v>
      </c>
      <c r="N313" s="144">
        <f t="shared" si="29"/>
        <v>0</v>
      </c>
    </row>
    <row r="314" spans="1:14" hidden="1">
      <c r="A314" s="92" t="s">
        <v>151</v>
      </c>
      <c r="B314" s="93" t="s">
        <v>152</v>
      </c>
      <c r="C314" s="124">
        <f>SUM(C315)</f>
        <v>3000000</v>
      </c>
      <c r="D314" s="124">
        <f>SUM(D315)</f>
        <v>0</v>
      </c>
      <c r="E314" s="133"/>
      <c r="F314" s="154">
        <f t="shared" si="30"/>
        <v>0</v>
      </c>
      <c r="G314" s="154">
        <f t="shared" si="31"/>
        <v>3000000</v>
      </c>
      <c r="H314" s="156">
        <f t="shared" si="32"/>
        <v>0</v>
      </c>
      <c r="I314" s="155" t="s">
        <v>148</v>
      </c>
      <c r="M314" s="124">
        <f>SUM(M315)</f>
        <v>0</v>
      </c>
      <c r="N314" s="144">
        <f t="shared" si="29"/>
        <v>0</v>
      </c>
    </row>
    <row r="315" spans="1:14" hidden="1">
      <c r="A315" s="88" t="s">
        <v>141</v>
      </c>
      <c r="B315" s="89" t="s">
        <v>327</v>
      </c>
      <c r="C315" s="121">
        <v>3000000</v>
      </c>
      <c r="D315" s="121">
        <v>0</v>
      </c>
      <c r="E315" s="109"/>
      <c r="F315" s="154">
        <f t="shared" si="30"/>
        <v>0</v>
      </c>
      <c r="G315" s="154">
        <f t="shared" si="31"/>
        <v>3000000</v>
      </c>
      <c r="H315" s="156">
        <f t="shared" si="32"/>
        <v>0</v>
      </c>
      <c r="I315" s="155" t="s">
        <v>148</v>
      </c>
      <c r="M315" s="121">
        <v>0</v>
      </c>
      <c r="N315" s="144">
        <f t="shared" si="29"/>
        <v>0</v>
      </c>
    </row>
    <row r="316" spans="1:14" ht="36" hidden="1" customHeight="1">
      <c r="A316" s="98" t="s">
        <v>257</v>
      </c>
      <c r="B316" s="99" t="s">
        <v>258</v>
      </c>
      <c r="C316" s="131">
        <f>C317+C319</f>
        <v>9120000</v>
      </c>
      <c r="D316" s="131">
        <f>D317+D319</f>
        <v>7928000</v>
      </c>
      <c r="E316" s="132"/>
      <c r="F316" s="154">
        <f t="shared" si="30"/>
        <v>7928000</v>
      </c>
      <c r="G316" s="154">
        <f t="shared" si="31"/>
        <v>1192000</v>
      </c>
      <c r="H316" s="156">
        <f t="shared" si="32"/>
        <v>86.929824561403507</v>
      </c>
      <c r="I316" s="155" t="s">
        <v>148</v>
      </c>
      <c r="M316" s="131">
        <f>M317+M319</f>
        <v>7928000</v>
      </c>
      <c r="N316" s="144">
        <f t="shared" si="29"/>
        <v>0</v>
      </c>
    </row>
    <row r="317" spans="1:14" hidden="1">
      <c r="A317" s="92" t="s">
        <v>158</v>
      </c>
      <c r="B317" s="93" t="s">
        <v>159</v>
      </c>
      <c r="C317" s="124">
        <f>SUM(C318)</f>
        <v>5600000</v>
      </c>
      <c r="D317" s="124">
        <f>SUM(D318)</f>
        <v>5600000</v>
      </c>
      <c r="E317" s="133"/>
      <c r="F317" s="154">
        <f t="shared" si="30"/>
        <v>5600000</v>
      </c>
      <c r="G317" s="154">
        <f t="shared" si="31"/>
        <v>0</v>
      </c>
      <c r="H317" s="156">
        <f t="shared" si="32"/>
        <v>100</v>
      </c>
      <c r="I317" s="155" t="s">
        <v>148</v>
      </c>
      <c r="M317" s="124">
        <f>SUM(M318)</f>
        <v>5600000</v>
      </c>
      <c r="N317" s="144">
        <f t="shared" si="29"/>
        <v>0</v>
      </c>
    </row>
    <row r="318" spans="1:14" hidden="1">
      <c r="A318" s="88" t="s">
        <v>141</v>
      </c>
      <c r="B318" s="89" t="s">
        <v>324</v>
      </c>
      <c r="C318" s="121">
        <v>5600000</v>
      </c>
      <c r="D318" s="121">
        <v>5600000</v>
      </c>
      <c r="E318" s="109"/>
      <c r="F318" s="154">
        <f t="shared" si="30"/>
        <v>5600000</v>
      </c>
      <c r="G318" s="154">
        <f t="shared" si="31"/>
        <v>0</v>
      </c>
      <c r="H318" s="156">
        <f t="shared" si="32"/>
        <v>100</v>
      </c>
      <c r="I318" s="155" t="s">
        <v>148</v>
      </c>
      <c r="M318" s="121">
        <v>5600000</v>
      </c>
      <c r="N318" s="144">
        <f t="shared" si="29"/>
        <v>0</v>
      </c>
    </row>
    <row r="319" spans="1:14" ht="28.5" hidden="1">
      <c r="A319" s="92" t="s">
        <v>177</v>
      </c>
      <c r="B319" s="93" t="s">
        <v>178</v>
      </c>
      <c r="C319" s="124">
        <f>SUM(C320)</f>
        <v>3520000</v>
      </c>
      <c r="D319" s="124">
        <f>SUM(D320)</f>
        <v>2328000</v>
      </c>
      <c r="E319" s="124">
        <f>SUM(E320)</f>
        <v>0</v>
      </c>
      <c r="F319" s="154">
        <f t="shared" si="30"/>
        <v>2328000</v>
      </c>
      <c r="G319" s="154">
        <f t="shared" si="31"/>
        <v>1192000</v>
      </c>
      <c r="H319" s="156">
        <f t="shared" si="32"/>
        <v>66.13636363636364</v>
      </c>
      <c r="I319" s="155" t="s">
        <v>148</v>
      </c>
      <c r="M319" s="124">
        <f>SUM(M320)</f>
        <v>2328000</v>
      </c>
      <c r="N319" s="144">
        <f t="shared" si="29"/>
        <v>0</v>
      </c>
    </row>
    <row r="320" spans="1:14" hidden="1">
      <c r="A320" s="88" t="s">
        <v>141</v>
      </c>
      <c r="B320" s="89" t="s">
        <v>325</v>
      </c>
      <c r="C320" s="121">
        <v>3520000</v>
      </c>
      <c r="D320" s="121">
        <v>2328000</v>
      </c>
      <c r="E320" s="108">
        <v>0</v>
      </c>
      <c r="F320" s="154">
        <f t="shared" si="30"/>
        <v>2328000</v>
      </c>
      <c r="G320" s="154">
        <f t="shared" si="31"/>
        <v>1192000</v>
      </c>
      <c r="H320" s="156">
        <f t="shared" si="32"/>
        <v>66.13636363636364</v>
      </c>
      <c r="I320" s="155" t="s">
        <v>148</v>
      </c>
      <c r="M320" s="121">
        <v>2328000</v>
      </c>
      <c r="N320" s="144">
        <f t="shared" si="29"/>
        <v>0</v>
      </c>
    </row>
    <row r="321" spans="1:14" ht="33.75" hidden="1" customHeight="1">
      <c r="A321" s="98" t="s">
        <v>259</v>
      </c>
      <c r="B321" s="99" t="s">
        <v>328</v>
      </c>
      <c r="C321" s="131">
        <v>13540000</v>
      </c>
      <c r="D321" s="131">
        <f>D322+D324</f>
        <v>6996000</v>
      </c>
      <c r="E321" s="109"/>
      <c r="F321" s="154">
        <f t="shared" si="30"/>
        <v>6996000</v>
      </c>
      <c r="G321" s="154">
        <f t="shared" si="31"/>
        <v>6544000</v>
      </c>
      <c r="H321" s="156">
        <f t="shared" si="32"/>
        <v>51.669128508124075</v>
      </c>
      <c r="I321" s="155" t="s">
        <v>148</v>
      </c>
      <c r="M321" s="131">
        <f>M322+M324</f>
        <v>6996000</v>
      </c>
      <c r="N321" s="144">
        <f t="shared" si="29"/>
        <v>0</v>
      </c>
    </row>
    <row r="322" spans="1:14" hidden="1">
      <c r="A322" s="92" t="s">
        <v>158</v>
      </c>
      <c r="B322" s="93" t="s">
        <v>159</v>
      </c>
      <c r="C322" s="124">
        <f>SUM(C323:C323)</f>
        <v>4700000</v>
      </c>
      <c r="D322" s="124">
        <f>SUM(D323:D323)</f>
        <v>4700000</v>
      </c>
      <c r="E322" s="133"/>
      <c r="F322" s="154">
        <f t="shared" si="30"/>
        <v>4700000</v>
      </c>
      <c r="G322" s="154">
        <f t="shared" si="31"/>
        <v>0</v>
      </c>
      <c r="H322" s="156">
        <f t="shared" si="32"/>
        <v>100</v>
      </c>
      <c r="I322" s="155" t="s">
        <v>148</v>
      </c>
      <c r="M322" s="124">
        <f>SUM(M323:M323)</f>
        <v>4700000</v>
      </c>
      <c r="N322" s="144">
        <f t="shared" si="29"/>
        <v>0</v>
      </c>
    </row>
    <row r="323" spans="1:14" hidden="1">
      <c r="A323" s="88" t="s">
        <v>141</v>
      </c>
      <c r="B323" s="89" t="s">
        <v>324</v>
      </c>
      <c r="C323" s="121">
        <v>4700000</v>
      </c>
      <c r="D323" s="121">
        <v>4700000</v>
      </c>
      <c r="E323" s="109"/>
      <c r="F323" s="154">
        <f t="shared" si="30"/>
        <v>4700000</v>
      </c>
      <c r="G323" s="154">
        <f t="shared" si="31"/>
        <v>0</v>
      </c>
      <c r="H323" s="156">
        <f t="shared" si="32"/>
        <v>100</v>
      </c>
      <c r="I323" s="155" t="s">
        <v>148</v>
      </c>
      <c r="M323" s="121">
        <v>4700000</v>
      </c>
      <c r="N323" s="144">
        <f t="shared" si="29"/>
        <v>0</v>
      </c>
    </row>
    <row r="324" spans="1:14" ht="28.5" hidden="1">
      <c r="A324" s="92" t="s">
        <v>177</v>
      </c>
      <c r="B324" s="93" t="s">
        <v>178</v>
      </c>
      <c r="C324" s="124">
        <f>SUM(C325)</f>
        <v>3000000</v>
      </c>
      <c r="D324" s="124">
        <f>SUM(D325)</f>
        <v>2296000</v>
      </c>
      <c r="E324" s="133"/>
      <c r="F324" s="154">
        <f t="shared" si="30"/>
        <v>2296000</v>
      </c>
      <c r="G324" s="154">
        <f t="shared" si="31"/>
        <v>704000</v>
      </c>
      <c r="H324" s="156">
        <f t="shared" si="32"/>
        <v>76.533333333333331</v>
      </c>
      <c r="I324" s="155" t="s">
        <v>148</v>
      </c>
      <c r="M324" s="124">
        <f>SUM(M325)</f>
        <v>2296000</v>
      </c>
      <c r="N324" s="144">
        <f t="shared" si="29"/>
        <v>0</v>
      </c>
    </row>
    <row r="325" spans="1:14" hidden="1">
      <c r="A325" s="88" t="s">
        <v>141</v>
      </c>
      <c r="B325" s="89" t="s">
        <v>325</v>
      </c>
      <c r="C325" s="121">
        <v>3000000</v>
      </c>
      <c r="D325" s="121">
        <v>2296000</v>
      </c>
      <c r="E325" s="109"/>
      <c r="F325" s="154">
        <f t="shared" si="30"/>
        <v>2296000</v>
      </c>
      <c r="G325" s="154">
        <f t="shared" si="31"/>
        <v>704000</v>
      </c>
      <c r="H325" s="156">
        <f t="shared" si="32"/>
        <v>76.533333333333331</v>
      </c>
      <c r="I325" s="155" t="s">
        <v>148</v>
      </c>
      <c r="M325" s="121">
        <v>2296000</v>
      </c>
      <c r="N325" s="144">
        <f t="shared" si="29"/>
        <v>0</v>
      </c>
    </row>
    <row r="326" spans="1:14">
      <c r="A326" s="178" t="s">
        <v>329</v>
      </c>
      <c r="B326" s="179" t="s">
        <v>330</v>
      </c>
      <c r="C326" s="180">
        <v>465123000</v>
      </c>
      <c r="D326" s="180">
        <f>D327+D333+D340+D347+D354+D360+D367+D374+D382+D389+D395+D402</f>
        <v>43843000</v>
      </c>
      <c r="E326" s="181"/>
      <c r="F326" s="182">
        <f t="shared" si="30"/>
        <v>43843000</v>
      </c>
      <c r="G326" s="182">
        <f t="shared" si="31"/>
        <v>421280000</v>
      </c>
      <c r="H326" s="183">
        <f t="shared" si="32"/>
        <v>9.4261087927279448</v>
      </c>
      <c r="I326" s="178" t="s">
        <v>148</v>
      </c>
      <c r="M326" s="121">
        <f>M327+M333+M340+M347+M354+M360+M367+M374+M382+M389+M395+M402</f>
        <v>44613000</v>
      </c>
      <c r="N326" s="144">
        <f t="shared" si="29"/>
        <v>-770000</v>
      </c>
    </row>
    <row r="327" spans="1:14" hidden="1">
      <c r="A327" s="88" t="s">
        <v>204</v>
      </c>
      <c r="B327" s="89" t="s">
        <v>205</v>
      </c>
      <c r="C327" s="121">
        <v>8313000</v>
      </c>
      <c r="D327" s="121">
        <f>D328+D330</f>
        <v>1813000</v>
      </c>
      <c r="E327" s="109"/>
      <c r="F327" s="154">
        <f t="shared" si="30"/>
        <v>1813000</v>
      </c>
      <c r="G327" s="154">
        <f t="shared" si="31"/>
        <v>6500000</v>
      </c>
      <c r="H327" s="156">
        <f t="shared" si="32"/>
        <v>21.80921448333935</v>
      </c>
      <c r="I327" s="155" t="s">
        <v>148</v>
      </c>
      <c r="M327" s="121">
        <f>M328+M330</f>
        <v>1813000</v>
      </c>
      <c r="N327" s="144">
        <f t="shared" si="29"/>
        <v>0</v>
      </c>
    </row>
    <row r="328" spans="1:14" hidden="1">
      <c r="A328" s="92" t="s">
        <v>151</v>
      </c>
      <c r="B328" s="93" t="s">
        <v>152</v>
      </c>
      <c r="C328" s="124">
        <f>SUM(C329)</f>
        <v>1353000</v>
      </c>
      <c r="D328" s="124">
        <f>SUM(D329)</f>
        <v>1353000</v>
      </c>
      <c r="E328" s="124">
        <f>SUM(E329)</f>
        <v>0</v>
      </c>
      <c r="F328" s="154">
        <f t="shared" si="30"/>
        <v>1353000</v>
      </c>
      <c r="G328" s="154">
        <f t="shared" si="31"/>
        <v>0</v>
      </c>
      <c r="H328" s="156">
        <f t="shared" si="32"/>
        <v>100</v>
      </c>
      <c r="I328" s="155" t="s">
        <v>148</v>
      </c>
      <c r="M328" s="124">
        <f>SUM(M329)</f>
        <v>1353000</v>
      </c>
      <c r="N328" s="144">
        <f t="shared" si="29"/>
        <v>0</v>
      </c>
    </row>
    <row r="329" spans="1:14" hidden="1">
      <c r="A329" s="88" t="s">
        <v>141</v>
      </c>
      <c r="B329" s="89" t="s">
        <v>331</v>
      </c>
      <c r="C329" s="121">
        <v>1353000</v>
      </c>
      <c r="D329" s="121">
        <v>1353000</v>
      </c>
      <c r="E329" s="109"/>
      <c r="F329" s="154">
        <f t="shared" si="30"/>
        <v>1353000</v>
      </c>
      <c r="G329" s="154">
        <f t="shared" si="31"/>
        <v>0</v>
      </c>
      <c r="H329" s="156">
        <f t="shared" si="32"/>
        <v>100</v>
      </c>
      <c r="I329" s="155" t="s">
        <v>148</v>
      </c>
      <c r="M329" s="121">
        <v>1353000</v>
      </c>
      <c r="N329" s="144">
        <f t="shared" si="29"/>
        <v>0</v>
      </c>
    </row>
    <row r="330" spans="1:14" hidden="1">
      <c r="A330" s="92" t="s">
        <v>158</v>
      </c>
      <c r="B330" s="93" t="s">
        <v>159</v>
      </c>
      <c r="C330" s="124">
        <f>SUM(C331:C332)</f>
        <v>2520000</v>
      </c>
      <c r="D330" s="124">
        <f>SUM(D331:D332)</f>
        <v>460000</v>
      </c>
      <c r="E330" s="124">
        <f>SUM(E331:E332)</f>
        <v>0</v>
      </c>
      <c r="F330" s="154">
        <f t="shared" si="30"/>
        <v>460000</v>
      </c>
      <c r="G330" s="154">
        <f t="shared" si="31"/>
        <v>2060000</v>
      </c>
      <c r="H330" s="156">
        <f t="shared" si="32"/>
        <v>18.253968253968253</v>
      </c>
      <c r="I330" s="155" t="s">
        <v>148</v>
      </c>
      <c r="M330" s="124">
        <f>SUM(M331:M332)</f>
        <v>460000</v>
      </c>
      <c r="N330" s="144">
        <f t="shared" si="29"/>
        <v>0</v>
      </c>
    </row>
    <row r="331" spans="1:14" ht="33" hidden="1" customHeight="1">
      <c r="A331" s="88" t="s">
        <v>141</v>
      </c>
      <c r="B331" s="89" t="s">
        <v>332</v>
      </c>
      <c r="C331" s="121">
        <v>1600000</v>
      </c>
      <c r="D331" s="121">
        <v>0</v>
      </c>
      <c r="E331" s="109"/>
      <c r="F331" s="154">
        <f t="shared" si="30"/>
        <v>0</v>
      </c>
      <c r="G331" s="154">
        <f t="shared" si="31"/>
        <v>1600000</v>
      </c>
      <c r="H331" s="156">
        <f t="shared" si="32"/>
        <v>0</v>
      </c>
      <c r="I331" s="155" t="s">
        <v>148</v>
      </c>
      <c r="M331" s="121">
        <v>0</v>
      </c>
      <c r="N331" s="144">
        <f t="shared" si="29"/>
        <v>0</v>
      </c>
    </row>
    <row r="332" spans="1:14" ht="34.5" hidden="1" customHeight="1">
      <c r="A332" s="88" t="s">
        <v>141</v>
      </c>
      <c r="B332" s="89" t="s">
        <v>333</v>
      </c>
      <c r="C332" s="121">
        <v>920000</v>
      </c>
      <c r="D332" s="121">
        <v>460000</v>
      </c>
      <c r="E332" s="108">
        <v>0</v>
      </c>
      <c r="F332" s="154">
        <f t="shared" si="30"/>
        <v>460000</v>
      </c>
      <c r="G332" s="154">
        <f t="shared" si="31"/>
        <v>460000</v>
      </c>
      <c r="H332" s="156">
        <f t="shared" si="32"/>
        <v>50</v>
      </c>
      <c r="I332" s="155" t="s">
        <v>148</v>
      </c>
      <c r="M332" s="121">
        <v>460000</v>
      </c>
      <c r="N332" s="144">
        <f t="shared" si="29"/>
        <v>0</v>
      </c>
    </row>
    <row r="333" spans="1:14">
      <c r="A333" s="88" t="s">
        <v>212</v>
      </c>
      <c r="B333" s="89" t="s">
        <v>213</v>
      </c>
      <c r="C333" s="121">
        <v>10970000</v>
      </c>
      <c r="D333" s="121">
        <f>D334+D337</f>
        <v>2280000</v>
      </c>
      <c r="E333" s="108"/>
      <c r="F333" s="154">
        <f t="shared" si="30"/>
        <v>2280000</v>
      </c>
      <c r="G333" s="154">
        <f t="shared" si="31"/>
        <v>8690000</v>
      </c>
      <c r="H333" s="156">
        <f t="shared" si="32"/>
        <v>20.783956244302644</v>
      </c>
      <c r="I333" s="155" t="s">
        <v>148</v>
      </c>
      <c r="M333" s="121">
        <f>M334+M337</f>
        <v>3050000</v>
      </c>
      <c r="N333" s="144">
        <f>F333-M333</f>
        <v>-770000</v>
      </c>
    </row>
    <row r="334" spans="1:14">
      <c r="A334" s="92" t="s">
        <v>151</v>
      </c>
      <c r="B334" s="93" t="s">
        <v>152</v>
      </c>
      <c r="C334" s="124">
        <f>SUM(C335:C336)</f>
        <v>3180000</v>
      </c>
      <c r="D334" s="124">
        <f>SUM(D335:D336)</f>
        <v>1530000</v>
      </c>
      <c r="E334" s="124">
        <f>SUM(E335:E336)</f>
        <v>0</v>
      </c>
      <c r="F334" s="154">
        <f t="shared" si="30"/>
        <v>1530000</v>
      </c>
      <c r="G334" s="154">
        <f t="shared" si="31"/>
        <v>1650000</v>
      </c>
      <c r="H334" s="156">
        <f t="shared" si="32"/>
        <v>48.113207547169814</v>
      </c>
      <c r="I334" s="155" t="s">
        <v>148</v>
      </c>
      <c r="M334" s="124">
        <f>SUM(M335:M336)</f>
        <v>1530000</v>
      </c>
      <c r="N334" s="144">
        <f t="shared" si="29"/>
        <v>0</v>
      </c>
    </row>
    <row r="335" spans="1:14" ht="28.5">
      <c r="A335" s="88" t="s">
        <v>141</v>
      </c>
      <c r="B335" s="89" t="s">
        <v>334</v>
      </c>
      <c r="C335" s="121">
        <v>1650000</v>
      </c>
      <c r="D335" s="121">
        <v>0</v>
      </c>
      <c r="E335" s="108"/>
      <c r="F335" s="154">
        <f t="shared" si="30"/>
        <v>0</v>
      </c>
      <c r="G335" s="154">
        <f t="shared" si="31"/>
        <v>1650000</v>
      </c>
      <c r="H335" s="156">
        <f t="shared" si="32"/>
        <v>0</v>
      </c>
      <c r="I335" s="155" t="s">
        <v>148</v>
      </c>
      <c r="M335" s="121">
        <v>0</v>
      </c>
      <c r="N335" s="144">
        <f t="shared" si="29"/>
        <v>0</v>
      </c>
    </row>
    <row r="336" spans="1:14" ht="28.5">
      <c r="A336" s="88" t="s">
        <v>141</v>
      </c>
      <c r="B336" s="89" t="s">
        <v>335</v>
      </c>
      <c r="C336" s="121">
        <v>1530000</v>
      </c>
      <c r="D336" s="121">
        <v>1530000</v>
      </c>
      <c r="E336" s="108">
        <v>0</v>
      </c>
      <c r="F336" s="154">
        <f t="shared" si="30"/>
        <v>1530000</v>
      </c>
      <c r="G336" s="154">
        <f t="shared" si="31"/>
        <v>0</v>
      </c>
      <c r="H336" s="156">
        <f t="shared" si="32"/>
        <v>100</v>
      </c>
      <c r="I336" s="155" t="s">
        <v>148</v>
      </c>
      <c r="M336" s="121">
        <v>1530000</v>
      </c>
      <c r="N336" s="144">
        <f t="shared" ref="N336:N399" si="33">F336-M336</f>
        <v>0</v>
      </c>
    </row>
    <row r="337" spans="1:14">
      <c r="A337" s="92" t="s">
        <v>158</v>
      </c>
      <c r="B337" s="93" t="s">
        <v>159</v>
      </c>
      <c r="C337" s="124">
        <f>SUM(C338:C339)</f>
        <v>6260000</v>
      </c>
      <c r="D337" s="124">
        <f>SUM(D338:D339)</f>
        <v>750000</v>
      </c>
      <c r="E337" s="124">
        <f>SUM(E338:E339)</f>
        <v>770000</v>
      </c>
      <c r="F337" s="154">
        <f t="shared" si="30"/>
        <v>1520000</v>
      </c>
      <c r="G337" s="154">
        <f t="shared" si="31"/>
        <v>4740000</v>
      </c>
      <c r="H337" s="156">
        <f t="shared" si="32"/>
        <v>24.281150159744406</v>
      </c>
      <c r="I337" s="155" t="s">
        <v>148</v>
      </c>
      <c r="M337" s="124">
        <f>SUM(M338:M339)</f>
        <v>1520000</v>
      </c>
      <c r="N337" s="144">
        <f t="shared" si="33"/>
        <v>0</v>
      </c>
    </row>
    <row r="338" spans="1:14">
      <c r="A338" s="88" t="s">
        <v>141</v>
      </c>
      <c r="B338" s="89" t="s">
        <v>336</v>
      </c>
      <c r="C338" s="121">
        <v>3500000</v>
      </c>
      <c r="D338" s="121">
        <v>550000</v>
      </c>
      <c r="E338" s="121">
        <v>540000</v>
      </c>
      <c r="F338" s="154">
        <f t="shared" si="30"/>
        <v>1090000</v>
      </c>
      <c r="G338" s="154">
        <f t="shared" si="31"/>
        <v>2410000</v>
      </c>
      <c r="H338" s="156">
        <f t="shared" si="32"/>
        <v>31.142857142857146</v>
      </c>
      <c r="I338" s="155" t="s">
        <v>148</v>
      </c>
      <c r="K338" s="144">
        <f>C338-D338</f>
        <v>2950000</v>
      </c>
      <c r="M338" s="121">
        <v>1090000</v>
      </c>
      <c r="N338" s="144">
        <f t="shared" si="33"/>
        <v>0</v>
      </c>
    </row>
    <row r="339" spans="1:14">
      <c r="A339" s="88" t="s">
        <v>141</v>
      </c>
      <c r="B339" s="89" t="s">
        <v>337</v>
      </c>
      <c r="C339" s="121">
        <v>2760000</v>
      </c>
      <c r="D339" s="121">
        <v>200000</v>
      </c>
      <c r="E339" s="121">
        <v>230000</v>
      </c>
      <c r="F339" s="154">
        <f t="shared" si="30"/>
        <v>430000</v>
      </c>
      <c r="G339" s="154">
        <f t="shared" si="31"/>
        <v>2330000</v>
      </c>
      <c r="H339" s="156">
        <f t="shared" si="32"/>
        <v>15.579710144927535</v>
      </c>
      <c r="I339" s="155" t="s">
        <v>148</v>
      </c>
      <c r="M339" s="121">
        <v>430000</v>
      </c>
      <c r="N339" s="144">
        <f t="shared" si="33"/>
        <v>0</v>
      </c>
    </row>
    <row r="340" spans="1:14" hidden="1">
      <c r="A340" s="88" t="s">
        <v>216</v>
      </c>
      <c r="B340" s="89" t="s">
        <v>338</v>
      </c>
      <c r="C340" s="121">
        <v>10460000</v>
      </c>
      <c r="D340" s="121">
        <f>D341+D344</f>
        <v>2115000</v>
      </c>
      <c r="E340" s="121"/>
      <c r="F340" s="154">
        <f t="shared" si="30"/>
        <v>2115000</v>
      </c>
      <c r="G340" s="154">
        <f t="shared" si="31"/>
        <v>8345000</v>
      </c>
      <c r="H340" s="156">
        <f t="shared" si="32"/>
        <v>20.219885277246654</v>
      </c>
      <c r="I340" s="155" t="s">
        <v>148</v>
      </c>
      <c r="M340" s="121">
        <f>M341+M344</f>
        <v>2115000</v>
      </c>
      <c r="N340" s="144">
        <f t="shared" si="33"/>
        <v>0</v>
      </c>
    </row>
    <row r="341" spans="1:14" hidden="1">
      <c r="A341" s="92" t="s">
        <v>151</v>
      </c>
      <c r="B341" s="93" t="s">
        <v>152</v>
      </c>
      <c r="C341" s="124">
        <f>SUM(C342:C343)</f>
        <v>2460000</v>
      </c>
      <c r="D341" s="124">
        <f>SUM(D342:D343)</f>
        <v>1140000</v>
      </c>
      <c r="E341" s="133"/>
      <c r="F341" s="154">
        <f t="shared" si="30"/>
        <v>1140000</v>
      </c>
      <c r="G341" s="154">
        <f t="shared" si="31"/>
        <v>1320000</v>
      </c>
      <c r="H341" s="156">
        <f t="shared" si="32"/>
        <v>46.341463414634148</v>
      </c>
      <c r="I341" s="155" t="s">
        <v>148</v>
      </c>
      <c r="M341" s="124">
        <f>SUM(M342:M343)</f>
        <v>1140000</v>
      </c>
      <c r="N341" s="144">
        <f t="shared" si="33"/>
        <v>0</v>
      </c>
    </row>
    <row r="342" spans="1:14" ht="28.5" hidden="1">
      <c r="A342" s="88" t="s">
        <v>141</v>
      </c>
      <c r="B342" s="89" t="s">
        <v>339</v>
      </c>
      <c r="C342" s="121">
        <v>1230000</v>
      </c>
      <c r="D342" s="121">
        <v>1140000</v>
      </c>
      <c r="E342" s="109"/>
      <c r="F342" s="154">
        <f t="shared" si="30"/>
        <v>1140000</v>
      </c>
      <c r="G342" s="154">
        <f t="shared" si="31"/>
        <v>90000</v>
      </c>
      <c r="H342" s="156">
        <f t="shared" si="32"/>
        <v>92.682926829268297</v>
      </c>
      <c r="I342" s="155" t="s">
        <v>148</v>
      </c>
      <c r="M342" s="121">
        <v>1140000</v>
      </c>
      <c r="N342" s="144">
        <f t="shared" si="33"/>
        <v>0</v>
      </c>
    </row>
    <row r="343" spans="1:14" ht="28.5" hidden="1">
      <c r="A343" s="88" t="s">
        <v>141</v>
      </c>
      <c r="B343" s="89" t="s">
        <v>340</v>
      </c>
      <c r="C343" s="121">
        <v>1230000</v>
      </c>
      <c r="D343" s="121" t="s">
        <v>141</v>
      </c>
      <c r="E343" s="109"/>
      <c r="F343" s="154"/>
      <c r="G343" s="154">
        <f t="shared" si="31"/>
        <v>1230000</v>
      </c>
      <c r="H343" s="156">
        <f t="shared" si="32"/>
        <v>0</v>
      </c>
      <c r="I343" s="155" t="s">
        <v>148</v>
      </c>
      <c r="M343" s="121" t="s">
        <v>141</v>
      </c>
      <c r="N343" s="144" t="e">
        <f t="shared" si="33"/>
        <v>#VALUE!</v>
      </c>
    </row>
    <row r="344" spans="1:14" hidden="1">
      <c r="A344" s="92" t="s">
        <v>158</v>
      </c>
      <c r="B344" s="93" t="s">
        <v>159</v>
      </c>
      <c r="C344" s="124">
        <f>SUM(C345:C346)</f>
        <v>3290000</v>
      </c>
      <c r="D344" s="124">
        <f>SUM(D345:D346)</f>
        <v>975000</v>
      </c>
      <c r="E344" s="133"/>
      <c r="F344" s="154">
        <f t="shared" si="30"/>
        <v>975000</v>
      </c>
      <c r="G344" s="154">
        <f t="shared" si="31"/>
        <v>2315000</v>
      </c>
      <c r="H344" s="156">
        <f t="shared" si="32"/>
        <v>29.635258358662615</v>
      </c>
      <c r="I344" s="155" t="s">
        <v>148</v>
      </c>
      <c r="M344" s="124">
        <f>SUM(M345:M346)</f>
        <v>975000</v>
      </c>
      <c r="N344" s="144">
        <f t="shared" si="33"/>
        <v>0</v>
      </c>
    </row>
    <row r="345" spans="1:14" hidden="1">
      <c r="A345" s="88" t="s">
        <v>141</v>
      </c>
      <c r="B345" s="89" t="s">
        <v>336</v>
      </c>
      <c r="C345" s="121">
        <v>2140000</v>
      </c>
      <c r="D345" s="121">
        <v>750000</v>
      </c>
      <c r="E345" s="109"/>
      <c r="F345" s="154">
        <f t="shared" si="30"/>
        <v>750000</v>
      </c>
      <c r="G345" s="154">
        <f t="shared" si="31"/>
        <v>1390000</v>
      </c>
      <c r="H345" s="156">
        <f t="shared" si="32"/>
        <v>35.046728971962615</v>
      </c>
      <c r="I345" s="155" t="s">
        <v>148</v>
      </c>
      <c r="M345" s="121">
        <v>750000</v>
      </c>
      <c r="N345" s="144">
        <f t="shared" si="33"/>
        <v>0</v>
      </c>
    </row>
    <row r="346" spans="1:14" hidden="1">
      <c r="A346" s="88" t="s">
        <v>141</v>
      </c>
      <c r="B346" s="89" t="s">
        <v>341</v>
      </c>
      <c r="C346" s="121">
        <v>1150000</v>
      </c>
      <c r="D346" s="121">
        <v>225000</v>
      </c>
      <c r="E346" s="109"/>
      <c r="F346" s="154">
        <f t="shared" ref="F346:F407" si="34">E346+D346</f>
        <v>225000</v>
      </c>
      <c r="G346" s="154">
        <f t="shared" si="31"/>
        <v>925000</v>
      </c>
      <c r="H346" s="156">
        <f t="shared" si="32"/>
        <v>19.565217391304348</v>
      </c>
      <c r="I346" s="155" t="s">
        <v>148</v>
      </c>
      <c r="M346" s="121">
        <v>225000</v>
      </c>
      <c r="N346" s="144">
        <f t="shared" si="33"/>
        <v>0</v>
      </c>
    </row>
    <row r="347" spans="1:14" hidden="1">
      <c r="A347" s="88" t="s">
        <v>220</v>
      </c>
      <c r="B347" s="89" t="s">
        <v>221</v>
      </c>
      <c r="C347" s="121">
        <v>3720000</v>
      </c>
      <c r="D347" s="121">
        <f>D348+D351</f>
        <v>230000</v>
      </c>
      <c r="E347" s="109"/>
      <c r="F347" s="154">
        <f t="shared" si="34"/>
        <v>230000</v>
      </c>
      <c r="G347" s="154">
        <f t="shared" ref="G347:G408" si="35">C347-F347</f>
        <v>3490000</v>
      </c>
      <c r="H347" s="156">
        <f t="shared" ref="H347:H408" si="36">F347/C347*100</f>
        <v>6.182795698924731</v>
      </c>
      <c r="I347" s="155" t="s">
        <v>148</v>
      </c>
      <c r="M347" s="121">
        <f>M348+M351</f>
        <v>230000</v>
      </c>
      <c r="N347" s="144">
        <f t="shared" si="33"/>
        <v>0</v>
      </c>
    </row>
    <row r="348" spans="1:14" hidden="1">
      <c r="A348" s="92" t="s">
        <v>151</v>
      </c>
      <c r="B348" s="93" t="s">
        <v>152</v>
      </c>
      <c r="C348" s="124">
        <f>SUM(C349:C350)</f>
        <v>2850000</v>
      </c>
      <c r="D348" s="124">
        <f>SUM(D349:D350)</f>
        <v>0</v>
      </c>
      <c r="E348" s="124">
        <f t="shared" ref="E348:G348" si="37">SUM(E349:E350)</f>
        <v>0</v>
      </c>
      <c r="F348" s="164">
        <f t="shared" si="37"/>
        <v>0</v>
      </c>
      <c r="G348" s="164">
        <f t="shared" si="37"/>
        <v>2850000</v>
      </c>
      <c r="H348" s="156">
        <f t="shared" si="36"/>
        <v>0</v>
      </c>
      <c r="I348" s="155" t="s">
        <v>148</v>
      </c>
      <c r="M348" s="124">
        <f>SUM(M349:M350)</f>
        <v>0</v>
      </c>
      <c r="N348" s="144">
        <f t="shared" si="33"/>
        <v>0</v>
      </c>
    </row>
    <row r="349" spans="1:14" ht="28.5" hidden="1">
      <c r="A349" s="88" t="s">
        <v>141</v>
      </c>
      <c r="B349" s="89" t="s">
        <v>342</v>
      </c>
      <c r="C349" s="121">
        <v>1470000</v>
      </c>
      <c r="D349" s="121">
        <v>0</v>
      </c>
      <c r="E349" s="109"/>
      <c r="F349" s="154">
        <f t="shared" si="34"/>
        <v>0</v>
      </c>
      <c r="G349" s="154">
        <f t="shared" si="35"/>
        <v>1470000</v>
      </c>
      <c r="H349" s="156">
        <f t="shared" si="36"/>
        <v>0</v>
      </c>
      <c r="I349" s="155" t="s">
        <v>148</v>
      </c>
      <c r="M349" s="121">
        <v>0</v>
      </c>
      <c r="N349" s="144">
        <f t="shared" si="33"/>
        <v>0</v>
      </c>
    </row>
    <row r="350" spans="1:14" ht="28.5" hidden="1">
      <c r="A350" s="88"/>
      <c r="B350" s="89" t="s">
        <v>342</v>
      </c>
      <c r="C350" s="121">
        <v>1380000</v>
      </c>
      <c r="D350" s="121"/>
      <c r="E350" s="109"/>
      <c r="F350" s="154"/>
      <c r="G350" s="154">
        <f t="shared" si="35"/>
        <v>1380000</v>
      </c>
      <c r="H350" s="156">
        <f t="shared" si="36"/>
        <v>0</v>
      </c>
      <c r="I350" s="155" t="s">
        <v>148</v>
      </c>
      <c r="M350" s="121"/>
      <c r="N350" s="144">
        <f t="shared" si="33"/>
        <v>0</v>
      </c>
    </row>
    <row r="351" spans="1:14" hidden="1">
      <c r="A351" s="92" t="s">
        <v>158</v>
      </c>
      <c r="B351" s="93" t="s">
        <v>159</v>
      </c>
      <c r="C351" s="124">
        <f>SUM(C352:C353)</f>
        <v>2550000</v>
      </c>
      <c r="D351" s="124">
        <f>SUM(D352:D353)</f>
        <v>230000</v>
      </c>
      <c r="E351" s="124">
        <f>SUM(E352:E353)</f>
        <v>0</v>
      </c>
      <c r="F351" s="154">
        <f t="shared" si="34"/>
        <v>230000</v>
      </c>
      <c r="G351" s="154">
        <f t="shared" si="35"/>
        <v>2320000</v>
      </c>
      <c r="H351" s="156">
        <f t="shared" si="36"/>
        <v>9.0196078431372548</v>
      </c>
      <c r="I351" s="155" t="s">
        <v>148</v>
      </c>
      <c r="M351" s="124">
        <f>SUM(M352:M353)</f>
        <v>230000</v>
      </c>
      <c r="N351" s="144">
        <f t="shared" si="33"/>
        <v>0</v>
      </c>
    </row>
    <row r="352" spans="1:14" hidden="1">
      <c r="A352" s="88" t="s">
        <v>141</v>
      </c>
      <c r="B352" s="89" t="s">
        <v>336</v>
      </c>
      <c r="C352" s="121">
        <v>1800000</v>
      </c>
      <c r="D352" s="121">
        <v>0</v>
      </c>
      <c r="E352" s="108"/>
      <c r="F352" s="154">
        <f t="shared" si="34"/>
        <v>0</v>
      </c>
      <c r="G352" s="154">
        <f t="shared" si="35"/>
        <v>1800000</v>
      </c>
      <c r="H352" s="156">
        <f t="shared" si="36"/>
        <v>0</v>
      </c>
      <c r="I352" s="155" t="s">
        <v>148</v>
      </c>
      <c r="M352" s="121">
        <v>0</v>
      </c>
      <c r="N352" s="144">
        <f t="shared" si="33"/>
        <v>0</v>
      </c>
    </row>
    <row r="353" spans="1:14" hidden="1">
      <c r="A353" s="88" t="s">
        <v>141</v>
      </c>
      <c r="B353" s="89" t="s">
        <v>341</v>
      </c>
      <c r="C353" s="121">
        <v>750000</v>
      </c>
      <c r="D353" s="121">
        <v>230000</v>
      </c>
      <c r="E353" s="108">
        <v>0</v>
      </c>
      <c r="F353" s="154">
        <f t="shared" si="34"/>
        <v>230000</v>
      </c>
      <c r="G353" s="154">
        <f t="shared" si="35"/>
        <v>520000</v>
      </c>
      <c r="H353" s="156">
        <f t="shared" si="36"/>
        <v>30.666666666666664</v>
      </c>
      <c r="I353" s="155" t="s">
        <v>148</v>
      </c>
      <c r="M353" s="121">
        <v>230000</v>
      </c>
      <c r="N353" s="144">
        <f t="shared" si="33"/>
        <v>0</v>
      </c>
    </row>
    <row r="354" spans="1:14" hidden="1">
      <c r="A354" s="88" t="s">
        <v>226</v>
      </c>
      <c r="B354" s="89" t="s">
        <v>227</v>
      </c>
      <c r="C354" s="121">
        <v>4990000</v>
      </c>
      <c r="D354" s="121">
        <f>D355+D357</f>
        <v>2000000</v>
      </c>
      <c r="E354" s="108"/>
      <c r="F354" s="154">
        <f t="shared" si="34"/>
        <v>2000000</v>
      </c>
      <c r="G354" s="154">
        <f t="shared" si="35"/>
        <v>2990000</v>
      </c>
      <c r="H354" s="156">
        <f t="shared" si="36"/>
        <v>40.080160320641284</v>
      </c>
      <c r="I354" s="155" t="s">
        <v>148</v>
      </c>
      <c r="M354" s="121">
        <f>M355+M357</f>
        <v>2000000</v>
      </c>
      <c r="N354" s="144">
        <f t="shared" si="33"/>
        <v>0</v>
      </c>
    </row>
    <row r="355" spans="1:14" hidden="1">
      <c r="A355" s="92" t="s">
        <v>151</v>
      </c>
      <c r="B355" s="93" t="s">
        <v>152</v>
      </c>
      <c r="C355" s="124">
        <f>SUM(C356)</f>
        <v>1950000</v>
      </c>
      <c r="D355" s="124">
        <f>SUM(D356)</f>
        <v>0</v>
      </c>
      <c r="E355" s="133"/>
      <c r="F355" s="154">
        <f t="shared" si="34"/>
        <v>0</v>
      </c>
      <c r="G355" s="154">
        <f t="shared" si="35"/>
        <v>1950000</v>
      </c>
      <c r="H355" s="156">
        <f t="shared" si="36"/>
        <v>0</v>
      </c>
      <c r="I355" s="155" t="s">
        <v>148</v>
      </c>
      <c r="M355" s="124">
        <f>SUM(M356)</f>
        <v>0</v>
      </c>
      <c r="N355" s="144">
        <f t="shared" si="33"/>
        <v>0</v>
      </c>
    </row>
    <row r="356" spans="1:14" ht="28.5" hidden="1">
      <c r="A356" s="88" t="s">
        <v>141</v>
      </c>
      <c r="B356" s="89" t="s">
        <v>343</v>
      </c>
      <c r="C356" s="121">
        <v>1950000</v>
      </c>
      <c r="D356" s="121">
        <v>0</v>
      </c>
      <c r="E356" s="109"/>
      <c r="F356" s="154">
        <f t="shared" si="34"/>
        <v>0</v>
      </c>
      <c r="G356" s="154">
        <f t="shared" si="35"/>
        <v>1950000</v>
      </c>
      <c r="H356" s="156">
        <f t="shared" si="36"/>
        <v>0</v>
      </c>
      <c r="I356" s="155" t="s">
        <v>148</v>
      </c>
      <c r="M356" s="121">
        <v>0</v>
      </c>
      <c r="N356" s="144">
        <f t="shared" si="33"/>
        <v>0</v>
      </c>
    </row>
    <row r="357" spans="1:14" hidden="1">
      <c r="A357" s="92" t="s">
        <v>158</v>
      </c>
      <c r="B357" s="93" t="s">
        <v>159</v>
      </c>
      <c r="C357" s="124">
        <f>SUM(C358:C359)</f>
        <v>2000000</v>
      </c>
      <c r="D357" s="124">
        <f>SUM(D358:D359)</f>
        <v>2000000</v>
      </c>
      <c r="E357" s="133"/>
      <c r="F357" s="154">
        <f t="shared" si="34"/>
        <v>2000000</v>
      </c>
      <c r="G357" s="154">
        <f t="shared" si="35"/>
        <v>0</v>
      </c>
      <c r="H357" s="156">
        <f t="shared" si="36"/>
        <v>100</v>
      </c>
      <c r="I357" s="155" t="s">
        <v>148</v>
      </c>
      <c r="M357" s="124">
        <f>SUM(M358:M359)</f>
        <v>2000000</v>
      </c>
      <c r="N357" s="144">
        <f t="shared" si="33"/>
        <v>0</v>
      </c>
    </row>
    <row r="358" spans="1:14" hidden="1">
      <c r="A358" s="88" t="s">
        <v>141</v>
      </c>
      <c r="B358" s="89" t="s">
        <v>336</v>
      </c>
      <c r="C358" s="121">
        <v>1080000</v>
      </c>
      <c r="D358" s="121">
        <v>1080000</v>
      </c>
      <c r="E358" s="109"/>
      <c r="F358" s="154">
        <f t="shared" si="34"/>
        <v>1080000</v>
      </c>
      <c r="G358" s="154">
        <f t="shared" si="35"/>
        <v>0</v>
      </c>
      <c r="H358" s="156">
        <f t="shared" si="36"/>
        <v>100</v>
      </c>
      <c r="I358" s="155" t="s">
        <v>148</v>
      </c>
      <c r="M358" s="121">
        <v>1080000</v>
      </c>
      <c r="N358" s="144">
        <f t="shared" si="33"/>
        <v>0</v>
      </c>
    </row>
    <row r="359" spans="1:14" ht="28.5" hidden="1">
      <c r="A359" s="88" t="s">
        <v>141</v>
      </c>
      <c r="B359" s="89" t="s">
        <v>344</v>
      </c>
      <c r="C359" s="121">
        <v>920000</v>
      </c>
      <c r="D359" s="121">
        <v>920000</v>
      </c>
      <c r="E359" s="109"/>
      <c r="F359" s="154">
        <f t="shared" si="34"/>
        <v>920000</v>
      </c>
      <c r="G359" s="154">
        <f t="shared" si="35"/>
        <v>0</v>
      </c>
      <c r="H359" s="156">
        <f t="shared" si="36"/>
        <v>100</v>
      </c>
      <c r="I359" s="155" t="s">
        <v>148</v>
      </c>
      <c r="M359" s="121">
        <v>920000</v>
      </c>
      <c r="N359" s="144">
        <f t="shared" si="33"/>
        <v>0</v>
      </c>
    </row>
    <row r="360" spans="1:14" hidden="1">
      <c r="A360" s="88" t="s">
        <v>232</v>
      </c>
      <c r="B360" s="89" t="s">
        <v>233</v>
      </c>
      <c r="C360" s="121">
        <v>12180000</v>
      </c>
      <c r="D360" s="121">
        <f>D361+D364</f>
        <v>5725000</v>
      </c>
      <c r="E360" s="109"/>
      <c r="F360" s="154">
        <f t="shared" si="34"/>
        <v>5725000</v>
      </c>
      <c r="G360" s="154">
        <f t="shared" si="35"/>
        <v>6455000</v>
      </c>
      <c r="H360" s="156">
        <f t="shared" si="36"/>
        <v>47.003284072249592</v>
      </c>
      <c r="I360" s="155" t="s">
        <v>148</v>
      </c>
      <c r="M360" s="121">
        <f>M361+M364</f>
        <v>5725000</v>
      </c>
      <c r="N360" s="144">
        <f t="shared" si="33"/>
        <v>0</v>
      </c>
    </row>
    <row r="361" spans="1:14" hidden="1">
      <c r="A361" s="92" t="s">
        <v>151</v>
      </c>
      <c r="B361" s="93" t="s">
        <v>152</v>
      </c>
      <c r="C361" s="124">
        <f>SUM(C362:C363)</f>
        <v>3690000</v>
      </c>
      <c r="D361" s="124">
        <f>SUM(D362:D363)</f>
        <v>1665000</v>
      </c>
      <c r="E361" s="124">
        <f>SUM(E362:E363)</f>
        <v>0</v>
      </c>
      <c r="F361" s="154">
        <f t="shared" si="34"/>
        <v>1665000</v>
      </c>
      <c r="G361" s="154">
        <f t="shared" si="35"/>
        <v>2025000</v>
      </c>
      <c r="H361" s="156">
        <f t="shared" si="36"/>
        <v>45.121951219512198</v>
      </c>
      <c r="I361" s="155" t="s">
        <v>148</v>
      </c>
      <c r="M361" s="124">
        <f>SUM(M362:M363)</f>
        <v>1665000</v>
      </c>
      <c r="N361" s="144">
        <f t="shared" si="33"/>
        <v>0</v>
      </c>
    </row>
    <row r="362" spans="1:14" hidden="1">
      <c r="A362" s="88" t="s">
        <v>141</v>
      </c>
      <c r="B362" s="89" t="s">
        <v>331</v>
      </c>
      <c r="C362" s="121">
        <v>2070000</v>
      </c>
      <c r="D362" s="121">
        <v>0</v>
      </c>
      <c r="E362" s="108"/>
      <c r="F362" s="154">
        <f t="shared" si="34"/>
        <v>0</v>
      </c>
      <c r="G362" s="154">
        <f t="shared" si="35"/>
        <v>2070000</v>
      </c>
      <c r="H362" s="156">
        <f t="shared" si="36"/>
        <v>0</v>
      </c>
      <c r="I362" s="155" t="s">
        <v>148</v>
      </c>
      <c r="M362" s="121">
        <v>0</v>
      </c>
      <c r="N362" s="144">
        <f t="shared" si="33"/>
        <v>0</v>
      </c>
    </row>
    <row r="363" spans="1:14" hidden="1">
      <c r="A363" s="88" t="s">
        <v>141</v>
      </c>
      <c r="B363" s="89" t="s">
        <v>345</v>
      </c>
      <c r="C363" s="121">
        <v>1620000</v>
      </c>
      <c r="D363" s="121">
        <v>1665000</v>
      </c>
      <c r="E363" s="108">
        <v>0</v>
      </c>
      <c r="F363" s="154">
        <f t="shared" si="34"/>
        <v>1665000</v>
      </c>
      <c r="G363" s="154">
        <f t="shared" si="35"/>
        <v>-45000</v>
      </c>
      <c r="H363" s="156">
        <f t="shared" si="36"/>
        <v>102.77777777777777</v>
      </c>
      <c r="I363" s="155" t="s">
        <v>148</v>
      </c>
      <c r="M363" s="121">
        <v>1665000</v>
      </c>
      <c r="N363" s="144">
        <f t="shared" si="33"/>
        <v>0</v>
      </c>
    </row>
    <row r="364" spans="1:14" hidden="1">
      <c r="A364" s="92" t="s">
        <v>158</v>
      </c>
      <c r="B364" s="93" t="s">
        <v>159</v>
      </c>
      <c r="C364" s="124">
        <f>SUM(C365:C366)</f>
        <v>10220000</v>
      </c>
      <c r="D364" s="124">
        <f>SUM(D365:D366)</f>
        <v>4060000</v>
      </c>
      <c r="E364" s="124">
        <f>SUM(E365:E366)</f>
        <v>0</v>
      </c>
      <c r="F364" s="154">
        <f t="shared" si="34"/>
        <v>4060000</v>
      </c>
      <c r="G364" s="154">
        <f t="shared" si="35"/>
        <v>6160000</v>
      </c>
      <c r="H364" s="156">
        <f t="shared" si="36"/>
        <v>39.726027397260275</v>
      </c>
      <c r="I364" s="155" t="s">
        <v>148</v>
      </c>
      <c r="M364" s="124">
        <f>SUM(M365:M366)</f>
        <v>4060000</v>
      </c>
      <c r="N364" s="144">
        <f t="shared" si="33"/>
        <v>0</v>
      </c>
    </row>
    <row r="365" spans="1:14" hidden="1">
      <c r="A365" s="88" t="s">
        <v>141</v>
      </c>
      <c r="B365" s="89" t="s">
        <v>336</v>
      </c>
      <c r="C365" s="121">
        <v>7000000</v>
      </c>
      <c r="D365" s="121">
        <v>2680000</v>
      </c>
      <c r="E365" s="121"/>
      <c r="F365" s="154">
        <f t="shared" si="34"/>
        <v>2680000</v>
      </c>
      <c r="G365" s="154">
        <f t="shared" si="35"/>
        <v>4320000</v>
      </c>
      <c r="H365" s="156">
        <f t="shared" si="36"/>
        <v>38.285714285714285</v>
      </c>
      <c r="I365" s="155" t="s">
        <v>148</v>
      </c>
      <c r="K365" s="144">
        <f>C365-D365+470000</f>
        <v>4790000</v>
      </c>
      <c r="M365" s="121">
        <v>2680000</v>
      </c>
      <c r="N365" s="144">
        <f t="shared" si="33"/>
        <v>0</v>
      </c>
    </row>
    <row r="366" spans="1:14" hidden="1">
      <c r="A366" s="88" t="s">
        <v>141</v>
      </c>
      <c r="B366" s="89" t="s">
        <v>341</v>
      </c>
      <c r="C366" s="121">
        <v>3220000</v>
      </c>
      <c r="D366" s="121">
        <v>1380000</v>
      </c>
      <c r="E366" s="121"/>
      <c r="F366" s="154">
        <f t="shared" si="34"/>
        <v>1380000</v>
      </c>
      <c r="G366" s="154">
        <f t="shared" si="35"/>
        <v>1840000</v>
      </c>
      <c r="H366" s="156">
        <f t="shared" si="36"/>
        <v>42.857142857142854</v>
      </c>
      <c r="I366" s="155" t="s">
        <v>148</v>
      </c>
      <c r="K366" s="144">
        <f>C366-D366+230000</f>
        <v>2070000</v>
      </c>
      <c r="M366" s="121">
        <v>1380000</v>
      </c>
      <c r="N366" s="144">
        <f t="shared" si="33"/>
        <v>0</v>
      </c>
    </row>
    <row r="367" spans="1:14" hidden="1">
      <c r="A367" s="88" t="s">
        <v>237</v>
      </c>
      <c r="B367" s="89" t="s">
        <v>346</v>
      </c>
      <c r="C367" s="121">
        <v>9300000</v>
      </c>
      <c r="D367" s="121">
        <f>D368+D371</f>
        <v>4885000</v>
      </c>
      <c r="E367" s="109"/>
      <c r="F367" s="154">
        <f t="shared" si="34"/>
        <v>4885000</v>
      </c>
      <c r="G367" s="154">
        <f t="shared" si="35"/>
        <v>4415000</v>
      </c>
      <c r="H367" s="156">
        <f t="shared" si="36"/>
        <v>52.526881720430104</v>
      </c>
      <c r="I367" s="155" t="s">
        <v>148</v>
      </c>
      <c r="M367" s="121">
        <f>M368+M371</f>
        <v>4885000</v>
      </c>
      <c r="N367" s="144">
        <f t="shared" si="33"/>
        <v>0</v>
      </c>
    </row>
    <row r="368" spans="1:14" hidden="1">
      <c r="A368" s="92" t="s">
        <v>151</v>
      </c>
      <c r="B368" s="93" t="s">
        <v>152</v>
      </c>
      <c r="C368" s="124">
        <f>SUM(C369:C370)</f>
        <v>3300000</v>
      </c>
      <c r="D368" s="124">
        <f>SUM(D369:D370)</f>
        <v>3270000</v>
      </c>
      <c r="E368" s="133"/>
      <c r="F368" s="154">
        <f t="shared" si="34"/>
        <v>3270000</v>
      </c>
      <c r="G368" s="154">
        <f t="shared" si="35"/>
        <v>30000</v>
      </c>
      <c r="H368" s="156">
        <f t="shared" si="36"/>
        <v>99.090909090909093</v>
      </c>
      <c r="I368" s="155" t="s">
        <v>148</v>
      </c>
      <c r="M368" s="124">
        <f>SUM(M369:M370)</f>
        <v>3270000</v>
      </c>
      <c r="N368" s="144">
        <f t="shared" si="33"/>
        <v>0</v>
      </c>
    </row>
    <row r="369" spans="1:14" ht="28.5" hidden="1">
      <c r="A369" s="88" t="s">
        <v>141</v>
      </c>
      <c r="B369" s="89" t="s">
        <v>347</v>
      </c>
      <c r="C369" s="121">
        <v>1650000</v>
      </c>
      <c r="D369" s="121">
        <v>1620000</v>
      </c>
      <c r="E369" s="109"/>
      <c r="F369" s="154">
        <f t="shared" si="34"/>
        <v>1620000</v>
      </c>
      <c r="G369" s="154">
        <f t="shared" si="35"/>
        <v>30000</v>
      </c>
      <c r="H369" s="156">
        <f t="shared" si="36"/>
        <v>98.181818181818187</v>
      </c>
      <c r="I369" s="155" t="s">
        <v>148</v>
      </c>
      <c r="M369" s="121">
        <v>1620000</v>
      </c>
      <c r="N369" s="144">
        <f t="shared" si="33"/>
        <v>0</v>
      </c>
    </row>
    <row r="370" spans="1:14" ht="28.5" hidden="1">
      <c r="A370" s="88" t="s">
        <v>141</v>
      </c>
      <c r="B370" s="89" t="s">
        <v>348</v>
      </c>
      <c r="C370" s="121">
        <v>1650000</v>
      </c>
      <c r="D370" s="121">
        <v>1650000</v>
      </c>
      <c r="E370" s="109"/>
      <c r="F370" s="154">
        <f t="shared" si="34"/>
        <v>1650000</v>
      </c>
      <c r="G370" s="154">
        <f t="shared" si="35"/>
        <v>0</v>
      </c>
      <c r="H370" s="156">
        <f t="shared" si="36"/>
        <v>100</v>
      </c>
      <c r="I370" s="155" t="s">
        <v>148</v>
      </c>
      <c r="M370" s="121">
        <v>1650000</v>
      </c>
      <c r="N370" s="144">
        <f t="shared" si="33"/>
        <v>0</v>
      </c>
    </row>
    <row r="371" spans="1:14" hidden="1">
      <c r="A371" s="92" t="s">
        <v>158</v>
      </c>
      <c r="B371" s="93" t="s">
        <v>159</v>
      </c>
      <c r="C371" s="124">
        <f>SUM(C372:C373)</f>
        <v>4820000</v>
      </c>
      <c r="D371" s="124">
        <f>SUM(D372:D373)</f>
        <v>1615000</v>
      </c>
      <c r="E371" s="133"/>
      <c r="F371" s="154">
        <f t="shared" si="34"/>
        <v>1615000</v>
      </c>
      <c r="G371" s="154">
        <f t="shared" si="35"/>
        <v>3205000</v>
      </c>
      <c r="H371" s="156">
        <f t="shared" si="36"/>
        <v>33.50622406639004</v>
      </c>
      <c r="I371" s="155" t="s">
        <v>148</v>
      </c>
      <c r="M371" s="124">
        <f>SUM(M372:M373)</f>
        <v>1615000</v>
      </c>
      <c r="N371" s="144">
        <f t="shared" si="33"/>
        <v>0</v>
      </c>
    </row>
    <row r="372" spans="1:14" ht="28.5" hidden="1">
      <c r="A372" s="88" t="s">
        <v>141</v>
      </c>
      <c r="B372" s="89" t="s">
        <v>349</v>
      </c>
      <c r="C372" s="121">
        <v>3670000</v>
      </c>
      <c r="D372" s="121">
        <v>1065000</v>
      </c>
      <c r="E372" s="109"/>
      <c r="F372" s="154">
        <f t="shared" si="34"/>
        <v>1065000</v>
      </c>
      <c r="G372" s="154">
        <f t="shared" si="35"/>
        <v>2605000</v>
      </c>
      <c r="H372" s="156">
        <f t="shared" si="36"/>
        <v>29.019073569482291</v>
      </c>
      <c r="I372" s="155" t="s">
        <v>148</v>
      </c>
      <c r="M372" s="121">
        <v>1065000</v>
      </c>
      <c r="N372" s="144">
        <f t="shared" si="33"/>
        <v>0</v>
      </c>
    </row>
    <row r="373" spans="1:14" ht="28.5" hidden="1">
      <c r="A373" s="88" t="s">
        <v>141</v>
      </c>
      <c r="B373" s="89" t="s">
        <v>350</v>
      </c>
      <c r="C373" s="121">
        <v>1150000</v>
      </c>
      <c r="D373" s="121">
        <v>550000</v>
      </c>
      <c r="E373" s="109"/>
      <c r="F373" s="154">
        <f t="shared" si="34"/>
        <v>550000</v>
      </c>
      <c r="G373" s="154">
        <f t="shared" si="35"/>
        <v>600000</v>
      </c>
      <c r="H373" s="156">
        <f t="shared" si="36"/>
        <v>47.826086956521742</v>
      </c>
      <c r="I373" s="155" t="s">
        <v>148</v>
      </c>
      <c r="M373" s="121">
        <v>550000</v>
      </c>
      <c r="N373" s="144">
        <f t="shared" si="33"/>
        <v>0</v>
      </c>
    </row>
    <row r="374" spans="1:14" hidden="1">
      <c r="A374" s="88" t="s">
        <v>243</v>
      </c>
      <c r="B374" s="89" t="s">
        <v>244</v>
      </c>
      <c r="C374" s="121">
        <v>25905000</v>
      </c>
      <c r="D374" s="121">
        <f>+D375+D379</f>
        <v>7705000</v>
      </c>
      <c r="E374" s="109"/>
      <c r="F374" s="154">
        <f t="shared" si="34"/>
        <v>7705000</v>
      </c>
      <c r="G374" s="154">
        <f t="shared" si="35"/>
        <v>18200000</v>
      </c>
      <c r="H374" s="156">
        <f t="shared" si="36"/>
        <v>29.743292800617642</v>
      </c>
      <c r="I374" s="155" t="s">
        <v>148</v>
      </c>
      <c r="M374" s="121">
        <f>+M375+M379</f>
        <v>7705000</v>
      </c>
      <c r="N374" s="144">
        <f t="shared" si="33"/>
        <v>0</v>
      </c>
    </row>
    <row r="375" spans="1:14" hidden="1">
      <c r="A375" s="92" t="s">
        <v>151</v>
      </c>
      <c r="B375" s="93" t="s">
        <v>152</v>
      </c>
      <c r="C375" s="124">
        <f>SUM(C376:C378)</f>
        <v>15420000</v>
      </c>
      <c r="D375" s="124">
        <f>SUM(D376:D378)</f>
        <v>5165000</v>
      </c>
      <c r="E375" s="124">
        <f>SUM(E376:E378)</f>
        <v>0</v>
      </c>
      <c r="F375" s="154">
        <f t="shared" si="34"/>
        <v>5165000</v>
      </c>
      <c r="G375" s="154">
        <f t="shared" si="35"/>
        <v>10255000</v>
      </c>
      <c r="H375" s="156">
        <f t="shared" si="36"/>
        <v>33.495460440985731</v>
      </c>
      <c r="I375" s="155" t="s">
        <v>148</v>
      </c>
      <c r="M375" s="124">
        <f>SUM(M376:M378)</f>
        <v>5165000</v>
      </c>
      <c r="N375" s="144">
        <f t="shared" si="33"/>
        <v>0</v>
      </c>
    </row>
    <row r="376" spans="1:14" hidden="1">
      <c r="A376" s="88" t="s">
        <v>141</v>
      </c>
      <c r="B376" s="89" t="s">
        <v>351</v>
      </c>
      <c r="C376" s="121">
        <v>4500000</v>
      </c>
      <c r="D376" s="121">
        <v>4140000</v>
      </c>
      <c r="E376" s="108">
        <v>0</v>
      </c>
      <c r="F376" s="154"/>
      <c r="G376" s="154">
        <f t="shared" si="35"/>
        <v>4500000</v>
      </c>
      <c r="H376" s="156">
        <f t="shared" si="36"/>
        <v>0</v>
      </c>
      <c r="I376" s="155" t="s">
        <v>148</v>
      </c>
      <c r="M376" s="121">
        <v>4140000</v>
      </c>
      <c r="N376" s="144">
        <f t="shared" si="33"/>
        <v>-4140000</v>
      </c>
    </row>
    <row r="377" spans="1:14" hidden="1">
      <c r="A377" s="88" t="s">
        <v>141</v>
      </c>
      <c r="B377" s="89" t="s">
        <v>352</v>
      </c>
      <c r="C377" s="121">
        <v>7560000</v>
      </c>
      <c r="D377" s="121" t="s">
        <v>141</v>
      </c>
      <c r="E377" s="108"/>
      <c r="F377" s="154"/>
      <c r="G377" s="154">
        <f t="shared" si="35"/>
        <v>7560000</v>
      </c>
      <c r="H377" s="156">
        <f t="shared" si="36"/>
        <v>0</v>
      </c>
      <c r="I377" s="155" t="s">
        <v>148</v>
      </c>
      <c r="M377" s="121" t="s">
        <v>141</v>
      </c>
      <c r="N377" s="144" t="e">
        <f t="shared" si="33"/>
        <v>#VALUE!</v>
      </c>
    </row>
    <row r="378" spans="1:14" hidden="1">
      <c r="A378" s="88" t="s">
        <v>141</v>
      </c>
      <c r="B378" s="89" t="s">
        <v>353</v>
      </c>
      <c r="C378" s="121">
        <v>3360000</v>
      </c>
      <c r="D378" s="121">
        <v>1025000</v>
      </c>
      <c r="E378" s="109"/>
      <c r="F378" s="154">
        <f t="shared" si="34"/>
        <v>1025000</v>
      </c>
      <c r="G378" s="154">
        <f t="shared" si="35"/>
        <v>2335000</v>
      </c>
      <c r="H378" s="156">
        <f t="shared" si="36"/>
        <v>30.505952380952383</v>
      </c>
      <c r="I378" s="155" t="s">
        <v>148</v>
      </c>
      <c r="M378" s="121">
        <v>1025000</v>
      </c>
      <c r="N378" s="144">
        <f t="shared" si="33"/>
        <v>0</v>
      </c>
    </row>
    <row r="379" spans="1:14" hidden="1">
      <c r="A379" s="92" t="s">
        <v>158</v>
      </c>
      <c r="B379" s="93" t="s">
        <v>159</v>
      </c>
      <c r="C379" s="124">
        <f>SUM(C380:C381)</f>
        <v>20360000</v>
      </c>
      <c r="D379" s="124">
        <f>SUM(D380:D381)</f>
        <v>2540000</v>
      </c>
      <c r="E379" s="124">
        <f>SUM(E380:E381)</f>
        <v>0</v>
      </c>
      <c r="F379" s="154">
        <f t="shared" si="34"/>
        <v>2540000</v>
      </c>
      <c r="G379" s="154">
        <f t="shared" si="35"/>
        <v>17820000</v>
      </c>
      <c r="H379" s="156">
        <f t="shared" si="36"/>
        <v>12.475442043222005</v>
      </c>
      <c r="I379" s="155" t="s">
        <v>148</v>
      </c>
      <c r="M379" s="124">
        <f>SUM(M380:M381)</f>
        <v>2540000</v>
      </c>
      <c r="N379" s="144">
        <f t="shared" si="33"/>
        <v>0</v>
      </c>
    </row>
    <row r="380" spans="1:14" hidden="1">
      <c r="A380" s="88" t="s">
        <v>141</v>
      </c>
      <c r="B380" s="89" t="s">
        <v>354</v>
      </c>
      <c r="C380" s="121">
        <v>5520000</v>
      </c>
      <c r="D380" s="121">
        <v>600000</v>
      </c>
      <c r="E380" s="121"/>
      <c r="F380" s="154">
        <f t="shared" si="34"/>
        <v>600000</v>
      </c>
      <c r="G380" s="154">
        <f t="shared" si="35"/>
        <v>4920000</v>
      </c>
      <c r="H380" s="156">
        <f t="shared" si="36"/>
        <v>10.869565217391305</v>
      </c>
      <c r="I380" s="155" t="s">
        <v>148</v>
      </c>
      <c r="K380" s="144">
        <f>C380-D380</f>
        <v>4920000</v>
      </c>
      <c r="M380" s="121">
        <v>600000</v>
      </c>
      <c r="N380" s="144">
        <f t="shared" si="33"/>
        <v>0</v>
      </c>
    </row>
    <row r="381" spans="1:14" hidden="1">
      <c r="A381" s="88" t="s">
        <v>141</v>
      </c>
      <c r="B381" s="89" t="s">
        <v>355</v>
      </c>
      <c r="C381" s="121">
        <v>14840000</v>
      </c>
      <c r="D381" s="121">
        <v>1940000</v>
      </c>
      <c r="E381" s="121"/>
      <c r="F381" s="154">
        <f t="shared" si="34"/>
        <v>1940000</v>
      </c>
      <c r="G381" s="154">
        <f t="shared" si="35"/>
        <v>12900000</v>
      </c>
      <c r="H381" s="156">
        <f t="shared" si="36"/>
        <v>13.072776280323451</v>
      </c>
      <c r="I381" s="155" t="s">
        <v>148</v>
      </c>
      <c r="K381" s="144">
        <f>C381-D381+1600000</f>
        <v>14500000</v>
      </c>
      <c r="M381" s="121">
        <v>1940000</v>
      </c>
      <c r="N381" s="144">
        <f t="shared" si="33"/>
        <v>0</v>
      </c>
    </row>
    <row r="382" spans="1:14" hidden="1">
      <c r="A382" s="88" t="s">
        <v>248</v>
      </c>
      <c r="B382" s="89" t="s">
        <v>356</v>
      </c>
      <c r="C382" s="121">
        <v>5420000</v>
      </c>
      <c r="D382" s="121">
        <f>+D383+D386</f>
        <v>2900000</v>
      </c>
      <c r="E382" s="109"/>
      <c r="F382" s="154">
        <f t="shared" si="34"/>
        <v>2900000</v>
      </c>
      <c r="G382" s="154">
        <f t="shared" si="35"/>
        <v>2520000</v>
      </c>
      <c r="H382" s="156">
        <f t="shared" si="36"/>
        <v>53.505535055350549</v>
      </c>
      <c r="I382" s="155" t="s">
        <v>148</v>
      </c>
      <c r="M382" s="121">
        <f>+M383+M386</f>
        <v>2900000</v>
      </c>
      <c r="N382" s="144">
        <f t="shared" si="33"/>
        <v>0</v>
      </c>
    </row>
    <row r="383" spans="1:14" hidden="1">
      <c r="A383" s="92" t="s">
        <v>151</v>
      </c>
      <c r="B383" s="93" t="s">
        <v>152</v>
      </c>
      <c r="C383" s="124">
        <f>SUM(C384:C385)</f>
        <v>4060000</v>
      </c>
      <c r="D383" s="124">
        <f>SUM(D384:D385)</f>
        <v>2700000</v>
      </c>
      <c r="E383" s="133"/>
      <c r="F383" s="154">
        <f t="shared" si="34"/>
        <v>2700000</v>
      </c>
      <c r="G383" s="154">
        <f t="shared" si="35"/>
        <v>1360000</v>
      </c>
      <c r="H383" s="156">
        <f t="shared" si="36"/>
        <v>66.502463054187189</v>
      </c>
      <c r="I383" s="155" t="s">
        <v>148</v>
      </c>
      <c r="M383" s="124">
        <f>SUM(M384:M385)</f>
        <v>2700000</v>
      </c>
      <c r="N383" s="144">
        <f t="shared" si="33"/>
        <v>0</v>
      </c>
    </row>
    <row r="384" spans="1:14" ht="28.5" hidden="1">
      <c r="A384" s="88" t="s">
        <v>141</v>
      </c>
      <c r="B384" s="89" t="s">
        <v>357</v>
      </c>
      <c r="C384" s="121">
        <v>2700000</v>
      </c>
      <c r="D384" s="121">
        <v>2700000</v>
      </c>
      <c r="E384" s="109"/>
      <c r="F384" s="154">
        <f t="shared" si="34"/>
        <v>2700000</v>
      </c>
      <c r="G384" s="154">
        <f t="shared" si="35"/>
        <v>0</v>
      </c>
      <c r="H384" s="156">
        <f t="shared" si="36"/>
        <v>100</v>
      </c>
      <c r="I384" s="155" t="s">
        <v>148</v>
      </c>
      <c r="M384" s="121">
        <v>2700000</v>
      </c>
      <c r="N384" s="144">
        <f t="shared" si="33"/>
        <v>0</v>
      </c>
    </row>
    <row r="385" spans="1:14" ht="28.5" hidden="1">
      <c r="A385" s="88"/>
      <c r="B385" s="107" t="s">
        <v>367</v>
      </c>
      <c r="C385" s="121">
        <v>1360000</v>
      </c>
      <c r="D385" s="121"/>
      <c r="E385" s="109"/>
      <c r="F385" s="154"/>
      <c r="G385" s="154">
        <f t="shared" si="35"/>
        <v>1360000</v>
      </c>
      <c r="H385" s="156">
        <f t="shared" si="36"/>
        <v>0</v>
      </c>
      <c r="I385" s="155" t="s">
        <v>148</v>
      </c>
      <c r="M385" s="121"/>
      <c r="N385" s="144">
        <f t="shared" si="33"/>
        <v>0</v>
      </c>
    </row>
    <row r="386" spans="1:14" hidden="1">
      <c r="A386" s="92" t="s">
        <v>158</v>
      </c>
      <c r="B386" s="93" t="s">
        <v>159</v>
      </c>
      <c r="C386" s="124">
        <f>SUM(C387:C388)</f>
        <v>2040000</v>
      </c>
      <c r="D386" s="124">
        <f>SUM(D387:D388)</f>
        <v>200000</v>
      </c>
      <c r="E386" s="133"/>
      <c r="F386" s="154">
        <f t="shared" si="34"/>
        <v>200000</v>
      </c>
      <c r="G386" s="154">
        <f t="shared" si="35"/>
        <v>1840000</v>
      </c>
      <c r="H386" s="156">
        <f t="shared" si="36"/>
        <v>9.8039215686274517</v>
      </c>
      <c r="I386" s="155" t="s">
        <v>148</v>
      </c>
      <c r="M386" s="124">
        <f>SUM(M387:M388)</f>
        <v>200000</v>
      </c>
      <c r="N386" s="144">
        <f t="shared" si="33"/>
        <v>0</v>
      </c>
    </row>
    <row r="387" spans="1:14" hidden="1">
      <c r="A387" s="88" t="s">
        <v>141</v>
      </c>
      <c r="B387" s="89" t="s">
        <v>358</v>
      </c>
      <c r="C387" s="121">
        <v>460000</v>
      </c>
      <c r="D387" s="121">
        <v>50000</v>
      </c>
      <c r="E387" s="109"/>
      <c r="F387" s="154">
        <f t="shared" si="34"/>
        <v>50000</v>
      </c>
      <c r="G387" s="154">
        <f t="shared" si="35"/>
        <v>410000</v>
      </c>
      <c r="H387" s="156">
        <f t="shared" si="36"/>
        <v>10.869565217391305</v>
      </c>
      <c r="I387" s="155" t="s">
        <v>148</v>
      </c>
      <c r="M387" s="121">
        <v>50000</v>
      </c>
      <c r="N387" s="144">
        <f t="shared" si="33"/>
        <v>0</v>
      </c>
    </row>
    <row r="388" spans="1:14" hidden="1">
      <c r="A388" s="88" t="s">
        <v>141</v>
      </c>
      <c r="B388" s="89" t="s">
        <v>355</v>
      </c>
      <c r="C388" s="121">
        <v>1580000</v>
      </c>
      <c r="D388" s="121">
        <v>150000</v>
      </c>
      <c r="E388" s="109"/>
      <c r="F388" s="154">
        <f t="shared" si="34"/>
        <v>150000</v>
      </c>
      <c r="G388" s="154">
        <f t="shared" si="35"/>
        <v>1430000</v>
      </c>
      <c r="H388" s="156">
        <f t="shared" si="36"/>
        <v>9.4936708860759502</v>
      </c>
      <c r="I388" s="155" t="s">
        <v>148</v>
      </c>
      <c r="M388" s="121">
        <v>150000</v>
      </c>
      <c r="N388" s="144">
        <f t="shared" si="33"/>
        <v>0</v>
      </c>
    </row>
    <row r="389" spans="1:14" ht="28.5" hidden="1">
      <c r="A389" s="88" t="s">
        <v>253</v>
      </c>
      <c r="B389" s="89" t="s">
        <v>359</v>
      </c>
      <c r="C389" s="121">
        <v>3355000</v>
      </c>
      <c r="D389" s="121">
        <f>D390+D392</f>
        <v>3220000</v>
      </c>
      <c r="E389" s="109"/>
      <c r="F389" s="154">
        <f t="shared" si="34"/>
        <v>3220000</v>
      </c>
      <c r="G389" s="154">
        <f t="shared" si="35"/>
        <v>135000</v>
      </c>
      <c r="H389" s="156">
        <f t="shared" si="36"/>
        <v>95.97615499254843</v>
      </c>
      <c r="I389" s="155" t="s">
        <v>148</v>
      </c>
      <c r="M389" s="121">
        <f>M390+M392</f>
        <v>3220000</v>
      </c>
      <c r="N389" s="144">
        <f t="shared" si="33"/>
        <v>0</v>
      </c>
    </row>
    <row r="390" spans="1:14" hidden="1">
      <c r="A390" s="92" t="s">
        <v>151</v>
      </c>
      <c r="B390" s="93" t="s">
        <v>152</v>
      </c>
      <c r="C390" s="124">
        <f>SUM(C391)</f>
        <v>1980000</v>
      </c>
      <c r="D390" s="124">
        <f>SUM(D391)</f>
        <v>1980000</v>
      </c>
      <c r="E390" s="124">
        <f>SUM(E391)</f>
        <v>0</v>
      </c>
      <c r="F390" s="154">
        <f t="shared" si="34"/>
        <v>1980000</v>
      </c>
      <c r="G390" s="154">
        <f t="shared" si="35"/>
        <v>0</v>
      </c>
      <c r="H390" s="156">
        <f t="shared" si="36"/>
        <v>100</v>
      </c>
      <c r="I390" s="155" t="s">
        <v>148</v>
      </c>
      <c r="M390" s="124">
        <f>SUM(M391)</f>
        <v>1980000</v>
      </c>
      <c r="N390" s="144">
        <f t="shared" si="33"/>
        <v>0</v>
      </c>
    </row>
    <row r="391" spans="1:14" ht="28.5" hidden="1">
      <c r="A391" s="88" t="s">
        <v>141</v>
      </c>
      <c r="B391" s="89" t="s">
        <v>360</v>
      </c>
      <c r="C391" s="121">
        <v>1980000</v>
      </c>
      <c r="D391" s="121">
        <v>1980000</v>
      </c>
      <c r="E391" s="108">
        <v>0</v>
      </c>
      <c r="F391" s="154">
        <f t="shared" si="34"/>
        <v>1980000</v>
      </c>
      <c r="G391" s="154">
        <f t="shared" si="35"/>
        <v>0</v>
      </c>
      <c r="H391" s="156">
        <f t="shared" si="36"/>
        <v>100</v>
      </c>
      <c r="I391" s="155" t="s">
        <v>148</v>
      </c>
      <c r="M391" s="121">
        <v>1980000</v>
      </c>
      <c r="N391" s="144">
        <f t="shared" si="33"/>
        <v>0</v>
      </c>
    </row>
    <row r="392" spans="1:14" hidden="1">
      <c r="A392" s="92" t="s">
        <v>158</v>
      </c>
      <c r="B392" s="93" t="s">
        <v>159</v>
      </c>
      <c r="C392" s="124">
        <f>SUM(C393:C394)</f>
        <v>1240000</v>
      </c>
      <c r="D392" s="124">
        <f>SUM(D393:D394)</f>
        <v>1240000</v>
      </c>
      <c r="E392" s="108"/>
      <c r="F392" s="154">
        <f t="shared" si="34"/>
        <v>1240000</v>
      </c>
      <c r="G392" s="154">
        <f t="shared" si="35"/>
        <v>0</v>
      </c>
      <c r="H392" s="156">
        <f t="shared" si="36"/>
        <v>100</v>
      </c>
      <c r="I392" s="155" t="s">
        <v>148</v>
      </c>
      <c r="M392" s="124">
        <f>SUM(M393:M394)</f>
        <v>1240000</v>
      </c>
      <c r="N392" s="144">
        <f t="shared" si="33"/>
        <v>0</v>
      </c>
    </row>
    <row r="393" spans="1:14" hidden="1">
      <c r="A393" s="88" t="s">
        <v>141</v>
      </c>
      <c r="B393" s="89" t="s">
        <v>354</v>
      </c>
      <c r="C393" s="121">
        <v>300000</v>
      </c>
      <c r="D393" s="121">
        <v>300000</v>
      </c>
      <c r="E393" s="109"/>
      <c r="F393" s="154">
        <f t="shared" si="34"/>
        <v>300000</v>
      </c>
      <c r="G393" s="154">
        <f t="shared" si="35"/>
        <v>0</v>
      </c>
      <c r="H393" s="156">
        <f t="shared" si="36"/>
        <v>100</v>
      </c>
      <c r="I393" s="155" t="s">
        <v>148</v>
      </c>
      <c r="M393" s="121">
        <v>300000</v>
      </c>
      <c r="N393" s="144">
        <f t="shared" si="33"/>
        <v>0</v>
      </c>
    </row>
    <row r="394" spans="1:14" hidden="1">
      <c r="A394" s="88" t="s">
        <v>141</v>
      </c>
      <c r="B394" s="89" t="s">
        <v>355</v>
      </c>
      <c r="C394" s="121">
        <v>940000</v>
      </c>
      <c r="D394" s="121">
        <v>940000</v>
      </c>
      <c r="E394" s="109"/>
      <c r="F394" s="154">
        <f t="shared" si="34"/>
        <v>940000</v>
      </c>
      <c r="G394" s="154">
        <f t="shared" si="35"/>
        <v>0</v>
      </c>
      <c r="H394" s="156">
        <f t="shared" si="36"/>
        <v>100</v>
      </c>
      <c r="I394" s="155" t="s">
        <v>148</v>
      </c>
      <c r="M394" s="121">
        <v>940000</v>
      </c>
      <c r="N394" s="144">
        <f t="shared" si="33"/>
        <v>0</v>
      </c>
    </row>
    <row r="395" spans="1:14" ht="28.5" hidden="1">
      <c r="A395" s="88" t="s">
        <v>257</v>
      </c>
      <c r="B395" s="89" t="s">
        <v>361</v>
      </c>
      <c r="C395" s="121">
        <f>C396+C399</f>
        <v>5570000</v>
      </c>
      <c r="D395" s="121">
        <f>D396+D399</f>
        <v>5570000</v>
      </c>
      <c r="E395" s="109"/>
      <c r="F395" s="154">
        <f t="shared" si="34"/>
        <v>5570000</v>
      </c>
      <c r="G395" s="154">
        <f t="shared" si="35"/>
        <v>0</v>
      </c>
      <c r="H395" s="156">
        <f t="shared" si="36"/>
        <v>100</v>
      </c>
      <c r="I395" s="155" t="s">
        <v>148</v>
      </c>
      <c r="M395" s="121">
        <f>M396+M399</f>
        <v>5570000</v>
      </c>
      <c r="N395" s="144">
        <f t="shared" si="33"/>
        <v>0</v>
      </c>
    </row>
    <row r="396" spans="1:14" hidden="1">
      <c r="A396" s="92" t="s">
        <v>151</v>
      </c>
      <c r="B396" s="93" t="s">
        <v>152</v>
      </c>
      <c r="C396" s="124">
        <f>SUM(C397:C398)</f>
        <v>5300000</v>
      </c>
      <c r="D396" s="124">
        <f>SUM(D397:D398)</f>
        <v>5300000</v>
      </c>
      <c r="E396" s="133"/>
      <c r="F396" s="154">
        <f t="shared" si="34"/>
        <v>5300000</v>
      </c>
      <c r="G396" s="154">
        <f t="shared" si="35"/>
        <v>0</v>
      </c>
      <c r="H396" s="156">
        <f t="shared" si="36"/>
        <v>100</v>
      </c>
      <c r="I396" s="155" t="s">
        <v>148</v>
      </c>
      <c r="M396" s="124">
        <f>SUM(M397:M398)</f>
        <v>5300000</v>
      </c>
      <c r="N396" s="144">
        <f t="shared" si="33"/>
        <v>0</v>
      </c>
    </row>
    <row r="397" spans="1:14" ht="28.5" hidden="1">
      <c r="A397" s="88" t="s">
        <v>141</v>
      </c>
      <c r="B397" s="89" t="s">
        <v>362</v>
      </c>
      <c r="C397" s="121">
        <v>1340000</v>
      </c>
      <c r="D397" s="121">
        <v>1340000</v>
      </c>
      <c r="E397" s="109"/>
      <c r="F397" s="154">
        <f t="shared" si="34"/>
        <v>1340000</v>
      </c>
      <c r="G397" s="154">
        <f t="shared" si="35"/>
        <v>0</v>
      </c>
      <c r="H397" s="156">
        <f t="shared" si="36"/>
        <v>100</v>
      </c>
      <c r="I397" s="155" t="s">
        <v>148</v>
      </c>
      <c r="M397" s="121">
        <v>1340000</v>
      </c>
      <c r="N397" s="144">
        <f t="shared" si="33"/>
        <v>0</v>
      </c>
    </row>
    <row r="398" spans="1:14" hidden="1">
      <c r="A398" s="88" t="s">
        <v>141</v>
      </c>
      <c r="B398" s="89" t="s">
        <v>363</v>
      </c>
      <c r="C398" s="121">
        <v>3960000</v>
      </c>
      <c r="D398" s="121">
        <v>3960000</v>
      </c>
      <c r="E398" s="109"/>
      <c r="F398" s="154">
        <f t="shared" si="34"/>
        <v>3960000</v>
      </c>
      <c r="G398" s="154">
        <f t="shared" si="35"/>
        <v>0</v>
      </c>
      <c r="H398" s="156">
        <f t="shared" si="36"/>
        <v>100</v>
      </c>
      <c r="I398" s="155" t="s">
        <v>148</v>
      </c>
      <c r="M398" s="121">
        <v>3960000</v>
      </c>
      <c r="N398" s="144">
        <f t="shared" si="33"/>
        <v>0</v>
      </c>
    </row>
    <row r="399" spans="1:14" hidden="1">
      <c r="A399" s="92" t="s">
        <v>158</v>
      </c>
      <c r="B399" s="93" t="s">
        <v>159</v>
      </c>
      <c r="C399" s="124">
        <f>SUM(C400:C401)</f>
        <v>270000</v>
      </c>
      <c r="D399" s="124">
        <f>SUM(D400:D401)</f>
        <v>270000</v>
      </c>
      <c r="E399" s="133"/>
      <c r="F399" s="154">
        <f t="shared" si="34"/>
        <v>270000</v>
      </c>
      <c r="G399" s="154">
        <f t="shared" si="35"/>
        <v>0</v>
      </c>
      <c r="H399" s="156">
        <f t="shared" si="36"/>
        <v>100</v>
      </c>
      <c r="I399" s="155" t="s">
        <v>148</v>
      </c>
      <c r="M399" s="124">
        <f>SUM(M400:M401)</f>
        <v>270000</v>
      </c>
      <c r="N399" s="144">
        <f t="shared" si="33"/>
        <v>0</v>
      </c>
    </row>
    <row r="400" spans="1:14" hidden="1">
      <c r="A400" s="88" t="s">
        <v>141</v>
      </c>
      <c r="B400" s="89" t="s">
        <v>364</v>
      </c>
      <c r="C400" s="121">
        <v>50000</v>
      </c>
      <c r="D400" s="121">
        <v>50000</v>
      </c>
      <c r="E400" s="109"/>
      <c r="F400" s="154">
        <f t="shared" si="34"/>
        <v>50000</v>
      </c>
      <c r="G400" s="154">
        <f t="shared" si="35"/>
        <v>0</v>
      </c>
      <c r="H400" s="156">
        <f t="shared" si="36"/>
        <v>100</v>
      </c>
      <c r="I400" s="155" t="s">
        <v>148</v>
      </c>
      <c r="M400" s="121">
        <v>50000</v>
      </c>
      <c r="N400" s="144">
        <f t="shared" ref="N400:N408" si="38">F400-M400</f>
        <v>0</v>
      </c>
    </row>
    <row r="401" spans="1:14" hidden="1">
      <c r="A401" s="88" t="s">
        <v>141</v>
      </c>
      <c r="B401" s="89" t="s">
        <v>365</v>
      </c>
      <c r="C401" s="121">
        <v>220000</v>
      </c>
      <c r="D401" s="121">
        <v>220000</v>
      </c>
      <c r="E401" s="109"/>
      <c r="F401" s="154">
        <f t="shared" si="34"/>
        <v>220000</v>
      </c>
      <c r="G401" s="154">
        <f t="shared" si="35"/>
        <v>0</v>
      </c>
      <c r="H401" s="156">
        <f t="shared" si="36"/>
        <v>100</v>
      </c>
      <c r="I401" s="155" t="s">
        <v>148</v>
      </c>
      <c r="M401" s="121">
        <v>220000</v>
      </c>
      <c r="N401" s="144">
        <f t="shared" si="38"/>
        <v>0</v>
      </c>
    </row>
    <row r="402" spans="1:14" ht="28.5" hidden="1">
      <c r="A402" s="88" t="s">
        <v>259</v>
      </c>
      <c r="B402" s="89" t="s">
        <v>366</v>
      </c>
      <c r="C402" s="121">
        <f>C403+C406</f>
        <v>5400000</v>
      </c>
      <c r="D402" s="121">
        <f>D403+D406</f>
        <v>5400000</v>
      </c>
      <c r="E402" s="109"/>
      <c r="F402" s="154">
        <f t="shared" si="34"/>
        <v>5400000</v>
      </c>
      <c r="G402" s="154">
        <f t="shared" si="35"/>
        <v>0</v>
      </c>
      <c r="H402" s="156">
        <f t="shared" si="36"/>
        <v>100</v>
      </c>
      <c r="I402" s="155" t="s">
        <v>148</v>
      </c>
      <c r="M402" s="121">
        <f>M403+M406</f>
        <v>5400000</v>
      </c>
      <c r="N402" s="144">
        <f t="shared" si="38"/>
        <v>0</v>
      </c>
    </row>
    <row r="403" spans="1:14" hidden="1">
      <c r="A403" s="92" t="s">
        <v>151</v>
      </c>
      <c r="B403" s="93" t="s">
        <v>152</v>
      </c>
      <c r="C403" s="124">
        <f>SUM(C404:C405)</f>
        <v>5140000</v>
      </c>
      <c r="D403" s="124">
        <f>SUM(D404:D405)</f>
        <v>5140000</v>
      </c>
      <c r="E403" s="133"/>
      <c r="F403" s="154">
        <f t="shared" si="34"/>
        <v>5140000</v>
      </c>
      <c r="G403" s="154">
        <f t="shared" si="35"/>
        <v>0</v>
      </c>
      <c r="H403" s="156">
        <f t="shared" si="36"/>
        <v>100</v>
      </c>
      <c r="I403" s="155" t="s">
        <v>148</v>
      </c>
      <c r="M403" s="124">
        <f>SUM(M404:M405)</f>
        <v>5140000</v>
      </c>
      <c r="N403" s="144">
        <f t="shared" si="38"/>
        <v>0</v>
      </c>
    </row>
    <row r="404" spans="1:14" ht="28.5" hidden="1">
      <c r="A404" s="88" t="s">
        <v>141</v>
      </c>
      <c r="B404" s="89" t="s">
        <v>367</v>
      </c>
      <c r="C404" s="121">
        <v>1360000</v>
      </c>
      <c r="D404" s="121">
        <v>1360000</v>
      </c>
      <c r="E404" s="109"/>
      <c r="F404" s="154">
        <f t="shared" si="34"/>
        <v>1360000</v>
      </c>
      <c r="G404" s="154">
        <f t="shared" si="35"/>
        <v>0</v>
      </c>
      <c r="H404" s="156">
        <f t="shared" si="36"/>
        <v>100</v>
      </c>
      <c r="I404" s="155" t="s">
        <v>148</v>
      </c>
      <c r="M404" s="121">
        <v>1360000</v>
      </c>
      <c r="N404" s="144">
        <f t="shared" si="38"/>
        <v>0</v>
      </c>
    </row>
    <row r="405" spans="1:14" hidden="1">
      <c r="A405" s="88" t="s">
        <v>141</v>
      </c>
      <c r="B405" s="89" t="s">
        <v>368</v>
      </c>
      <c r="C405" s="121">
        <v>3780000</v>
      </c>
      <c r="D405" s="121">
        <v>3780000</v>
      </c>
      <c r="E405" s="109"/>
      <c r="F405" s="154">
        <f t="shared" si="34"/>
        <v>3780000</v>
      </c>
      <c r="G405" s="154">
        <f t="shared" si="35"/>
        <v>0</v>
      </c>
      <c r="H405" s="156">
        <f t="shared" si="36"/>
        <v>100</v>
      </c>
      <c r="I405" s="155" t="s">
        <v>148</v>
      </c>
      <c r="M405" s="121">
        <v>3780000</v>
      </c>
      <c r="N405" s="144">
        <f t="shared" si="38"/>
        <v>0</v>
      </c>
    </row>
    <row r="406" spans="1:14" hidden="1">
      <c r="A406" s="92" t="s">
        <v>158</v>
      </c>
      <c r="B406" s="93" t="s">
        <v>159</v>
      </c>
      <c r="C406" s="124">
        <f>SUM(C407:C408)</f>
        <v>260000</v>
      </c>
      <c r="D406" s="124">
        <f>SUM(D407:D408)</f>
        <v>260000</v>
      </c>
      <c r="E406" s="133"/>
      <c r="F406" s="154">
        <f t="shared" si="34"/>
        <v>260000</v>
      </c>
      <c r="G406" s="154">
        <f t="shared" si="35"/>
        <v>0</v>
      </c>
      <c r="H406" s="156">
        <f t="shared" si="36"/>
        <v>100</v>
      </c>
      <c r="I406" s="155" t="s">
        <v>148</v>
      </c>
      <c r="M406" s="124">
        <f>SUM(M407:M408)</f>
        <v>260000</v>
      </c>
      <c r="N406" s="144">
        <f t="shared" si="38"/>
        <v>0</v>
      </c>
    </row>
    <row r="407" spans="1:14" hidden="1">
      <c r="A407" s="88" t="s">
        <v>141</v>
      </c>
      <c r="B407" s="89" t="s">
        <v>364</v>
      </c>
      <c r="C407" s="121">
        <v>50000</v>
      </c>
      <c r="D407" s="121">
        <v>50000</v>
      </c>
      <c r="E407" s="109"/>
      <c r="F407" s="154">
        <f t="shared" si="34"/>
        <v>50000</v>
      </c>
      <c r="G407" s="154">
        <f t="shared" si="35"/>
        <v>0</v>
      </c>
      <c r="H407" s="156">
        <f t="shared" si="36"/>
        <v>100</v>
      </c>
      <c r="I407" s="155" t="s">
        <v>148</v>
      </c>
      <c r="M407" s="121">
        <v>50000</v>
      </c>
      <c r="N407" s="144">
        <f t="shared" si="38"/>
        <v>0</v>
      </c>
    </row>
    <row r="408" spans="1:14" hidden="1">
      <c r="A408" s="103" t="s">
        <v>141</v>
      </c>
      <c r="B408" s="104" t="s">
        <v>369</v>
      </c>
      <c r="C408" s="137">
        <v>210000</v>
      </c>
      <c r="D408" s="137">
        <v>210000</v>
      </c>
      <c r="E408" s="138"/>
      <c r="F408" s="165">
        <f>E408+D408</f>
        <v>210000</v>
      </c>
      <c r="G408" s="165">
        <f t="shared" si="35"/>
        <v>0</v>
      </c>
      <c r="H408" s="166">
        <f t="shared" si="36"/>
        <v>100</v>
      </c>
      <c r="I408" s="167" t="s">
        <v>148</v>
      </c>
      <c r="M408" s="137">
        <v>210000</v>
      </c>
      <c r="N408" s="144">
        <f t="shared" si="38"/>
        <v>0</v>
      </c>
    </row>
    <row r="409" spans="1:14">
      <c r="A409" s="105"/>
      <c r="B409" s="106" t="s">
        <v>370</v>
      </c>
      <c r="C409" s="139">
        <f>C406+C403+C399+C396+C392+C390+C386+C383+C379+C375+C371+C368+C364+C361+C357+C355+C351+C348+C344+C341+C337+C334+C330+C328+C324+C322+C319+C317+C314+C310+C301+C296+C294+C287+C284+C282+C279+C274+C272+C270+C267+C263+C261+C259+C256+C252+C246+C238+C236+C234+C231+C224+C220+C218+C215+C211+C208+C205+C201+C199+C195+C193+C189+C187+C183+C180+C176+C172+C168+C164+C160+C157+C153+C149+C145+C140+C136+C132+C128+C124+C120+C114+C109+C106+C94+C81+C59+C52+C43+C31+C22+C14+C249</f>
        <v>3668551621</v>
      </c>
      <c r="D409" s="139">
        <f>D406+D403+D399+D396+D392+D390+D386+D383+D379+D375+D371+D368+D364+D361+D357+D355+D351+D348+D344+D341+D337+D334+D330+D328+D324+D322+D319+D317+D314+D310+D301+D296+D294+D287+D284+D282+D279+D274+D272+D270+D267+D263+D261+D259+D256+D252+D246+D238+D236+D234+D231+D224+D220+D218+D215+D211+D208+D205+D201+D199+D195+D193+D189+D187+D183+D180+D176+D172+D168+D164+D160+D157+D153+D149+D145+D140+D136+D132+D128+D124+D120+D114+D109+D106+D94+D81+D59+D52+D43+D31+D22+D14+D249</f>
        <v>941238657</v>
      </c>
      <c r="E409" s="139">
        <f>E406+E403+E399+E396+E392+E390+E386+E383+E379+E375+E371+E368+E364+E361+E357+E355+E351+E348+E344+E341+E337+E334+E330+E328+E324+E322+E319+E317+E314+E310+E301+E296+E294+E287+E284+E282+E279+E274+E272+E270+E267+E263+E261+E259+E256+E252+E246+E238+E236+E234+E231+E224+E220+E218+E215+E211+E208+E205+E201+E199+E195+E193+E189+E187+E183+E180+E176+E172+E168+E164+E160+E157+E153+E149+E145+E140+E136+E132+E128+E124+E120+E114+E109+E106+E94+E81+E59+E52+E43+E31+E22+E14+E249</f>
        <v>149042500</v>
      </c>
      <c r="F409" s="168">
        <f>F406+F403+F399+F396+F392+F390+F386+F383+F379+F375+F371+F368+F364+F361+F357+F355+F351+F348+F344+F341+F337+F334+F330+F328+F324+F322+F319+F317+F314+F310+F301+F296+F294+F287+F284+F282+F279+F274+F272+F270+F267+F263+F261+F259+F256+F252+F246+F238+F236+F234+F231+F224+F220+F218+F215+F211+F208+F205+F201+F199+F195+F193+F189+F187+F183+F180+F176+F172+F168+F164+F160+F157+F153+F149+F145+F140+F136+F132+F128+F124+F120+F114+F109+F106+F94+F81+F59+F52+F43+F31+F22+F14+F249</f>
        <v>1090281157</v>
      </c>
      <c r="G409" s="168">
        <f>G406+G403+G399+G396+G392+G390+G386+G383+G379+G375+G371+G368+G364+G361+G357+G355+G351+G348+G344+G341+G337+G334+G330+G328+G324+G322+G319+G317+G314+G310+G301+G296+G294+G287+G284+G282+G279+G274+G272+G270+G267+G263+G261+G259+G256+G252+G246+G238+G236+G234+G231+G224+G220+G218+G215+G211+G208+G205+G201+G199+G195+G193+G189+G187+G183+G180+G176+G172+G168+G164+G160+G157+G153+G149+G145+G140+G136+G132+G128+G124+G120+G114+G109+G106+G94+G81+G59+G52+G43+G31+G22+G14+G249</f>
        <v>2578270464</v>
      </c>
      <c r="H409" s="169">
        <f>F409/C409*100</f>
        <v>29.719662407334567</v>
      </c>
      <c r="I409" s="112" t="s">
        <v>148</v>
      </c>
    </row>
    <row r="410" spans="1:14">
      <c r="A410" s="15"/>
      <c r="B410" s="85"/>
      <c r="C410" s="114"/>
      <c r="D410" s="115"/>
      <c r="E410" s="116"/>
      <c r="F410" s="140"/>
      <c r="G410" s="140"/>
      <c r="H410" s="151"/>
      <c r="I410" s="151"/>
    </row>
    <row r="411" spans="1:14">
      <c r="A411" s="15"/>
      <c r="B411" s="85"/>
      <c r="C411" s="114"/>
      <c r="D411" s="115"/>
      <c r="E411" s="140"/>
      <c r="F411" s="141" t="s">
        <v>458</v>
      </c>
      <c r="G411" s="140"/>
      <c r="H411" s="151"/>
      <c r="I411" s="151"/>
    </row>
    <row r="412" spans="1:14">
      <c r="A412" s="15"/>
      <c r="B412" s="85"/>
      <c r="C412" s="114"/>
      <c r="D412" s="115"/>
      <c r="E412" s="140"/>
      <c r="F412" s="142" t="s">
        <v>371</v>
      </c>
      <c r="G412" s="140"/>
      <c r="H412" s="151"/>
      <c r="I412" s="151"/>
    </row>
    <row r="413" spans="1:14">
      <c r="A413" s="15"/>
      <c r="B413" s="85"/>
      <c r="C413" s="114"/>
      <c r="D413" s="115"/>
      <c r="E413" s="140"/>
      <c r="F413" s="142" t="s">
        <v>372</v>
      </c>
      <c r="G413" s="140"/>
      <c r="H413" s="151"/>
      <c r="I413" s="151"/>
    </row>
    <row r="414" spans="1:14">
      <c r="A414" s="15"/>
      <c r="B414" s="85"/>
      <c r="C414" s="114"/>
      <c r="D414" s="115"/>
      <c r="E414" s="140"/>
      <c r="F414" s="143"/>
      <c r="G414" s="140"/>
      <c r="H414" s="151"/>
      <c r="I414" s="151"/>
    </row>
    <row r="415" spans="1:14">
      <c r="A415" s="15"/>
      <c r="B415" s="85"/>
      <c r="C415" s="114"/>
      <c r="D415" s="115"/>
      <c r="E415" s="140"/>
      <c r="F415" s="142"/>
      <c r="G415" s="140"/>
      <c r="H415" s="151"/>
      <c r="I415" s="151"/>
    </row>
    <row r="416" spans="1:14">
      <c r="A416" s="15"/>
      <c r="B416" s="85"/>
      <c r="C416" s="114"/>
      <c r="D416" s="115"/>
      <c r="E416" s="140"/>
      <c r="F416" s="142"/>
      <c r="G416" s="140"/>
      <c r="H416" s="151"/>
      <c r="I416" s="151"/>
    </row>
    <row r="417" spans="1:9">
      <c r="A417" s="15"/>
      <c r="B417" s="85"/>
      <c r="C417" s="114"/>
      <c r="D417" s="115"/>
      <c r="E417" s="185" t="s">
        <v>373</v>
      </c>
      <c r="F417" s="185"/>
      <c r="G417" s="185"/>
      <c r="H417" s="151"/>
      <c r="I417" s="151"/>
    </row>
    <row r="418" spans="1:9">
      <c r="A418" s="15"/>
      <c r="B418" s="85"/>
      <c r="C418" s="114"/>
      <c r="D418" s="115"/>
      <c r="E418" s="186" t="s">
        <v>374</v>
      </c>
      <c r="F418" s="186"/>
      <c r="G418" s="186"/>
      <c r="H418" s="151"/>
      <c r="I418" s="151"/>
    </row>
  </sheetData>
  <mergeCells count="13">
    <mergeCell ref="H7:I8"/>
    <mergeCell ref="E417:G417"/>
    <mergeCell ref="E418:G41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10.xml><?xml version="1.0" encoding="utf-8"?>
<worksheet xmlns="http://schemas.openxmlformats.org/spreadsheetml/2006/main" xmlns:r="http://schemas.openxmlformats.org/officeDocument/2006/relationships">
  <dimension ref="A1:K68"/>
  <sheetViews>
    <sheetView topLeftCell="A19" workbookViewId="0">
      <selection sqref="A1:I33"/>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0" max="11" width="13.69921875" bestFit="1" customWidth="1"/>
    <col min="12" max="12" width="9.19921875" bestFit="1" customWidth="1"/>
  </cols>
  <sheetData>
    <row r="1" spans="1:10">
      <c r="A1" s="194" t="s">
        <v>0</v>
      </c>
      <c r="B1" s="194"/>
      <c r="C1" s="194"/>
      <c r="D1" s="194"/>
      <c r="E1" s="194"/>
      <c r="F1" s="194"/>
      <c r="G1" s="194"/>
      <c r="H1" s="194"/>
      <c r="I1" s="194"/>
    </row>
    <row r="2" spans="1:10">
      <c r="A2" s="194" t="s">
        <v>1</v>
      </c>
      <c r="B2" s="194"/>
      <c r="C2" s="194"/>
      <c r="D2" s="194"/>
      <c r="E2" s="194"/>
      <c r="F2" s="194"/>
      <c r="G2" s="194"/>
      <c r="H2" s="194"/>
      <c r="I2" s="194"/>
    </row>
    <row r="3" spans="1:10">
      <c r="A3" s="1"/>
      <c r="B3" s="1"/>
      <c r="C3" s="1"/>
      <c r="D3" s="1"/>
      <c r="E3" s="1"/>
      <c r="F3" s="1"/>
      <c r="G3" s="2"/>
      <c r="H3" s="1"/>
      <c r="I3" s="1"/>
    </row>
    <row r="4" spans="1:10">
      <c r="A4" s="1" t="s">
        <v>2</v>
      </c>
      <c r="B4" s="1"/>
      <c r="C4" s="1"/>
      <c r="D4" s="3" t="s">
        <v>3</v>
      </c>
      <c r="E4" s="1"/>
      <c r="F4" s="1"/>
      <c r="G4" s="2"/>
      <c r="H4" s="1"/>
      <c r="I4" s="1"/>
    </row>
    <row r="5" spans="1:10">
      <c r="A5" s="1" t="s">
        <v>4</v>
      </c>
      <c r="B5" s="1"/>
      <c r="C5" s="1"/>
      <c r="D5" s="1" t="s">
        <v>5</v>
      </c>
      <c r="E5" s="1"/>
      <c r="F5" s="1"/>
      <c r="G5" s="2"/>
      <c r="H5" s="1"/>
      <c r="I5" s="1"/>
    </row>
    <row r="6" spans="1:10">
      <c r="A6" s="1" t="s">
        <v>6</v>
      </c>
      <c r="B6" s="1"/>
      <c r="C6" s="1"/>
      <c r="D6" s="1" t="s">
        <v>29</v>
      </c>
      <c r="E6" s="1"/>
      <c r="F6" s="1"/>
      <c r="G6" s="2"/>
      <c r="H6" s="1"/>
      <c r="I6" s="1"/>
    </row>
    <row r="7" spans="1:10">
      <c r="A7" s="4" t="s">
        <v>7</v>
      </c>
      <c r="B7" s="4"/>
      <c r="C7" s="4"/>
      <c r="D7" s="195" t="s">
        <v>77</v>
      </c>
      <c r="E7" s="195"/>
      <c r="F7" s="195"/>
      <c r="G7" s="195"/>
      <c r="H7" s="5"/>
      <c r="I7" s="5"/>
    </row>
    <row r="8" spans="1:10">
      <c r="A8" s="1"/>
      <c r="B8" s="1"/>
      <c r="C8" s="1"/>
      <c r="D8" s="1"/>
      <c r="E8" s="1"/>
      <c r="F8" s="1"/>
      <c r="G8" s="2"/>
      <c r="H8" s="1"/>
      <c r="I8" s="1"/>
    </row>
    <row r="9" spans="1:10" ht="66" customHeight="1">
      <c r="A9" s="195" t="s">
        <v>32</v>
      </c>
      <c r="B9" s="195"/>
      <c r="C9" s="195"/>
      <c r="D9" s="195"/>
      <c r="E9" s="195"/>
      <c r="F9" s="195"/>
      <c r="G9" s="195"/>
      <c r="H9" s="195"/>
      <c r="I9" s="195"/>
    </row>
    <row r="10" spans="1:10">
      <c r="A10" s="1"/>
      <c r="B10" s="1"/>
      <c r="C10" s="1"/>
      <c r="D10" s="1"/>
      <c r="E10" s="1"/>
      <c r="F10" s="1"/>
      <c r="G10" s="2"/>
      <c r="H10" s="1"/>
      <c r="I10" s="1"/>
    </row>
    <row r="11" spans="1:10">
      <c r="A11" s="1" t="s">
        <v>78</v>
      </c>
      <c r="B11" s="1"/>
      <c r="C11" s="1"/>
      <c r="D11" s="1"/>
      <c r="E11" s="1"/>
      <c r="F11" s="1"/>
      <c r="G11" s="2"/>
      <c r="H11" s="1"/>
      <c r="I11" s="1"/>
    </row>
    <row r="12" spans="1:10">
      <c r="A12" s="196" t="s">
        <v>8</v>
      </c>
      <c r="B12" s="196" t="s">
        <v>9</v>
      </c>
      <c r="C12" s="196" t="s">
        <v>10</v>
      </c>
      <c r="D12" s="196" t="s">
        <v>11</v>
      </c>
      <c r="E12" s="198" t="s">
        <v>12</v>
      </c>
      <c r="F12" s="199"/>
      <c r="G12" s="200" t="s">
        <v>13</v>
      </c>
      <c r="H12" s="202" t="s">
        <v>14</v>
      </c>
      <c r="I12" s="202"/>
    </row>
    <row r="13" spans="1:10">
      <c r="A13" s="197"/>
      <c r="B13" s="197"/>
      <c r="C13" s="197"/>
      <c r="D13" s="197"/>
      <c r="E13" s="6" t="s">
        <v>15</v>
      </c>
      <c r="F13" s="6" t="s">
        <v>16</v>
      </c>
      <c r="G13" s="201"/>
      <c r="H13" s="7" t="s">
        <v>17</v>
      </c>
      <c r="I13" s="7" t="s">
        <v>18</v>
      </c>
    </row>
    <row r="14" spans="1:10" ht="120" customHeight="1">
      <c r="A14" s="23">
        <v>1</v>
      </c>
      <c r="B14" s="24">
        <v>525119</v>
      </c>
      <c r="C14" s="25" t="s">
        <v>80</v>
      </c>
      <c r="D14" s="26" t="s">
        <v>79</v>
      </c>
      <c r="E14" s="27"/>
      <c r="F14" s="28"/>
      <c r="G14" s="29">
        <v>1987500</v>
      </c>
      <c r="H14" s="30">
        <f>100/110*G14*0%</f>
        <v>0</v>
      </c>
      <c r="I14" s="30">
        <f>100/110*G14*0%</f>
        <v>0</v>
      </c>
      <c r="J14" s="80">
        <v>1987500</v>
      </c>
    </row>
    <row r="15" spans="1:10" ht="116.25" customHeight="1">
      <c r="A15" s="31">
        <v>2</v>
      </c>
      <c r="B15" s="45">
        <v>525119</v>
      </c>
      <c r="C15" s="46" t="s">
        <v>82</v>
      </c>
      <c r="D15" s="47" t="s">
        <v>81</v>
      </c>
      <c r="E15" s="48"/>
      <c r="F15" s="32"/>
      <c r="G15" s="49">
        <v>3262500</v>
      </c>
      <c r="H15" s="33"/>
      <c r="I15" s="33"/>
      <c r="J15" s="80">
        <v>3262500</v>
      </c>
    </row>
    <row r="16" spans="1:10" ht="107.25" customHeight="1">
      <c r="A16" s="31">
        <v>3</v>
      </c>
      <c r="B16" s="45">
        <v>525119</v>
      </c>
      <c r="C16" s="46" t="s">
        <v>84</v>
      </c>
      <c r="D16" s="47" t="s">
        <v>83</v>
      </c>
      <c r="E16" s="48"/>
      <c r="F16" s="32"/>
      <c r="G16" s="49">
        <v>3900000</v>
      </c>
      <c r="H16" s="33"/>
      <c r="I16" s="33"/>
      <c r="J16" s="80">
        <v>3900000</v>
      </c>
    </row>
    <row r="17" spans="1:11" ht="117.75" customHeight="1">
      <c r="A17" s="31">
        <v>5</v>
      </c>
      <c r="B17" s="45">
        <v>525119</v>
      </c>
      <c r="C17" s="46" t="s">
        <v>86</v>
      </c>
      <c r="D17" s="47" t="s">
        <v>85</v>
      </c>
      <c r="E17" s="48"/>
      <c r="F17" s="32"/>
      <c r="G17" s="49">
        <v>2625000</v>
      </c>
      <c r="H17" s="33"/>
      <c r="I17" s="33"/>
      <c r="J17" s="80">
        <v>2625000</v>
      </c>
    </row>
    <row r="18" spans="1:11" ht="135.75" customHeight="1">
      <c r="A18" s="31">
        <v>9</v>
      </c>
      <c r="B18" s="45">
        <v>525119</v>
      </c>
      <c r="C18" s="46" t="s">
        <v>123</v>
      </c>
      <c r="D18" s="47" t="s">
        <v>122</v>
      </c>
      <c r="E18" s="48"/>
      <c r="F18" s="32"/>
      <c r="G18" s="49">
        <v>400000</v>
      </c>
      <c r="H18" s="33"/>
      <c r="I18" s="33"/>
      <c r="J18" s="80">
        <v>637500</v>
      </c>
    </row>
    <row r="19" spans="1:11" ht="110.25" customHeight="1">
      <c r="A19" s="31">
        <v>10</v>
      </c>
      <c r="B19" s="45">
        <v>525119</v>
      </c>
      <c r="C19" s="46" t="s">
        <v>125</v>
      </c>
      <c r="D19" s="47" t="s">
        <v>124</v>
      </c>
      <c r="E19" s="48"/>
      <c r="F19" s="32"/>
      <c r="G19" s="49">
        <f>[5]Sheet1!$C$8</f>
        <v>1802000</v>
      </c>
      <c r="H19" s="33"/>
      <c r="I19" s="33"/>
      <c r="J19" s="84"/>
    </row>
    <row r="20" spans="1:11" ht="110.25" customHeight="1">
      <c r="A20" s="31">
        <v>13</v>
      </c>
      <c r="B20" s="35">
        <v>525119</v>
      </c>
      <c r="C20" s="36" t="s">
        <v>432</v>
      </c>
      <c r="D20" s="37" t="s">
        <v>431</v>
      </c>
      <c r="E20" s="38"/>
      <c r="F20" s="39"/>
      <c r="G20" s="40">
        <v>2040000</v>
      </c>
      <c r="H20" s="41"/>
      <c r="I20" s="41"/>
      <c r="J20" s="84"/>
    </row>
    <row r="21" spans="1:11">
      <c r="A21" s="42"/>
      <c r="B21" s="8"/>
      <c r="C21" s="9" t="s">
        <v>19</v>
      </c>
      <c r="D21" s="6"/>
      <c r="E21" s="8"/>
      <c r="F21" s="8"/>
      <c r="G21" s="10">
        <f>SUM(G14:G20)</f>
        <v>16017000</v>
      </c>
      <c r="H21" s="10">
        <f>SUM(H14:H14)</f>
        <v>0</v>
      </c>
      <c r="I21" s="10">
        <f>SUM(I14:I14)</f>
        <v>0</v>
      </c>
      <c r="J21" s="79">
        <f>SUM(J14:J18)</f>
        <v>12412500</v>
      </c>
      <c r="K21" s="79">
        <f>SUM(K14:K17)</f>
        <v>0</v>
      </c>
    </row>
    <row r="22" spans="1:11">
      <c r="A22" s="78"/>
      <c r="B22" s="78"/>
      <c r="C22" s="77"/>
      <c r="D22" s="11"/>
      <c r="E22" s="12"/>
      <c r="F22" s="12"/>
      <c r="G22" s="13"/>
      <c r="H22" s="1"/>
      <c r="I22" s="1"/>
      <c r="J22" s="79">
        <f>G21-J21</f>
        <v>3604500</v>
      </c>
    </row>
    <row r="23" spans="1:11" ht="38.25" customHeight="1">
      <c r="A23" s="191" t="s">
        <v>20</v>
      </c>
      <c r="B23" s="191"/>
      <c r="C23" s="191"/>
      <c r="D23" s="191"/>
      <c r="E23" s="191"/>
      <c r="F23" s="191"/>
      <c r="G23" s="191"/>
      <c r="H23" s="191"/>
      <c r="I23" s="191"/>
    </row>
    <row r="24" spans="1:11">
      <c r="A24" s="78"/>
      <c r="B24" s="78"/>
      <c r="C24" s="77"/>
      <c r="D24" s="11"/>
      <c r="E24" s="12"/>
      <c r="F24" s="12"/>
      <c r="G24" s="13"/>
      <c r="H24" s="1"/>
      <c r="I24" s="1"/>
    </row>
    <row r="25" spans="1:11">
      <c r="A25" s="78"/>
      <c r="B25" s="192" t="s">
        <v>21</v>
      </c>
      <c r="C25" s="192"/>
      <c r="D25" s="192"/>
      <c r="E25" s="12"/>
      <c r="F25" s="12"/>
      <c r="G25" s="13"/>
      <c r="H25" s="1"/>
      <c r="I25" s="1"/>
    </row>
    <row r="26" spans="1:11" ht="3.75" customHeight="1">
      <c r="A26" s="193"/>
      <c r="B26" s="193"/>
      <c r="C26" s="193"/>
      <c r="D26" s="12"/>
      <c r="E26" s="12"/>
      <c r="F26" s="12"/>
      <c r="G26" s="2"/>
      <c r="H26" s="1"/>
      <c r="I26" s="1"/>
    </row>
    <row r="27" spans="1:11">
      <c r="A27" s="2"/>
      <c r="B27" s="2"/>
      <c r="C27" s="78" t="s">
        <v>22</v>
      </c>
      <c r="D27" s="2"/>
      <c r="E27" s="14"/>
      <c r="F27" s="14"/>
      <c r="G27" s="14" t="s">
        <v>23</v>
      </c>
      <c r="H27" s="2"/>
      <c r="I27" s="2"/>
    </row>
    <row r="28" spans="1:11">
      <c r="A28" s="2"/>
      <c r="B28" s="2"/>
      <c r="C28" s="15" t="s">
        <v>24</v>
      </c>
      <c r="D28" s="2"/>
      <c r="E28" s="2"/>
      <c r="F28" s="2"/>
      <c r="G28" s="15" t="s">
        <v>25</v>
      </c>
      <c r="H28" s="2"/>
      <c r="I28" s="2"/>
    </row>
    <row r="29" spans="1:11">
      <c r="A29" s="2"/>
      <c r="B29" s="2"/>
      <c r="C29" s="15"/>
      <c r="D29" s="2"/>
      <c r="E29" s="2"/>
      <c r="F29" s="2"/>
      <c r="G29" s="15" t="s">
        <v>26</v>
      </c>
      <c r="H29" s="2"/>
      <c r="I29" s="2"/>
    </row>
    <row r="30" spans="1:11">
      <c r="A30" s="2"/>
      <c r="B30" s="2"/>
      <c r="C30" s="15"/>
      <c r="D30" s="2"/>
      <c r="E30" s="2"/>
      <c r="F30" s="2"/>
      <c r="G30" s="15"/>
      <c r="H30" s="2"/>
      <c r="I30" s="2"/>
    </row>
    <row r="31" spans="1:11">
      <c r="A31" s="2"/>
      <c r="B31" s="2"/>
      <c r="C31" s="1"/>
      <c r="D31" s="2"/>
      <c r="E31" s="16"/>
      <c r="F31" s="17"/>
      <c r="G31" s="15"/>
      <c r="H31" s="2"/>
      <c r="I31" s="2"/>
    </row>
    <row r="32" spans="1:11">
      <c r="A32" s="2"/>
      <c r="B32" s="2"/>
      <c r="C32" s="18" t="s">
        <v>30</v>
      </c>
      <c r="D32" s="2"/>
      <c r="E32" s="2"/>
      <c r="F32" s="2"/>
      <c r="G32" s="19" t="s">
        <v>27</v>
      </c>
      <c r="H32" s="2"/>
      <c r="I32" s="2"/>
    </row>
    <row r="33" spans="1:9">
      <c r="A33" s="2"/>
      <c r="B33" s="2"/>
      <c r="C33" s="20" t="s">
        <v>31</v>
      </c>
      <c r="D33" s="2"/>
      <c r="E33" s="2"/>
      <c r="F33" s="2"/>
      <c r="G33" s="21" t="s">
        <v>28</v>
      </c>
      <c r="H33" s="2"/>
      <c r="I33" s="2"/>
    </row>
    <row r="36" spans="1:9">
      <c r="A36" s="194" t="s">
        <v>0</v>
      </c>
      <c r="B36" s="194"/>
      <c r="C36" s="194"/>
      <c r="D36" s="194"/>
      <c r="E36" s="194"/>
      <c r="F36" s="194"/>
      <c r="G36" s="194"/>
      <c r="H36" s="194"/>
      <c r="I36" s="194"/>
    </row>
    <row r="37" spans="1:9">
      <c r="A37" s="194" t="s">
        <v>1</v>
      </c>
      <c r="B37" s="194"/>
      <c r="C37" s="194"/>
      <c r="D37" s="194"/>
      <c r="E37" s="194"/>
      <c r="F37" s="194"/>
      <c r="G37" s="194"/>
      <c r="H37" s="194"/>
      <c r="I37" s="194"/>
    </row>
    <row r="38" spans="1:9">
      <c r="A38" s="1"/>
      <c r="B38" s="1"/>
      <c r="C38" s="1"/>
      <c r="D38" s="1"/>
      <c r="E38" s="1"/>
      <c r="F38" s="1"/>
      <c r="G38" s="2"/>
      <c r="H38" s="1"/>
      <c r="I38" s="1"/>
    </row>
    <row r="39" spans="1:9">
      <c r="A39" s="1" t="s">
        <v>2</v>
      </c>
      <c r="B39" s="1"/>
      <c r="C39" s="1"/>
      <c r="D39" s="3" t="s">
        <v>3</v>
      </c>
      <c r="E39" s="1"/>
      <c r="F39" s="1"/>
      <c r="G39" s="2"/>
      <c r="H39" s="1"/>
      <c r="I39" s="1"/>
    </row>
    <row r="40" spans="1:9">
      <c r="A40" s="1" t="s">
        <v>4</v>
      </c>
      <c r="B40" s="1"/>
      <c r="C40" s="1"/>
      <c r="D40" s="1" t="s">
        <v>5</v>
      </c>
      <c r="E40" s="1"/>
      <c r="F40" s="1"/>
      <c r="G40" s="2"/>
      <c r="H40" s="1"/>
      <c r="I40" s="1"/>
    </row>
    <row r="41" spans="1:9">
      <c r="A41" s="1" t="s">
        <v>6</v>
      </c>
      <c r="B41" s="1"/>
      <c r="C41" s="1"/>
      <c r="D41" s="1" t="s">
        <v>29</v>
      </c>
      <c r="E41" s="1"/>
      <c r="F41" s="1"/>
      <c r="G41" s="2"/>
      <c r="H41" s="1"/>
      <c r="I41" s="1"/>
    </row>
    <row r="42" spans="1:9">
      <c r="A42" s="4" t="s">
        <v>7</v>
      </c>
      <c r="B42" s="4"/>
      <c r="C42" s="4"/>
      <c r="D42" s="195" t="s">
        <v>33</v>
      </c>
      <c r="E42" s="195"/>
      <c r="F42" s="195"/>
      <c r="G42" s="195"/>
      <c r="H42" s="5"/>
      <c r="I42" s="5"/>
    </row>
    <row r="43" spans="1:9">
      <c r="A43" s="1"/>
      <c r="B43" s="1"/>
      <c r="C43" s="1"/>
      <c r="D43" s="1"/>
      <c r="E43" s="1"/>
      <c r="F43" s="1"/>
      <c r="G43" s="2"/>
      <c r="H43" s="1"/>
      <c r="I43" s="1"/>
    </row>
    <row r="44" spans="1:9" ht="57" customHeight="1">
      <c r="A44" s="195" t="s">
        <v>32</v>
      </c>
      <c r="B44" s="195"/>
      <c r="C44" s="195"/>
      <c r="D44" s="195"/>
      <c r="E44" s="195"/>
      <c r="F44" s="195"/>
      <c r="G44" s="195"/>
      <c r="H44" s="195"/>
      <c r="I44" s="195"/>
    </row>
    <row r="45" spans="1:9">
      <c r="A45" s="1"/>
      <c r="B45" s="1"/>
      <c r="C45" s="1"/>
      <c r="D45" s="1"/>
      <c r="E45" s="1"/>
      <c r="F45" s="1"/>
      <c r="G45" s="2"/>
      <c r="H45" s="1"/>
      <c r="I45" s="1"/>
    </row>
    <row r="46" spans="1:9">
      <c r="A46" s="1" t="s">
        <v>34</v>
      </c>
      <c r="B46" s="1"/>
      <c r="C46" s="1"/>
      <c r="D46" s="1"/>
      <c r="E46" s="1"/>
      <c r="F46" s="1"/>
      <c r="G46" s="2"/>
      <c r="H46" s="1"/>
      <c r="I46" s="1"/>
    </row>
    <row r="47" spans="1:9">
      <c r="A47" s="196" t="s">
        <v>8</v>
      </c>
      <c r="B47" s="196" t="s">
        <v>9</v>
      </c>
      <c r="C47" s="196" t="s">
        <v>10</v>
      </c>
      <c r="D47" s="196" t="s">
        <v>11</v>
      </c>
      <c r="E47" s="198" t="s">
        <v>12</v>
      </c>
      <c r="F47" s="199"/>
      <c r="G47" s="200" t="s">
        <v>13</v>
      </c>
      <c r="H47" s="202" t="s">
        <v>14</v>
      </c>
      <c r="I47" s="202"/>
    </row>
    <row r="48" spans="1:9">
      <c r="A48" s="197"/>
      <c r="B48" s="197"/>
      <c r="C48" s="197"/>
      <c r="D48" s="197"/>
      <c r="E48" s="6" t="s">
        <v>15</v>
      </c>
      <c r="F48" s="6" t="s">
        <v>16</v>
      </c>
      <c r="G48" s="201"/>
      <c r="H48" s="7" t="s">
        <v>17</v>
      </c>
      <c r="I48" s="7" t="s">
        <v>18</v>
      </c>
    </row>
    <row r="49" spans="1:9" ht="120.75" customHeight="1">
      <c r="A49" s="23">
        <v>1</v>
      </c>
      <c r="B49" s="24">
        <v>525119</v>
      </c>
      <c r="C49" s="25" t="s">
        <v>434</v>
      </c>
      <c r="D49" s="26" t="s">
        <v>433</v>
      </c>
      <c r="E49" s="27"/>
      <c r="F49" s="28"/>
      <c r="G49" s="29">
        <v>510000</v>
      </c>
      <c r="H49" s="30">
        <f>100/110*G49*0%</f>
        <v>0</v>
      </c>
      <c r="I49" s="30">
        <f>100/110*G49*0%</f>
        <v>0</v>
      </c>
    </row>
    <row r="50" spans="1:9" ht="100.5" customHeight="1">
      <c r="A50" s="31">
        <v>2</v>
      </c>
      <c r="B50" s="45">
        <v>525119</v>
      </c>
      <c r="C50" s="46" t="s">
        <v>435</v>
      </c>
      <c r="D50" s="47" t="s">
        <v>433</v>
      </c>
      <c r="E50" s="48"/>
      <c r="F50" s="32"/>
      <c r="G50" s="49">
        <v>510000</v>
      </c>
      <c r="H50" s="33"/>
      <c r="I50" s="33"/>
    </row>
    <row r="51" spans="1:9" ht="105.75" customHeight="1">
      <c r="A51" s="31">
        <v>3</v>
      </c>
      <c r="B51" s="45">
        <v>525119</v>
      </c>
      <c r="C51" s="46" t="s">
        <v>436</v>
      </c>
      <c r="D51" s="47" t="s">
        <v>433</v>
      </c>
      <c r="E51" s="48"/>
      <c r="F51" s="32"/>
      <c r="G51" s="49">
        <v>510000</v>
      </c>
      <c r="H51" s="33"/>
      <c r="I51" s="33"/>
    </row>
    <row r="52" spans="1:9" ht="78" customHeight="1">
      <c r="A52" s="31">
        <v>4</v>
      </c>
      <c r="B52" s="45">
        <v>525119</v>
      </c>
      <c r="C52" s="46" t="s">
        <v>437</v>
      </c>
      <c r="D52" s="47" t="s">
        <v>433</v>
      </c>
      <c r="E52" s="48"/>
      <c r="F52" s="32"/>
      <c r="G52" s="49">
        <v>510000</v>
      </c>
      <c r="H52" s="33"/>
      <c r="I52" s="33"/>
    </row>
    <row r="53" spans="1:9" ht="102" customHeight="1">
      <c r="A53" s="31">
        <v>5</v>
      </c>
      <c r="B53" s="45">
        <v>525119</v>
      </c>
      <c r="C53" s="46" t="s">
        <v>440</v>
      </c>
      <c r="D53" s="47" t="s">
        <v>433</v>
      </c>
      <c r="E53" s="48"/>
      <c r="F53" s="32"/>
      <c r="G53" s="49">
        <v>510000</v>
      </c>
      <c r="H53" s="33"/>
      <c r="I53" s="33"/>
    </row>
    <row r="54" spans="1:9" ht="104.25" customHeight="1">
      <c r="A54" s="31">
        <v>6</v>
      </c>
      <c r="B54" s="45">
        <v>525119</v>
      </c>
      <c r="C54" s="46" t="s">
        <v>438</v>
      </c>
      <c r="D54" s="47" t="s">
        <v>439</v>
      </c>
      <c r="E54" s="48"/>
      <c r="F54" s="32"/>
      <c r="G54" s="49">
        <v>1020000</v>
      </c>
      <c r="H54" s="33"/>
      <c r="I54" s="33"/>
    </row>
    <row r="55" spans="1:9" ht="96.75" customHeight="1">
      <c r="A55" s="34">
        <v>7</v>
      </c>
      <c r="B55" s="35">
        <v>525119</v>
      </c>
      <c r="C55" s="36" t="s">
        <v>441</v>
      </c>
      <c r="D55" s="37" t="s">
        <v>439</v>
      </c>
      <c r="E55" s="38"/>
      <c r="F55" s="39"/>
      <c r="G55" s="40">
        <v>510000</v>
      </c>
      <c r="H55" s="41"/>
      <c r="I55" s="41"/>
    </row>
    <row r="56" spans="1:9">
      <c r="A56" s="42"/>
      <c r="B56" s="8"/>
      <c r="C56" s="9" t="s">
        <v>19</v>
      </c>
      <c r="D56" s="6"/>
      <c r="E56" s="8"/>
      <c r="F56" s="8"/>
      <c r="G56" s="10">
        <f>SUM(G49:G55)</f>
        <v>4080000</v>
      </c>
      <c r="H56" s="10">
        <f>SUM(H49:H49)</f>
        <v>0</v>
      </c>
      <c r="I56" s="10">
        <f>SUM(I49:I49)</f>
        <v>0</v>
      </c>
    </row>
    <row r="57" spans="1:9">
      <c r="A57" s="78"/>
      <c r="B57" s="78"/>
      <c r="C57" s="77"/>
      <c r="D57" s="11"/>
      <c r="E57" s="12"/>
      <c r="F57" s="12"/>
      <c r="G57" s="13"/>
      <c r="H57" s="1"/>
      <c r="I57" s="1"/>
    </row>
    <row r="58" spans="1:9" ht="47.25" customHeight="1">
      <c r="A58" s="191" t="s">
        <v>20</v>
      </c>
      <c r="B58" s="191"/>
      <c r="C58" s="191"/>
      <c r="D58" s="191"/>
      <c r="E58" s="191"/>
      <c r="F58" s="191"/>
      <c r="G58" s="191"/>
      <c r="H58" s="191"/>
      <c r="I58" s="191"/>
    </row>
    <row r="59" spans="1:9">
      <c r="A59" s="78"/>
      <c r="B59" s="78"/>
      <c r="C59" s="77"/>
      <c r="D59" s="11"/>
      <c r="E59" s="12"/>
      <c r="F59" s="12"/>
      <c r="G59" s="13"/>
      <c r="H59" s="1"/>
      <c r="I59" s="1"/>
    </row>
    <row r="60" spans="1:9">
      <c r="A60" s="78"/>
      <c r="B60" s="192" t="s">
        <v>21</v>
      </c>
      <c r="C60" s="192"/>
      <c r="D60" s="192"/>
      <c r="E60" s="12"/>
      <c r="F60" s="12"/>
      <c r="G60" s="13"/>
      <c r="H60" s="1"/>
      <c r="I60" s="1"/>
    </row>
    <row r="61" spans="1:9">
      <c r="A61" s="193"/>
      <c r="B61" s="193"/>
      <c r="C61" s="193"/>
      <c r="D61" s="12"/>
      <c r="E61" s="12"/>
      <c r="F61" s="12"/>
      <c r="G61" s="2"/>
      <c r="H61" s="1"/>
      <c r="I61" s="1"/>
    </row>
    <row r="62" spans="1:9">
      <c r="A62" s="2"/>
      <c r="B62" s="2"/>
      <c r="C62" s="78" t="s">
        <v>22</v>
      </c>
      <c r="D62" s="2"/>
      <c r="E62" s="14"/>
      <c r="F62" s="14"/>
      <c r="G62" s="14" t="s">
        <v>23</v>
      </c>
      <c r="H62" s="2"/>
      <c r="I62" s="2"/>
    </row>
    <row r="63" spans="1:9">
      <c r="A63" s="2"/>
      <c r="B63" s="2"/>
      <c r="C63" s="15" t="s">
        <v>24</v>
      </c>
      <c r="D63" s="2"/>
      <c r="E63" s="2"/>
      <c r="F63" s="2"/>
      <c r="G63" s="15" t="s">
        <v>25</v>
      </c>
      <c r="H63" s="2"/>
      <c r="I63" s="2"/>
    </row>
    <row r="64" spans="1:9">
      <c r="A64" s="2"/>
      <c r="B64" s="2"/>
      <c r="C64" s="15"/>
      <c r="D64" s="2"/>
      <c r="E64" s="2"/>
      <c r="F64" s="2"/>
      <c r="G64" s="15" t="s">
        <v>26</v>
      </c>
      <c r="H64" s="2"/>
      <c r="I64" s="2"/>
    </row>
    <row r="65" spans="1:9">
      <c r="A65" s="2"/>
      <c r="B65" s="2"/>
      <c r="C65" s="15"/>
      <c r="D65" s="2"/>
      <c r="E65" s="2"/>
      <c r="F65" s="2"/>
      <c r="G65" s="15"/>
      <c r="H65" s="2"/>
      <c r="I65" s="2"/>
    </row>
    <row r="66" spans="1:9">
      <c r="A66" s="2"/>
      <c r="B66" s="2"/>
      <c r="C66" s="1"/>
      <c r="D66" s="2"/>
      <c r="E66" s="16"/>
      <c r="F66" s="17"/>
      <c r="G66" s="15"/>
      <c r="H66" s="2"/>
      <c r="I66" s="2"/>
    </row>
    <row r="67" spans="1:9">
      <c r="A67" s="2"/>
      <c r="B67" s="2"/>
      <c r="C67" s="18" t="s">
        <v>30</v>
      </c>
      <c r="D67" s="2"/>
      <c r="E67" s="2"/>
      <c r="F67" s="2"/>
      <c r="G67" s="19" t="s">
        <v>27</v>
      </c>
      <c r="H67" s="2"/>
      <c r="I67" s="2"/>
    </row>
    <row r="68" spans="1:9">
      <c r="A68" s="2"/>
      <c r="B68" s="2"/>
      <c r="C68" s="20" t="s">
        <v>31</v>
      </c>
      <c r="D68" s="2"/>
      <c r="E68" s="2"/>
      <c r="F68" s="2"/>
      <c r="G68" s="21" t="s">
        <v>28</v>
      </c>
      <c r="H68" s="2"/>
      <c r="I68" s="2"/>
    </row>
  </sheetData>
  <mergeCells count="28">
    <mergeCell ref="A58:I58"/>
    <mergeCell ref="B60:D60"/>
    <mergeCell ref="A61:C61"/>
    <mergeCell ref="D42:G42"/>
    <mergeCell ref="A44:I44"/>
    <mergeCell ref="A47:A48"/>
    <mergeCell ref="B47:B48"/>
    <mergeCell ref="C47:C48"/>
    <mergeCell ref="D47:D48"/>
    <mergeCell ref="E47:F47"/>
    <mergeCell ref="G47:G48"/>
    <mergeCell ref="H47:I47"/>
    <mergeCell ref="A37:I37"/>
    <mergeCell ref="A1:I1"/>
    <mergeCell ref="A2:I2"/>
    <mergeCell ref="D7:G7"/>
    <mergeCell ref="A9:I9"/>
    <mergeCell ref="A12:A13"/>
    <mergeCell ref="B12:B13"/>
    <mergeCell ref="C12:C13"/>
    <mergeCell ref="D12:D13"/>
    <mergeCell ref="E12:F12"/>
    <mergeCell ref="G12:G13"/>
    <mergeCell ref="H12:I12"/>
    <mergeCell ref="A23:I23"/>
    <mergeCell ref="B25:D25"/>
    <mergeCell ref="A26:C26"/>
    <mergeCell ref="A36:I36"/>
  </mergeCells>
  <pageMargins left="0.31496062992125984" right="0.31496062992125984" top="0.74803149606299213" bottom="0.74803149606299213" header="0.31496062992125984" footer="0.31496062992125984"/>
  <pageSetup paperSize="5" scale="90" orientation="portrait" r:id="rId1"/>
</worksheet>
</file>

<file path=xl/worksheets/sheet11.xml><?xml version="1.0" encoding="utf-8"?>
<worksheet xmlns="http://schemas.openxmlformats.org/spreadsheetml/2006/main" xmlns:r="http://schemas.openxmlformats.org/officeDocument/2006/relationships">
  <dimension ref="A1:I28"/>
  <sheetViews>
    <sheetView topLeftCell="A19" workbookViewId="0">
      <selection activeCell="G14" sqref="G14:G15"/>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425</v>
      </c>
      <c r="E7" s="195"/>
      <c r="F7" s="195"/>
      <c r="G7" s="195"/>
      <c r="H7" s="5"/>
      <c r="I7" s="5"/>
    </row>
    <row r="8" spans="1:9">
      <c r="A8" s="1"/>
      <c r="B8" s="1"/>
      <c r="C8" s="1"/>
      <c r="D8" s="1"/>
      <c r="E8" s="1"/>
      <c r="F8" s="1"/>
      <c r="G8" s="2"/>
      <c r="H8" s="1"/>
      <c r="I8" s="1"/>
    </row>
    <row r="9" spans="1:9" ht="54" customHeight="1">
      <c r="A9" s="195" t="s">
        <v>32</v>
      </c>
      <c r="B9" s="195"/>
      <c r="C9" s="195"/>
      <c r="D9" s="195"/>
      <c r="E9" s="195"/>
      <c r="F9" s="195"/>
      <c r="G9" s="195"/>
      <c r="H9" s="195"/>
      <c r="I9" s="195"/>
    </row>
    <row r="10" spans="1:9">
      <c r="A10" s="1"/>
      <c r="B10" s="1"/>
      <c r="C10" s="1"/>
      <c r="D10" s="1"/>
      <c r="E10" s="1"/>
      <c r="F10" s="1"/>
      <c r="G10" s="2"/>
      <c r="H10" s="1"/>
      <c r="I10" s="1"/>
    </row>
    <row r="11" spans="1:9">
      <c r="A11" s="1" t="s">
        <v>426</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86.25" customHeight="1">
      <c r="A14" s="23">
        <v>1</v>
      </c>
      <c r="B14" s="24">
        <v>525113</v>
      </c>
      <c r="C14" s="25" t="s">
        <v>428</v>
      </c>
      <c r="D14" s="26" t="s">
        <v>427</v>
      </c>
      <c r="E14" s="27"/>
      <c r="F14" s="28"/>
      <c r="G14" s="29">
        <v>540000</v>
      </c>
      <c r="H14" s="30">
        <f>100/110*G14*0%</f>
        <v>0</v>
      </c>
      <c r="I14" s="30">
        <f>G14*5%</f>
        <v>27000</v>
      </c>
    </row>
    <row r="15" spans="1:9" ht="86.25" customHeight="1">
      <c r="A15" s="72">
        <v>2</v>
      </c>
      <c r="B15" s="24">
        <v>525113</v>
      </c>
      <c r="C15" s="25" t="s">
        <v>428</v>
      </c>
      <c r="D15" s="26" t="s">
        <v>429</v>
      </c>
      <c r="E15" s="73"/>
      <c r="F15" s="74"/>
      <c r="G15" s="75">
        <v>230000</v>
      </c>
      <c r="H15" s="76"/>
      <c r="I15" s="30">
        <f>G15*5%</f>
        <v>11500</v>
      </c>
    </row>
    <row r="16" spans="1:9">
      <c r="A16" s="42"/>
      <c r="B16" s="8"/>
      <c r="C16" s="9" t="s">
        <v>19</v>
      </c>
      <c r="D16" s="6"/>
      <c r="E16" s="8"/>
      <c r="F16" s="8"/>
      <c r="G16" s="10">
        <f>SUM(G14:G15)</f>
        <v>770000</v>
      </c>
      <c r="H16" s="10">
        <f t="shared" ref="H16:I16" si="0">SUM(H14:H15)</f>
        <v>0</v>
      </c>
      <c r="I16" s="10">
        <f t="shared" si="0"/>
        <v>38500</v>
      </c>
    </row>
    <row r="17" spans="1:9">
      <c r="A17" s="57"/>
      <c r="B17" s="57"/>
      <c r="C17" s="56"/>
      <c r="D17" s="11"/>
      <c r="E17" s="12"/>
      <c r="F17" s="12"/>
      <c r="G17" s="13"/>
      <c r="H17" s="1"/>
      <c r="I17" s="1"/>
    </row>
    <row r="18" spans="1:9" ht="34.5" customHeight="1">
      <c r="A18" s="191" t="s">
        <v>20</v>
      </c>
      <c r="B18" s="191"/>
      <c r="C18" s="191"/>
      <c r="D18" s="191"/>
      <c r="E18" s="191"/>
      <c r="F18" s="191"/>
      <c r="G18" s="191"/>
      <c r="H18" s="191"/>
      <c r="I18" s="191"/>
    </row>
    <row r="19" spans="1:9">
      <c r="A19" s="57"/>
      <c r="B19" s="57"/>
      <c r="C19" s="56"/>
      <c r="D19" s="11"/>
      <c r="E19" s="12"/>
      <c r="F19" s="12"/>
      <c r="G19" s="13"/>
      <c r="H19" s="1"/>
      <c r="I19" s="1"/>
    </row>
    <row r="20" spans="1:9">
      <c r="A20" s="57"/>
      <c r="B20" s="192" t="s">
        <v>21</v>
      </c>
      <c r="C20" s="192"/>
      <c r="D20" s="192"/>
      <c r="E20" s="12"/>
      <c r="F20" s="12"/>
      <c r="G20" s="13"/>
      <c r="H20" s="1"/>
      <c r="I20" s="1"/>
    </row>
    <row r="21" spans="1:9">
      <c r="A21" s="193"/>
      <c r="B21" s="193"/>
      <c r="C21" s="193"/>
      <c r="D21" s="12"/>
      <c r="E21" s="12"/>
      <c r="F21" s="12"/>
      <c r="G21" s="2"/>
      <c r="H21" s="1"/>
      <c r="I21" s="1"/>
    </row>
    <row r="22" spans="1:9">
      <c r="A22" s="2"/>
      <c r="B22" s="2"/>
      <c r="C22" s="57" t="s">
        <v>22</v>
      </c>
      <c r="D22" s="2"/>
      <c r="E22" s="14"/>
      <c r="F22" s="14"/>
      <c r="G22" s="14" t="s">
        <v>23</v>
      </c>
      <c r="H22" s="2"/>
      <c r="I22" s="2"/>
    </row>
    <row r="23" spans="1:9">
      <c r="A23" s="2"/>
      <c r="B23" s="2"/>
      <c r="C23" s="15" t="s">
        <v>24</v>
      </c>
      <c r="D23" s="2"/>
      <c r="E23" s="2"/>
      <c r="F23" s="2"/>
      <c r="G23" s="15" t="s">
        <v>25</v>
      </c>
      <c r="H23" s="2"/>
      <c r="I23" s="2"/>
    </row>
    <row r="24" spans="1:9">
      <c r="A24" s="2"/>
      <c r="B24" s="2"/>
      <c r="C24" s="15"/>
      <c r="D24" s="2"/>
      <c r="E24" s="2"/>
      <c r="F24" s="2"/>
      <c r="G24" s="15" t="s">
        <v>26</v>
      </c>
      <c r="H24" s="2"/>
      <c r="I24" s="2"/>
    </row>
    <row r="25" spans="1:9">
      <c r="A25" s="2"/>
      <c r="B25" s="2"/>
      <c r="C25" s="15"/>
      <c r="D25" s="2"/>
      <c r="E25" s="2"/>
      <c r="F25" s="2"/>
      <c r="G25" s="15"/>
      <c r="H25" s="2"/>
      <c r="I25" s="2"/>
    </row>
    <row r="26" spans="1:9">
      <c r="A26" s="2"/>
      <c r="B26" s="2"/>
      <c r="C26" s="1"/>
      <c r="D26" s="2"/>
      <c r="E26" s="16"/>
      <c r="F26" s="17"/>
      <c r="G26" s="15"/>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A1:I1"/>
    <mergeCell ref="A2:I2"/>
    <mergeCell ref="A18:I18"/>
    <mergeCell ref="B20:D20"/>
    <mergeCell ref="A21:C21"/>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2.xml><?xml version="1.0" encoding="utf-8"?>
<worksheet xmlns="http://schemas.openxmlformats.org/spreadsheetml/2006/main" xmlns:r="http://schemas.openxmlformats.org/officeDocument/2006/relationships">
  <sheetPr codeName="Sheet5"/>
  <dimension ref="A1"/>
  <sheetViews>
    <sheetView workbookViewId="0">
      <selection activeCell="G6" sqref="G6"/>
    </sheetView>
  </sheetViews>
  <sheetFormatPr defaultRowHeight="18.75"/>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6"/>
  <dimension ref="A1"/>
  <sheetViews>
    <sheetView workbookViewId="0">
      <selection activeCell="I12" sqref="I12"/>
    </sheetView>
  </sheetViews>
  <sheetFormatPr defaultRowHeight="18.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K64"/>
  <sheetViews>
    <sheetView topLeftCell="A22" workbookViewId="0">
      <selection activeCell="A22" sqref="A22:I35"/>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1" width="10.09765625" bestFit="1"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37</v>
      </c>
      <c r="E7" s="195"/>
      <c r="F7" s="195"/>
      <c r="G7" s="195"/>
      <c r="H7" s="5"/>
      <c r="I7" s="5"/>
    </row>
    <row r="8" spans="1:9">
      <c r="A8" s="1"/>
      <c r="B8" s="1"/>
      <c r="C8" s="1"/>
      <c r="D8" s="1"/>
      <c r="E8" s="1"/>
      <c r="F8" s="1"/>
      <c r="G8" s="2"/>
      <c r="H8" s="1"/>
      <c r="I8" s="1"/>
    </row>
    <row r="9" spans="1:9" ht="54.75" customHeight="1">
      <c r="A9" s="195" t="s">
        <v>32</v>
      </c>
      <c r="B9" s="195"/>
      <c r="C9" s="195"/>
      <c r="D9" s="195"/>
      <c r="E9" s="195"/>
      <c r="F9" s="195"/>
      <c r="G9" s="195"/>
      <c r="H9" s="195"/>
      <c r="I9" s="195"/>
    </row>
    <row r="10" spans="1:9">
      <c r="A10" s="1"/>
      <c r="B10" s="1"/>
      <c r="C10" s="1"/>
      <c r="D10" s="1"/>
      <c r="E10" s="1"/>
      <c r="F10" s="1"/>
      <c r="G10" s="2"/>
      <c r="H10" s="1"/>
      <c r="I10" s="1"/>
    </row>
    <row r="11" spans="1:9">
      <c r="A11" s="1" t="s">
        <v>38</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57" customHeight="1">
      <c r="A14" s="23">
        <v>1</v>
      </c>
      <c r="B14" s="24">
        <v>525112</v>
      </c>
      <c r="C14" s="25" t="s">
        <v>59</v>
      </c>
      <c r="D14" s="26" t="s">
        <v>52</v>
      </c>
      <c r="E14" s="27"/>
      <c r="F14" s="28"/>
      <c r="G14" s="29">
        <v>875000</v>
      </c>
      <c r="H14" s="30">
        <f>100/110*G14*0%</f>
        <v>0</v>
      </c>
      <c r="I14" s="30">
        <f>100/110*G14*0%</f>
        <v>0</v>
      </c>
    </row>
    <row r="15" spans="1:9" ht="68.25" customHeight="1">
      <c r="A15" s="31">
        <v>2</v>
      </c>
      <c r="B15" s="45">
        <v>525112</v>
      </c>
      <c r="C15" s="46" t="s">
        <v>60</v>
      </c>
      <c r="D15" s="47" t="s">
        <v>53</v>
      </c>
      <c r="E15" s="48"/>
      <c r="F15" s="32"/>
      <c r="G15" s="49">
        <v>875000</v>
      </c>
      <c r="H15" s="33"/>
      <c r="I15" s="33">
        <f>G15*0%</f>
        <v>0</v>
      </c>
    </row>
    <row r="16" spans="1:9" ht="63.75" customHeight="1">
      <c r="A16" s="31">
        <v>3</v>
      </c>
      <c r="B16" s="45">
        <v>525112</v>
      </c>
      <c r="C16" s="46" t="s">
        <v>61</v>
      </c>
      <c r="D16" s="47" t="s">
        <v>54</v>
      </c>
      <c r="E16" s="48"/>
      <c r="F16" s="32"/>
      <c r="G16" s="49">
        <v>875000</v>
      </c>
      <c r="H16" s="33"/>
      <c r="I16" s="33">
        <f>G16*0%</f>
        <v>0</v>
      </c>
    </row>
    <row r="17" spans="1:11" ht="62.25" customHeight="1">
      <c r="A17" s="31">
        <v>4</v>
      </c>
      <c r="B17" s="45">
        <v>525112</v>
      </c>
      <c r="C17" s="46" t="s">
        <v>58</v>
      </c>
      <c r="D17" s="47" t="s">
        <v>55</v>
      </c>
      <c r="E17" s="48"/>
      <c r="F17" s="32"/>
      <c r="G17" s="49">
        <v>420000</v>
      </c>
      <c r="H17" s="33"/>
      <c r="I17" s="33"/>
    </row>
    <row r="18" spans="1:11" ht="79.5" customHeight="1">
      <c r="A18" s="31">
        <v>5</v>
      </c>
      <c r="B18" s="45">
        <v>525112</v>
      </c>
      <c r="C18" s="46" t="s">
        <v>57</v>
      </c>
      <c r="D18" s="47" t="s">
        <v>56</v>
      </c>
      <c r="E18" s="48"/>
      <c r="F18" s="32"/>
      <c r="G18" s="49">
        <v>840000</v>
      </c>
      <c r="H18" s="33"/>
      <c r="I18" s="33"/>
      <c r="K18" s="145">
        <f>SUM(G14:G18)</f>
        <v>3885000</v>
      </c>
    </row>
    <row r="19" spans="1:11" ht="79.5" customHeight="1">
      <c r="A19" s="31">
        <v>6</v>
      </c>
      <c r="B19" s="45">
        <v>525112</v>
      </c>
      <c r="C19" s="46" t="s">
        <v>63</v>
      </c>
      <c r="D19" s="47" t="s">
        <v>62</v>
      </c>
      <c r="E19" s="48"/>
      <c r="F19" s="32"/>
      <c r="G19" s="49">
        <v>2625000</v>
      </c>
      <c r="H19" s="33"/>
      <c r="I19" s="33">
        <f>G19*4%</f>
        <v>105000</v>
      </c>
      <c r="K19" s="145">
        <f>G19</f>
        <v>2625000</v>
      </c>
    </row>
    <row r="20" spans="1:11" ht="123.75" customHeight="1">
      <c r="A20" s="31">
        <v>7</v>
      </c>
      <c r="B20" s="45">
        <v>525112</v>
      </c>
      <c r="C20" s="46" t="s">
        <v>119</v>
      </c>
      <c r="D20" s="47" t="s">
        <v>49</v>
      </c>
      <c r="E20" s="48"/>
      <c r="F20" s="32"/>
      <c r="G20" s="49">
        <v>2450000</v>
      </c>
      <c r="H20" s="33"/>
      <c r="I20" s="33">
        <f>G20*4%</f>
        <v>98000</v>
      </c>
    </row>
    <row r="21" spans="1:11" ht="126.75" customHeight="1">
      <c r="A21" s="31">
        <v>8</v>
      </c>
      <c r="B21" s="45">
        <v>525112</v>
      </c>
      <c r="C21" s="46" t="s">
        <v>120</v>
      </c>
      <c r="D21" s="47" t="s">
        <v>50</v>
      </c>
      <c r="E21" s="48"/>
      <c r="F21" s="32"/>
      <c r="G21" s="49">
        <v>525000</v>
      </c>
      <c r="H21" s="33"/>
      <c r="I21" s="33"/>
    </row>
    <row r="22" spans="1:11" ht="134.25" customHeight="1">
      <c r="A22" s="31">
        <v>9</v>
      </c>
      <c r="B22" s="45">
        <v>525112</v>
      </c>
      <c r="C22" s="46" t="s">
        <v>121</v>
      </c>
      <c r="D22" s="47" t="s">
        <v>51</v>
      </c>
      <c r="E22" s="48"/>
      <c r="F22" s="32"/>
      <c r="G22" s="49">
        <v>700000</v>
      </c>
      <c r="H22" s="33"/>
      <c r="I22" s="33"/>
      <c r="K22" s="145">
        <f>SUM(G20:G22)</f>
        <v>3675000</v>
      </c>
    </row>
    <row r="23" spans="1:11">
      <c r="A23" s="42"/>
      <c r="B23" s="8"/>
      <c r="C23" s="9" t="s">
        <v>19</v>
      </c>
      <c r="D23" s="6"/>
      <c r="E23" s="8"/>
      <c r="F23" s="8"/>
      <c r="G23" s="10">
        <f>SUM(G14:G22)</f>
        <v>10185000</v>
      </c>
      <c r="H23" s="10">
        <f>SUM(H14:H19)</f>
        <v>0</v>
      </c>
      <c r="I23" s="10">
        <f>SUM(I14:I19)</f>
        <v>105000</v>
      </c>
    </row>
    <row r="24" spans="1:11">
      <c r="A24" s="148"/>
      <c r="B24" s="148"/>
      <c r="C24" s="147"/>
      <c r="D24" s="11"/>
      <c r="E24" s="12"/>
      <c r="F24" s="12"/>
      <c r="G24" s="13"/>
      <c r="H24" s="1"/>
      <c r="I24" s="1"/>
    </row>
    <row r="25" spans="1:11" ht="34.5" customHeight="1">
      <c r="A25" s="191" t="s">
        <v>20</v>
      </c>
      <c r="B25" s="191"/>
      <c r="C25" s="191"/>
      <c r="D25" s="191"/>
      <c r="E25" s="191"/>
      <c r="F25" s="191"/>
      <c r="G25" s="191"/>
      <c r="H25" s="191"/>
      <c r="I25" s="191"/>
    </row>
    <row r="26" spans="1:11" ht="9.75" customHeight="1">
      <c r="A26" s="148"/>
      <c r="B26" s="148"/>
      <c r="C26" s="147"/>
      <c r="D26" s="11"/>
      <c r="E26" s="12"/>
      <c r="F26" s="12"/>
      <c r="G26" s="13"/>
      <c r="H26" s="1"/>
      <c r="I26" s="1"/>
    </row>
    <row r="27" spans="1:11">
      <c r="A27" s="148"/>
      <c r="B27" s="192" t="s">
        <v>21</v>
      </c>
      <c r="C27" s="192"/>
      <c r="D27" s="192"/>
      <c r="E27" s="12"/>
      <c r="F27" s="12"/>
      <c r="G27" s="13"/>
      <c r="H27" s="1"/>
      <c r="I27" s="1"/>
    </row>
    <row r="28" spans="1:11" ht="12.75" customHeight="1">
      <c r="A28" s="193"/>
      <c r="B28" s="193"/>
      <c r="C28" s="193"/>
      <c r="D28" s="12"/>
      <c r="E28" s="12"/>
      <c r="F28" s="12"/>
      <c r="G28" s="2"/>
      <c r="H28" s="1"/>
      <c r="I28" s="1"/>
    </row>
    <row r="29" spans="1:11">
      <c r="A29" s="2"/>
      <c r="B29" s="2"/>
      <c r="C29" s="148" t="s">
        <v>22</v>
      </c>
      <c r="D29" s="2"/>
      <c r="E29" s="14"/>
      <c r="F29" s="14"/>
      <c r="G29" s="14" t="s">
        <v>23</v>
      </c>
      <c r="H29" s="2"/>
      <c r="I29" s="2"/>
    </row>
    <row r="30" spans="1:11">
      <c r="A30" s="2"/>
      <c r="B30" s="2"/>
      <c r="C30" s="15" t="s">
        <v>24</v>
      </c>
      <c r="D30" s="2"/>
      <c r="E30" s="2"/>
      <c r="F30" s="2"/>
      <c r="G30" s="15" t="s">
        <v>25</v>
      </c>
      <c r="H30" s="2"/>
      <c r="I30" s="2"/>
    </row>
    <row r="31" spans="1:11">
      <c r="A31" s="2"/>
      <c r="B31" s="2"/>
      <c r="D31" s="2"/>
      <c r="E31" s="2"/>
      <c r="F31" s="2"/>
      <c r="G31" s="15" t="s">
        <v>26</v>
      </c>
      <c r="H31" s="2"/>
      <c r="I31" s="2"/>
    </row>
    <row r="32" spans="1:11">
      <c r="A32" s="2"/>
      <c r="B32" s="2"/>
      <c r="D32" s="2"/>
      <c r="E32" s="2"/>
      <c r="F32" s="2"/>
      <c r="H32" s="2"/>
      <c r="I32" s="2"/>
    </row>
    <row r="33" spans="1:9">
      <c r="A33" s="2"/>
      <c r="B33" s="2"/>
      <c r="C33" s="1"/>
      <c r="D33" s="2"/>
      <c r="E33" s="16"/>
      <c r="F33" s="17"/>
      <c r="H33" s="2"/>
      <c r="I33" s="2"/>
    </row>
    <row r="34" spans="1:9">
      <c r="A34" s="2"/>
      <c r="B34" s="2"/>
      <c r="C34" s="18" t="s">
        <v>30</v>
      </c>
      <c r="D34" s="2"/>
      <c r="E34" s="2"/>
      <c r="F34" s="2"/>
      <c r="G34" s="19" t="s">
        <v>27</v>
      </c>
      <c r="H34" s="2"/>
      <c r="I34" s="2"/>
    </row>
    <row r="35" spans="1:9">
      <c r="A35" s="2"/>
      <c r="B35" s="2"/>
      <c r="C35" s="20" t="s">
        <v>31</v>
      </c>
      <c r="D35" s="2"/>
      <c r="E35" s="2"/>
      <c r="F35" s="2"/>
      <c r="G35" s="21" t="s">
        <v>28</v>
      </c>
      <c r="H35" s="2"/>
      <c r="I35" s="2"/>
    </row>
    <row r="37" spans="1:9">
      <c r="A37" s="194" t="s">
        <v>0</v>
      </c>
      <c r="B37" s="194"/>
      <c r="C37" s="194"/>
      <c r="D37" s="194"/>
      <c r="E37" s="194"/>
      <c r="F37" s="194"/>
      <c r="G37" s="194"/>
      <c r="H37" s="194"/>
      <c r="I37" s="194"/>
    </row>
    <row r="38" spans="1:9">
      <c r="A38" s="194" t="s">
        <v>1</v>
      </c>
      <c r="B38" s="194"/>
      <c r="C38" s="194"/>
      <c r="D38" s="194"/>
      <c r="E38" s="194"/>
      <c r="F38" s="194"/>
      <c r="G38" s="194"/>
      <c r="H38" s="194"/>
      <c r="I38" s="194"/>
    </row>
    <row r="39" spans="1:9">
      <c r="A39" s="1"/>
      <c r="B39" s="1"/>
      <c r="C39" s="1"/>
      <c r="D39" s="1"/>
      <c r="E39" s="1"/>
      <c r="F39" s="1"/>
      <c r="G39" s="2"/>
      <c r="H39" s="1"/>
      <c r="I39" s="1"/>
    </row>
    <row r="40" spans="1:9">
      <c r="A40" s="1" t="s">
        <v>2</v>
      </c>
      <c r="B40" s="1"/>
      <c r="C40" s="1"/>
      <c r="D40" s="3" t="s">
        <v>3</v>
      </c>
      <c r="E40" s="1"/>
      <c r="F40" s="1"/>
      <c r="G40" s="2"/>
      <c r="H40" s="1"/>
      <c r="I40" s="1"/>
    </row>
    <row r="41" spans="1:9">
      <c r="A41" s="1" t="s">
        <v>4</v>
      </c>
      <c r="B41" s="1"/>
      <c r="C41" s="1"/>
      <c r="D41" s="1" t="s">
        <v>5</v>
      </c>
      <c r="E41" s="1"/>
      <c r="F41" s="1"/>
      <c r="G41" s="2"/>
      <c r="H41" s="1"/>
      <c r="I41" s="1"/>
    </row>
    <row r="42" spans="1:9">
      <c r="A42" s="1" t="s">
        <v>6</v>
      </c>
      <c r="B42" s="1"/>
      <c r="C42" s="1"/>
      <c r="D42" s="1" t="s">
        <v>29</v>
      </c>
      <c r="E42" s="1"/>
      <c r="F42" s="1"/>
      <c r="G42" s="2"/>
      <c r="H42" s="1"/>
      <c r="I42" s="1"/>
    </row>
    <row r="43" spans="1:9">
      <c r="A43" s="4" t="s">
        <v>7</v>
      </c>
      <c r="B43" s="4"/>
      <c r="C43" s="4"/>
      <c r="D43" s="195" t="s">
        <v>37</v>
      </c>
      <c r="E43" s="195"/>
      <c r="F43" s="195"/>
      <c r="G43" s="195"/>
      <c r="H43" s="5"/>
      <c r="I43" s="5"/>
    </row>
    <row r="44" spans="1:9">
      <c r="A44" s="1"/>
      <c r="B44" s="1"/>
      <c r="C44" s="1"/>
      <c r="D44" s="1"/>
      <c r="E44" s="1"/>
      <c r="F44" s="1"/>
      <c r="G44" s="2"/>
      <c r="H44" s="1"/>
      <c r="I44" s="1"/>
    </row>
    <row r="45" spans="1:9" ht="54" customHeight="1">
      <c r="A45" s="195" t="s">
        <v>32</v>
      </c>
      <c r="B45" s="195"/>
      <c r="C45" s="195"/>
      <c r="D45" s="195"/>
      <c r="E45" s="195"/>
      <c r="F45" s="195"/>
      <c r="G45" s="195"/>
      <c r="H45" s="195"/>
      <c r="I45" s="195"/>
    </row>
    <row r="46" spans="1:9">
      <c r="A46" s="1"/>
      <c r="B46" s="1"/>
      <c r="C46" s="1"/>
      <c r="D46" s="1"/>
      <c r="E46" s="1"/>
      <c r="F46" s="1"/>
      <c r="G46" s="2"/>
      <c r="H46" s="1"/>
      <c r="I46" s="1"/>
    </row>
    <row r="47" spans="1:9">
      <c r="A47" s="1" t="s">
        <v>38</v>
      </c>
      <c r="B47" s="1"/>
      <c r="C47" s="1"/>
      <c r="D47" s="1"/>
      <c r="E47" s="1"/>
      <c r="F47" s="1"/>
      <c r="G47" s="2"/>
      <c r="H47" s="1"/>
      <c r="I47" s="1"/>
    </row>
    <row r="48" spans="1:9">
      <c r="A48" s="196" t="s">
        <v>8</v>
      </c>
      <c r="B48" s="196" t="s">
        <v>9</v>
      </c>
      <c r="C48" s="196" t="s">
        <v>10</v>
      </c>
      <c r="D48" s="196" t="s">
        <v>11</v>
      </c>
      <c r="E48" s="198" t="s">
        <v>12</v>
      </c>
      <c r="F48" s="199"/>
      <c r="G48" s="200" t="s">
        <v>13</v>
      </c>
      <c r="H48" s="202" t="s">
        <v>14</v>
      </c>
      <c r="I48" s="202"/>
    </row>
    <row r="49" spans="1:9">
      <c r="A49" s="197"/>
      <c r="B49" s="197"/>
      <c r="C49" s="197"/>
      <c r="D49" s="197"/>
      <c r="E49" s="6" t="s">
        <v>15</v>
      </c>
      <c r="F49" s="6" t="s">
        <v>16</v>
      </c>
      <c r="G49" s="201"/>
      <c r="H49" s="7" t="s">
        <v>17</v>
      </c>
      <c r="I49" s="7" t="s">
        <v>18</v>
      </c>
    </row>
    <row r="50" spans="1:9" ht="86.25" customHeight="1">
      <c r="A50" s="23">
        <v>1</v>
      </c>
      <c r="B50" s="24">
        <v>525112</v>
      </c>
      <c r="C50" s="25"/>
      <c r="D50" s="26"/>
      <c r="E50" s="27"/>
      <c r="F50" s="28"/>
      <c r="G50" s="29"/>
      <c r="H50" s="30">
        <f>100/110*G50*0%</f>
        <v>0</v>
      </c>
      <c r="I50" s="30">
        <f>100/110*G50*0%</f>
        <v>0</v>
      </c>
    </row>
    <row r="51" spans="1:9" ht="77.25" customHeight="1">
      <c r="A51" s="31">
        <v>2</v>
      </c>
      <c r="B51" s="45">
        <v>525112</v>
      </c>
      <c r="C51" s="46"/>
      <c r="D51" s="47"/>
      <c r="E51" s="48"/>
      <c r="F51" s="32"/>
      <c r="G51" s="49"/>
      <c r="H51" s="33"/>
      <c r="I51" s="33">
        <f>G51*4%</f>
        <v>0</v>
      </c>
    </row>
    <row r="52" spans="1:9">
      <c r="A52" s="42"/>
      <c r="B52" s="8"/>
      <c r="C52" s="9" t="s">
        <v>19</v>
      </c>
      <c r="D52" s="6"/>
      <c r="E52" s="8"/>
      <c r="F52" s="8"/>
      <c r="G52" s="10">
        <f>SUM(G50:G51)</f>
        <v>0</v>
      </c>
      <c r="H52" s="10">
        <f t="shared" ref="H52:I52" si="0">SUM(H50:H51)</f>
        <v>0</v>
      </c>
      <c r="I52" s="10">
        <f t="shared" si="0"/>
        <v>0</v>
      </c>
    </row>
    <row r="53" spans="1:9">
      <c r="A53" s="148"/>
      <c r="B53" s="148"/>
      <c r="C53" s="147"/>
      <c r="D53" s="11"/>
      <c r="E53" s="12"/>
      <c r="F53" s="12"/>
      <c r="G53" s="13"/>
      <c r="H53" s="1"/>
      <c r="I53" s="1"/>
    </row>
    <row r="54" spans="1:9" ht="34.5" customHeight="1">
      <c r="A54" s="191" t="s">
        <v>20</v>
      </c>
      <c r="B54" s="191"/>
      <c r="C54" s="191"/>
      <c r="D54" s="191"/>
      <c r="E54" s="191"/>
      <c r="F54" s="191"/>
      <c r="G54" s="191"/>
      <c r="H54" s="191"/>
      <c r="I54" s="191"/>
    </row>
    <row r="55" spans="1:9">
      <c r="A55" s="148"/>
      <c r="B55" s="148"/>
      <c r="C55" s="147"/>
      <c r="D55" s="11"/>
      <c r="E55" s="12"/>
      <c r="F55" s="12"/>
      <c r="G55" s="13"/>
      <c r="H55" s="1"/>
      <c r="I55" s="1"/>
    </row>
    <row r="56" spans="1:9">
      <c r="A56" s="148"/>
      <c r="B56" s="192" t="s">
        <v>21</v>
      </c>
      <c r="C56" s="192"/>
      <c r="D56" s="192"/>
      <c r="E56" s="12"/>
      <c r="F56" s="12"/>
      <c r="G56" s="13"/>
      <c r="H56" s="1"/>
      <c r="I56" s="1"/>
    </row>
    <row r="57" spans="1:9">
      <c r="A57" s="193"/>
      <c r="B57" s="193"/>
      <c r="C57" s="193"/>
      <c r="D57" s="12"/>
      <c r="E57" s="12"/>
      <c r="F57" s="12"/>
      <c r="G57" s="2"/>
      <c r="H57" s="1"/>
      <c r="I57" s="1"/>
    </row>
    <row r="58" spans="1:9">
      <c r="A58" s="2"/>
      <c r="B58" s="2"/>
      <c r="C58" s="148" t="s">
        <v>22</v>
      </c>
      <c r="D58" s="2"/>
      <c r="E58" s="14"/>
      <c r="F58" s="14"/>
      <c r="G58" s="14" t="s">
        <v>23</v>
      </c>
      <c r="H58" s="2"/>
      <c r="I58" s="2"/>
    </row>
    <row r="59" spans="1:9">
      <c r="A59" s="2"/>
      <c r="B59" s="2"/>
      <c r="C59" s="15" t="s">
        <v>24</v>
      </c>
      <c r="D59" s="2"/>
      <c r="E59" s="2"/>
      <c r="F59" s="2"/>
      <c r="G59" s="15" t="s">
        <v>25</v>
      </c>
      <c r="H59" s="2"/>
      <c r="I59" s="2"/>
    </row>
    <row r="60" spans="1:9">
      <c r="A60" s="2"/>
      <c r="B60" s="2"/>
      <c r="D60" s="2"/>
      <c r="E60" s="2"/>
      <c r="F60" s="2"/>
      <c r="G60" s="15" t="s">
        <v>26</v>
      </c>
      <c r="H60" s="2"/>
      <c r="I60" s="2"/>
    </row>
    <row r="61" spans="1:9">
      <c r="A61" s="2"/>
      <c r="B61" s="2"/>
      <c r="D61" s="2"/>
      <c r="E61" s="2"/>
      <c r="F61" s="2"/>
      <c r="H61" s="2"/>
      <c r="I61" s="2"/>
    </row>
    <row r="62" spans="1:9">
      <c r="A62" s="2"/>
      <c r="B62" s="2"/>
      <c r="C62" s="1"/>
      <c r="D62" s="2"/>
      <c r="E62" s="16"/>
      <c r="F62" s="17"/>
      <c r="H62" s="2"/>
      <c r="I62" s="2"/>
    </row>
    <row r="63" spans="1:9">
      <c r="A63" s="2"/>
      <c r="B63" s="2"/>
      <c r="C63" s="18" t="s">
        <v>30</v>
      </c>
      <c r="D63" s="2"/>
      <c r="E63" s="2"/>
      <c r="F63" s="2"/>
      <c r="G63" s="19" t="s">
        <v>27</v>
      </c>
      <c r="H63" s="2"/>
      <c r="I63" s="2"/>
    </row>
    <row r="64" spans="1:9">
      <c r="A64" s="2"/>
      <c r="B64" s="2"/>
      <c r="C64" s="20" t="s">
        <v>31</v>
      </c>
      <c r="D64" s="2"/>
      <c r="E64" s="2"/>
      <c r="F64" s="2"/>
      <c r="G64" s="21" t="s">
        <v>28</v>
      </c>
      <c r="H64" s="2"/>
      <c r="I64" s="2"/>
    </row>
  </sheetData>
  <mergeCells count="28">
    <mergeCell ref="H12:I12"/>
    <mergeCell ref="A25:I25"/>
    <mergeCell ref="B27:D27"/>
    <mergeCell ref="A28:C28"/>
    <mergeCell ref="A1:I1"/>
    <mergeCell ref="A2:I2"/>
    <mergeCell ref="D7:G7"/>
    <mergeCell ref="A9:I9"/>
    <mergeCell ref="A12:A13"/>
    <mergeCell ref="B12:B13"/>
    <mergeCell ref="C12:C13"/>
    <mergeCell ref="D12:D13"/>
    <mergeCell ref="E12:F12"/>
    <mergeCell ref="G12:G13"/>
    <mergeCell ref="A54:I54"/>
    <mergeCell ref="B56:D56"/>
    <mergeCell ref="A57:C57"/>
    <mergeCell ref="A37:I37"/>
    <mergeCell ref="A38:I38"/>
    <mergeCell ref="D43:G43"/>
    <mergeCell ref="A45:I45"/>
    <mergeCell ref="A48:A49"/>
    <mergeCell ref="B48:B49"/>
    <mergeCell ref="C48:C49"/>
    <mergeCell ref="D48:D49"/>
    <mergeCell ref="E48:F48"/>
    <mergeCell ref="G48:G49"/>
    <mergeCell ref="H48:I48"/>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36"/>
  <sheetViews>
    <sheetView topLeftCell="A17" workbookViewId="0">
      <selection activeCell="I18" sqref="I18"/>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43</v>
      </c>
      <c r="E7" s="195"/>
      <c r="F7" s="195"/>
      <c r="G7" s="195"/>
      <c r="H7" s="5"/>
      <c r="I7" s="5"/>
    </row>
    <row r="8" spans="1:9">
      <c r="A8" s="1"/>
      <c r="B8" s="1"/>
      <c r="C8" s="1"/>
      <c r="D8" s="1"/>
      <c r="E8" s="1"/>
      <c r="F8" s="1"/>
      <c r="G8" s="2"/>
      <c r="H8" s="1"/>
      <c r="I8" s="1"/>
    </row>
    <row r="9" spans="1:9" ht="54" customHeight="1">
      <c r="A9" s="195" t="s">
        <v>32</v>
      </c>
      <c r="B9" s="195"/>
      <c r="C9" s="195"/>
      <c r="D9" s="195"/>
      <c r="E9" s="195"/>
      <c r="F9" s="195"/>
      <c r="G9" s="195"/>
      <c r="H9" s="195"/>
      <c r="I9" s="195"/>
    </row>
    <row r="10" spans="1:9">
      <c r="A10" s="1"/>
      <c r="B10" s="1"/>
      <c r="C10" s="1"/>
      <c r="D10" s="1"/>
      <c r="E10" s="1"/>
      <c r="F10" s="1"/>
      <c r="G10" s="2"/>
      <c r="H10" s="1"/>
      <c r="I10" s="1"/>
    </row>
    <row r="11" spans="1:9">
      <c r="A11" s="1" t="s">
        <v>44</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91.5" customHeight="1">
      <c r="A14" s="23">
        <v>1</v>
      </c>
      <c r="B14" s="24">
        <v>525113</v>
      </c>
      <c r="C14" s="25" t="s">
        <v>48</v>
      </c>
      <c r="D14" s="26" t="s">
        <v>47</v>
      </c>
      <c r="E14" s="27"/>
      <c r="F14" s="28"/>
      <c r="G14" s="29">
        <v>1500000</v>
      </c>
      <c r="H14" s="30"/>
      <c r="I14" s="30">
        <f>G14*5%</f>
        <v>75000</v>
      </c>
    </row>
    <row r="15" spans="1:9" ht="116.25" customHeight="1">
      <c r="A15" s="31">
        <v>2</v>
      </c>
      <c r="B15" s="45">
        <v>525113</v>
      </c>
      <c r="C15" s="46" t="s">
        <v>109</v>
      </c>
      <c r="D15" s="47" t="s">
        <v>64</v>
      </c>
      <c r="E15" s="48"/>
      <c r="F15" s="32"/>
      <c r="G15" s="49">
        <f>[3]hnr!$G$3080:$I$3080</f>
        <v>4345000</v>
      </c>
      <c r="H15" s="33"/>
      <c r="I15" s="33">
        <f>G15*5%</f>
        <v>217250</v>
      </c>
    </row>
    <row r="16" spans="1:9" ht="110.25" customHeight="1">
      <c r="A16" s="31">
        <v>3</v>
      </c>
      <c r="B16" s="45">
        <v>525113</v>
      </c>
      <c r="C16" s="46" t="s">
        <v>107</v>
      </c>
      <c r="D16" s="47" t="s">
        <v>64</v>
      </c>
      <c r="E16" s="48"/>
      <c r="F16" s="32"/>
      <c r="G16" s="49">
        <v>4645000</v>
      </c>
      <c r="H16" s="33"/>
      <c r="I16" s="33">
        <f t="shared" ref="I16:I17" si="0">G16*5%</f>
        <v>232250</v>
      </c>
    </row>
    <row r="17" spans="1:9" ht="112.5" customHeight="1">
      <c r="A17" s="31">
        <v>4</v>
      </c>
      <c r="B17" s="45">
        <v>525113</v>
      </c>
      <c r="C17" s="46" t="s">
        <v>108</v>
      </c>
      <c r="D17" s="47" t="s">
        <v>64</v>
      </c>
      <c r="E17" s="48"/>
      <c r="F17" s="32"/>
      <c r="G17" s="49">
        <v>3560000</v>
      </c>
      <c r="H17" s="33"/>
      <c r="I17" s="33">
        <f t="shared" si="0"/>
        <v>178000</v>
      </c>
    </row>
    <row r="18" spans="1:9" ht="111.75" customHeight="1">
      <c r="A18" s="31">
        <v>5</v>
      </c>
      <c r="B18" s="45">
        <v>525113</v>
      </c>
      <c r="C18" s="46" t="s">
        <v>106</v>
      </c>
      <c r="D18" s="47" t="s">
        <v>64</v>
      </c>
      <c r="E18" s="48"/>
      <c r="F18" s="32"/>
      <c r="G18" s="49">
        <v>3000000</v>
      </c>
      <c r="H18" s="33"/>
      <c r="I18" s="33">
        <f>G18*15%</f>
        <v>450000</v>
      </c>
    </row>
    <row r="19" spans="1:9" ht="126" customHeight="1">
      <c r="A19" s="31">
        <v>6</v>
      </c>
      <c r="B19" s="45">
        <v>525113</v>
      </c>
      <c r="C19" s="46" t="s">
        <v>105</v>
      </c>
      <c r="D19" s="47" t="s">
        <v>64</v>
      </c>
      <c r="E19" s="48"/>
      <c r="F19" s="32"/>
      <c r="G19" s="49">
        <v>2000000</v>
      </c>
      <c r="H19" s="33"/>
      <c r="I19" s="33">
        <f>G19*15%</f>
        <v>300000</v>
      </c>
    </row>
    <row r="20" spans="1:9" ht="126" customHeight="1">
      <c r="A20" s="31">
        <v>7</v>
      </c>
      <c r="B20" s="35">
        <v>525113</v>
      </c>
      <c r="C20" s="64" t="s">
        <v>65</v>
      </c>
      <c r="D20" s="65" t="s">
        <v>66</v>
      </c>
      <c r="E20" s="66">
        <v>44006</v>
      </c>
      <c r="F20" s="67"/>
      <c r="G20" s="68">
        <v>4000000</v>
      </c>
      <c r="H20" s="81"/>
      <c r="I20" s="69">
        <f>G20*5%</f>
        <v>200000</v>
      </c>
    </row>
    <row r="21" spans="1:9" ht="62.25" customHeight="1">
      <c r="A21" s="31">
        <v>8</v>
      </c>
      <c r="B21" s="24">
        <v>525113</v>
      </c>
      <c r="C21" s="25" t="s">
        <v>445</v>
      </c>
      <c r="D21" s="26" t="s">
        <v>446</v>
      </c>
      <c r="E21" s="27"/>
      <c r="F21" s="28"/>
      <c r="G21" s="29">
        <v>2000000</v>
      </c>
      <c r="H21" s="30"/>
      <c r="I21" s="30">
        <f>G21*4%</f>
        <v>80000</v>
      </c>
    </row>
    <row r="22" spans="1:9" ht="72.75" customHeight="1">
      <c r="A22" s="31">
        <v>9</v>
      </c>
      <c r="B22" s="35">
        <v>525113</v>
      </c>
      <c r="C22" s="36" t="s">
        <v>448</v>
      </c>
      <c r="D22" s="37" t="s">
        <v>447</v>
      </c>
      <c r="E22" s="38"/>
      <c r="F22" s="39"/>
      <c r="G22" s="40">
        <v>8500000</v>
      </c>
      <c r="H22" s="41">
        <f>100/110*G22*10%</f>
        <v>772727.27272727271</v>
      </c>
      <c r="I22" s="41">
        <f>100/110*G22*2%</f>
        <v>154545.45454545453</v>
      </c>
    </row>
    <row r="23" spans="1:9" ht="60" customHeight="1">
      <c r="A23" s="31">
        <v>10</v>
      </c>
      <c r="B23" s="24">
        <v>525113</v>
      </c>
      <c r="C23" s="25" t="s">
        <v>452</v>
      </c>
      <c r="D23" s="26" t="s">
        <v>453</v>
      </c>
      <c r="E23" s="27"/>
      <c r="F23" s="28"/>
      <c r="G23" s="29">
        <v>350000</v>
      </c>
      <c r="H23" s="30"/>
      <c r="I23" s="30">
        <f>G23*0%</f>
        <v>0</v>
      </c>
    </row>
    <row r="24" spans="1:9">
      <c r="A24" s="42"/>
      <c r="B24" s="8"/>
      <c r="C24" s="9" t="s">
        <v>19</v>
      </c>
      <c r="D24" s="6"/>
      <c r="E24" s="8"/>
      <c r="F24" s="8"/>
      <c r="G24" s="10">
        <f>SUM(G14:G23)</f>
        <v>33900000</v>
      </c>
      <c r="H24" s="10">
        <f t="shared" ref="H24:I24" si="1">SUM(H14:H23)</f>
        <v>772727.27272727271</v>
      </c>
      <c r="I24" s="10">
        <f t="shared" si="1"/>
        <v>1887045.4545454546</v>
      </c>
    </row>
    <row r="25" spans="1:9">
      <c r="A25" s="150"/>
      <c r="B25" s="150"/>
      <c r="C25" s="149"/>
      <c r="D25" s="11"/>
      <c r="E25" s="12"/>
      <c r="F25" s="12"/>
      <c r="G25" s="13"/>
      <c r="H25" s="1"/>
      <c r="I25" s="1"/>
    </row>
    <row r="26" spans="1:9" ht="62.25" customHeight="1">
      <c r="A26" s="191" t="s">
        <v>20</v>
      </c>
      <c r="B26" s="191"/>
      <c r="C26" s="191"/>
      <c r="D26" s="191"/>
      <c r="E26" s="191"/>
      <c r="F26" s="191"/>
      <c r="G26" s="191"/>
      <c r="H26" s="191"/>
      <c r="I26" s="191"/>
    </row>
    <row r="27" spans="1:9">
      <c r="A27" s="150"/>
      <c r="B27" s="150"/>
      <c r="C27" s="149"/>
      <c r="D27" s="11"/>
      <c r="E27" s="12"/>
      <c r="F27" s="12"/>
      <c r="G27" s="13"/>
      <c r="H27" s="1"/>
      <c r="I27" s="1"/>
    </row>
    <row r="28" spans="1:9">
      <c r="A28" s="150"/>
      <c r="B28" s="192" t="s">
        <v>21</v>
      </c>
      <c r="C28" s="192"/>
      <c r="D28" s="192"/>
      <c r="E28" s="12"/>
      <c r="F28" s="12"/>
      <c r="G28" s="13"/>
      <c r="H28" s="1"/>
      <c r="I28" s="1"/>
    </row>
    <row r="29" spans="1:9">
      <c r="A29" s="193"/>
      <c r="B29" s="193"/>
      <c r="C29" s="193"/>
      <c r="D29" s="12"/>
      <c r="E29" s="12"/>
      <c r="F29" s="12"/>
      <c r="G29" s="2"/>
      <c r="H29" s="1"/>
      <c r="I29" s="1"/>
    </row>
    <row r="30" spans="1:9">
      <c r="A30" s="2"/>
      <c r="B30" s="2"/>
      <c r="C30" s="150" t="s">
        <v>22</v>
      </c>
      <c r="D30" s="2"/>
      <c r="E30" s="14"/>
      <c r="F30" s="14"/>
      <c r="G30" s="14" t="s">
        <v>23</v>
      </c>
      <c r="H30" s="2"/>
      <c r="I30" s="2"/>
    </row>
    <row r="31" spans="1:9">
      <c r="A31" s="2"/>
      <c r="B31" s="2"/>
      <c r="C31" s="15" t="s">
        <v>24</v>
      </c>
      <c r="D31" s="2"/>
      <c r="E31" s="2"/>
      <c r="F31" s="2"/>
      <c r="G31" s="15" t="s">
        <v>25</v>
      </c>
      <c r="H31" s="2"/>
      <c r="I31" s="2"/>
    </row>
    <row r="32" spans="1:9">
      <c r="A32" s="2"/>
      <c r="B32" s="2"/>
      <c r="D32" s="2"/>
      <c r="E32" s="2"/>
      <c r="F32" s="2"/>
      <c r="G32" s="15" t="s">
        <v>26</v>
      </c>
      <c r="H32" s="2"/>
      <c r="I32" s="2"/>
    </row>
    <row r="33" spans="1:9">
      <c r="A33" s="2"/>
      <c r="B33" s="2"/>
      <c r="D33" s="2"/>
      <c r="E33" s="2"/>
      <c r="F33" s="2"/>
      <c r="H33" s="2"/>
      <c r="I33" s="2"/>
    </row>
    <row r="34" spans="1:9">
      <c r="A34" s="2"/>
      <c r="B34" s="2"/>
      <c r="C34" s="1"/>
      <c r="D34" s="2"/>
      <c r="E34" s="16"/>
      <c r="F34" s="17"/>
      <c r="H34" s="2"/>
      <c r="I34" s="2"/>
    </row>
    <row r="35" spans="1:9">
      <c r="A35" s="2"/>
      <c r="B35" s="2"/>
      <c r="C35" s="18" t="s">
        <v>30</v>
      </c>
      <c r="D35" s="2"/>
      <c r="E35" s="2"/>
      <c r="F35" s="2"/>
      <c r="G35" s="19" t="s">
        <v>27</v>
      </c>
      <c r="H35" s="2"/>
      <c r="I35" s="2"/>
    </row>
    <row r="36" spans="1:9">
      <c r="A36" s="2"/>
      <c r="B36" s="2"/>
      <c r="C36" s="20" t="s">
        <v>31</v>
      </c>
      <c r="D36" s="2"/>
      <c r="E36" s="2"/>
      <c r="F36" s="2"/>
      <c r="G36" s="21" t="s">
        <v>28</v>
      </c>
      <c r="H36" s="2"/>
      <c r="I36" s="2"/>
    </row>
  </sheetData>
  <mergeCells count="14">
    <mergeCell ref="A26:I26"/>
    <mergeCell ref="B28:D28"/>
    <mergeCell ref="A29:C29"/>
    <mergeCell ref="H12:I1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K89"/>
  <sheetViews>
    <sheetView topLeftCell="A19" workbookViewId="0">
      <selection activeCell="G14" sqref="G14:G19"/>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1" max="11" width="11.09765625" bestFit="1" customWidth="1"/>
  </cols>
  <sheetData>
    <row r="1" spans="1:11">
      <c r="A1" s="194" t="s">
        <v>0</v>
      </c>
      <c r="B1" s="194"/>
      <c r="C1" s="194"/>
      <c r="D1" s="194"/>
      <c r="E1" s="194"/>
      <c r="F1" s="194"/>
      <c r="G1" s="194"/>
      <c r="H1" s="194"/>
      <c r="I1" s="194"/>
    </row>
    <row r="2" spans="1:11">
      <c r="A2" s="194" t="s">
        <v>1</v>
      </c>
      <c r="B2" s="194"/>
      <c r="C2" s="194"/>
      <c r="D2" s="194"/>
      <c r="E2" s="194"/>
      <c r="F2" s="194"/>
      <c r="G2" s="194"/>
      <c r="H2" s="194"/>
      <c r="I2" s="194"/>
    </row>
    <row r="3" spans="1:11">
      <c r="A3" s="1"/>
      <c r="B3" s="1"/>
      <c r="C3" s="1"/>
      <c r="D3" s="1"/>
      <c r="E3" s="1"/>
      <c r="F3" s="1"/>
      <c r="G3" s="2"/>
      <c r="H3" s="1"/>
      <c r="I3" s="1"/>
    </row>
    <row r="4" spans="1:11">
      <c r="A4" s="1" t="s">
        <v>2</v>
      </c>
      <c r="B4" s="1"/>
      <c r="C4" s="1"/>
      <c r="D4" s="3" t="s">
        <v>3</v>
      </c>
      <c r="E4" s="1"/>
      <c r="F4" s="1"/>
      <c r="G4" s="2"/>
      <c r="H4" s="1"/>
      <c r="I4" s="1"/>
    </row>
    <row r="5" spans="1:11">
      <c r="A5" s="1" t="s">
        <v>4</v>
      </c>
      <c r="B5" s="1"/>
      <c r="C5" s="1"/>
      <c r="D5" s="1" t="s">
        <v>5</v>
      </c>
      <c r="E5" s="1"/>
      <c r="F5" s="1"/>
      <c r="G5" s="2"/>
      <c r="H5" s="1"/>
      <c r="I5" s="1"/>
    </row>
    <row r="6" spans="1:11">
      <c r="A6" s="1" t="s">
        <v>6</v>
      </c>
      <c r="B6" s="1"/>
      <c r="C6" s="1"/>
      <c r="D6" s="1" t="s">
        <v>29</v>
      </c>
      <c r="E6" s="1"/>
      <c r="F6" s="1"/>
      <c r="G6" s="2"/>
      <c r="H6" s="1"/>
      <c r="I6" s="1"/>
    </row>
    <row r="7" spans="1:11">
      <c r="A7" s="4" t="s">
        <v>7</v>
      </c>
      <c r="B7" s="4"/>
      <c r="C7" s="4"/>
      <c r="D7" s="195" t="s">
        <v>41</v>
      </c>
      <c r="E7" s="195"/>
      <c r="F7" s="195"/>
      <c r="G7" s="195"/>
      <c r="H7" s="5"/>
      <c r="I7" s="5"/>
    </row>
    <row r="8" spans="1:11">
      <c r="A8" s="1"/>
      <c r="B8" s="1"/>
      <c r="C8" s="1"/>
      <c r="D8" s="1"/>
      <c r="E8" s="1"/>
      <c r="F8" s="1"/>
      <c r="G8" s="2"/>
      <c r="H8" s="1"/>
      <c r="I8" s="1"/>
    </row>
    <row r="9" spans="1:11" ht="54" customHeight="1">
      <c r="A9" s="195" t="s">
        <v>32</v>
      </c>
      <c r="B9" s="195"/>
      <c r="C9" s="195"/>
      <c r="D9" s="195"/>
      <c r="E9" s="195"/>
      <c r="F9" s="195"/>
      <c r="G9" s="195"/>
      <c r="H9" s="195"/>
      <c r="I9" s="195"/>
    </row>
    <row r="10" spans="1:11">
      <c r="A10" s="1"/>
      <c r="B10" s="1"/>
      <c r="C10" s="1"/>
      <c r="D10" s="1"/>
      <c r="E10" s="1"/>
      <c r="F10" s="1"/>
      <c r="G10" s="2"/>
      <c r="H10" s="1"/>
      <c r="I10" s="1"/>
    </row>
    <row r="11" spans="1:11">
      <c r="A11" s="1" t="s">
        <v>42</v>
      </c>
      <c r="B11" s="1"/>
      <c r="C11" s="1"/>
      <c r="D11" s="1"/>
      <c r="E11" s="1"/>
      <c r="F11" s="1"/>
      <c r="G11" s="2"/>
      <c r="H11" s="1"/>
      <c r="I11" s="1"/>
    </row>
    <row r="12" spans="1:11">
      <c r="A12" s="196" t="s">
        <v>8</v>
      </c>
      <c r="B12" s="196" t="s">
        <v>9</v>
      </c>
      <c r="C12" s="196" t="s">
        <v>10</v>
      </c>
      <c r="D12" s="196" t="s">
        <v>11</v>
      </c>
      <c r="E12" s="198" t="s">
        <v>12</v>
      </c>
      <c r="F12" s="199"/>
      <c r="G12" s="200" t="s">
        <v>13</v>
      </c>
      <c r="H12" s="202" t="s">
        <v>14</v>
      </c>
      <c r="I12" s="202"/>
    </row>
    <row r="13" spans="1:11">
      <c r="A13" s="197"/>
      <c r="B13" s="197"/>
      <c r="C13" s="197"/>
      <c r="D13" s="197"/>
      <c r="E13" s="6" t="s">
        <v>15</v>
      </c>
      <c r="F13" s="6" t="s">
        <v>16</v>
      </c>
      <c r="G13" s="201"/>
      <c r="H13" s="7" t="s">
        <v>17</v>
      </c>
      <c r="I13" s="7" t="s">
        <v>18</v>
      </c>
    </row>
    <row r="14" spans="1:11" ht="89.25" customHeight="1">
      <c r="A14" s="23">
        <v>1</v>
      </c>
      <c r="B14" s="24">
        <v>525115</v>
      </c>
      <c r="C14" s="25" t="s">
        <v>68</v>
      </c>
      <c r="D14" s="26" t="s">
        <v>67</v>
      </c>
      <c r="E14" s="27"/>
      <c r="F14" s="28"/>
      <c r="G14" s="29">
        <v>5780000</v>
      </c>
      <c r="H14" s="30"/>
      <c r="I14" s="30"/>
    </row>
    <row r="15" spans="1:11" ht="66.75" customHeight="1">
      <c r="A15" s="31">
        <v>2</v>
      </c>
      <c r="B15" s="45">
        <v>525115</v>
      </c>
      <c r="C15" s="46" t="s">
        <v>70</v>
      </c>
      <c r="D15" s="47" t="s">
        <v>69</v>
      </c>
      <c r="E15" s="48"/>
      <c r="F15" s="32"/>
      <c r="G15" s="49">
        <v>4760000</v>
      </c>
      <c r="H15" s="33"/>
      <c r="I15" s="33"/>
    </row>
    <row r="16" spans="1:11" ht="68.25" customHeight="1">
      <c r="A16" s="31">
        <v>3</v>
      </c>
      <c r="B16" s="45">
        <v>525115</v>
      </c>
      <c r="C16" s="46" t="s">
        <v>72</v>
      </c>
      <c r="D16" s="47" t="s">
        <v>71</v>
      </c>
      <c r="E16" s="48"/>
      <c r="F16" s="32"/>
      <c r="G16" s="49">
        <v>3740000</v>
      </c>
      <c r="H16" s="33"/>
      <c r="I16" s="33"/>
      <c r="K16" s="145">
        <f>SUM(G14:G16)</f>
        <v>14280000</v>
      </c>
    </row>
    <row r="17" spans="1:11" ht="80.25" customHeight="1">
      <c r="A17" s="31">
        <v>4</v>
      </c>
      <c r="B17" s="45">
        <v>525115</v>
      </c>
      <c r="C17" s="46" t="s">
        <v>74</v>
      </c>
      <c r="D17" s="47" t="s">
        <v>73</v>
      </c>
      <c r="E17" s="48"/>
      <c r="F17" s="32"/>
      <c r="G17" s="49">
        <v>3740000</v>
      </c>
      <c r="H17" s="33"/>
      <c r="I17" s="33"/>
    </row>
    <row r="18" spans="1:11" ht="80.25" customHeight="1">
      <c r="A18" s="31">
        <v>5</v>
      </c>
      <c r="B18" s="45">
        <v>525115</v>
      </c>
      <c r="C18" s="46" t="s">
        <v>76</v>
      </c>
      <c r="D18" s="47" t="s">
        <v>75</v>
      </c>
      <c r="E18" s="48"/>
      <c r="F18" s="32"/>
      <c r="G18" s="49">
        <v>4760000</v>
      </c>
      <c r="H18" s="33"/>
      <c r="I18" s="33"/>
    </row>
    <row r="19" spans="1:11" ht="80.25" customHeight="1">
      <c r="A19" s="34">
        <v>6</v>
      </c>
      <c r="B19" s="35">
        <v>525115</v>
      </c>
      <c r="C19" s="36" t="s">
        <v>381</v>
      </c>
      <c r="D19" s="37" t="s">
        <v>380</v>
      </c>
      <c r="E19" s="38"/>
      <c r="F19" s="39"/>
      <c r="G19" s="40">
        <v>8500000</v>
      </c>
      <c r="H19" s="41"/>
      <c r="I19" s="41"/>
      <c r="K19" s="145">
        <f>SUM(G17:G19)</f>
        <v>17000000</v>
      </c>
    </row>
    <row r="20" spans="1:11" ht="30" customHeight="1">
      <c r="A20" s="42"/>
      <c r="B20" s="8"/>
      <c r="C20" s="9" t="s">
        <v>19</v>
      </c>
      <c r="D20" s="6"/>
      <c r="E20" s="8"/>
      <c r="F20" s="8"/>
      <c r="G20" s="10">
        <f>SUM(G14:G19)</f>
        <v>31280000</v>
      </c>
      <c r="H20" s="10">
        <f t="shared" ref="H20:I20" si="0">SUM(H14:H18)</f>
        <v>0</v>
      </c>
      <c r="I20" s="10">
        <f t="shared" si="0"/>
        <v>0</v>
      </c>
    </row>
    <row r="21" spans="1:11">
      <c r="A21" s="44"/>
      <c r="B21" s="44"/>
      <c r="C21" s="43"/>
      <c r="D21" s="11"/>
      <c r="E21" s="12"/>
      <c r="F21" s="12"/>
      <c r="G21" s="13"/>
      <c r="H21" s="1"/>
      <c r="I21" s="1"/>
    </row>
    <row r="22" spans="1:11" ht="33.75" customHeight="1">
      <c r="A22" s="191" t="s">
        <v>20</v>
      </c>
      <c r="B22" s="191"/>
      <c r="C22" s="191"/>
      <c r="D22" s="191"/>
      <c r="E22" s="191"/>
      <c r="F22" s="191"/>
      <c r="G22" s="191"/>
      <c r="H22" s="191"/>
      <c r="I22" s="191"/>
    </row>
    <row r="23" spans="1:11">
      <c r="A23" s="44"/>
      <c r="B23" s="44"/>
      <c r="C23" s="43"/>
      <c r="D23" s="11"/>
      <c r="E23" s="12"/>
      <c r="F23" s="12"/>
      <c r="G23" s="13"/>
      <c r="H23" s="1"/>
      <c r="I23" s="1"/>
    </row>
    <row r="24" spans="1:11">
      <c r="A24" s="44"/>
      <c r="B24" s="192" t="s">
        <v>21</v>
      </c>
      <c r="C24" s="192"/>
      <c r="D24" s="192"/>
      <c r="E24" s="12"/>
      <c r="F24" s="12"/>
      <c r="G24" s="13"/>
      <c r="H24" s="1"/>
      <c r="I24" s="1"/>
    </row>
    <row r="25" spans="1:11">
      <c r="A25" s="193"/>
      <c r="B25" s="193"/>
      <c r="C25" s="193"/>
      <c r="D25" s="12"/>
      <c r="E25" s="12"/>
      <c r="F25" s="12"/>
      <c r="G25" s="2"/>
      <c r="H25" s="1"/>
      <c r="I25" s="1"/>
    </row>
    <row r="26" spans="1:11">
      <c r="A26" s="2"/>
      <c r="B26" s="2"/>
      <c r="C26" s="44" t="s">
        <v>22</v>
      </c>
      <c r="D26" s="2"/>
      <c r="E26" s="14"/>
      <c r="F26" s="14"/>
      <c r="G26" s="14" t="s">
        <v>23</v>
      </c>
      <c r="H26" s="2"/>
      <c r="I26" s="2"/>
    </row>
    <row r="27" spans="1:11">
      <c r="A27" s="2"/>
      <c r="B27" s="2"/>
      <c r="C27" s="15" t="s">
        <v>24</v>
      </c>
      <c r="D27" s="2"/>
      <c r="E27" s="2"/>
      <c r="F27" s="2"/>
      <c r="G27" s="15" t="s">
        <v>25</v>
      </c>
      <c r="H27" s="2"/>
      <c r="I27" s="2"/>
    </row>
    <row r="28" spans="1:11">
      <c r="A28" s="2"/>
      <c r="B28" s="2"/>
      <c r="C28" s="15"/>
      <c r="D28" s="2"/>
      <c r="E28" s="2"/>
      <c r="F28" s="2"/>
      <c r="G28" s="15" t="s">
        <v>26</v>
      </c>
      <c r="H28" s="2"/>
      <c r="I28" s="2"/>
    </row>
    <row r="29" spans="1:11">
      <c r="A29" s="2"/>
      <c r="B29" s="2"/>
      <c r="C29" s="15"/>
      <c r="D29" s="2"/>
      <c r="E29" s="2"/>
      <c r="F29" s="2"/>
      <c r="G29" s="15"/>
      <c r="H29" s="2"/>
      <c r="I29" s="2"/>
    </row>
    <row r="30" spans="1:11">
      <c r="A30" s="2"/>
      <c r="B30" s="2"/>
      <c r="C30" s="1"/>
      <c r="D30" s="2"/>
      <c r="E30" s="16"/>
      <c r="F30" s="17"/>
      <c r="G30" s="15"/>
      <c r="H30" s="2"/>
      <c r="I30" s="2"/>
    </row>
    <row r="31" spans="1:11">
      <c r="A31" s="2"/>
      <c r="B31" s="2"/>
      <c r="C31" s="18" t="s">
        <v>30</v>
      </c>
      <c r="D31" s="2"/>
      <c r="E31" s="2"/>
      <c r="F31" s="2"/>
      <c r="G31" s="19" t="s">
        <v>27</v>
      </c>
      <c r="H31" s="2"/>
      <c r="I31" s="2"/>
    </row>
    <row r="32" spans="1:11">
      <c r="A32" s="2"/>
      <c r="B32" s="2"/>
      <c r="C32" s="20" t="s">
        <v>31</v>
      </c>
      <c r="D32" s="2"/>
      <c r="E32" s="2"/>
      <c r="F32" s="2"/>
      <c r="G32" s="21" t="s">
        <v>28</v>
      </c>
      <c r="H32" s="2"/>
      <c r="I32" s="2"/>
    </row>
    <row r="33" spans="1:9">
      <c r="A33" s="1"/>
      <c r="B33" s="1"/>
      <c r="C33" s="1"/>
      <c r="D33" s="1"/>
      <c r="E33" s="1"/>
      <c r="F33" s="1"/>
      <c r="G33" s="2"/>
      <c r="H33" s="1"/>
      <c r="I33" s="1"/>
    </row>
    <row r="34" spans="1:9">
      <c r="A34" s="194" t="s">
        <v>0</v>
      </c>
      <c r="B34" s="194"/>
      <c r="C34" s="194"/>
      <c r="D34" s="194"/>
      <c r="E34" s="194"/>
      <c r="F34" s="194"/>
      <c r="G34" s="194"/>
      <c r="H34" s="194"/>
      <c r="I34" s="194"/>
    </row>
    <row r="35" spans="1:9">
      <c r="A35" s="194" t="s">
        <v>1</v>
      </c>
      <c r="B35" s="194"/>
      <c r="C35" s="194"/>
      <c r="D35" s="194"/>
      <c r="E35" s="194"/>
      <c r="F35" s="194"/>
      <c r="G35" s="194"/>
      <c r="H35" s="194"/>
      <c r="I35" s="194"/>
    </row>
    <row r="36" spans="1:9">
      <c r="A36" s="1"/>
      <c r="B36" s="1"/>
      <c r="C36" s="1"/>
      <c r="D36" s="1"/>
      <c r="E36" s="1"/>
      <c r="F36" s="1"/>
      <c r="G36" s="2"/>
      <c r="H36" s="1"/>
      <c r="I36" s="1"/>
    </row>
    <row r="37" spans="1:9">
      <c r="A37" s="1" t="s">
        <v>2</v>
      </c>
      <c r="B37" s="1"/>
      <c r="C37" s="1"/>
      <c r="D37" s="3" t="s">
        <v>3</v>
      </c>
      <c r="E37" s="1"/>
      <c r="F37" s="1"/>
      <c r="G37" s="2"/>
      <c r="H37" s="1"/>
      <c r="I37" s="1"/>
    </row>
    <row r="38" spans="1:9">
      <c r="A38" s="1" t="s">
        <v>4</v>
      </c>
      <c r="B38" s="1"/>
      <c r="C38" s="1"/>
      <c r="D38" s="1" t="s">
        <v>5</v>
      </c>
      <c r="E38" s="1"/>
      <c r="F38" s="1"/>
      <c r="G38" s="2"/>
      <c r="H38" s="1"/>
      <c r="I38" s="1"/>
    </row>
    <row r="39" spans="1:9">
      <c r="A39" s="1" t="s">
        <v>6</v>
      </c>
      <c r="B39" s="1"/>
      <c r="C39" s="1"/>
      <c r="D39" s="1" t="s">
        <v>29</v>
      </c>
      <c r="E39" s="1"/>
      <c r="F39" s="1"/>
      <c r="G39" s="2"/>
      <c r="H39" s="1"/>
      <c r="I39" s="1"/>
    </row>
    <row r="40" spans="1:9">
      <c r="A40" s="4" t="s">
        <v>7</v>
      </c>
      <c r="B40" s="4"/>
      <c r="C40" s="4"/>
      <c r="D40" s="195" t="s">
        <v>41</v>
      </c>
      <c r="E40" s="195"/>
      <c r="F40" s="195"/>
      <c r="G40" s="195"/>
      <c r="H40" s="5"/>
      <c r="I40" s="5"/>
    </row>
    <row r="41" spans="1:9">
      <c r="A41" s="1"/>
      <c r="B41" s="1"/>
      <c r="C41" s="1"/>
      <c r="D41" s="1"/>
      <c r="E41" s="1"/>
      <c r="F41" s="1"/>
      <c r="G41" s="2"/>
      <c r="H41" s="1"/>
      <c r="I41" s="1"/>
    </row>
    <row r="42" spans="1:9" ht="63" customHeight="1">
      <c r="A42" s="195" t="s">
        <v>32</v>
      </c>
      <c r="B42" s="195"/>
      <c r="C42" s="195"/>
      <c r="D42" s="195"/>
      <c r="E42" s="195"/>
      <c r="F42" s="195"/>
      <c r="G42" s="195"/>
      <c r="H42" s="195"/>
      <c r="I42" s="195"/>
    </row>
    <row r="43" spans="1:9">
      <c r="A43" s="1"/>
      <c r="B43" s="1"/>
      <c r="C43" s="1"/>
      <c r="D43" s="1"/>
      <c r="E43" s="1"/>
      <c r="F43" s="1"/>
      <c r="G43" s="2"/>
      <c r="H43" s="1"/>
      <c r="I43" s="1"/>
    </row>
    <row r="44" spans="1:9">
      <c r="A44" s="1" t="s">
        <v>42</v>
      </c>
      <c r="B44" s="1"/>
      <c r="C44" s="1"/>
      <c r="D44" s="1"/>
      <c r="E44" s="1"/>
      <c r="F44" s="1"/>
      <c r="G44" s="2"/>
      <c r="H44" s="1"/>
      <c r="I44" s="1"/>
    </row>
    <row r="45" spans="1:9">
      <c r="A45" s="196" t="s">
        <v>8</v>
      </c>
      <c r="B45" s="196" t="s">
        <v>9</v>
      </c>
      <c r="C45" s="196" t="s">
        <v>10</v>
      </c>
      <c r="D45" s="196" t="s">
        <v>11</v>
      </c>
      <c r="E45" s="198" t="s">
        <v>12</v>
      </c>
      <c r="F45" s="199"/>
      <c r="G45" s="200" t="s">
        <v>13</v>
      </c>
      <c r="H45" s="202" t="s">
        <v>14</v>
      </c>
      <c r="I45" s="202"/>
    </row>
    <row r="46" spans="1:9">
      <c r="A46" s="197"/>
      <c r="B46" s="197"/>
      <c r="C46" s="197"/>
      <c r="D46" s="197"/>
      <c r="E46" s="6" t="s">
        <v>15</v>
      </c>
      <c r="F46" s="6" t="s">
        <v>16</v>
      </c>
      <c r="G46" s="201"/>
      <c r="H46" s="7" t="s">
        <v>17</v>
      </c>
      <c r="I46" s="7" t="s">
        <v>18</v>
      </c>
    </row>
    <row r="47" spans="1:9" ht="62.25" customHeight="1">
      <c r="A47" s="23">
        <v>1</v>
      </c>
      <c r="B47" s="24">
        <v>525115</v>
      </c>
      <c r="C47" s="25"/>
      <c r="D47" s="26"/>
      <c r="E47" s="27"/>
      <c r="F47" s="28"/>
      <c r="G47" s="29"/>
      <c r="H47" s="30"/>
      <c r="I47" s="30"/>
    </row>
    <row r="48" spans="1:9" ht="63.75" customHeight="1">
      <c r="A48" s="34">
        <v>2</v>
      </c>
      <c r="B48" s="35">
        <v>525115</v>
      </c>
      <c r="C48" s="36"/>
      <c r="D48" s="37"/>
      <c r="E48" s="38"/>
      <c r="F48" s="39"/>
      <c r="G48" s="40"/>
      <c r="H48" s="41"/>
      <c r="I48" s="41"/>
    </row>
    <row r="49" spans="1:9">
      <c r="A49" s="42"/>
      <c r="B49" s="8"/>
      <c r="C49" s="9" t="s">
        <v>19</v>
      </c>
      <c r="D49" s="6"/>
      <c r="E49" s="8"/>
      <c r="F49" s="8"/>
      <c r="G49" s="10">
        <f>SUM(G47:G48)</f>
        <v>0</v>
      </c>
      <c r="H49" s="10">
        <f>SUM(H47:H47)</f>
        <v>0</v>
      </c>
      <c r="I49" s="10">
        <f>SUM(I47:I47)</f>
        <v>0</v>
      </c>
    </row>
    <row r="50" spans="1:9">
      <c r="A50" s="55"/>
      <c r="B50" s="55"/>
      <c r="C50" s="54"/>
      <c r="D50" s="11"/>
      <c r="E50" s="12"/>
      <c r="F50" s="12"/>
      <c r="G50" s="13"/>
      <c r="H50" s="1"/>
      <c r="I50" s="1"/>
    </row>
    <row r="51" spans="1:9">
      <c r="A51" s="191" t="s">
        <v>20</v>
      </c>
      <c r="B51" s="191"/>
      <c r="C51" s="191"/>
      <c r="D51" s="191"/>
      <c r="E51" s="191"/>
      <c r="F51" s="191"/>
      <c r="G51" s="191"/>
      <c r="H51" s="191"/>
      <c r="I51" s="191"/>
    </row>
    <row r="52" spans="1:9">
      <c r="A52" s="55"/>
      <c r="B52" s="55"/>
      <c r="C52" s="54"/>
      <c r="D52" s="11"/>
      <c r="E52" s="12"/>
      <c r="F52" s="12"/>
      <c r="G52" s="13"/>
      <c r="H52" s="1"/>
      <c r="I52" s="1"/>
    </row>
    <row r="53" spans="1:9">
      <c r="A53" s="55"/>
      <c r="B53" s="192" t="s">
        <v>21</v>
      </c>
      <c r="C53" s="192"/>
      <c r="D53" s="192"/>
      <c r="E53" s="12"/>
      <c r="F53" s="12"/>
      <c r="G53" s="13"/>
      <c r="H53" s="1"/>
      <c r="I53" s="1"/>
    </row>
    <row r="54" spans="1:9">
      <c r="A54" s="193"/>
      <c r="B54" s="193"/>
      <c r="C54" s="193"/>
      <c r="D54" s="12"/>
      <c r="E54" s="12"/>
      <c r="F54" s="12"/>
      <c r="G54" s="2"/>
      <c r="H54" s="1"/>
      <c r="I54" s="1"/>
    </row>
    <row r="55" spans="1:9">
      <c r="A55" s="2"/>
      <c r="B55" s="2"/>
      <c r="C55" s="55" t="s">
        <v>22</v>
      </c>
      <c r="D55" s="2"/>
      <c r="E55" s="14"/>
      <c r="F55" s="14"/>
      <c r="G55" s="14" t="s">
        <v>23</v>
      </c>
      <c r="H55" s="2"/>
      <c r="I55" s="2"/>
    </row>
    <row r="56" spans="1:9">
      <c r="A56" s="2"/>
      <c r="B56" s="2"/>
      <c r="C56" s="15" t="s">
        <v>24</v>
      </c>
      <c r="D56" s="2"/>
      <c r="E56" s="2"/>
      <c r="F56" s="2"/>
      <c r="G56" s="15" t="s">
        <v>25</v>
      </c>
      <c r="H56" s="2"/>
      <c r="I56" s="2"/>
    </row>
    <row r="57" spans="1:9">
      <c r="A57" s="2"/>
      <c r="B57" s="2"/>
      <c r="C57" s="15"/>
      <c r="D57" s="2"/>
      <c r="E57" s="2"/>
      <c r="F57" s="2"/>
      <c r="G57" s="15" t="s">
        <v>26</v>
      </c>
      <c r="H57" s="2"/>
      <c r="I57" s="2"/>
    </row>
    <row r="58" spans="1:9">
      <c r="A58" s="2"/>
      <c r="B58" s="2"/>
      <c r="C58" s="15"/>
      <c r="D58" s="2"/>
      <c r="E58" s="2"/>
      <c r="F58" s="2"/>
      <c r="G58" s="15"/>
      <c r="H58" s="2"/>
      <c r="I58" s="2"/>
    </row>
    <row r="59" spans="1:9">
      <c r="A59" s="2"/>
      <c r="B59" s="2"/>
      <c r="C59" s="1"/>
      <c r="D59" s="2"/>
      <c r="E59" s="16"/>
      <c r="F59" s="17"/>
      <c r="G59" s="15"/>
      <c r="H59" s="2"/>
      <c r="I59" s="2"/>
    </row>
    <row r="60" spans="1:9">
      <c r="A60" s="2"/>
      <c r="B60" s="2"/>
      <c r="C60" s="18" t="s">
        <v>30</v>
      </c>
      <c r="D60" s="2"/>
      <c r="E60" s="2"/>
      <c r="F60" s="2"/>
      <c r="G60" s="19" t="s">
        <v>27</v>
      </c>
      <c r="H60" s="2"/>
      <c r="I60" s="2"/>
    </row>
    <row r="61" spans="1:9">
      <c r="A61" s="2"/>
      <c r="B61" s="2"/>
      <c r="C61" s="20" t="s">
        <v>31</v>
      </c>
      <c r="D61" s="2"/>
      <c r="E61" s="2"/>
      <c r="F61" s="2"/>
      <c r="G61" s="21" t="s">
        <v>28</v>
      </c>
      <c r="H61" s="2"/>
      <c r="I61" s="2"/>
    </row>
    <row r="63" spans="1:9">
      <c r="A63" s="194" t="s">
        <v>0</v>
      </c>
      <c r="B63" s="194"/>
      <c r="C63" s="194"/>
      <c r="D63" s="194"/>
      <c r="E63" s="194"/>
      <c r="F63" s="194"/>
      <c r="G63" s="194"/>
      <c r="H63" s="194"/>
      <c r="I63" s="194"/>
    </row>
    <row r="64" spans="1:9">
      <c r="A64" s="194" t="s">
        <v>1</v>
      </c>
      <c r="B64" s="194"/>
      <c r="C64" s="194"/>
      <c r="D64" s="194"/>
      <c r="E64" s="194"/>
      <c r="F64" s="194"/>
      <c r="G64" s="194"/>
      <c r="H64" s="194"/>
      <c r="I64" s="194"/>
    </row>
    <row r="65" spans="1:9">
      <c r="A65" s="1"/>
      <c r="B65" s="1"/>
      <c r="C65" s="1"/>
      <c r="D65" s="1"/>
      <c r="E65" s="1"/>
      <c r="F65" s="1"/>
      <c r="G65" s="2"/>
      <c r="H65" s="1"/>
      <c r="I65" s="1"/>
    </row>
    <row r="66" spans="1:9">
      <c r="A66" s="1" t="s">
        <v>2</v>
      </c>
      <c r="B66" s="1"/>
      <c r="C66" s="1"/>
      <c r="D66" s="3" t="s">
        <v>3</v>
      </c>
      <c r="E66" s="1"/>
      <c r="F66" s="1"/>
      <c r="G66" s="2"/>
      <c r="H66" s="1"/>
      <c r="I66" s="1"/>
    </row>
    <row r="67" spans="1:9">
      <c r="A67" s="1" t="s">
        <v>4</v>
      </c>
      <c r="B67" s="1"/>
      <c r="C67" s="1"/>
      <c r="D67" s="1" t="s">
        <v>5</v>
      </c>
      <c r="E67" s="1"/>
      <c r="F67" s="1"/>
      <c r="G67" s="2"/>
      <c r="H67" s="1"/>
      <c r="I67" s="1"/>
    </row>
    <row r="68" spans="1:9">
      <c r="A68" s="1" t="s">
        <v>6</v>
      </c>
      <c r="B68" s="1"/>
      <c r="C68" s="1"/>
      <c r="D68" s="1" t="s">
        <v>29</v>
      </c>
      <c r="E68" s="1"/>
      <c r="F68" s="1"/>
      <c r="G68" s="2"/>
      <c r="H68" s="1"/>
      <c r="I68" s="1"/>
    </row>
    <row r="69" spans="1:9">
      <c r="A69" s="4" t="s">
        <v>7</v>
      </c>
      <c r="B69" s="4"/>
      <c r="C69" s="4"/>
      <c r="D69" s="195" t="s">
        <v>41</v>
      </c>
      <c r="E69" s="195"/>
      <c r="F69" s="195"/>
      <c r="G69" s="195"/>
      <c r="H69" s="5"/>
      <c r="I69" s="5"/>
    </row>
    <row r="70" spans="1:9">
      <c r="A70" s="1"/>
      <c r="B70" s="1"/>
      <c r="C70" s="1"/>
      <c r="D70" s="1"/>
      <c r="E70" s="1"/>
      <c r="F70" s="1"/>
      <c r="G70" s="2"/>
      <c r="H70" s="1"/>
      <c r="I70" s="1"/>
    </row>
    <row r="71" spans="1:9" ht="51.75" customHeight="1">
      <c r="A71" s="195" t="s">
        <v>32</v>
      </c>
      <c r="B71" s="195"/>
      <c r="C71" s="195"/>
      <c r="D71" s="195"/>
      <c r="E71" s="195"/>
      <c r="F71" s="195"/>
      <c r="G71" s="195"/>
      <c r="H71" s="195"/>
      <c r="I71" s="195"/>
    </row>
    <row r="72" spans="1:9">
      <c r="A72" s="1"/>
      <c r="B72" s="1"/>
      <c r="C72" s="1"/>
      <c r="D72" s="1"/>
      <c r="E72" s="1"/>
      <c r="F72" s="1"/>
      <c r="G72" s="2"/>
      <c r="H72" s="1"/>
      <c r="I72" s="1"/>
    </row>
    <row r="73" spans="1:9">
      <c r="A73" s="1" t="s">
        <v>42</v>
      </c>
      <c r="B73" s="1"/>
      <c r="C73" s="1"/>
      <c r="D73" s="1"/>
      <c r="E73" s="1"/>
      <c r="F73" s="1"/>
      <c r="G73" s="2"/>
      <c r="H73" s="1"/>
      <c r="I73" s="1"/>
    </row>
    <row r="74" spans="1:9">
      <c r="A74" s="196" t="s">
        <v>8</v>
      </c>
      <c r="B74" s="196" t="s">
        <v>9</v>
      </c>
      <c r="C74" s="196" t="s">
        <v>10</v>
      </c>
      <c r="D74" s="196" t="s">
        <v>11</v>
      </c>
      <c r="E74" s="198" t="s">
        <v>12</v>
      </c>
      <c r="F74" s="199"/>
      <c r="G74" s="200" t="s">
        <v>13</v>
      </c>
      <c r="H74" s="202" t="s">
        <v>14</v>
      </c>
      <c r="I74" s="202"/>
    </row>
    <row r="75" spans="1:9">
      <c r="A75" s="197"/>
      <c r="B75" s="197"/>
      <c r="C75" s="197"/>
      <c r="D75" s="197"/>
      <c r="E75" s="6" t="s">
        <v>15</v>
      </c>
      <c r="F75" s="6" t="s">
        <v>16</v>
      </c>
      <c r="G75" s="201"/>
      <c r="H75" s="7" t="s">
        <v>17</v>
      </c>
      <c r="I75" s="7" t="s">
        <v>18</v>
      </c>
    </row>
    <row r="76" spans="1:9" ht="114" customHeight="1">
      <c r="A76" s="23">
        <v>1</v>
      </c>
      <c r="B76" s="24">
        <v>525115</v>
      </c>
      <c r="C76" s="36" t="s">
        <v>45</v>
      </c>
      <c r="D76" s="37" t="s">
        <v>46</v>
      </c>
      <c r="E76" s="27"/>
      <c r="F76" s="28"/>
      <c r="G76" s="29">
        <v>4760000</v>
      </c>
      <c r="H76" s="30"/>
      <c r="I76" s="30"/>
    </row>
    <row r="77" spans="1:9">
      <c r="A77" s="42"/>
      <c r="B77" s="8"/>
      <c r="C77" s="9" t="s">
        <v>19</v>
      </c>
      <c r="D77" s="6"/>
      <c r="E77" s="8"/>
      <c r="F77" s="8"/>
      <c r="G77" s="10">
        <f>SUM(G76:G76)</f>
        <v>4760000</v>
      </c>
      <c r="H77" s="10">
        <f>SUM(H76:H76)</f>
        <v>0</v>
      </c>
      <c r="I77" s="10">
        <f>SUM(I76:I76)</f>
        <v>0</v>
      </c>
    </row>
    <row r="78" spans="1:9">
      <c r="A78" s="55"/>
      <c r="B78" s="55"/>
      <c r="C78" s="54"/>
      <c r="D78" s="11"/>
      <c r="E78" s="12"/>
      <c r="F78" s="12"/>
      <c r="G78" s="13"/>
      <c r="H78" s="1"/>
      <c r="I78" s="1"/>
    </row>
    <row r="79" spans="1:9" ht="50.25" customHeight="1">
      <c r="A79" s="191" t="s">
        <v>20</v>
      </c>
      <c r="B79" s="191"/>
      <c r="C79" s="191"/>
      <c r="D79" s="191"/>
      <c r="E79" s="191"/>
      <c r="F79" s="191"/>
      <c r="G79" s="191"/>
      <c r="H79" s="191"/>
      <c r="I79" s="191"/>
    </row>
    <row r="80" spans="1:9">
      <c r="A80" s="55"/>
      <c r="B80" s="55"/>
      <c r="C80" s="54"/>
      <c r="D80" s="11"/>
      <c r="E80" s="12"/>
      <c r="F80" s="12"/>
      <c r="G80" s="13"/>
      <c r="H80" s="1"/>
      <c r="I80" s="1"/>
    </row>
    <row r="81" spans="1:9">
      <c r="A81" s="55"/>
      <c r="B81" s="192" t="s">
        <v>21</v>
      </c>
      <c r="C81" s="192"/>
      <c r="D81" s="192"/>
      <c r="E81" s="12"/>
      <c r="F81" s="12"/>
      <c r="G81" s="13"/>
      <c r="H81" s="1"/>
      <c r="I81" s="1"/>
    </row>
    <row r="82" spans="1:9">
      <c r="A82" s="193"/>
      <c r="B82" s="193"/>
      <c r="C82" s="193"/>
      <c r="D82" s="12"/>
      <c r="E82" s="12"/>
      <c r="F82" s="12"/>
      <c r="G82" s="2"/>
      <c r="H82" s="1"/>
      <c r="I82" s="1"/>
    </row>
    <row r="83" spans="1:9">
      <c r="A83" s="2"/>
      <c r="B83" s="2"/>
      <c r="C83" s="55" t="s">
        <v>22</v>
      </c>
      <c r="D83" s="2"/>
      <c r="E83" s="14"/>
      <c r="F83" s="14"/>
      <c r="G83" s="14" t="s">
        <v>23</v>
      </c>
      <c r="H83" s="2"/>
      <c r="I83" s="2"/>
    </row>
    <row r="84" spans="1:9">
      <c r="A84" s="2"/>
      <c r="B84" s="2"/>
      <c r="C84" s="15" t="s">
        <v>24</v>
      </c>
      <c r="D84" s="2"/>
      <c r="E84" s="2"/>
      <c r="F84" s="2"/>
      <c r="G84" s="15" t="s">
        <v>25</v>
      </c>
      <c r="H84" s="2"/>
      <c r="I84" s="2"/>
    </row>
    <row r="85" spans="1:9">
      <c r="A85" s="2"/>
      <c r="B85" s="2"/>
      <c r="C85" s="15"/>
      <c r="D85" s="2"/>
      <c r="E85" s="2"/>
      <c r="F85" s="2"/>
      <c r="G85" s="15" t="s">
        <v>26</v>
      </c>
      <c r="H85" s="2"/>
      <c r="I85" s="2"/>
    </row>
    <row r="86" spans="1:9">
      <c r="A86" s="2"/>
      <c r="B86" s="2"/>
      <c r="C86" s="15"/>
      <c r="D86" s="2"/>
      <c r="E86" s="2"/>
      <c r="F86" s="2"/>
      <c r="G86" s="15"/>
      <c r="H86" s="2"/>
      <c r="I86" s="2"/>
    </row>
    <row r="87" spans="1:9">
      <c r="A87" s="2"/>
      <c r="B87" s="2"/>
      <c r="C87" s="1"/>
      <c r="D87" s="2"/>
      <c r="E87" s="16"/>
      <c r="F87" s="17"/>
      <c r="G87" s="15"/>
      <c r="H87" s="2"/>
      <c r="I87" s="2"/>
    </row>
    <row r="88" spans="1:9">
      <c r="A88" s="2"/>
      <c r="B88" s="2"/>
      <c r="C88" s="18" t="s">
        <v>30</v>
      </c>
      <c r="D88" s="2"/>
      <c r="E88" s="2"/>
      <c r="F88" s="2"/>
      <c r="G88" s="19" t="s">
        <v>27</v>
      </c>
      <c r="H88" s="2"/>
      <c r="I88" s="2"/>
    </row>
    <row r="89" spans="1:9">
      <c r="A89" s="2"/>
      <c r="B89" s="2"/>
      <c r="C89" s="20" t="s">
        <v>31</v>
      </c>
      <c r="D89" s="2"/>
      <c r="E89" s="2"/>
      <c r="F89" s="2"/>
      <c r="G89" s="21" t="s">
        <v>28</v>
      </c>
      <c r="H89" s="2"/>
      <c r="I89" s="2"/>
    </row>
  </sheetData>
  <mergeCells count="42">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 ref="A34:I34"/>
    <mergeCell ref="A35:I35"/>
    <mergeCell ref="D40:G40"/>
    <mergeCell ref="A42:I42"/>
    <mergeCell ref="A45:A46"/>
    <mergeCell ref="B45:B46"/>
    <mergeCell ref="C45:C46"/>
    <mergeCell ref="D45:D46"/>
    <mergeCell ref="E45:F45"/>
    <mergeCell ref="G45:G46"/>
    <mergeCell ref="H45:I45"/>
    <mergeCell ref="A51:I51"/>
    <mergeCell ref="B53:D53"/>
    <mergeCell ref="A54:C54"/>
    <mergeCell ref="A63:I63"/>
    <mergeCell ref="A64:I64"/>
    <mergeCell ref="A79:I79"/>
    <mergeCell ref="B81:D81"/>
    <mergeCell ref="A82:C82"/>
    <mergeCell ref="D69:G69"/>
    <mergeCell ref="A71:I71"/>
    <mergeCell ref="A74:A75"/>
    <mergeCell ref="B74:B75"/>
    <mergeCell ref="C74:C75"/>
    <mergeCell ref="D74:D75"/>
    <mergeCell ref="E74:F74"/>
    <mergeCell ref="G74:G75"/>
    <mergeCell ref="H74:I74"/>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sheetPr codeName="Sheet1"/>
  <dimension ref="A1:I57"/>
  <sheetViews>
    <sheetView topLeftCell="A10" workbookViewId="0">
      <selection sqref="A1:I28"/>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33</v>
      </c>
      <c r="E7" s="195"/>
      <c r="F7" s="195"/>
      <c r="G7" s="195"/>
      <c r="H7" s="5"/>
      <c r="I7" s="5"/>
    </row>
    <row r="8" spans="1:9">
      <c r="A8" s="1"/>
      <c r="B8" s="1"/>
      <c r="C8" s="1"/>
      <c r="D8" s="1"/>
      <c r="E8" s="1"/>
      <c r="F8" s="1"/>
      <c r="G8" s="2"/>
      <c r="H8" s="1"/>
      <c r="I8" s="1"/>
    </row>
    <row r="9" spans="1:9" ht="66" customHeight="1">
      <c r="A9" s="195" t="s">
        <v>32</v>
      </c>
      <c r="B9" s="195"/>
      <c r="C9" s="195"/>
      <c r="D9" s="195"/>
      <c r="E9" s="195"/>
      <c r="F9" s="195"/>
      <c r="G9" s="195"/>
      <c r="H9" s="195"/>
      <c r="I9" s="195"/>
    </row>
    <row r="10" spans="1:9">
      <c r="A10" s="1"/>
      <c r="B10" s="1"/>
      <c r="C10" s="1"/>
      <c r="D10" s="1"/>
      <c r="E10" s="1"/>
      <c r="F10" s="1"/>
      <c r="G10" s="2"/>
      <c r="H10" s="1"/>
      <c r="I10" s="1"/>
    </row>
    <row r="11" spans="1:9">
      <c r="A11" s="1" t="s">
        <v>34</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126" customHeight="1">
      <c r="A14" s="23">
        <v>1</v>
      </c>
      <c r="B14" s="24">
        <v>525119</v>
      </c>
      <c r="C14" s="25" t="s">
        <v>87</v>
      </c>
      <c r="D14" s="26" t="s">
        <v>126</v>
      </c>
      <c r="E14" s="27"/>
      <c r="F14" s="28"/>
      <c r="G14" s="29">
        <v>400000</v>
      </c>
      <c r="H14" s="30">
        <f>100/110*G14*0%</f>
        <v>0</v>
      </c>
      <c r="I14" s="30">
        <f>100/110*G14*0%</f>
        <v>0</v>
      </c>
    </row>
    <row r="15" spans="1:9" ht="147" customHeight="1">
      <c r="A15" s="34">
        <v>2</v>
      </c>
      <c r="B15" s="35">
        <v>525119</v>
      </c>
      <c r="C15" s="36" t="s">
        <v>87</v>
      </c>
      <c r="D15" s="37" t="s">
        <v>127</v>
      </c>
      <c r="E15" s="38"/>
      <c r="F15" s="39"/>
      <c r="G15" s="40">
        <v>400000</v>
      </c>
      <c r="H15" s="41"/>
      <c r="I15" s="41"/>
    </row>
    <row r="16" spans="1:9">
      <c r="A16" s="42"/>
      <c r="B16" s="8"/>
      <c r="C16" s="9" t="s">
        <v>19</v>
      </c>
      <c r="D16" s="6"/>
      <c r="E16" s="8"/>
      <c r="F16" s="8"/>
      <c r="G16" s="10">
        <f>SUM(G14:G15)</f>
        <v>800000</v>
      </c>
      <c r="H16" s="10">
        <f>SUM(H14:H14)</f>
        <v>0</v>
      </c>
      <c r="I16" s="10">
        <f>SUM(I14:I14)</f>
        <v>0</v>
      </c>
    </row>
    <row r="17" spans="1:9">
      <c r="A17" s="51"/>
      <c r="B17" s="51"/>
      <c r="C17" s="50"/>
      <c r="D17" s="11"/>
      <c r="E17" s="12"/>
      <c r="F17" s="12"/>
      <c r="G17" s="13"/>
      <c r="H17" s="1"/>
      <c r="I17" s="1"/>
    </row>
    <row r="18" spans="1:9" ht="42.75" customHeight="1">
      <c r="A18" s="191" t="s">
        <v>20</v>
      </c>
      <c r="B18" s="191"/>
      <c r="C18" s="191"/>
      <c r="D18" s="191"/>
      <c r="E18" s="191"/>
      <c r="F18" s="191"/>
      <c r="G18" s="191"/>
      <c r="H18" s="191"/>
      <c r="I18" s="191"/>
    </row>
    <row r="19" spans="1:9">
      <c r="A19" s="51"/>
      <c r="B19" s="51"/>
      <c r="C19" s="50"/>
      <c r="D19" s="11"/>
      <c r="E19" s="12"/>
      <c r="F19" s="12"/>
      <c r="G19" s="13"/>
      <c r="H19" s="1"/>
      <c r="I19" s="1"/>
    </row>
    <row r="20" spans="1:9">
      <c r="A20" s="51"/>
      <c r="B20" s="192" t="s">
        <v>21</v>
      </c>
      <c r="C20" s="192"/>
      <c r="D20" s="192"/>
      <c r="E20" s="12"/>
      <c r="F20" s="12"/>
      <c r="G20" s="13"/>
      <c r="H20" s="1"/>
      <c r="I20" s="1"/>
    </row>
    <row r="21" spans="1:9">
      <c r="A21" s="193"/>
      <c r="B21" s="193"/>
      <c r="C21" s="193"/>
      <c r="D21" s="12"/>
      <c r="E21" s="12"/>
      <c r="F21" s="12"/>
      <c r="G21" s="2"/>
      <c r="H21" s="1"/>
      <c r="I21" s="1"/>
    </row>
    <row r="22" spans="1:9">
      <c r="A22" s="2"/>
      <c r="B22" s="2"/>
      <c r="C22" s="51" t="s">
        <v>22</v>
      </c>
      <c r="D22" s="2"/>
      <c r="E22" s="14"/>
      <c r="F22" s="14"/>
      <c r="G22" s="14" t="s">
        <v>23</v>
      </c>
      <c r="H22" s="2"/>
      <c r="I22" s="2"/>
    </row>
    <row r="23" spans="1:9">
      <c r="A23" s="2"/>
      <c r="B23" s="2"/>
      <c r="C23" s="15" t="s">
        <v>24</v>
      </c>
      <c r="D23" s="2"/>
      <c r="E23" s="2"/>
      <c r="F23" s="2"/>
      <c r="G23" s="15" t="s">
        <v>25</v>
      </c>
      <c r="H23" s="2"/>
      <c r="I23" s="2"/>
    </row>
    <row r="24" spans="1:9">
      <c r="A24" s="2"/>
      <c r="B24" s="2"/>
      <c r="C24" s="15"/>
      <c r="D24" s="2"/>
      <c r="E24" s="2"/>
      <c r="F24" s="2"/>
      <c r="G24" s="15" t="s">
        <v>26</v>
      </c>
      <c r="H24" s="2"/>
      <c r="I24" s="2"/>
    </row>
    <row r="25" spans="1:9">
      <c r="A25" s="2"/>
      <c r="B25" s="2"/>
      <c r="C25" s="15"/>
      <c r="D25" s="2"/>
      <c r="E25" s="2"/>
      <c r="F25" s="2"/>
      <c r="G25" s="15"/>
      <c r="H25" s="2"/>
      <c r="I25" s="2"/>
    </row>
    <row r="26" spans="1:9">
      <c r="A26" s="2"/>
      <c r="B26" s="2"/>
      <c r="C26" s="1"/>
      <c r="D26" s="2"/>
      <c r="E26" s="16"/>
      <c r="F26" s="17"/>
      <c r="G26" s="15"/>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row r="31" spans="1:9">
      <c r="A31" s="194" t="s">
        <v>0</v>
      </c>
      <c r="B31" s="194"/>
      <c r="C31" s="194"/>
      <c r="D31" s="194"/>
      <c r="E31" s="194"/>
      <c r="F31" s="194"/>
      <c r="G31" s="194"/>
      <c r="H31" s="194"/>
      <c r="I31" s="194"/>
    </row>
    <row r="32" spans="1:9">
      <c r="A32" s="194" t="s">
        <v>1</v>
      </c>
      <c r="B32" s="194"/>
      <c r="C32" s="194"/>
      <c r="D32" s="194"/>
      <c r="E32" s="194"/>
      <c r="F32" s="194"/>
      <c r="G32" s="194"/>
      <c r="H32" s="194"/>
      <c r="I32" s="194"/>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29</v>
      </c>
      <c r="E36" s="1"/>
      <c r="F36" s="1"/>
      <c r="G36" s="2"/>
      <c r="H36" s="1"/>
      <c r="I36" s="1"/>
    </row>
    <row r="37" spans="1:9">
      <c r="A37" s="4" t="s">
        <v>7</v>
      </c>
      <c r="B37" s="4"/>
      <c r="C37" s="4"/>
      <c r="D37" s="195" t="s">
        <v>33</v>
      </c>
      <c r="E37" s="195"/>
      <c r="F37" s="195"/>
      <c r="G37" s="195"/>
      <c r="H37" s="5"/>
      <c r="I37" s="5"/>
    </row>
    <row r="38" spans="1:9">
      <c r="A38" s="1"/>
      <c r="B38" s="1"/>
      <c r="C38" s="1"/>
      <c r="D38" s="1"/>
      <c r="E38" s="1"/>
      <c r="F38" s="1"/>
      <c r="G38" s="2"/>
      <c r="H38" s="1"/>
      <c r="I38" s="1"/>
    </row>
    <row r="39" spans="1:9" ht="57" customHeight="1">
      <c r="A39" s="195" t="s">
        <v>32</v>
      </c>
      <c r="B39" s="195"/>
      <c r="C39" s="195"/>
      <c r="D39" s="195"/>
      <c r="E39" s="195"/>
      <c r="F39" s="195"/>
      <c r="G39" s="195"/>
      <c r="H39" s="195"/>
      <c r="I39" s="195"/>
    </row>
    <row r="40" spans="1:9">
      <c r="A40" s="1"/>
      <c r="B40" s="1"/>
      <c r="C40" s="1"/>
      <c r="D40" s="1"/>
      <c r="E40" s="1"/>
      <c r="F40" s="1"/>
      <c r="G40" s="2"/>
      <c r="H40" s="1"/>
      <c r="I40" s="1"/>
    </row>
    <row r="41" spans="1:9">
      <c r="A41" s="1" t="s">
        <v>34</v>
      </c>
      <c r="B41" s="1"/>
      <c r="C41" s="1"/>
      <c r="D41" s="1"/>
      <c r="E41" s="1"/>
      <c r="F41" s="1"/>
      <c r="G41" s="2"/>
      <c r="H41" s="1"/>
      <c r="I41" s="1"/>
    </row>
    <row r="42" spans="1:9">
      <c r="A42" s="196" t="s">
        <v>8</v>
      </c>
      <c r="B42" s="196" t="s">
        <v>9</v>
      </c>
      <c r="C42" s="196" t="s">
        <v>10</v>
      </c>
      <c r="D42" s="196" t="s">
        <v>11</v>
      </c>
      <c r="E42" s="198" t="s">
        <v>12</v>
      </c>
      <c r="F42" s="199"/>
      <c r="G42" s="200" t="s">
        <v>13</v>
      </c>
      <c r="H42" s="202" t="s">
        <v>14</v>
      </c>
      <c r="I42" s="202"/>
    </row>
    <row r="43" spans="1:9">
      <c r="A43" s="197"/>
      <c r="B43" s="197"/>
      <c r="C43" s="197"/>
      <c r="D43" s="197"/>
      <c r="E43" s="6" t="s">
        <v>15</v>
      </c>
      <c r="F43" s="6" t="s">
        <v>16</v>
      </c>
      <c r="G43" s="201"/>
      <c r="H43" s="7" t="s">
        <v>17</v>
      </c>
      <c r="I43" s="7" t="s">
        <v>18</v>
      </c>
    </row>
    <row r="44" spans="1:9" ht="78" customHeight="1">
      <c r="A44" s="23">
        <v>1</v>
      </c>
      <c r="B44" s="24">
        <v>525112</v>
      </c>
      <c r="C44" s="25"/>
      <c r="D44" s="26"/>
      <c r="E44" s="27"/>
      <c r="F44" s="28"/>
      <c r="G44" s="29"/>
      <c r="H44" s="30">
        <f>100/110*G44*10%</f>
        <v>0</v>
      </c>
      <c r="I44" s="30">
        <f>100/110*G44*1.5%</f>
        <v>0</v>
      </c>
    </row>
    <row r="45" spans="1:9">
      <c r="A45" s="42"/>
      <c r="B45" s="8"/>
      <c r="C45" s="9" t="s">
        <v>19</v>
      </c>
      <c r="D45" s="6"/>
      <c r="E45" s="8"/>
      <c r="F45" s="8"/>
      <c r="G45" s="10">
        <f>SUM(G44:G44)</f>
        <v>0</v>
      </c>
      <c r="H45" s="10">
        <f>SUM(H44:H44)</f>
        <v>0</v>
      </c>
      <c r="I45" s="10">
        <f>SUM(I44:I44)</f>
        <v>0</v>
      </c>
    </row>
    <row r="46" spans="1:9">
      <c r="A46" s="53"/>
      <c r="B46" s="53"/>
      <c r="C46" s="52"/>
      <c r="D46" s="11"/>
      <c r="E46" s="12"/>
      <c r="F46" s="12"/>
      <c r="G46" s="13"/>
      <c r="H46" s="1"/>
      <c r="I46" s="1"/>
    </row>
    <row r="47" spans="1:9" ht="47.25" customHeight="1">
      <c r="A47" s="191" t="s">
        <v>20</v>
      </c>
      <c r="B47" s="191"/>
      <c r="C47" s="191"/>
      <c r="D47" s="191"/>
      <c r="E47" s="191"/>
      <c r="F47" s="191"/>
      <c r="G47" s="191"/>
      <c r="H47" s="191"/>
      <c r="I47" s="191"/>
    </row>
    <row r="48" spans="1:9">
      <c r="A48" s="53"/>
      <c r="B48" s="53"/>
      <c r="C48" s="52"/>
      <c r="D48" s="11"/>
      <c r="E48" s="12"/>
      <c r="F48" s="12"/>
      <c r="G48" s="13"/>
      <c r="H48" s="1"/>
      <c r="I48" s="1"/>
    </row>
    <row r="49" spans="1:9">
      <c r="A49" s="53"/>
      <c r="B49" s="192" t="s">
        <v>21</v>
      </c>
      <c r="C49" s="192"/>
      <c r="D49" s="192"/>
      <c r="E49" s="12"/>
      <c r="F49" s="12"/>
      <c r="G49" s="13"/>
      <c r="H49" s="1"/>
      <c r="I49" s="1"/>
    </row>
    <row r="50" spans="1:9">
      <c r="A50" s="193"/>
      <c r="B50" s="193"/>
      <c r="C50" s="193"/>
      <c r="D50" s="12"/>
      <c r="E50" s="12"/>
      <c r="F50" s="12"/>
      <c r="G50" s="2"/>
      <c r="H50" s="1"/>
      <c r="I50" s="1"/>
    </row>
    <row r="51" spans="1:9">
      <c r="A51" s="2"/>
      <c r="B51" s="2"/>
      <c r="C51" s="53" t="s">
        <v>22</v>
      </c>
      <c r="D51" s="2"/>
      <c r="E51" s="14"/>
      <c r="F51" s="14"/>
      <c r="G51" s="14" t="s">
        <v>23</v>
      </c>
      <c r="H51" s="2"/>
      <c r="I51" s="2"/>
    </row>
    <row r="52" spans="1:9">
      <c r="A52" s="2"/>
      <c r="B52" s="2"/>
      <c r="C52" s="15" t="s">
        <v>24</v>
      </c>
      <c r="D52" s="2"/>
      <c r="E52" s="2"/>
      <c r="F52" s="2"/>
      <c r="G52" s="15" t="s">
        <v>25</v>
      </c>
      <c r="H52" s="2"/>
      <c r="I52" s="2"/>
    </row>
    <row r="53" spans="1:9">
      <c r="A53" s="2"/>
      <c r="B53" s="2"/>
      <c r="C53" s="15"/>
      <c r="D53" s="2"/>
      <c r="E53" s="2"/>
      <c r="F53" s="2"/>
      <c r="G53" s="15" t="s">
        <v>26</v>
      </c>
      <c r="H53" s="2"/>
      <c r="I53" s="2"/>
    </row>
    <row r="54" spans="1:9">
      <c r="A54" s="2"/>
      <c r="B54" s="2"/>
      <c r="C54" s="15"/>
      <c r="D54" s="2"/>
      <c r="E54" s="2"/>
      <c r="F54" s="2"/>
      <c r="G54" s="15"/>
      <c r="H54" s="2"/>
      <c r="I54" s="2"/>
    </row>
    <row r="55" spans="1:9">
      <c r="A55" s="2"/>
      <c r="B55" s="2"/>
      <c r="C55" s="1"/>
      <c r="D55" s="2"/>
      <c r="E55" s="16"/>
      <c r="F55" s="17"/>
      <c r="G55" s="15"/>
      <c r="H55" s="2"/>
      <c r="I55" s="2"/>
    </row>
    <row r="56" spans="1:9">
      <c r="A56" s="2"/>
      <c r="B56" s="2"/>
      <c r="C56" s="18" t="s">
        <v>30</v>
      </c>
      <c r="D56" s="2"/>
      <c r="E56" s="2"/>
      <c r="F56" s="2"/>
      <c r="G56" s="19" t="s">
        <v>27</v>
      </c>
      <c r="H56" s="2"/>
      <c r="I56" s="2"/>
    </row>
    <row r="57" spans="1:9">
      <c r="A57" s="2"/>
      <c r="B57" s="2"/>
      <c r="C57" s="20" t="s">
        <v>31</v>
      </c>
      <c r="D57" s="2"/>
      <c r="E57" s="2"/>
      <c r="F57" s="2"/>
      <c r="G57" s="21" t="s">
        <v>28</v>
      </c>
      <c r="H57" s="2"/>
      <c r="I57" s="2"/>
    </row>
  </sheetData>
  <mergeCells count="28">
    <mergeCell ref="A47:I47"/>
    <mergeCell ref="B49:D49"/>
    <mergeCell ref="A50:C50"/>
    <mergeCell ref="A31:I31"/>
    <mergeCell ref="A32:I32"/>
    <mergeCell ref="D37:G37"/>
    <mergeCell ref="A39:I39"/>
    <mergeCell ref="A42:A43"/>
    <mergeCell ref="B42:B43"/>
    <mergeCell ref="C42:C43"/>
    <mergeCell ref="D42:D43"/>
    <mergeCell ref="E42:F42"/>
    <mergeCell ref="G42:G43"/>
    <mergeCell ref="H42:I42"/>
    <mergeCell ref="A18:I18"/>
    <mergeCell ref="B20:D20"/>
    <mergeCell ref="A21:C21"/>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28"/>
  <sheetViews>
    <sheetView topLeftCell="A6" workbookViewId="0">
      <selection activeCell="G14" sqref="G14"/>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456</v>
      </c>
      <c r="E7" s="195"/>
      <c r="F7" s="195"/>
      <c r="G7" s="195"/>
      <c r="H7" s="5"/>
      <c r="I7" s="5"/>
    </row>
    <row r="8" spans="1:9">
      <c r="A8" s="1"/>
      <c r="B8" s="1"/>
      <c r="C8" s="1"/>
      <c r="D8" s="1"/>
      <c r="E8" s="1"/>
      <c r="F8" s="1"/>
      <c r="G8" s="2"/>
      <c r="H8" s="1"/>
      <c r="I8" s="1"/>
    </row>
    <row r="9" spans="1:9" ht="54" customHeight="1">
      <c r="A9" s="195" t="s">
        <v>32</v>
      </c>
      <c r="B9" s="195"/>
      <c r="C9" s="195"/>
      <c r="D9" s="195"/>
      <c r="E9" s="195"/>
      <c r="F9" s="195"/>
      <c r="G9" s="195"/>
      <c r="H9" s="195"/>
      <c r="I9" s="195"/>
    </row>
    <row r="10" spans="1:9">
      <c r="A10" s="1"/>
      <c r="B10" s="1"/>
      <c r="C10" s="1"/>
      <c r="D10" s="1"/>
      <c r="E10" s="1"/>
      <c r="F10" s="1"/>
      <c r="G10" s="2"/>
      <c r="H10" s="1"/>
      <c r="I10" s="1"/>
    </row>
    <row r="11" spans="1:9">
      <c r="A11" s="1" t="s">
        <v>457</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91.5" customHeight="1">
      <c r="A14" s="23">
        <v>1</v>
      </c>
      <c r="B14" s="24">
        <v>525113</v>
      </c>
      <c r="C14" s="25" t="s">
        <v>455</v>
      </c>
      <c r="D14" s="26" t="s">
        <v>454</v>
      </c>
      <c r="E14" s="27"/>
      <c r="F14" s="28"/>
      <c r="G14" s="29">
        <f>[4]KUITANSI!$C$7</f>
        <v>49999500</v>
      </c>
      <c r="H14" s="30">
        <f>100/110*G14*10%</f>
        <v>4545409.0909090908</v>
      </c>
      <c r="I14" s="30">
        <f>100/110*G14*1.5%</f>
        <v>681811.36363636353</v>
      </c>
    </row>
    <row r="15" spans="1:9" ht="30" customHeight="1">
      <c r="A15" s="42"/>
      <c r="B15" s="8"/>
      <c r="C15" s="9" t="s">
        <v>19</v>
      </c>
      <c r="D15" s="6"/>
      <c r="E15" s="8"/>
      <c r="F15" s="8"/>
      <c r="G15" s="10">
        <f>SUM(G14:G14)</f>
        <v>49999500</v>
      </c>
      <c r="H15" s="10">
        <f>SUM(H14:H14)</f>
        <v>4545409.0909090908</v>
      </c>
      <c r="I15" s="10">
        <f>SUM(I14:I14)</f>
        <v>681811.36363636353</v>
      </c>
    </row>
    <row r="16" spans="1:9">
      <c r="A16" s="150"/>
      <c r="B16" s="150"/>
      <c r="C16" s="149"/>
      <c r="D16" s="11"/>
      <c r="E16" s="12"/>
      <c r="F16" s="12"/>
      <c r="G16" s="13"/>
      <c r="H16" s="1"/>
      <c r="I16" s="1"/>
    </row>
    <row r="17" spans="1:9" ht="33.75" customHeight="1">
      <c r="A17" s="191" t="s">
        <v>20</v>
      </c>
      <c r="B17" s="191"/>
      <c r="C17" s="191"/>
      <c r="D17" s="191"/>
      <c r="E17" s="191"/>
      <c r="F17" s="191"/>
      <c r="G17" s="191"/>
      <c r="H17" s="191"/>
      <c r="I17" s="191"/>
    </row>
    <row r="18" spans="1:9">
      <c r="A18" s="150"/>
      <c r="B18" s="150"/>
      <c r="C18" s="149"/>
      <c r="D18" s="11"/>
      <c r="E18" s="12"/>
      <c r="F18" s="12"/>
      <c r="G18" s="13"/>
      <c r="H18" s="1"/>
      <c r="I18" s="1"/>
    </row>
    <row r="19" spans="1:9">
      <c r="A19" s="150"/>
      <c r="B19" s="192" t="s">
        <v>21</v>
      </c>
      <c r="C19" s="192"/>
      <c r="D19" s="192"/>
      <c r="E19" s="12"/>
      <c r="F19" s="12"/>
      <c r="G19" s="13"/>
      <c r="H19" s="1"/>
      <c r="I19" s="1"/>
    </row>
    <row r="20" spans="1:9">
      <c r="A20" s="193"/>
      <c r="B20" s="193"/>
      <c r="C20" s="193"/>
      <c r="D20" s="12"/>
      <c r="E20" s="12"/>
      <c r="F20" s="12"/>
      <c r="G20" s="2"/>
      <c r="H20" s="1"/>
      <c r="I20" s="1"/>
    </row>
    <row r="21" spans="1:9">
      <c r="A21" s="2"/>
      <c r="B21" s="2"/>
      <c r="C21" s="150" t="s">
        <v>22</v>
      </c>
      <c r="D21" s="2"/>
      <c r="E21" s="14"/>
      <c r="F21" s="14"/>
      <c r="G21" s="14" t="s">
        <v>23</v>
      </c>
      <c r="H21" s="2"/>
      <c r="I21" s="2"/>
    </row>
    <row r="22" spans="1:9">
      <c r="A22" s="2"/>
      <c r="B22" s="2"/>
      <c r="C22" s="15" t="s">
        <v>24</v>
      </c>
      <c r="D22" s="2"/>
      <c r="E22" s="2"/>
      <c r="F22" s="2"/>
      <c r="G22" s="15" t="s">
        <v>25</v>
      </c>
      <c r="H22" s="2"/>
      <c r="I22" s="2"/>
    </row>
    <row r="23" spans="1:9">
      <c r="A23" s="2"/>
      <c r="B23" s="2"/>
      <c r="D23" s="2"/>
      <c r="E23" s="2"/>
      <c r="F23" s="2"/>
      <c r="G23" s="15" t="s">
        <v>26</v>
      </c>
      <c r="H23" s="2"/>
      <c r="I23" s="2"/>
    </row>
    <row r="24" spans="1:9">
      <c r="A24" s="2"/>
      <c r="B24" s="2"/>
      <c r="D24" s="2"/>
      <c r="E24" s="2"/>
      <c r="F24" s="2"/>
      <c r="H24" s="2"/>
      <c r="I24" s="2"/>
    </row>
    <row r="25" spans="1:9">
      <c r="A25" s="2"/>
      <c r="B25" s="2"/>
      <c r="C25" s="1"/>
      <c r="D25" s="2"/>
      <c r="E25" s="16"/>
      <c r="F25" s="17"/>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row r="28" spans="1:9">
      <c r="A28" s="1"/>
      <c r="B28" s="1"/>
      <c r="C28" s="1"/>
      <c r="D28" s="1"/>
      <c r="E28" s="1"/>
      <c r="F28" s="1"/>
      <c r="G28" s="2"/>
      <c r="H28" s="1"/>
      <c r="I28"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sheetPr codeName="Sheet7"/>
  <dimension ref="A1:I29"/>
  <sheetViews>
    <sheetView topLeftCell="A7" workbookViewId="0">
      <selection activeCell="G14" sqref="G14:G16"/>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39</v>
      </c>
      <c r="E7" s="195"/>
      <c r="F7" s="195"/>
      <c r="G7" s="195"/>
      <c r="H7" s="5"/>
      <c r="I7" s="5"/>
    </row>
    <row r="8" spans="1:9">
      <c r="A8" s="1"/>
      <c r="B8" s="1"/>
      <c r="C8" s="1"/>
      <c r="D8" s="1"/>
      <c r="E8" s="1"/>
      <c r="F8" s="1"/>
      <c r="G8" s="2"/>
      <c r="H8" s="1"/>
      <c r="I8" s="1"/>
    </row>
    <row r="9" spans="1:9" ht="64.5" customHeight="1">
      <c r="A9" s="195" t="s">
        <v>32</v>
      </c>
      <c r="B9" s="195"/>
      <c r="C9" s="195"/>
      <c r="D9" s="195"/>
      <c r="E9" s="195"/>
      <c r="F9" s="195"/>
      <c r="G9" s="195"/>
      <c r="H9" s="195"/>
      <c r="I9" s="195"/>
    </row>
    <row r="10" spans="1:9">
      <c r="A10" s="1"/>
      <c r="B10" s="1"/>
      <c r="C10" s="1"/>
      <c r="D10" s="1"/>
      <c r="E10" s="1"/>
      <c r="F10" s="1"/>
      <c r="G10" s="2"/>
      <c r="H10" s="1"/>
      <c r="I10" s="1"/>
    </row>
    <row r="11" spans="1:9">
      <c r="A11" s="1" t="s">
        <v>40</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96" customHeight="1">
      <c r="A14" s="31">
        <v>1</v>
      </c>
      <c r="B14" s="45">
        <v>525112</v>
      </c>
      <c r="C14" s="58" t="s">
        <v>424</v>
      </c>
      <c r="D14" s="59" t="s">
        <v>421</v>
      </c>
      <c r="E14" s="60"/>
      <c r="F14" s="61"/>
      <c r="G14" s="62">
        <v>700000</v>
      </c>
      <c r="H14" s="63"/>
      <c r="I14" s="33"/>
    </row>
    <row r="15" spans="1:9" ht="96" customHeight="1">
      <c r="A15" s="31">
        <v>2</v>
      </c>
      <c r="B15" s="31">
        <v>2</v>
      </c>
      <c r="C15" s="58" t="s">
        <v>423</v>
      </c>
      <c r="D15" s="59" t="s">
        <v>422</v>
      </c>
      <c r="E15" s="60"/>
      <c r="F15" s="61"/>
      <c r="G15" s="62">
        <v>1750000</v>
      </c>
      <c r="H15" s="63"/>
      <c r="I15" s="33"/>
    </row>
    <row r="16" spans="1:9" ht="96" customHeight="1">
      <c r="A16" s="34">
        <v>3</v>
      </c>
      <c r="B16" s="34">
        <v>3</v>
      </c>
      <c r="C16" s="64" t="s">
        <v>449</v>
      </c>
      <c r="D16" s="65" t="s">
        <v>450</v>
      </c>
      <c r="E16" s="66"/>
      <c r="F16" s="67"/>
      <c r="G16" s="68">
        <v>991000</v>
      </c>
      <c r="H16" s="69"/>
      <c r="I16" s="41"/>
    </row>
    <row r="17" spans="1:9">
      <c r="A17" s="42"/>
      <c r="B17" s="8"/>
      <c r="C17" s="9" t="s">
        <v>19</v>
      </c>
      <c r="D17" s="6"/>
      <c r="E17" s="8"/>
      <c r="F17" s="8"/>
      <c r="G17" s="10">
        <f>SUM(G14:G16)</f>
        <v>3441000</v>
      </c>
      <c r="H17" s="10">
        <f t="shared" ref="H17:I17" si="0">SUM(H14:H16)</f>
        <v>0</v>
      </c>
      <c r="I17" s="10">
        <f t="shared" si="0"/>
        <v>0</v>
      </c>
    </row>
    <row r="18" spans="1:9">
      <c r="A18" s="55"/>
      <c r="B18" s="55"/>
      <c r="C18" s="54"/>
      <c r="D18" s="11"/>
      <c r="E18" s="12"/>
      <c r="F18" s="12"/>
      <c r="G18" s="13"/>
      <c r="H18" s="1"/>
      <c r="I18" s="1"/>
    </row>
    <row r="19" spans="1:9" ht="39.75" customHeight="1">
      <c r="A19" s="191" t="s">
        <v>20</v>
      </c>
      <c r="B19" s="191"/>
      <c r="C19" s="191"/>
      <c r="D19" s="191"/>
      <c r="E19" s="191"/>
      <c r="F19" s="191"/>
      <c r="G19" s="191"/>
      <c r="H19" s="191"/>
      <c r="I19" s="191"/>
    </row>
    <row r="20" spans="1:9">
      <c r="A20" s="55"/>
      <c r="B20" s="55"/>
      <c r="C20" s="54"/>
      <c r="D20" s="11"/>
      <c r="E20" s="12"/>
      <c r="F20" s="12"/>
      <c r="G20" s="13"/>
      <c r="H20" s="1"/>
      <c r="I20" s="1"/>
    </row>
    <row r="21" spans="1:9">
      <c r="A21" s="55"/>
      <c r="B21" s="192" t="s">
        <v>21</v>
      </c>
      <c r="C21" s="192"/>
      <c r="D21" s="192"/>
      <c r="E21" s="12"/>
      <c r="F21" s="12"/>
      <c r="G21" s="13"/>
      <c r="H21" s="1"/>
      <c r="I21" s="1"/>
    </row>
    <row r="22" spans="1:9">
      <c r="A22" s="193"/>
      <c r="B22" s="193"/>
      <c r="C22" s="193"/>
      <c r="D22" s="12"/>
      <c r="E22" s="12"/>
      <c r="F22" s="12"/>
      <c r="G22" s="2"/>
      <c r="H22" s="1"/>
      <c r="I22" s="1"/>
    </row>
    <row r="23" spans="1:9">
      <c r="A23" s="2"/>
      <c r="B23" s="2"/>
      <c r="C23" s="55" t="s">
        <v>22</v>
      </c>
      <c r="D23" s="2"/>
      <c r="E23" s="14"/>
      <c r="F23" s="14"/>
      <c r="G23" s="14" t="s">
        <v>23</v>
      </c>
      <c r="H23" s="2"/>
      <c r="I23" s="2"/>
    </row>
    <row r="24" spans="1:9">
      <c r="A24" s="2"/>
      <c r="B24" s="2"/>
      <c r="C24" s="15" t="s">
        <v>24</v>
      </c>
      <c r="D24" s="2"/>
      <c r="E24" s="2"/>
      <c r="F24" s="2"/>
      <c r="G24" s="15" t="s">
        <v>25</v>
      </c>
      <c r="H24" s="2"/>
      <c r="I24" s="2"/>
    </row>
    <row r="25" spans="1:9">
      <c r="A25" s="2"/>
      <c r="B25" s="2"/>
      <c r="D25" s="2"/>
      <c r="E25" s="2"/>
      <c r="F25" s="2"/>
      <c r="G25" s="15" t="s">
        <v>26</v>
      </c>
      <c r="H25" s="2"/>
      <c r="I25" s="2"/>
    </row>
    <row r="26" spans="1:9">
      <c r="A26" s="2"/>
      <c r="B26" s="2"/>
      <c r="D26" s="2"/>
      <c r="E26" s="2"/>
      <c r="F26" s="2"/>
      <c r="H26" s="2"/>
      <c r="I26" s="2"/>
    </row>
    <row r="27" spans="1:9">
      <c r="A27" s="2"/>
      <c r="B27" s="2"/>
      <c r="C27" s="1"/>
      <c r="D27" s="2"/>
      <c r="E27" s="16"/>
      <c r="F27" s="17"/>
      <c r="H27" s="2"/>
      <c r="I27" s="2"/>
    </row>
    <row r="28" spans="1:9">
      <c r="A28" s="2"/>
      <c r="B28" s="2"/>
      <c r="C28" s="18" t="s">
        <v>30</v>
      </c>
      <c r="D28" s="2"/>
      <c r="E28" s="2"/>
      <c r="F28" s="2"/>
      <c r="G28" s="19" t="s">
        <v>27</v>
      </c>
      <c r="H28" s="2"/>
      <c r="I28" s="2"/>
    </row>
    <row r="29" spans="1:9">
      <c r="A29" s="2"/>
      <c r="B29" s="2"/>
      <c r="C29" s="20" t="s">
        <v>31</v>
      </c>
      <c r="D29" s="2"/>
      <c r="E29" s="2"/>
      <c r="F29" s="2"/>
      <c r="G29" s="21" t="s">
        <v>28</v>
      </c>
      <c r="H29" s="2"/>
      <c r="I29" s="2"/>
    </row>
  </sheetData>
  <mergeCells count="14">
    <mergeCell ref="A19:I19"/>
    <mergeCell ref="B21:D21"/>
    <mergeCell ref="A22:C22"/>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71"/>
  <sheetViews>
    <sheetView topLeftCell="A44" workbookViewId="0">
      <selection activeCell="C14" sqref="C14:G30"/>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35</v>
      </c>
      <c r="E7" s="195"/>
      <c r="F7" s="195"/>
      <c r="G7" s="195"/>
      <c r="H7" s="5"/>
      <c r="I7" s="5"/>
    </row>
    <row r="8" spans="1:9">
      <c r="A8" s="1"/>
      <c r="B8" s="1"/>
      <c r="C8" s="1"/>
      <c r="D8" s="1"/>
      <c r="E8" s="1"/>
      <c r="F8" s="1"/>
      <c r="G8" s="2"/>
      <c r="H8" s="1"/>
      <c r="I8" s="1"/>
    </row>
    <row r="9" spans="1:9" ht="63" customHeight="1">
      <c r="A9" s="195" t="s">
        <v>32</v>
      </c>
      <c r="B9" s="195"/>
      <c r="C9" s="195"/>
      <c r="D9" s="195"/>
      <c r="E9" s="195"/>
      <c r="F9" s="195"/>
      <c r="G9" s="195"/>
      <c r="H9" s="195"/>
      <c r="I9" s="195"/>
    </row>
    <row r="10" spans="1:9">
      <c r="A10" s="1"/>
      <c r="B10" s="1"/>
      <c r="C10" s="1"/>
      <c r="D10" s="1"/>
      <c r="E10" s="1"/>
      <c r="F10" s="1"/>
      <c r="G10" s="2"/>
      <c r="H10" s="1"/>
      <c r="I10" s="1"/>
    </row>
    <row r="11" spans="1:9">
      <c r="A11" s="1" t="s">
        <v>36</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111.75" customHeight="1">
      <c r="A14" s="23">
        <v>1</v>
      </c>
      <c r="B14" s="24">
        <v>525115</v>
      </c>
      <c r="C14" s="25" t="s">
        <v>100</v>
      </c>
      <c r="D14" s="26" t="s">
        <v>103</v>
      </c>
      <c r="E14" s="27"/>
      <c r="F14" s="28"/>
      <c r="G14" s="29">
        <v>100000</v>
      </c>
      <c r="H14" s="30"/>
      <c r="I14" s="30"/>
    </row>
    <row r="15" spans="1:9" ht="99.75" customHeight="1">
      <c r="A15" s="31">
        <v>2</v>
      </c>
      <c r="B15" s="45">
        <v>525115</v>
      </c>
      <c r="C15" s="46" t="s">
        <v>104</v>
      </c>
      <c r="D15" s="47" t="s">
        <v>103</v>
      </c>
      <c r="E15" s="48"/>
      <c r="F15" s="32"/>
      <c r="G15" s="49">
        <v>100000</v>
      </c>
      <c r="H15" s="33"/>
      <c r="I15" s="33"/>
    </row>
    <row r="16" spans="1:9" ht="99.75" customHeight="1">
      <c r="A16" s="31">
        <v>3</v>
      </c>
      <c r="B16" s="45">
        <v>525115</v>
      </c>
      <c r="C16" s="46" t="s">
        <v>101</v>
      </c>
      <c r="D16" s="47" t="s">
        <v>103</v>
      </c>
      <c r="E16" s="48"/>
      <c r="F16" s="32"/>
      <c r="G16" s="49">
        <v>100000</v>
      </c>
      <c r="H16" s="33"/>
      <c r="I16" s="33"/>
    </row>
    <row r="17" spans="1:9" ht="90" customHeight="1">
      <c r="A17" s="31">
        <v>4</v>
      </c>
      <c r="B17" s="45">
        <v>525115</v>
      </c>
      <c r="C17" s="46" t="s">
        <v>88</v>
      </c>
      <c r="D17" s="47" t="s">
        <v>103</v>
      </c>
      <c r="E17" s="48"/>
      <c r="F17" s="32"/>
      <c r="G17" s="49">
        <v>100000</v>
      </c>
      <c r="H17" s="33"/>
      <c r="I17" s="33"/>
    </row>
    <row r="18" spans="1:9" ht="93.75" customHeight="1">
      <c r="A18" s="31">
        <v>5</v>
      </c>
      <c r="B18" s="45">
        <v>525115</v>
      </c>
      <c r="C18" s="46" t="s">
        <v>89</v>
      </c>
      <c r="D18" s="47" t="s">
        <v>103</v>
      </c>
      <c r="E18" s="48"/>
      <c r="F18" s="32"/>
      <c r="G18" s="49">
        <v>100000</v>
      </c>
      <c r="H18" s="33"/>
      <c r="I18" s="33"/>
    </row>
    <row r="19" spans="1:9" ht="106.5" customHeight="1">
      <c r="A19" s="31">
        <v>6</v>
      </c>
      <c r="B19" s="45">
        <v>525115</v>
      </c>
      <c r="C19" s="46" t="s">
        <v>90</v>
      </c>
      <c r="D19" s="47" t="s">
        <v>102</v>
      </c>
      <c r="E19" s="48"/>
      <c r="F19" s="32"/>
      <c r="G19" s="49">
        <v>100000</v>
      </c>
      <c r="H19" s="33"/>
      <c r="I19" s="33"/>
    </row>
    <row r="20" spans="1:9" ht="106.5" customHeight="1">
      <c r="A20" s="31">
        <v>7</v>
      </c>
      <c r="B20" s="45">
        <v>525115</v>
      </c>
      <c r="C20" s="46" t="s">
        <v>92</v>
      </c>
      <c r="D20" s="47" t="s">
        <v>102</v>
      </c>
      <c r="E20" s="48"/>
      <c r="F20" s="32"/>
      <c r="G20" s="49">
        <v>100000</v>
      </c>
      <c r="H20" s="33"/>
      <c r="I20" s="33"/>
    </row>
    <row r="21" spans="1:9" ht="106.5" customHeight="1">
      <c r="A21" s="31">
        <v>8</v>
      </c>
      <c r="B21" s="45">
        <v>525115</v>
      </c>
      <c r="C21" s="46" t="s">
        <v>91</v>
      </c>
      <c r="D21" s="47" t="s">
        <v>102</v>
      </c>
      <c r="E21" s="48"/>
      <c r="F21" s="32"/>
      <c r="G21" s="49">
        <v>100000</v>
      </c>
      <c r="H21" s="33"/>
      <c r="I21" s="33"/>
    </row>
    <row r="22" spans="1:9" ht="106.5" customHeight="1">
      <c r="A22" s="31">
        <v>9</v>
      </c>
      <c r="B22" s="45">
        <v>525115</v>
      </c>
      <c r="C22" s="46" t="s">
        <v>93</v>
      </c>
      <c r="D22" s="47" t="s">
        <v>102</v>
      </c>
      <c r="E22" s="48"/>
      <c r="F22" s="32"/>
      <c r="G22" s="49">
        <v>100000</v>
      </c>
      <c r="H22" s="33"/>
      <c r="I22" s="33"/>
    </row>
    <row r="23" spans="1:9" ht="106.5" customHeight="1">
      <c r="A23" s="31">
        <v>10</v>
      </c>
      <c r="B23" s="45">
        <v>525115</v>
      </c>
      <c r="C23" s="46" t="s">
        <v>99</v>
      </c>
      <c r="D23" s="47" t="s">
        <v>95</v>
      </c>
      <c r="E23" s="48"/>
      <c r="F23" s="32"/>
      <c r="G23" s="49">
        <v>100000</v>
      </c>
      <c r="H23" s="33"/>
      <c r="I23" s="33"/>
    </row>
    <row r="24" spans="1:9" ht="106.5" customHeight="1">
      <c r="A24" s="31">
        <v>11</v>
      </c>
      <c r="B24" s="45">
        <v>525115</v>
      </c>
      <c r="C24" s="46" t="s">
        <v>98</v>
      </c>
      <c r="D24" s="47" t="s">
        <v>95</v>
      </c>
      <c r="E24" s="48"/>
      <c r="F24" s="32"/>
      <c r="G24" s="49">
        <v>100000</v>
      </c>
      <c r="H24" s="33"/>
      <c r="I24" s="33"/>
    </row>
    <row r="25" spans="1:9" ht="106.5" customHeight="1">
      <c r="A25" s="31">
        <v>12</v>
      </c>
      <c r="B25" s="45">
        <v>525115</v>
      </c>
      <c r="C25" s="46" t="s">
        <v>97</v>
      </c>
      <c r="D25" s="47" t="s">
        <v>95</v>
      </c>
      <c r="E25" s="48"/>
      <c r="F25" s="32"/>
      <c r="G25" s="49">
        <v>100000</v>
      </c>
      <c r="H25" s="33"/>
      <c r="I25" s="33"/>
    </row>
    <row r="26" spans="1:9" ht="106.5" customHeight="1">
      <c r="A26" s="31">
        <v>13</v>
      </c>
      <c r="B26" s="45">
        <v>525115</v>
      </c>
      <c r="C26" s="46" t="s">
        <v>94</v>
      </c>
      <c r="D26" s="47" t="s">
        <v>95</v>
      </c>
      <c r="E26" s="48"/>
      <c r="F26" s="32"/>
      <c r="G26" s="49">
        <v>100000</v>
      </c>
      <c r="H26" s="33"/>
      <c r="I26" s="33"/>
    </row>
    <row r="27" spans="1:9" ht="106.5" customHeight="1">
      <c r="A27" s="31">
        <v>14</v>
      </c>
      <c r="B27" s="45">
        <v>525115</v>
      </c>
      <c r="C27" s="46" t="s">
        <v>96</v>
      </c>
      <c r="D27" s="47" t="s">
        <v>95</v>
      </c>
      <c r="E27" s="48"/>
      <c r="F27" s="32"/>
      <c r="G27" s="49">
        <v>100000</v>
      </c>
      <c r="H27" s="33"/>
      <c r="I27" s="33"/>
    </row>
    <row r="28" spans="1:9" ht="106.5" customHeight="1">
      <c r="A28" s="31">
        <v>15</v>
      </c>
      <c r="B28" s="45">
        <v>525115</v>
      </c>
      <c r="C28" s="46" t="s">
        <v>111</v>
      </c>
      <c r="D28" s="82" t="s">
        <v>110</v>
      </c>
      <c r="E28" s="48"/>
      <c r="F28" s="32"/>
      <c r="G28" s="49">
        <v>300000</v>
      </c>
      <c r="H28" s="33"/>
      <c r="I28" s="33"/>
    </row>
    <row r="29" spans="1:9" ht="126" customHeight="1">
      <c r="A29" s="31">
        <v>16</v>
      </c>
      <c r="B29" s="45">
        <v>525115</v>
      </c>
      <c r="C29" s="46" t="s">
        <v>112</v>
      </c>
      <c r="D29" s="82" t="s">
        <v>110</v>
      </c>
      <c r="E29" s="48"/>
      <c r="F29" s="32"/>
      <c r="G29" s="49">
        <v>300000</v>
      </c>
      <c r="H29" s="33"/>
      <c r="I29" s="33"/>
    </row>
    <row r="30" spans="1:9" ht="123" customHeight="1">
      <c r="A30" s="31">
        <v>17</v>
      </c>
      <c r="B30" s="45">
        <v>525115</v>
      </c>
      <c r="C30" s="46" t="s">
        <v>114</v>
      </c>
      <c r="D30" s="83" t="s">
        <v>113</v>
      </c>
      <c r="E30" s="48"/>
      <c r="F30" s="32"/>
      <c r="G30" s="49">
        <v>150000</v>
      </c>
      <c r="H30" s="33"/>
      <c r="I30" s="33"/>
    </row>
    <row r="31" spans="1:9">
      <c r="A31" s="42"/>
      <c r="B31" s="8"/>
      <c r="C31" s="9" t="s">
        <v>19</v>
      </c>
      <c r="D31" s="6"/>
      <c r="E31" s="8"/>
      <c r="F31" s="8"/>
      <c r="G31" s="10">
        <f>SUM(G14:G30)</f>
        <v>2150000</v>
      </c>
      <c r="H31" s="10">
        <f>SUM(H14:H14)</f>
        <v>0</v>
      </c>
      <c r="I31" s="10">
        <f>SUM(I14:I14)</f>
        <v>0</v>
      </c>
    </row>
    <row r="32" spans="1:9">
      <c r="A32" s="78"/>
      <c r="B32" s="78"/>
      <c r="C32" s="77"/>
      <c r="D32" s="11"/>
      <c r="E32" s="12"/>
      <c r="F32" s="12"/>
      <c r="G32" s="13"/>
      <c r="H32" s="1"/>
      <c r="I32" s="1"/>
    </row>
    <row r="33" spans="1:9" ht="41.25" customHeight="1">
      <c r="A33" s="191" t="s">
        <v>20</v>
      </c>
      <c r="B33" s="191"/>
      <c r="C33" s="191"/>
      <c r="D33" s="191"/>
      <c r="E33" s="191"/>
      <c r="F33" s="191"/>
      <c r="G33" s="191"/>
      <c r="H33" s="191"/>
      <c r="I33" s="191"/>
    </row>
    <row r="34" spans="1:9">
      <c r="A34" s="78"/>
      <c r="B34" s="78"/>
      <c r="C34" s="77"/>
      <c r="D34" s="11"/>
      <c r="E34" s="12"/>
      <c r="F34" s="12"/>
      <c r="G34" s="13"/>
      <c r="H34" s="1"/>
      <c r="I34" s="1"/>
    </row>
    <row r="35" spans="1:9">
      <c r="A35" s="78"/>
      <c r="B35" s="192" t="s">
        <v>21</v>
      </c>
      <c r="C35" s="192"/>
      <c r="D35" s="192"/>
      <c r="E35" s="12"/>
      <c r="F35" s="12"/>
      <c r="G35" s="13"/>
      <c r="H35" s="1"/>
      <c r="I35" s="1"/>
    </row>
    <row r="36" spans="1:9">
      <c r="A36" s="193"/>
      <c r="B36" s="193"/>
      <c r="C36" s="193"/>
      <c r="D36" s="12"/>
      <c r="E36" s="12"/>
      <c r="F36" s="12"/>
      <c r="G36" s="2"/>
      <c r="H36" s="1"/>
      <c r="I36" s="1"/>
    </row>
    <row r="37" spans="1:9">
      <c r="A37" s="2"/>
      <c r="B37" s="2"/>
      <c r="C37" s="78" t="s">
        <v>22</v>
      </c>
      <c r="D37" s="2"/>
      <c r="E37" s="14"/>
      <c r="F37" s="14"/>
      <c r="G37" s="14" t="s">
        <v>23</v>
      </c>
      <c r="H37" s="2"/>
      <c r="I37" s="2"/>
    </row>
    <row r="38" spans="1:9">
      <c r="A38" s="2"/>
      <c r="B38" s="2"/>
      <c r="C38" s="15" t="s">
        <v>24</v>
      </c>
      <c r="D38" s="2"/>
      <c r="E38" s="2"/>
      <c r="F38" s="2"/>
      <c r="G38" s="15" t="s">
        <v>25</v>
      </c>
      <c r="H38" s="2"/>
      <c r="I38" s="2"/>
    </row>
    <row r="39" spans="1:9">
      <c r="A39" s="2"/>
      <c r="B39" s="2"/>
      <c r="C39" s="15"/>
      <c r="D39" s="2"/>
      <c r="E39" s="2"/>
      <c r="F39" s="2"/>
      <c r="G39" s="15" t="s">
        <v>26</v>
      </c>
      <c r="H39" s="2"/>
      <c r="I39" s="2"/>
    </row>
    <row r="40" spans="1:9">
      <c r="A40" s="2"/>
      <c r="B40" s="2"/>
      <c r="C40" s="15"/>
      <c r="D40" s="2"/>
      <c r="E40" s="2"/>
      <c r="F40" s="2"/>
      <c r="G40" s="15"/>
      <c r="H40" s="2"/>
      <c r="I40" s="2"/>
    </row>
    <row r="41" spans="1:9">
      <c r="A41" s="2"/>
      <c r="B41" s="2"/>
      <c r="C41" s="1"/>
      <c r="D41" s="2"/>
      <c r="E41" s="16"/>
      <c r="F41" s="17"/>
      <c r="G41" s="15"/>
      <c r="H41" s="2"/>
      <c r="I41" s="2"/>
    </row>
    <row r="42" spans="1:9">
      <c r="A42" s="2"/>
      <c r="B42" s="2"/>
      <c r="C42" s="18" t="s">
        <v>30</v>
      </c>
      <c r="D42" s="2"/>
      <c r="E42" s="2"/>
      <c r="F42" s="2"/>
      <c r="G42" s="19" t="s">
        <v>27</v>
      </c>
      <c r="H42" s="2"/>
      <c r="I42" s="2"/>
    </row>
    <row r="43" spans="1:9">
      <c r="A43" s="2"/>
      <c r="B43" s="2"/>
      <c r="C43" s="20" t="s">
        <v>31</v>
      </c>
      <c r="D43" s="2"/>
      <c r="E43" s="2"/>
      <c r="F43" s="2"/>
      <c r="G43" s="21" t="s">
        <v>28</v>
      </c>
      <c r="H43" s="2"/>
      <c r="I43" s="2"/>
    </row>
    <row r="45" spans="1:9">
      <c r="A45" s="194" t="s">
        <v>0</v>
      </c>
      <c r="B45" s="194"/>
      <c r="C45" s="194"/>
      <c r="D45" s="194"/>
      <c r="E45" s="194"/>
      <c r="F45" s="194"/>
      <c r="G45" s="194"/>
      <c r="H45" s="194"/>
      <c r="I45" s="194"/>
    </row>
    <row r="46" spans="1:9">
      <c r="A46" s="194" t="s">
        <v>1</v>
      </c>
      <c r="B46" s="194"/>
      <c r="C46" s="194"/>
      <c r="D46" s="194"/>
      <c r="E46" s="194"/>
      <c r="F46" s="194"/>
      <c r="G46" s="194"/>
      <c r="H46" s="194"/>
      <c r="I46" s="194"/>
    </row>
    <row r="47" spans="1:9">
      <c r="A47" s="1"/>
      <c r="B47" s="1"/>
      <c r="C47" s="1"/>
      <c r="D47" s="1"/>
      <c r="E47" s="1"/>
      <c r="F47" s="1"/>
      <c r="G47" s="2"/>
      <c r="H47" s="1"/>
      <c r="I47" s="1"/>
    </row>
    <row r="48" spans="1:9">
      <c r="A48" s="1" t="s">
        <v>2</v>
      </c>
      <c r="B48" s="1"/>
      <c r="C48" s="1"/>
      <c r="D48" s="3" t="s">
        <v>3</v>
      </c>
      <c r="E48" s="1"/>
      <c r="F48" s="1"/>
      <c r="G48" s="2"/>
      <c r="H48" s="1"/>
      <c r="I48" s="1"/>
    </row>
    <row r="49" spans="1:9">
      <c r="A49" s="1" t="s">
        <v>4</v>
      </c>
      <c r="B49" s="1"/>
      <c r="C49" s="1"/>
      <c r="D49" s="1" t="s">
        <v>5</v>
      </c>
      <c r="E49" s="1"/>
      <c r="F49" s="1"/>
      <c r="G49" s="2"/>
      <c r="H49" s="1"/>
      <c r="I49" s="1"/>
    </row>
    <row r="50" spans="1:9">
      <c r="A50" s="1" t="s">
        <v>6</v>
      </c>
      <c r="B50" s="1"/>
      <c r="C50" s="1"/>
      <c r="D50" s="1" t="s">
        <v>29</v>
      </c>
      <c r="E50" s="1"/>
      <c r="F50" s="1"/>
      <c r="G50" s="2"/>
      <c r="H50" s="1"/>
      <c r="I50" s="1"/>
    </row>
    <row r="51" spans="1:9">
      <c r="A51" s="4" t="s">
        <v>7</v>
      </c>
      <c r="B51" s="4"/>
      <c r="C51" s="4"/>
      <c r="D51" s="195" t="s">
        <v>41</v>
      </c>
      <c r="E51" s="195"/>
      <c r="F51" s="195"/>
      <c r="G51" s="195"/>
      <c r="H51" s="5"/>
      <c r="I51" s="5"/>
    </row>
    <row r="52" spans="1:9">
      <c r="A52" s="1"/>
      <c r="B52" s="1"/>
      <c r="C52" s="1"/>
      <c r="D52" s="1"/>
      <c r="E52" s="1"/>
      <c r="F52" s="1"/>
      <c r="G52" s="2"/>
      <c r="H52" s="1"/>
      <c r="I52" s="1"/>
    </row>
    <row r="53" spans="1:9" ht="51.75" customHeight="1">
      <c r="A53" s="195" t="s">
        <v>32</v>
      </c>
      <c r="B53" s="195"/>
      <c r="C53" s="195"/>
      <c r="D53" s="195"/>
      <c r="E53" s="195"/>
      <c r="F53" s="195"/>
      <c r="G53" s="195"/>
      <c r="H53" s="195"/>
      <c r="I53" s="195"/>
    </row>
    <row r="54" spans="1:9">
      <c r="A54" s="1"/>
      <c r="B54" s="1"/>
      <c r="C54" s="1"/>
      <c r="D54" s="1"/>
      <c r="E54" s="1"/>
      <c r="F54" s="1"/>
      <c r="G54" s="2"/>
      <c r="H54" s="1"/>
      <c r="I54" s="1"/>
    </row>
    <row r="55" spans="1:9">
      <c r="A55" s="1" t="s">
        <v>42</v>
      </c>
      <c r="B55" s="1"/>
      <c r="C55" s="1"/>
      <c r="D55" s="1"/>
      <c r="E55" s="1"/>
      <c r="F55" s="1"/>
      <c r="G55" s="2"/>
      <c r="H55" s="1"/>
      <c r="I55" s="1"/>
    </row>
    <row r="56" spans="1:9">
      <c r="A56" s="196" t="s">
        <v>8</v>
      </c>
      <c r="B56" s="196" t="s">
        <v>9</v>
      </c>
      <c r="C56" s="196" t="s">
        <v>10</v>
      </c>
      <c r="D56" s="196" t="s">
        <v>11</v>
      </c>
      <c r="E56" s="198" t="s">
        <v>12</v>
      </c>
      <c r="F56" s="199"/>
      <c r="G56" s="200" t="s">
        <v>13</v>
      </c>
      <c r="H56" s="202" t="s">
        <v>14</v>
      </c>
      <c r="I56" s="202"/>
    </row>
    <row r="57" spans="1:9">
      <c r="A57" s="197"/>
      <c r="B57" s="197"/>
      <c r="C57" s="197"/>
      <c r="D57" s="197"/>
      <c r="E57" s="6" t="s">
        <v>15</v>
      </c>
      <c r="F57" s="6" t="s">
        <v>16</v>
      </c>
      <c r="G57" s="201"/>
      <c r="H57" s="7" t="s">
        <v>17</v>
      </c>
      <c r="I57" s="7" t="s">
        <v>18</v>
      </c>
    </row>
    <row r="58" spans="1:9" ht="114" customHeight="1">
      <c r="A58" s="23">
        <v>1</v>
      </c>
      <c r="B58" s="24">
        <v>525115</v>
      </c>
      <c r="C58" s="36"/>
      <c r="D58" s="37"/>
      <c r="E58" s="27"/>
      <c r="F58" s="28"/>
      <c r="G58" s="29"/>
      <c r="H58" s="30"/>
      <c r="I58" s="30"/>
    </row>
    <row r="59" spans="1:9">
      <c r="A59" s="42"/>
      <c r="B59" s="8"/>
      <c r="C59" s="9" t="s">
        <v>19</v>
      </c>
      <c r="D59" s="6"/>
      <c r="E59" s="8"/>
      <c r="F59" s="8"/>
      <c r="G59" s="10">
        <f>SUM(G58:G58)</f>
        <v>0</v>
      </c>
      <c r="H59" s="10">
        <f>SUM(H58:H58)</f>
        <v>0</v>
      </c>
      <c r="I59" s="10">
        <f>SUM(I58:I58)</f>
        <v>0</v>
      </c>
    </row>
    <row r="60" spans="1:9">
      <c r="A60" s="78"/>
      <c r="B60" s="78"/>
      <c r="C60" s="77"/>
      <c r="D60" s="11"/>
      <c r="E60" s="12"/>
      <c r="F60" s="12"/>
      <c r="G60" s="13"/>
      <c r="H60" s="1"/>
      <c r="I60" s="1"/>
    </row>
    <row r="61" spans="1:9" ht="50.25" customHeight="1">
      <c r="A61" s="191" t="s">
        <v>20</v>
      </c>
      <c r="B61" s="191"/>
      <c r="C61" s="191"/>
      <c r="D61" s="191"/>
      <c r="E61" s="191"/>
      <c r="F61" s="191"/>
      <c r="G61" s="191"/>
      <c r="H61" s="191"/>
      <c r="I61" s="191"/>
    </row>
    <row r="62" spans="1:9">
      <c r="A62" s="78"/>
      <c r="B62" s="78"/>
      <c r="C62" s="77"/>
      <c r="D62" s="11"/>
      <c r="E62" s="12"/>
      <c r="F62" s="12"/>
      <c r="G62" s="13"/>
      <c r="H62" s="1"/>
      <c r="I62" s="1"/>
    </row>
    <row r="63" spans="1:9">
      <c r="A63" s="78"/>
      <c r="B63" s="192" t="s">
        <v>21</v>
      </c>
      <c r="C63" s="192"/>
      <c r="D63" s="192"/>
      <c r="E63" s="12"/>
      <c r="F63" s="12"/>
      <c r="G63" s="13"/>
      <c r="H63" s="1"/>
      <c r="I63" s="1"/>
    </row>
    <row r="64" spans="1:9">
      <c r="A64" s="193"/>
      <c r="B64" s="193"/>
      <c r="C64" s="193"/>
      <c r="D64" s="12"/>
      <c r="E64" s="12"/>
      <c r="F64" s="12"/>
      <c r="G64" s="2"/>
      <c r="H64" s="1"/>
      <c r="I64" s="1"/>
    </row>
    <row r="65" spans="1:9">
      <c r="A65" s="2"/>
      <c r="B65" s="2"/>
      <c r="C65" s="78" t="s">
        <v>22</v>
      </c>
      <c r="D65" s="2"/>
      <c r="E65" s="14"/>
      <c r="F65" s="14"/>
      <c r="G65" s="14" t="s">
        <v>23</v>
      </c>
      <c r="H65" s="2"/>
      <c r="I65" s="2"/>
    </row>
    <row r="66" spans="1:9">
      <c r="A66" s="2"/>
      <c r="B66" s="2"/>
      <c r="C66" s="15" t="s">
        <v>24</v>
      </c>
      <c r="D66" s="2"/>
      <c r="E66" s="2"/>
      <c r="F66" s="2"/>
      <c r="G66" s="15" t="s">
        <v>25</v>
      </c>
      <c r="H66" s="2"/>
      <c r="I66" s="2"/>
    </row>
    <row r="67" spans="1:9">
      <c r="A67" s="2"/>
      <c r="B67" s="2"/>
      <c r="C67" s="15"/>
      <c r="D67" s="2"/>
      <c r="E67" s="2"/>
      <c r="F67" s="2"/>
      <c r="G67" s="15" t="s">
        <v>26</v>
      </c>
      <c r="H67" s="2"/>
      <c r="I67" s="2"/>
    </row>
    <row r="68" spans="1:9">
      <c r="A68" s="2"/>
      <c r="B68" s="2"/>
      <c r="C68" s="15"/>
      <c r="D68" s="2"/>
      <c r="E68" s="2"/>
      <c r="F68" s="2"/>
      <c r="G68" s="15"/>
      <c r="H68" s="2"/>
      <c r="I68" s="2"/>
    </row>
    <row r="69" spans="1:9">
      <c r="A69" s="2"/>
      <c r="B69" s="2"/>
      <c r="C69" s="1"/>
      <c r="D69" s="2"/>
      <c r="E69" s="16"/>
      <c r="F69" s="17"/>
      <c r="G69" s="15"/>
      <c r="H69" s="2"/>
      <c r="I69" s="2"/>
    </row>
    <row r="70" spans="1:9">
      <c r="A70" s="2"/>
      <c r="B70" s="2"/>
      <c r="C70" s="18" t="s">
        <v>30</v>
      </c>
      <c r="D70" s="2"/>
      <c r="E70" s="2"/>
      <c r="F70" s="2"/>
      <c r="G70" s="19" t="s">
        <v>27</v>
      </c>
      <c r="H70" s="2"/>
      <c r="I70" s="2"/>
    </row>
    <row r="71" spans="1:9">
      <c r="A71" s="2"/>
      <c r="B71" s="2"/>
      <c r="C71" s="20" t="s">
        <v>31</v>
      </c>
      <c r="D71" s="2"/>
      <c r="E71" s="2"/>
      <c r="F71" s="2"/>
      <c r="G71" s="21" t="s">
        <v>28</v>
      </c>
      <c r="H71" s="2"/>
      <c r="I71" s="2"/>
    </row>
  </sheetData>
  <mergeCells count="28">
    <mergeCell ref="A46:I46"/>
    <mergeCell ref="A61:I61"/>
    <mergeCell ref="B63:D63"/>
    <mergeCell ref="A64:C64"/>
    <mergeCell ref="A53:I53"/>
    <mergeCell ref="A56:A57"/>
    <mergeCell ref="B56:B57"/>
    <mergeCell ref="C56:C57"/>
    <mergeCell ref="D56:D57"/>
    <mergeCell ref="E56:F56"/>
    <mergeCell ref="G56:G57"/>
    <mergeCell ref="H56:I56"/>
    <mergeCell ref="A2:I2"/>
    <mergeCell ref="A1:I1"/>
    <mergeCell ref="D51:G51"/>
    <mergeCell ref="D7:G7"/>
    <mergeCell ref="A9:I9"/>
    <mergeCell ref="A12:A13"/>
    <mergeCell ref="B12:B13"/>
    <mergeCell ref="C12:C13"/>
    <mergeCell ref="D12:D13"/>
    <mergeCell ref="E12:F12"/>
    <mergeCell ref="G12:G13"/>
    <mergeCell ref="H12:I12"/>
    <mergeCell ref="A33:I33"/>
    <mergeCell ref="B35:D35"/>
    <mergeCell ref="A36:C36"/>
    <mergeCell ref="A45:I45"/>
  </mergeCells>
  <pageMargins left="0.31496062992125984" right="0.31496062992125984" top="0.74803149606299213" bottom="0.74803149606299213"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27"/>
  <sheetViews>
    <sheetView topLeftCell="A6" workbookViewId="0">
      <selection sqref="A1:I28"/>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94" t="s">
        <v>0</v>
      </c>
      <c r="B1" s="194"/>
      <c r="C1" s="194"/>
      <c r="D1" s="194"/>
      <c r="E1" s="194"/>
      <c r="F1" s="194"/>
      <c r="G1" s="194"/>
      <c r="H1" s="194"/>
      <c r="I1" s="194"/>
    </row>
    <row r="2" spans="1:9">
      <c r="A2" s="194" t="s">
        <v>1</v>
      </c>
      <c r="B2" s="194"/>
      <c r="C2" s="194"/>
      <c r="D2" s="194"/>
      <c r="E2" s="194"/>
      <c r="F2" s="194"/>
      <c r="G2" s="194"/>
      <c r="H2" s="194"/>
      <c r="I2" s="19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95" t="s">
        <v>115</v>
      </c>
      <c r="E7" s="195"/>
      <c r="F7" s="195"/>
      <c r="G7" s="195"/>
      <c r="H7" s="5"/>
      <c r="I7" s="5"/>
    </row>
    <row r="8" spans="1:9">
      <c r="A8" s="1"/>
      <c r="B8" s="1"/>
      <c r="C8" s="1"/>
      <c r="D8" s="1"/>
      <c r="E8" s="1"/>
      <c r="F8" s="1"/>
      <c r="G8" s="2"/>
      <c r="H8" s="1"/>
      <c r="I8" s="1"/>
    </row>
    <row r="9" spans="1:9" ht="54" customHeight="1">
      <c r="A9" s="195" t="s">
        <v>32</v>
      </c>
      <c r="B9" s="195"/>
      <c r="C9" s="195"/>
      <c r="D9" s="195"/>
      <c r="E9" s="195"/>
      <c r="F9" s="195"/>
      <c r="G9" s="195"/>
      <c r="H9" s="195"/>
      <c r="I9" s="195"/>
    </row>
    <row r="10" spans="1:9">
      <c r="A10" s="1"/>
      <c r="B10" s="1"/>
      <c r="C10" s="1"/>
      <c r="D10" s="1"/>
      <c r="E10" s="1"/>
      <c r="F10" s="1"/>
      <c r="G10" s="2"/>
      <c r="H10" s="1"/>
      <c r="I10" s="1"/>
    </row>
    <row r="11" spans="1:9">
      <c r="A11" s="1" t="s">
        <v>116</v>
      </c>
      <c r="B11" s="1"/>
      <c r="C11" s="1"/>
      <c r="D11" s="1"/>
      <c r="E11" s="1"/>
      <c r="F11" s="1"/>
      <c r="G11" s="2"/>
      <c r="H11" s="1"/>
      <c r="I11" s="1"/>
    </row>
    <row r="12" spans="1:9">
      <c r="A12" s="196" t="s">
        <v>8</v>
      </c>
      <c r="B12" s="196" t="s">
        <v>9</v>
      </c>
      <c r="C12" s="196" t="s">
        <v>10</v>
      </c>
      <c r="D12" s="196" t="s">
        <v>11</v>
      </c>
      <c r="E12" s="198" t="s">
        <v>12</v>
      </c>
      <c r="F12" s="199"/>
      <c r="G12" s="200" t="s">
        <v>13</v>
      </c>
      <c r="H12" s="202" t="s">
        <v>14</v>
      </c>
      <c r="I12" s="202"/>
    </row>
    <row r="13" spans="1:9">
      <c r="A13" s="197"/>
      <c r="B13" s="197"/>
      <c r="C13" s="197"/>
      <c r="D13" s="197"/>
      <c r="E13" s="6" t="s">
        <v>15</v>
      </c>
      <c r="F13" s="6" t="s">
        <v>16</v>
      </c>
      <c r="G13" s="201"/>
      <c r="H13" s="7" t="s">
        <v>17</v>
      </c>
      <c r="I13" s="7" t="s">
        <v>18</v>
      </c>
    </row>
    <row r="14" spans="1:9" ht="86.25" customHeight="1">
      <c r="A14" s="23">
        <v>1</v>
      </c>
      <c r="B14" s="24">
        <v>525112</v>
      </c>
      <c r="C14" s="25" t="s">
        <v>118</v>
      </c>
      <c r="D14" s="26" t="s">
        <v>117</v>
      </c>
      <c r="E14" s="27"/>
      <c r="F14" s="28"/>
      <c r="G14" s="29">
        <v>500000</v>
      </c>
      <c r="H14" s="30">
        <f>100/110*G14*0%</f>
        <v>0</v>
      </c>
      <c r="I14" s="30">
        <f>G14*0%</f>
        <v>0</v>
      </c>
    </row>
    <row r="15" spans="1:9">
      <c r="A15" s="42"/>
      <c r="B15" s="8"/>
      <c r="C15" s="9" t="s">
        <v>19</v>
      </c>
      <c r="D15" s="6"/>
      <c r="E15" s="8"/>
      <c r="F15" s="8"/>
      <c r="G15" s="10">
        <f>SUM(G14:G14)</f>
        <v>500000</v>
      </c>
      <c r="H15" s="10">
        <f>SUM(H14:H14)</f>
        <v>0</v>
      </c>
      <c r="I15" s="10">
        <f>SUM(I14:I14)</f>
        <v>0</v>
      </c>
    </row>
    <row r="16" spans="1:9">
      <c r="A16" s="71"/>
      <c r="B16" s="71"/>
      <c r="C16" s="70"/>
      <c r="D16" s="11"/>
      <c r="E16" s="12"/>
      <c r="F16" s="12"/>
      <c r="G16" s="13"/>
      <c r="H16" s="1"/>
      <c r="I16" s="1"/>
    </row>
    <row r="17" spans="1:9" ht="34.5" customHeight="1">
      <c r="A17" s="191" t="s">
        <v>20</v>
      </c>
      <c r="B17" s="191"/>
      <c r="C17" s="191"/>
      <c r="D17" s="191"/>
      <c r="E17" s="191"/>
      <c r="F17" s="191"/>
      <c r="G17" s="191"/>
      <c r="H17" s="191"/>
      <c r="I17" s="191"/>
    </row>
    <row r="18" spans="1:9">
      <c r="A18" s="71"/>
      <c r="B18" s="71"/>
      <c r="C18" s="70"/>
      <c r="D18" s="11"/>
      <c r="E18" s="12"/>
      <c r="F18" s="12"/>
      <c r="G18" s="13"/>
      <c r="H18" s="1"/>
      <c r="I18" s="1"/>
    </row>
    <row r="19" spans="1:9">
      <c r="A19" s="71"/>
      <c r="B19" s="192" t="s">
        <v>21</v>
      </c>
      <c r="C19" s="192"/>
      <c r="D19" s="192"/>
      <c r="E19" s="12"/>
      <c r="F19" s="12"/>
      <c r="G19" s="13"/>
      <c r="H19" s="1"/>
      <c r="I19" s="1"/>
    </row>
    <row r="20" spans="1:9">
      <c r="A20" s="193"/>
      <c r="B20" s="193"/>
      <c r="C20" s="193"/>
      <c r="D20" s="12"/>
      <c r="E20" s="12"/>
      <c r="F20" s="12"/>
      <c r="G20" s="2"/>
      <c r="H20" s="1"/>
      <c r="I20" s="1"/>
    </row>
    <row r="21" spans="1:9">
      <c r="A21" s="2"/>
      <c r="B21" s="2"/>
      <c r="C21" s="71"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real</vt:lpstr>
      <vt:lpstr>51B.525112</vt:lpstr>
      <vt:lpstr>51B.525113</vt:lpstr>
      <vt:lpstr>51B.525115</vt:lpstr>
      <vt:lpstr>51B.525119</vt:lpstr>
      <vt:lpstr>51B.525121</vt:lpstr>
      <vt:lpstr>52B.525112</vt:lpstr>
      <vt:lpstr>52B.525115 </vt:lpstr>
      <vt:lpstr>53BB.525112</vt:lpstr>
      <vt:lpstr>53BI.525119</vt:lpstr>
      <vt:lpstr>54B.525113</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2020-10-06T06:25:33Z</cp:lastPrinted>
  <dcterms:created xsi:type="dcterms:W3CDTF">2020-01-21T03:26:54Z</dcterms:created>
  <dcterms:modified xsi:type="dcterms:W3CDTF">2020-10-07T09:14:58Z</dcterms:modified>
</cp:coreProperties>
</file>