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960" yWindow="675" windowWidth="15600" windowHeight="6870"/>
  </bookViews>
  <sheets>
    <sheet name="real" sheetId="41" r:id="rId1"/>
    <sheet name="51B.525112" sheetId="29" r:id="rId2"/>
    <sheet name="51B.525113" sheetId="32" r:id="rId3"/>
    <sheet name="52B.525112" sheetId="30" r:id="rId4"/>
    <sheet name="52B.525113" sheetId="50" r:id="rId5"/>
    <sheet name="52BB.525113" sheetId="46" r:id="rId6"/>
    <sheet name="52BI.525113" sheetId="51" r:id="rId7"/>
    <sheet name="52BF.525113" sheetId="43" r:id="rId8"/>
    <sheet name="52BJ.525113" sheetId="44" r:id="rId9"/>
    <sheet name="53BI.525119" sheetId="39" r:id="rId10"/>
    <sheet name="53BB.525112" sheetId="53" r:id="rId11"/>
    <sheet name="53BB.525119" sheetId="52" r:id="rId12"/>
    <sheet name="Sheet2" sheetId="2" r:id="rId13"/>
    <sheet name="Sheet3" sheetId="3" r:id="rId14"/>
  </sheets>
  <externalReferences>
    <externalReference r:id="rId15"/>
    <externalReference r:id="rId16"/>
    <externalReference r:id="rId17"/>
    <externalReference r:id="rId18"/>
  </externalReferences>
  <calcPr calcId="124519"/>
</workbook>
</file>

<file path=xl/calcChain.xml><?xml version="1.0" encoding="utf-8"?>
<calcChain xmlns="http://schemas.openxmlformats.org/spreadsheetml/2006/main">
  <c r="E231" i="41"/>
  <c r="G22" i="52"/>
  <c r="G15" i="53" l="1"/>
  <c r="I15" l="1"/>
  <c r="H15"/>
  <c r="E169" i="41"/>
  <c r="E168"/>
  <c r="I22" i="52"/>
  <c r="H22"/>
  <c r="E87" i="41" l="1"/>
  <c r="H45" i="50"/>
  <c r="G45"/>
  <c r="G21" i="30"/>
  <c r="I20"/>
  <c r="G16" i="51"/>
  <c r="H16"/>
  <c r="I15"/>
  <c r="I14"/>
  <c r="I16" l="1"/>
  <c r="I44" i="50" l="1"/>
  <c r="E64" i="41" l="1"/>
  <c r="F64" s="1"/>
  <c r="G64" s="1"/>
  <c r="E309"/>
  <c r="E69"/>
  <c r="F406"/>
  <c r="G406" s="1"/>
  <c r="F405"/>
  <c r="G405" s="1"/>
  <c r="D404"/>
  <c r="F404" s="1"/>
  <c r="C404"/>
  <c r="F403"/>
  <c r="G403" s="1"/>
  <c r="F402"/>
  <c r="G402" s="1"/>
  <c r="F401"/>
  <c r="D401"/>
  <c r="C401"/>
  <c r="C400" s="1"/>
  <c r="F399"/>
  <c r="G399" s="1"/>
  <c r="G398"/>
  <c r="F398"/>
  <c r="H398" s="1"/>
  <c r="D397"/>
  <c r="F397" s="1"/>
  <c r="C397"/>
  <c r="F396"/>
  <c r="G396" s="1"/>
  <c r="F395"/>
  <c r="H395" s="1"/>
  <c r="D394"/>
  <c r="D393" s="1"/>
  <c r="F393" s="1"/>
  <c r="C394"/>
  <c r="C393" s="1"/>
  <c r="F392"/>
  <c r="H392" s="1"/>
  <c r="G391"/>
  <c r="F391"/>
  <c r="H391" s="1"/>
  <c r="F390"/>
  <c r="D390"/>
  <c r="C390"/>
  <c r="F389"/>
  <c r="H389" s="1"/>
  <c r="E388"/>
  <c r="F388" s="1"/>
  <c r="H388" s="1"/>
  <c r="D388"/>
  <c r="C388"/>
  <c r="F386"/>
  <c r="H386" s="1"/>
  <c r="F385"/>
  <c r="H385" s="1"/>
  <c r="D384"/>
  <c r="F384" s="1"/>
  <c r="C384"/>
  <c r="H383"/>
  <c r="G383"/>
  <c r="F382"/>
  <c r="G382" s="1"/>
  <c r="D381"/>
  <c r="F381" s="1"/>
  <c r="C381"/>
  <c r="G381" s="1"/>
  <c r="F379"/>
  <c r="G379" s="1"/>
  <c r="F378"/>
  <c r="G378" s="1"/>
  <c r="E377"/>
  <c r="F377" s="1"/>
  <c r="H377" s="1"/>
  <c r="D377"/>
  <c r="C377"/>
  <c r="F376"/>
  <c r="H375"/>
  <c r="G375"/>
  <c r="H374"/>
  <c r="G374"/>
  <c r="E373"/>
  <c r="D373"/>
  <c r="D372" s="1"/>
  <c r="F372" s="1"/>
  <c r="C373"/>
  <c r="F371"/>
  <c r="H371" s="1"/>
  <c r="F370"/>
  <c r="G370" s="1"/>
  <c r="D369"/>
  <c r="F369" s="1"/>
  <c r="H369" s="1"/>
  <c r="C369"/>
  <c r="F368"/>
  <c r="G368" s="1"/>
  <c r="F367"/>
  <c r="G367" s="1"/>
  <c r="D366"/>
  <c r="F366" s="1"/>
  <c r="C366"/>
  <c r="F364"/>
  <c r="G364" s="1"/>
  <c r="F363"/>
  <c r="G363" s="1"/>
  <c r="E362"/>
  <c r="F362" s="1"/>
  <c r="H362" s="1"/>
  <c r="D362"/>
  <c r="C362"/>
  <c r="F361"/>
  <c r="G361" s="1"/>
  <c r="G360"/>
  <c r="F360"/>
  <c r="H360" s="1"/>
  <c r="E359"/>
  <c r="D359"/>
  <c r="F359" s="1"/>
  <c r="C359"/>
  <c r="F357"/>
  <c r="G357" s="1"/>
  <c r="F356"/>
  <c r="H356" s="1"/>
  <c r="D355"/>
  <c r="F355" s="1"/>
  <c r="C355"/>
  <c r="F354"/>
  <c r="G354" s="1"/>
  <c r="F353"/>
  <c r="H353" s="1"/>
  <c r="D353"/>
  <c r="D352" s="1"/>
  <c r="F352" s="1"/>
  <c r="C353"/>
  <c r="F351"/>
  <c r="G351" s="1"/>
  <c r="F350"/>
  <c r="H350" s="1"/>
  <c r="E349"/>
  <c r="D349"/>
  <c r="C349"/>
  <c r="H348"/>
  <c r="G348"/>
  <c r="E346"/>
  <c r="C346"/>
  <c r="F344"/>
  <c r="H344" s="1"/>
  <c r="F343"/>
  <c r="G343" s="1"/>
  <c r="D342"/>
  <c r="F342" s="1"/>
  <c r="H342" s="1"/>
  <c r="C342"/>
  <c r="H341"/>
  <c r="G341"/>
  <c r="H340"/>
  <c r="F340"/>
  <c r="G340" s="1"/>
  <c r="F339"/>
  <c r="H339" s="1"/>
  <c r="D339"/>
  <c r="C339"/>
  <c r="G339" s="1"/>
  <c r="F337"/>
  <c r="H337" s="1"/>
  <c r="F336"/>
  <c r="H336" s="1"/>
  <c r="E335"/>
  <c r="F335" s="1"/>
  <c r="H335" s="1"/>
  <c r="D335"/>
  <c r="C335"/>
  <c r="F334"/>
  <c r="G334" s="1"/>
  <c r="F333"/>
  <c r="H333" s="1"/>
  <c r="E332"/>
  <c r="F332" s="1"/>
  <c r="H332" s="1"/>
  <c r="D332"/>
  <c r="D331" s="1"/>
  <c r="F331" s="1"/>
  <c r="C332"/>
  <c r="F330"/>
  <c r="G330" s="1"/>
  <c r="F329"/>
  <c r="H329" s="1"/>
  <c r="E328"/>
  <c r="D328"/>
  <c r="C328"/>
  <c r="F327"/>
  <c r="G327" s="1"/>
  <c r="E326"/>
  <c r="D326"/>
  <c r="C326"/>
  <c r="D325"/>
  <c r="F325" s="1"/>
  <c r="F323"/>
  <c r="G323" s="1"/>
  <c r="D322"/>
  <c r="F322" s="1"/>
  <c r="H322" s="1"/>
  <c r="C322"/>
  <c r="F321"/>
  <c r="H321" s="1"/>
  <c r="F320"/>
  <c r="D320"/>
  <c r="D319" s="1"/>
  <c r="F319" s="1"/>
  <c r="C320"/>
  <c r="F318"/>
  <c r="G318" s="1"/>
  <c r="E317"/>
  <c r="D317"/>
  <c r="C317"/>
  <c r="F316"/>
  <c r="G316" s="1"/>
  <c r="D315"/>
  <c r="F315" s="1"/>
  <c r="H315" s="1"/>
  <c r="C315"/>
  <c r="C314" s="1"/>
  <c r="F313"/>
  <c r="H313" s="1"/>
  <c r="D312"/>
  <c r="F312" s="1"/>
  <c r="C312"/>
  <c r="F310"/>
  <c r="H310" s="1"/>
  <c r="F309"/>
  <c r="E308"/>
  <c r="D308"/>
  <c r="C308"/>
  <c r="F307"/>
  <c r="H307" s="1"/>
  <c r="F306"/>
  <c r="H306" s="1"/>
  <c r="F305"/>
  <c r="G305" s="1"/>
  <c r="F304"/>
  <c r="G304" s="1"/>
  <c r="F303"/>
  <c r="H303" s="1"/>
  <c r="F302"/>
  <c r="H302" s="1"/>
  <c r="F301"/>
  <c r="G301" s="1"/>
  <c r="F300"/>
  <c r="G300" s="1"/>
  <c r="E299"/>
  <c r="D299"/>
  <c r="C299"/>
  <c r="F298"/>
  <c r="G298" s="1"/>
  <c r="F297"/>
  <c r="G297" s="1"/>
  <c r="G296"/>
  <c r="F296"/>
  <c r="H296" s="1"/>
  <c r="F295"/>
  <c r="H295" s="1"/>
  <c r="E294"/>
  <c r="D294"/>
  <c r="C294"/>
  <c r="F293"/>
  <c r="H293" s="1"/>
  <c r="D292"/>
  <c r="F292" s="1"/>
  <c r="H292" s="1"/>
  <c r="C292"/>
  <c r="G290"/>
  <c r="F290"/>
  <c r="H290" s="1"/>
  <c r="F289"/>
  <c r="H289" s="1"/>
  <c r="F288"/>
  <c r="G288" s="1"/>
  <c r="F287"/>
  <c r="G287" s="1"/>
  <c r="F286"/>
  <c r="G286" s="1"/>
  <c r="D285"/>
  <c r="F285" s="1"/>
  <c r="H285" s="1"/>
  <c r="C285"/>
  <c r="F284"/>
  <c r="G284" s="1"/>
  <c r="F283"/>
  <c r="H283" s="1"/>
  <c r="D282"/>
  <c r="F282" s="1"/>
  <c r="H282" s="1"/>
  <c r="C282"/>
  <c r="F281"/>
  <c r="H281" s="1"/>
  <c r="D280"/>
  <c r="F280" s="1"/>
  <c r="C280"/>
  <c r="G280" s="1"/>
  <c r="F278"/>
  <c r="G278" s="1"/>
  <c r="D277"/>
  <c r="F277" s="1"/>
  <c r="C277"/>
  <c r="F276"/>
  <c r="G276" s="1"/>
  <c r="F275"/>
  <c r="H275" s="1"/>
  <c r="F274"/>
  <c r="G274" s="1"/>
  <c r="F273"/>
  <c r="G273" s="1"/>
  <c r="D272"/>
  <c r="F272" s="1"/>
  <c r="H272" s="1"/>
  <c r="C272"/>
  <c r="F271"/>
  <c r="G271" s="1"/>
  <c r="D270"/>
  <c r="F270" s="1"/>
  <c r="C270"/>
  <c r="F269"/>
  <c r="G269" s="1"/>
  <c r="D268"/>
  <c r="F268" s="1"/>
  <c r="H268" s="1"/>
  <c r="C268"/>
  <c r="D267"/>
  <c r="F267" s="1"/>
  <c r="F266"/>
  <c r="G266" s="1"/>
  <c r="D265"/>
  <c r="F265" s="1"/>
  <c r="H265" s="1"/>
  <c r="C265"/>
  <c r="F264"/>
  <c r="G264" s="1"/>
  <c r="F263"/>
  <c r="G263" s="1"/>
  <c r="F262"/>
  <c r="H262" s="1"/>
  <c r="D261"/>
  <c r="F261" s="1"/>
  <c r="C261"/>
  <c r="G261" s="1"/>
  <c r="F260"/>
  <c r="H260" s="1"/>
  <c r="D259"/>
  <c r="F259" s="1"/>
  <c r="H259" s="1"/>
  <c r="C259"/>
  <c r="F258"/>
  <c r="H258" s="1"/>
  <c r="D257"/>
  <c r="F257" s="1"/>
  <c r="C257"/>
  <c r="G257" s="1"/>
  <c r="F255"/>
  <c r="H255" s="1"/>
  <c r="D254"/>
  <c r="F254" s="1"/>
  <c r="C254"/>
  <c r="F253"/>
  <c r="H253" s="1"/>
  <c r="F252"/>
  <c r="G252" s="1"/>
  <c r="D251"/>
  <c r="F251" s="1"/>
  <c r="C251"/>
  <c r="F250"/>
  <c r="G250" s="1"/>
  <c r="F249"/>
  <c r="G249" s="1"/>
  <c r="D248"/>
  <c r="F248" s="1"/>
  <c r="C248"/>
  <c r="F247"/>
  <c r="G247" s="1"/>
  <c r="F246"/>
  <c r="H246" s="1"/>
  <c r="D245"/>
  <c r="F245" s="1"/>
  <c r="C245"/>
  <c r="F243"/>
  <c r="H243" s="1"/>
  <c r="F242"/>
  <c r="G242" s="1"/>
  <c r="F241"/>
  <c r="G241" s="1"/>
  <c r="F240"/>
  <c r="G240" s="1"/>
  <c r="F239"/>
  <c r="H239" s="1"/>
  <c r="F238"/>
  <c r="G238" s="1"/>
  <c r="D237"/>
  <c r="F237" s="1"/>
  <c r="H237" s="1"/>
  <c r="C237"/>
  <c r="F236"/>
  <c r="G236" s="1"/>
  <c r="D235"/>
  <c r="F235" s="1"/>
  <c r="C235"/>
  <c r="G235" s="1"/>
  <c r="F234"/>
  <c r="G234" s="1"/>
  <c r="D233"/>
  <c r="F233" s="1"/>
  <c r="H233" s="1"/>
  <c r="C233"/>
  <c r="F231"/>
  <c r="E230"/>
  <c r="D230"/>
  <c r="C230"/>
  <c r="F229"/>
  <c r="H229" s="1"/>
  <c r="F228"/>
  <c r="H228" s="1"/>
  <c r="F227"/>
  <c r="G227" s="1"/>
  <c r="F226"/>
  <c r="G226" s="1"/>
  <c r="F225"/>
  <c r="H225" s="1"/>
  <c r="F224"/>
  <c r="H224" s="1"/>
  <c r="D223"/>
  <c r="F223" s="1"/>
  <c r="H223" s="1"/>
  <c r="C223"/>
  <c r="F222"/>
  <c r="H222" s="1"/>
  <c r="F221"/>
  <c r="G221" s="1"/>
  <c r="H220"/>
  <c r="F220"/>
  <c r="G220" s="1"/>
  <c r="D219"/>
  <c r="F219" s="1"/>
  <c r="C219"/>
  <c r="F218"/>
  <c r="G218" s="1"/>
  <c r="E217"/>
  <c r="D217"/>
  <c r="C217"/>
  <c r="C216" s="1"/>
  <c r="F215"/>
  <c r="H215" s="1"/>
  <c r="D214"/>
  <c r="F214" s="1"/>
  <c r="C214"/>
  <c r="F213"/>
  <c r="H213" s="1"/>
  <c r="F212"/>
  <c r="G212" s="1"/>
  <c r="F211"/>
  <c r="G211" s="1"/>
  <c r="D210"/>
  <c r="F210" s="1"/>
  <c r="C210"/>
  <c r="F209"/>
  <c r="G209" s="1"/>
  <c r="D208"/>
  <c r="F208" s="1"/>
  <c r="E207"/>
  <c r="C207"/>
  <c r="F206"/>
  <c r="H206" s="1"/>
  <c r="F205"/>
  <c r="G205" s="1"/>
  <c r="E204"/>
  <c r="D204"/>
  <c r="C204"/>
  <c r="F201"/>
  <c r="G201" s="1"/>
  <c r="D200"/>
  <c r="F200" s="1"/>
  <c r="C200"/>
  <c r="F199"/>
  <c r="G199" s="1"/>
  <c r="D198"/>
  <c r="F198" s="1"/>
  <c r="C198"/>
  <c r="F196"/>
  <c r="G196" s="1"/>
  <c r="F195"/>
  <c r="G195" s="1"/>
  <c r="D194"/>
  <c r="F194" s="1"/>
  <c r="G194" s="1"/>
  <c r="C194"/>
  <c r="F193"/>
  <c r="G193" s="1"/>
  <c r="D192"/>
  <c r="F192" s="1"/>
  <c r="G192" s="1"/>
  <c r="D191"/>
  <c r="F191" s="1"/>
  <c r="G191" s="1"/>
  <c r="F190"/>
  <c r="G190" s="1"/>
  <c r="F189"/>
  <c r="G189" s="1"/>
  <c r="D188"/>
  <c r="F188" s="1"/>
  <c r="H187"/>
  <c r="F187"/>
  <c r="G187" s="1"/>
  <c r="D186"/>
  <c r="F186" s="1"/>
  <c r="F184"/>
  <c r="H184" s="1"/>
  <c r="F183"/>
  <c r="G183" s="1"/>
  <c r="D182"/>
  <c r="F182" s="1"/>
  <c r="F181"/>
  <c r="G181" s="1"/>
  <c r="F180"/>
  <c r="G180" s="1"/>
  <c r="E179"/>
  <c r="D179"/>
  <c r="D178" s="1"/>
  <c r="F178" s="1"/>
  <c r="C179"/>
  <c r="F177"/>
  <c r="G177" s="1"/>
  <c r="F176"/>
  <c r="G176" s="1"/>
  <c r="E175"/>
  <c r="D175"/>
  <c r="F175" s="1"/>
  <c r="H175" s="1"/>
  <c r="C175"/>
  <c r="F174"/>
  <c r="G174" s="1"/>
  <c r="F173"/>
  <c r="G173" s="1"/>
  <c r="F172"/>
  <c r="G172" s="1"/>
  <c r="E171"/>
  <c r="D171"/>
  <c r="C171"/>
  <c r="F169"/>
  <c r="H169" s="1"/>
  <c r="F168"/>
  <c r="G168" s="1"/>
  <c r="E167"/>
  <c r="F167" s="1"/>
  <c r="H167" s="1"/>
  <c r="D167"/>
  <c r="D166" s="1"/>
  <c r="F166" s="1"/>
  <c r="C167"/>
  <c r="C166" s="1"/>
  <c r="F165"/>
  <c r="G165" s="1"/>
  <c r="F164"/>
  <c r="H164" s="1"/>
  <c r="E163"/>
  <c r="F163" s="1"/>
  <c r="D163"/>
  <c r="C163"/>
  <c r="G162"/>
  <c r="F162"/>
  <c r="H162" s="1"/>
  <c r="F161"/>
  <c r="H161" s="1"/>
  <c r="F160"/>
  <c r="G160" s="1"/>
  <c r="E159"/>
  <c r="D159"/>
  <c r="D158" s="1"/>
  <c r="F158" s="1"/>
  <c r="C159"/>
  <c r="G157"/>
  <c r="F157"/>
  <c r="H157" s="1"/>
  <c r="F156"/>
  <c r="H156" s="1"/>
  <c r="D156"/>
  <c r="C156"/>
  <c r="F155"/>
  <c r="G155" s="1"/>
  <c r="F154"/>
  <c r="G154" s="1"/>
  <c r="F153"/>
  <c r="H153" s="1"/>
  <c r="E152"/>
  <c r="D152"/>
  <c r="D151" s="1"/>
  <c r="F151" s="1"/>
  <c r="C152"/>
  <c r="C151" s="1"/>
  <c r="F150"/>
  <c r="G150" s="1"/>
  <c r="F149"/>
  <c r="G149" s="1"/>
  <c r="E148"/>
  <c r="F148" s="1"/>
  <c r="H148" s="1"/>
  <c r="D148"/>
  <c r="C148"/>
  <c r="F147"/>
  <c r="H147" s="1"/>
  <c r="F146"/>
  <c r="G146" s="1"/>
  <c r="F145"/>
  <c r="G145" s="1"/>
  <c r="E144"/>
  <c r="F144" s="1"/>
  <c r="D144"/>
  <c r="D143" s="1"/>
  <c r="F143" s="1"/>
  <c r="C144"/>
  <c r="F140"/>
  <c r="G140" s="1"/>
  <c r="E139"/>
  <c r="C139"/>
  <c r="E135"/>
  <c r="C135"/>
  <c r="F133"/>
  <c r="G133" s="1"/>
  <c r="F132"/>
  <c r="H132" s="1"/>
  <c r="E131"/>
  <c r="D131"/>
  <c r="C131"/>
  <c r="F130"/>
  <c r="G130" s="1"/>
  <c r="F129"/>
  <c r="H129" s="1"/>
  <c r="D128"/>
  <c r="D127" s="1"/>
  <c r="D126" s="1"/>
  <c r="F126" s="1"/>
  <c r="E127"/>
  <c r="C127"/>
  <c r="F125"/>
  <c r="H125" s="1"/>
  <c r="F124"/>
  <c r="H124" s="1"/>
  <c r="E123"/>
  <c r="F123" s="1"/>
  <c r="H123" s="1"/>
  <c r="D123"/>
  <c r="C123"/>
  <c r="F122"/>
  <c r="H122" s="1"/>
  <c r="F121"/>
  <c r="F120"/>
  <c r="E119"/>
  <c r="F119" s="1"/>
  <c r="D119"/>
  <c r="D118" s="1"/>
  <c r="C119"/>
  <c r="C118" s="1"/>
  <c r="F117"/>
  <c r="H117" s="1"/>
  <c r="F116"/>
  <c r="G116" s="1"/>
  <c r="F115"/>
  <c r="H115" s="1"/>
  <c r="D114"/>
  <c r="F114" s="1"/>
  <c r="H114" s="1"/>
  <c r="C114"/>
  <c r="F113"/>
  <c r="G113" s="1"/>
  <c r="F112"/>
  <c r="G112" s="1"/>
  <c r="F111"/>
  <c r="H111" s="1"/>
  <c r="E110"/>
  <c r="D110"/>
  <c r="D109" s="1"/>
  <c r="F109" s="1"/>
  <c r="G109" s="1"/>
  <c r="C110"/>
  <c r="F108"/>
  <c r="G108" s="1"/>
  <c r="E107"/>
  <c r="F107" s="1"/>
  <c r="H107" s="1"/>
  <c r="F106"/>
  <c r="H106" s="1"/>
  <c r="F104"/>
  <c r="G104" s="1"/>
  <c r="F103"/>
  <c r="G103" s="1"/>
  <c r="F102"/>
  <c r="H102" s="1"/>
  <c r="F101"/>
  <c r="G101" s="1"/>
  <c r="F99"/>
  <c r="G99" s="1"/>
  <c r="F98"/>
  <c r="H98" s="1"/>
  <c r="F97"/>
  <c r="G97" s="1"/>
  <c r="D96"/>
  <c r="F96" s="1"/>
  <c r="E95"/>
  <c r="C95"/>
  <c r="F94"/>
  <c r="H94" s="1"/>
  <c r="F93"/>
  <c r="G93" s="1"/>
  <c r="F92"/>
  <c r="G92" s="1"/>
  <c r="F91"/>
  <c r="G91" s="1"/>
  <c r="F90"/>
  <c r="H90" s="1"/>
  <c r="F89"/>
  <c r="G89" s="1"/>
  <c r="F88"/>
  <c r="G88" s="1"/>
  <c r="F87"/>
  <c r="G87" s="1"/>
  <c r="F86"/>
  <c r="H86" s="1"/>
  <c r="F85"/>
  <c r="G85" s="1"/>
  <c r="F84"/>
  <c r="G84" s="1"/>
  <c r="F83"/>
  <c r="H83" s="1"/>
  <c r="E82"/>
  <c r="D82"/>
  <c r="C82"/>
  <c r="F81"/>
  <c r="G81" s="1"/>
  <c r="F80"/>
  <c r="G80" s="1"/>
  <c r="F79"/>
  <c r="H79" s="1"/>
  <c r="F78"/>
  <c r="G78" s="1"/>
  <c r="F77"/>
  <c r="G77" s="1"/>
  <c r="F75"/>
  <c r="H75" s="1"/>
  <c r="F74"/>
  <c r="G74" s="1"/>
  <c r="F73"/>
  <c r="G73" s="1"/>
  <c r="F72"/>
  <c r="H72" s="1"/>
  <c r="F71"/>
  <c r="H71" s="1"/>
  <c r="F70"/>
  <c r="G70" s="1"/>
  <c r="F68"/>
  <c r="F67"/>
  <c r="F66"/>
  <c r="G66" s="1"/>
  <c r="F63"/>
  <c r="G63" s="1"/>
  <c r="D61"/>
  <c r="C60"/>
  <c r="D57"/>
  <c r="F57" s="1"/>
  <c r="F55"/>
  <c r="H55" s="1"/>
  <c r="F54"/>
  <c r="G54" s="1"/>
  <c r="E53"/>
  <c r="C53"/>
  <c r="F52"/>
  <c r="F51"/>
  <c r="H51" s="1"/>
  <c r="F50"/>
  <c r="G50" s="1"/>
  <c r="F49"/>
  <c r="H49" s="1"/>
  <c r="F48"/>
  <c r="G48" s="1"/>
  <c r="F47"/>
  <c r="H47" s="1"/>
  <c r="F46"/>
  <c r="G46" s="1"/>
  <c r="E44"/>
  <c r="C44"/>
  <c r="F43"/>
  <c r="G43" s="1"/>
  <c r="F42"/>
  <c r="G42" s="1"/>
  <c r="F41"/>
  <c r="G41" s="1"/>
  <c r="F40"/>
  <c r="H40" s="1"/>
  <c r="F39"/>
  <c r="G39" s="1"/>
  <c r="F38"/>
  <c r="G38" s="1"/>
  <c r="F37"/>
  <c r="G37" s="1"/>
  <c r="F36"/>
  <c r="H36" s="1"/>
  <c r="F35"/>
  <c r="G35" s="1"/>
  <c r="F34"/>
  <c r="G34" s="1"/>
  <c r="F33"/>
  <c r="G33" s="1"/>
  <c r="E32"/>
  <c r="D32"/>
  <c r="C32"/>
  <c r="F31"/>
  <c r="G31" s="1"/>
  <c r="F30"/>
  <c r="G30" s="1"/>
  <c r="F29"/>
  <c r="H29" s="1"/>
  <c r="F28"/>
  <c r="G28" s="1"/>
  <c r="F27"/>
  <c r="F26"/>
  <c r="G26" s="1"/>
  <c r="H25"/>
  <c r="G25"/>
  <c r="F25"/>
  <c r="F24"/>
  <c r="H24" s="1"/>
  <c r="E23"/>
  <c r="D23"/>
  <c r="C23"/>
  <c r="F22"/>
  <c r="G22" s="1"/>
  <c r="F21"/>
  <c r="F20"/>
  <c r="H20" s="1"/>
  <c r="F19"/>
  <c r="H19" s="1"/>
  <c r="F18"/>
  <c r="G18" s="1"/>
  <c r="F17"/>
  <c r="G17" s="1"/>
  <c r="F16"/>
  <c r="F15"/>
  <c r="H15" s="1"/>
  <c r="E14"/>
  <c r="D14"/>
  <c r="C14"/>
  <c r="I32" i="50"/>
  <c r="G49" i="41" l="1"/>
  <c r="H103"/>
  <c r="H116"/>
  <c r="H149"/>
  <c r="H150"/>
  <c r="G161"/>
  <c r="H165"/>
  <c r="H163"/>
  <c r="G184"/>
  <c r="D197"/>
  <c r="F197" s="1"/>
  <c r="H196"/>
  <c r="H195"/>
  <c r="H198"/>
  <c r="G206"/>
  <c r="C202"/>
  <c r="G210"/>
  <c r="G270"/>
  <c r="C279"/>
  <c r="G245"/>
  <c r="G248"/>
  <c r="G251"/>
  <c r="G254"/>
  <c r="G293"/>
  <c r="H277"/>
  <c r="G312"/>
  <c r="D311"/>
  <c r="F311" s="1"/>
  <c r="G320"/>
  <c r="G321"/>
  <c r="H364"/>
  <c r="G384"/>
  <c r="G386"/>
  <c r="H403"/>
  <c r="H405"/>
  <c r="G336"/>
  <c r="F349"/>
  <c r="H349" s="1"/>
  <c r="G353"/>
  <c r="H354"/>
  <c r="G356"/>
  <c r="G392"/>
  <c r="H351"/>
  <c r="H359"/>
  <c r="H379"/>
  <c r="F326"/>
  <c r="H326" s="1"/>
  <c r="F328"/>
  <c r="H328" s="1"/>
  <c r="H334"/>
  <c r="G337"/>
  <c r="G366"/>
  <c r="G390"/>
  <c r="H396"/>
  <c r="H218"/>
  <c r="H397"/>
  <c r="G397"/>
  <c r="H355"/>
  <c r="G355"/>
  <c r="G332"/>
  <c r="G362"/>
  <c r="G377"/>
  <c r="G125"/>
  <c r="F131"/>
  <c r="H131" s="1"/>
  <c r="H180"/>
  <c r="G198"/>
  <c r="H210"/>
  <c r="D216"/>
  <c r="F216" s="1"/>
  <c r="H216" s="1"/>
  <c r="G223"/>
  <c r="G225"/>
  <c r="G233"/>
  <c r="H235"/>
  <c r="H245"/>
  <c r="H248"/>
  <c r="H251"/>
  <c r="H254"/>
  <c r="H257"/>
  <c r="H280"/>
  <c r="F299"/>
  <c r="H299" s="1"/>
  <c r="H304"/>
  <c r="G307"/>
  <c r="H312"/>
  <c r="G315"/>
  <c r="G329"/>
  <c r="G342"/>
  <c r="G344"/>
  <c r="G359"/>
  <c r="H361"/>
  <c r="H366"/>
  <c r="G371"/>
  <c r="H381"/>
  <c r="G389"/>
  <c r="F394"/>
  <c r="H394" s="1"/>
  <c r="D400"/>
  <c r="F400" s="1"/>
  <c r="H400" s="1"/>
  <c r="G401"/>
  <c r="G349"/>
  <c r="G19"/>
  <c r="G24"/>
  <c r="F32"/>
  <c r="H32" s="1"/>
  <c r="H50"/>
  <c r="H91"/>
  <c r="F110"/>
  <c r="H110" s="1"/>
  <c r="G114"/>
  <c r="G115"/>
  <c r="G117"/>
  <c r="H119"/>
  <c r="G123"/>
  <c r="H144"/>
  <c r="G148"/>
  <c r="G156"/>
  <c r="H193"/>
  <c r="D232"/>
  <c r="F232" s="1"/>
  <c r="D291"/>
  <c r="F291" s="1"/>
  <c r="D314"/>
  <c r="F314" s="1"/>
  <c r="H314" s="1"/>
  <c r="H320"/>
  <c r="G326"/>
  <c r="G328"/>
  <c r="H330"/>
  <c r="D358"/>
  <c r="F358" s="1"/>
  <c r="H358" s="1"/>
  <c r="H363"/>
  <c r="H378"/>
  <c r="G388"/>
  <c r="H390"/>
  <c r="H401"/>
  <c r="H402"/>
  <c r="E60"/>
  <c r="G163"/>
  <c r="C13"/>
  <c r="G13" s="1"/>
  <c r="H63"/>
  <c r="G131"/>
  <c r="H151"/>
  <c r="F159"/>
  <c r="H159" s="1"/>
  <c r="G164"/>
  <c r="G175"/>
  <c r="F179"/>
  <c r="H179" s="1"/>
  <c r="H199"/>
  <c r="H201"/>
  <c r="F204"/>
  <c r="H204" s="1"/>
  <c r="H209"/>
  <c r="H211"/>
  <c r="H214"/>
  <c r="F217"/>
  <c r="H217" s="1"/>
  <c r="H226"/>
  <c r="G229"/>
  <c r="G237"/>
  <c r="D244"/>
  <c r="F244" s="1"/>
  <c r="G244" s="1"/>
  <c r="D256"/>
  <c r="F256" s="1"/>
  <c r="G256" s="1"/>
  <c r="G259"/>
  <c r="H261"/>
  <c r="G265"/>
  <c r="G268"/>
  <c r="H270"/>
  <c r="G277"/>
  <c r="D279"/>
  <c r="F279" s="1"/>
  <c r="H279" s="1"/>
  <c r="G282"/>
  <c r="G285"/>
  <c r="G292"/>
  <c r="H300"/>
  <c r="G303"/>
  <c r="F317"/>
  <c r="H317" s="1"/>
  <c r="G322"/>
  <c r="G333"/>
  <c r="G335"/>
  <c r="G350"/>
  <c r="H357"/>
  <c r="D365"/>
  <c r="F365" s="1"/>
  <c r="H365" s="1"/>
  <c r="H367"/>
  <c r="D380"/>
  <c r="F380" s="1"/>
  <c r="H382"/>
  <c r="H384"/>
  <c r="D387"/>
  <c r="F387" s="1"/>
  <c r="H387" s="1"/>
  <c r="G394"/>
  <c r="G395"/>
  <c r="H399"/>
  <c r="C407"/>
  <c r="G169"/>
  <c r="G167"/>
  <c r="G72"/>
  <c r="F69"/>
  <c r="G69" s="1"/>
  <c r="F127"/>
  <c r="H127" s="1"/>
  <c r="F373"/>
  <c r="H373" s="1"/>
  <c r="H297"/>
  <c r="F294"/>
  <c r="H294" s="1"/>
  <c r="F308"/>
  <c r="H308" s="1"/>
  <c r="F230"/>
  <c r="H230" s="1"/>
  <c r="F171"/>
  <c r="H171" s="1"/>
  <c r="H172"/>
  <c r="D170"/>
  <c r="F170" s="1"/>
  <c r="G151"/>
  <c r="F152"/>
  <c r="H152" s="1"/>
  <c r="G153"/>
  <c r="G122"/>
  <c r="F82"/>
  <c r="H82" s="1"/>
  <c r="G83"/>
  <c r="E13"/>
  <c r="F23"/>
  <c r="H23" s="1"/>
  <c r="E407"/>
  <c r="F14"/>
  <c r="H14" s="1"/>
  <c r="G182"/>
  <c r="H182"/>
  <c r="G231"/>
  <c r="H231"/>
  <c r="H244"/>
  <c r="G267"/>
  <c r="H267"/>
  <c r="G67"/>
  <c r="H67"/>
  <c r="H120"/>
  <c r="G120"/>
  <c r="G126"/>
  <c r="H126"/>
  <c r="G186"/>
  <c r="H186"/>
  <c r="G219"/>
  <c r="H219"/>
  <c r="G232"/>
  <c r="H232"/>
  <c r="H256"/>
  <c r="G291"/>
  <c r="H291"/>
  <c r="G309"/>
  <c r="H309"/>
  <c r="G319"/>
  <c r="H319"/>
  <c r="G331"/>
  <c r="H331"/>
  <c r="G352"/>
  <c r="H352"/>
  <c r="G365"/>
  <c r="H372"/>
  <c r="G372"/>
  <c r="G380"/>
  <c r="H380"/>
  <c r="G14"/>
  <c r="H21"/>
  <c r="G21"/>
  <c r="H188"/>
  <c r="G188"/>
  <c r="G27"/>
  <c r="H27"/>
  <c r="G96"/>
  <c r="H96"/>
  <c r="G158"/>
  <c r="H158"/>
  <c r="H311"/>
  <c r="G311"/>
  <c r="G325"/>
  <c r="H325"/>
  <c r="G376"/>
  <c r="H376"/>
  <c r="G144"/>
  <c r="G214"/>
  <c r="G216"/>
  <c r="G272"/>
  <c r="G299"/>
  <c r="G314"/>
  <c r="G369"/>
  <c r="H16"/>
  <c r="G16"/>
  <c r="H52"/>
  <c r="G52"/>
  <c r="G57"/>
  <c r="H57"/>
  <c r="G68"/>
  <c r="H68"/>
  <c r="H121"/>
  <c r="G121"/>
  <c r="G143"/>
  <c r="H143"/>
  <c r="G166"/>
  <c r="H166"/>
  <c r="H197"/>
  <c r="G197"/>
  <c r="G200"/>
  <c r="H200"/>
  <c r="G208"/>
  <c r="H208"/>
  <c r="G358"/>
  <c r="H393"/>
  <c r="G393"/>
  <c r="H404"/>
  <c r="G119"/>
  <c r="G204"/>
  <c r="G308"/>
  <c r="H13"/>
  <c r="G15"/>
  <c r="H17"/>
  <c r="G20"/>
  <c r="H22"/>
  <c r="G29"/>
  <c r="H30"/>
  <c r="H33"/>
  <c r="G36"/>
  <c r="H37"/>
  <c r="G40"/>
  <c r="H41"/>
  <c r="G47"/>
  <c r="H48"/>
  <c r="G51"/>
  <c r="G55"/>
  <c r="F61"/>
  <c r="H64"/>
  <c r="H66"/>
  <c r="G71"/>
  <c r="G75"/>
  <c r="G79"/>
  <c r="H80"/>
  <c r="G86"/>
  <c r="H87"/>
  <c r="G90"/>
  <c r="G94"/>
  <c r="G98"/>
  <c r="H99"/>
  <c r="G102"/>
  <c r="G106"/>
  <c r="G107"/>
  <c r="H108"/>
  <c r="H109"/>
  <c r="G111"/>
  <c r="H112"/>
  <c r="E118"/>
  <c r="F118" s="1"/>
  <c r="H118" s="1"/>
  <c r="G124"/>
  <c r="F128"/>
  <c r="G129"/>
  <c r="H130"/>
  <c r="G132"/>
  <c r="H133"/>
  <c r="H140"/>
  <c r="G147"/>
  <c r="H160"/>
  <c r="H168"/>
  <c r="C170"/>
  <c r="G170" s="1"/>
  <c r="H173"/>
  <c r="H176"/>
  <c r="C178"/>
  <c r="G178" s="1"/>
  <c r="H181"/>
  <c r="H189"/>
  <c r="D207"/>
  <c r="F207" s="1"/>
  <c r="G213"/>
  <c r="G215"/>
  <c r="G222"/>
  <c r="G224"/>
  <c r="G228"/>
  <c r="G239"/>
  <c r="H240"/>
  <c r="G243"/>
  <c r="G246"/>
  <c r="H247"/>
  <c r="H249"/>
  <c r="G253"/>
  <c r="G255"/>
  <c r="G258"/>
  <c r="G260"/>
  <c r="G262"/>
  <c r="H263"/>
  <c r="G275"/>
  <c r="H276"/>
  <c r="H278"/>
  <c r="G281"/>
  <c r="G283"/>
  <c r="H284"/>
  <c r="H286"/>
  <c r="G289"/>
  <c r="G295"/>
  <c r="G302"/>
  <c r="G306"/>
  <c r="G310"/>
  <c r="G313"/>
  <c r="H327"/>
  <c r="G385"/>
  <c r="H18"/>
  <c r="H26"/>
  <c r="H31"/>
  <c r="H34"/>
  <c r="H38"/>
  <c r="H42"/>
  <c r="H73"/>
  <c r="H77"/>
  <c r="H81"/>
  <c r="H84"/>
  <c r="H88"/>
  <c r="H92"/>
  <c r="H104"/>
  <c r="H113"/>
  <c r="H145"/>
  <c r="H154"/>
  <c r="H155"/>
  <c r="H174"/>
  <c r="H177"/>
  <c r="H183"/>
  <c r="D185"/>
  <c r="F185" s="1"/>
  <c r="H190"/>
  <c r="H191"/>
  <c r="H192"/>
  <c r="H194"/>
  <c r="H205"/>
  <c r="G217"/>
  <c r="H241"/>
  <c r="H250"/>
  <c r="H252"/>
  <c r="H264"/>
  <c r="H266"/>
  <c r="H269"/>
  <c r="H271"/>
  <c r="H273"/>
  <c r="H287"/>
  <c r="H318"/>
  <c r="H323"/>
  <c r="G404"/>
  <c r="H28"/>
  <c r="H35"/>
  <c r="H39"/>
  <c r="H43"/>
  <c r="H46"/>
  <c r="H54"/>
  <c r="H70"/>
  <c r="H74"/>
  <c r="H78"/>
  <c r="H85"/>
  <c r="H89"/>
  <c r="H93"/>
  <c r="H97"/>
  <c r="H101"/>
  <c r="H146"/>
  <c r="H212"/>
  <c r="H221"/>
  <c r="H227"/>
  <c r="H234"/>
  <c r="H236"/>
  <c r="H238"/>
  <c r="H242"/>
  <c r="H274"/>
  <c r="H288"/>
  <c r="H298"/>
  <c r="H301"/>
  <c r="H305"/>
  <c r="H316"/>
  <c r="H343"/>
  <c r="H368"/>
  <c r="H370"/>
  <c r="H406"/>
  <c r="D338"/>
  <c r="I43" i="50"/>
  <c r="I45" s="1"/>
  <c r="I42"/>
  <c r="I41"/>
  <c r="I40"/>
  <c r="I39"/>
  <c r="I38"/>
  <c r="I37"/>
  <c r="I36"/>
  <c r="I35"/>
  <c r="I34"/>
  <c r="I33"/>
  <c r="I31"/>
  <c r="I30"/>
  <c r="I29"/>
  <c r="I28"/>
  <c r="I27"/>
  <c r="I26"/>
  <c r="I25"/>
  <c r="I24"/>
  <c r="I23"/>
  <c r="I22"/>
  <c r="I21"/>
  <c r="I20"/>
  <c r="I19"/>
  <c r="I18"/>
  <c r="I17"/>
  <c r="I16"/>
  <c r="I15"/>
  <c r="I14"/>
  <c r="G19" i="39"/>
  <c r="G159" i="41" l="1"/>
  <c r="G279"/>
  <c r="G294"/>
  <c r="G32"/>
  <c r="G387"/>
  <c r="G110"/>
  <c r="G400"/>
  <c r="G179"/>
  <c r="G317"/>
  <c r="H69"/>
  <c r="G127"/>
  <c r="G373"/>
  <c r="G230"/>
  <c r="G171"/>
  <c r="G152"/>
  <c r="G82"/>
  <c r="G23"/>
  <c r="H207"/>
  <c r="G207"/>
  <c r="G185"/>
  <c r="H185"/>
  <c r="G118"/>
  <c r="G128"/>
  <c r="H128"/>
  <c r="H170"/>
  <c r="D203"/>
  <c r="F203" s="1"/>
  <c r="D202"/>
  <c r="F202" s="1"/>
  <c r="G61"/>
  <c r="H61"/>
  <c r="F338"/>
  <c r="H178"/>
  <c r="G16" i="46"/>
  <c r="I16" i="30"/>
  <c r="H16"/>
  <c r="H16" i="46"/>
  <c r="G203" i="41" l="1"/>
  <c r="H203"/>
  <c r="G338"/>
  <c r="H338"/>
  <c r="G202"/>
  <c r="H202"/>
  <c r="K25" l="1"/>
  <c r="K38"/>
  <c r="K36"/>
  <c r="H19" i="39"/>
  <c r="I19"/>
  <c r="I14" i="46" l="1"/>
  <c r="I16" s="1"/>
  <c r="I15"/>
  <c r="I15" i="30" l="1"/>
  <c r="H15"/>
  <c r="I15" i="44" l="1"/>
  <c r="I14" i="32" l="1"/>
  <c r="H14"/>
  <c r="G16" i="44" l="1"/>
  <c r="G15" i="43" l="1"/>
  <c r="H15"/>
  <c r="G15" i="29" l="1"/>
  <c r="L16" i="44" l="1"/>
  <c r="K14"/>
  <c r="K16" s="1"/>
  <c r="H15" i="32" l="1"/>
  <c r="G15"/>
  <c r="I15"/>
  <c r="H16" i="44"/>
  <c r="I16"/>
  <c r="K155" i="41" l="1"/>
  <c r="K102"/>
  <c r="K380" l="1"/>
  <c r="K379"/>
  <c r="K365"/>
  <c r="K364"/>
  <c r="K337"/>
  <c r="K311"/>
  <c r="I14" i="43" l="1"/>
  <c r="I15" s="1"/>
  <c r="I14" i="30" l="1"/>
  <c r="I21" s="1"/>
  <c r="H14"/>
  <c r="H21" s="1"/>
  <c r="K39" i="41" l="1"/>
  <c r="K23" l="1"/>
  <c r="K174"/>
  <c r="K33"/>
  <c r="K66"/>
  <c r="I14" i="29" l="1"/>
  <c r="I15" s="1"/>
  <c r="H14"/>
  <c r="H15" s="1"/>
  <c r="D347" i="41" l="1"/>
  <c r="D142"/>
  <c r="F142" s="1"/>
  <c r="D141"/>
  <c r="D138"/>
  <c r="F138" s="1"/>
  <c r="D137"/>
  <c r="F137" s="1"/>
  <c r="D136"/>
  <c r="D105"/>
  <c r="F105" s="1"/>
  <c r="D100"/>
  <c r="D76"/>
  <c r="F76" s="1"/>
  <c r="D56"/>
  <c r="H142" l="1"/>
  <c r="G142"/>
  <c r="H138"/>
  <c r="G138"/>
  <c r="F141"/>
  <c r="D139"/>
  <c r="F139" s="1"/>
  <c r="D53"/>
  <c r="F53" s="1"/>
  <c r="F56"/>
  <c r="G105"/>
  <c r="H105"/>
  <c r="G137"/>
  <c r="H137"/>
  <c r="H76"/>
  <c r="G76"/>
  <c r="F100"/>
  <c r="D95"/>
  <c r="F95" s="1"/>
  <c r="F136"/>
  <c r="D135"/>
  <c r="F347"/>
  <c r="D346"/>
  <c r="D45"/>
  <c r="D345" l="1"/>
  <c r="G95"/>
  <c r="H95"/>
  <c r="G56"/>
  <c r="H56"/>
  <c r="H141"/>
  <c r="G141"/>
  <c r="D44"/>
  <c r="F45"/>
  <c r="H136"/>
  <c r="G136"/>
  <c r="H139"/>
  <c r="G139"/>
  <c r="D134"/>
  <c r="F134" s="1"/>
  <c r="F135"/>
  <c r="F346"/>
  <c r="G347"/>
  <c r="G346" s="1"/>
  <c r="H347"/>
  <c r="G100"/>
  <c r="H100"/>
  <c r="G53"/>
  <c r="H53"/>
  <c r="H346" l="1"/>
  <c r="D12"/>
  <c r="F12" s="1"/>
  <c r="D13"/>
  <c r="F44"/>
  <c r="D324"/>
  <c r="F324" s="1"/>
  <c r="F345"/>
  <c r="G134"/>
  <c r="H134"/>
  <c r="H45"/>
  <c r="G45"/>
  <c r="K46" s="1"/>
  <c r="G135"/>
  <c r="H135"/>
  <c r="G44" l="1"/>
  <c r="H44"/>
  <c r="G324"/>
  <c r="H324"/>
  <c r="H345"/>
  <c r="G345"/>
  <c r="G12"/>
  <c r="H12"/>
  <c r="D65" l="1"/>
  <c r="F65" s="1"/>
  <c r="H65" l="1"/>
  <c r="G65"/>
  <c r="K65" s="1"/>
  <c r="D62" l="1"/>
  <c r="F62" l="1"/>
  <c r="D60"/>
  <c r="F60" l="1"/>
  <c r="D59"/>
  <c r="D407"/>
  <c r="H62"/>
  <c r="G62"/>
  <c r="G60" l="1"/>
  <c r="G407" s="1"/>
  <c r="H60"/>
  <c r="F407"/>
  <c r="H407" s="1"/>
  <c r="D58"/>
  <c r="F58" s="1"/>
  <c r="F59"/>
  <c r="G59" l="1"/>
  <c r="H59"/>
  <c r="G58"/>
  <c r="H58"/>
</calcChain>
</file>

<file path=xl/sharedStrings.xml><?xml version="1.0" encoding="utf-8"?>
<sst xmlns="http://schemas.openxmlformats.org/spreadsheetml/2006/main" count="1675" uniqueCount="447">
  <si>
    <t>SURAT PERNYATAAN TANGGUNG JAWAB BELANJA RUTIN</t>
  </si>
  <si>
    <t>NOMOR :</t>
  </si>
  <si>
    <t>1. Kode Satuan Kerja BLU</t>
  </si>
  <si>
    <t>: 632242</t>
  </si>
  <si>
    <t>2. Nama Satuan Kerja BLU</t>
  </si>
  <si>
    <t>: Politeknik Kesehatan Semarang</t>
  </si>
  <si>
    <t>3. Tanggal /No. DIPA BLU</t>
  </si>
  <si>
    <t xml:space="preserve">4. Klasifikasi Anggaran </t>
  </si>
  <si>
    <t>No</t>
  </si>
  <si>
    <t>Akun</t>
  </si>
  <si>
    <t>Penerima</t>
  </si>
  <si>
    <t>Uraian</t>
  </si>
  <si>
    <t xml:space="preserve">Bukti </t>
  </si>
  <si>
    <t>Jumlah</t>
  </si>
  <si>
    <t xml:space="preserve">Pajak yang dipungut </t>
  </si>
  <si>
    <t>Tgl</t>
  </si>
  <si>
    <t>No.</t>
  </si>
  <si>
    <t>PPN</t>
  </si>
  <si>
    <t>PPh</t>
  </si>
  <si>
    <t>JUMLAH</t>
  </si>
  <si>
    <t>Bukti-bukti pengeluaran anggaran dan asli setoran pajak ( SSP/BPN) tersebut di atas disimpan oleh Jurusan Kebidanan untuk kelengkapan administrasi dan pemeriksaan aparat pengawasan fungsional.</t>
  </si>
  <si>
    <t>Demikian surat pernyataan ini dibuat dengan sebenarnya.</t>
  </si>
  <si>
    <t>Mengetahui</t>
  </si>
  <si>
    <t>Semarang,</t>
  </si>
  <si>
    <t>Pejabat Pembuat Komitmen</t>
  </si>
  <si>
    <t>Bendahara Pengeluaran</t>
  </si>
  <si>
    <t>Poltekkes Semarang</t>
  </si>
  <si>
    <t xml:space="preserve">Wahyu Dwi Nuryanti, Amd </t>
  </si>
  <si>
    <t>NIP 198612042014022002</t>
  </si>
  <si>
    <t>:  12 Nopember 2019/No SP DIPA -024.12.2.632242/2020</t>
  </si>
  <si>
    <t>Jeffri Ardiyanto, M.AppSc</t>
  </si>
  <si>
    <t>NIP 197306141995031001</t>
  </si>
  <si>
    <t>Yang bertanda tangan di bawah ini Ketua Jurusan Kebidanan  Politeknik Kesehatan Kemenkes Semarang, menyatakan bahwa saya bertanggung jawab secara formal dan material atas segala pengeluaran yang telah dibayar lunas lewat Bendahara Pengeluaran Pembantu kepada yang berhak menerima serta kebenaran perhitungan dan setoran pajak yang telah dipungut atas pembayaran tersebut dengan perincian sebagai berikut :</t>
  </si>
  <si>
    <t>: 01/01/024.12.10/ 5034/501/002.51B.525112</t>
  </si>
  <si>
    <t>Klasifikasi Belanja :051B.525112</t>
  </si>
  <si>
    <t>: 01/01/024.12.10/ 5034/501/002.52B.525112</t>
  </si>
  <si>
    <t>Klasifikasi Belanja :052B.525112</t>
  </si>
  <si>
    <t>: 01/01/024.12.10/ 5034/501/002.51B.525113</t>
  </si>
  <si>
    <t>Klasifikasi Belanja :051B.525113</t>
  </si>
  <si>
    <t>: 01/01/024.12.10/ 5034/501/002.53BI.525119</t>
  </si>
  <si>
    <t>Klasifikasi Belanja :053BI.525119</t>
  </si>
  <si>
    <t xml:space="preserve">JURUSAN KEBIDANAN </t>
  </si>
  <si>
    <t>POLTEKKES KEMENKES SEMARANG</t>
  </si>
  <si>
    <t>KODE MA</t>
  </si>
  <si>
    <t>URAIAN KEGIATAN</t>
  </si>
  <si>
    <t>JUMLAH PAGU</t>
  </si>
  <si>
    <t xml:space="preserve">REALISASI  </t>
  </si>
  <si>
    <t>SALDO</t>
  </si>
  <si>
    <t>PERSETASE</t>
  </si>
  <si>
    <t xml:space="preserve">BULAN LALU </t>
  </si>
  <si>
    <t>BULAN INI</t>
  </si>
  <si>
    <t>5034</t>
  </si>
  <si>
    <t>Pembinaan dan Pengelolaan Pendidikan Tinggi</t>
  </si>
  <si>
    <t/>
  </si>
  <si>
    <t>5034.501</t>
  </si>
  <si>
    <t>Pendidikan Tenaga Kesehatan di Poltekkes Kemenkes RI_x000D_[Base Line]</t>
  </si>
  <si>
    <t>5034.501.002</t>
  </si>
  <si>
    <t>Mahasiswa yang Dididik pada Jurusan Kebidanan</t>
  </si>
  <si>
    <t xml:space="preserve">   051</t>
  </si>
  <si>
    <t>Pelaksanaan Persiapan</t>
  </si>
  <si>
    <t>%</t>
  </si>
  <si>
    <t xml:space="preserve">      B</t>
  </si>
  <si>
    <t>Jurusan Kebidanan</t>
  </si>
  <si>
    <t xml:space="preserve">     525112</t>
  </si>
  <si>
    <t>Belanja Barang</t>
  </si>
  <si>
    <t xml:space="preserve">    -     Cetak buku panduan PA, Bimbingan konseling dan catatan akademik</t>
  </si>
  <si>
    <t xml:space="preserve">    -     Cetak jurnal kebidanan</t>
  </si>
  <si>
    <t xml:space="preserve">    -     Konsumsi Workshop Review Kurikulum</t>
  </si>
  <si>
    <t xml:space="preserve">    -     Konsumsi Workshop Validasi dan Analisis Soal Vokasi dan Profesi</t>
  </si>
  <si>
    <t xml:space="preserve">    -     Konsumsi Workshop APR  60 OR x 1 HR x 2 SMT</t>
  </si>
  <si>
    <t xml:space="preserve">     525113</t>
  </si>
  <si>
    <t>Belanja Jasa</t>
  </si>
  <si>
    <t xml:space="preserve">    -     Narasumber Review Kurikulum</t>
  </si>
  <si>
    <t xml:space="preserve">    -     Narasumber workshop RPS dan bahan ajar dengan media interactive</t>
  </si>
  <si>
    <t xml:space="preserve">    -     Dekorasi Kuliah Umum ( MMT)  5 LOK x 1 KL x 1 KEG</t>
  </si>
  <si>
    <t xml:space="preserve">    -     Narasumber Kuliah Umum  7 PRODI x 3 JAM x 1 KEG</t>
  </si>
  <si>
    <t xml:space="preserve">    -     Narasumber Validasi dan Analisi Soal  2 OR x 5 JAM x 1 KEG</t>
  </si>
  <si>
    <t xml:space="preserve">     525115</t>
  </si>
  <si>
    <t>Belanja Perjalanan</t>
  </si>
  <si>
    <t xml:space="preserve">    -     Uang harian workshop Review Kurikulum  50 OR x 2 HR</t>
  </si>
  <si>
    <t xml:space="preserve">    -     Uang harian workshop APR  60 OR x 1 HR x 2 SMT</t>
  </si>
  <si>
    <t xml:space="preserve">    -     Transport workshop APR</t>
  </si>
  <si>
    <t xml:space="preserve">    -     TRansport  workshop Review Kurikulum  50 OR x 1 KEG</t>
  </si>
  <si>
    <t xml:space="preserve">    -     Transport Narasumber RPS dan Bahan  2 OR x 1 KEG</t>
  </si>
  <si>
    <t xml:space="preserve">    -     Uang Harian  RPS dan Bahan Ajar dengan media interactive  50 OR x 2 HR</t>
  </si>
  <si>
    <t xml:space="preserve">    -     Transport Narasumber Valiadasi dan Analisis  2 OR x 1 KEG x 1 JUR</t>
  </si>
  <si>
    <t xml:space="preserve">    -     Uang harian Valiadasi dan Analisis</t>
  </si>
  <si>
    <t xml:space="preserve">    -     TRansport Valiadasi dan Analisis</t>
  </si>
  <si>
    <t xml:space="preserve">    -     Transport Narasumber Kuliah Umum  7 OR x 1 KEG</t>
  </si>
  <si>
    <t xml:space="preserve">     525119</t>
  </si>
  <si>
    <t>Belanja Penyediaan Barang dan Jasa BLU Lainnya</t>
  </si>
  <si>
    <t xml:space="preserve">    -     Bahan praktek laboratorium Prodi Kebidanan  Semarang</t>
  </si>
  <si>
    <t xml:space="preserve">    -     Bahan praktek laboratorium Prodi Kebidanan  Semarang UPP Kendal</t>
  </si>
  <si>
    <t xml:space="preserve">    -     Bahan praktek laboratorium Prodi Kebidanan Purwokerto</t>
  </si>
  <si>
    <t xml:space="preserve">    -     Bahan praktek laboratorium Prodi Kebidanan Blora</t>
  </si>
  <si>
    <t xml:space="preserve">    -     Bahan praktek laboratorium Prodi Kebidanan Magelang</t>
  </si>
  <si>
    <t xml:space="preserve">    - Bantuan penerbitan HAKI</t>
  </si>
  <si>
    <t xml:space="preserve">   052</t>
  </si>
  <si>
    <t>Pembelajaran Teori dan Praktikum</t>
  </si>
  <si>
    <t xml:space="preserve">    -     Cetak buku panduan KTI  1 BUKU x 252 EXP x 1 SMT</t>
  </si>
  <si>
    <t xml:space="preserve">    -     Cetak buku panduan skripsi  1 BUKU x 247 EXP x 1 SMT</t>
  </si>
  <si>
    <t xml:space="preserve">    -     Penggandaan Tingkat Jurusan  1 PKT x 12 BLN</t>
  </si>
  <si>
    <t xml:space="preserve">    -     Penggandaan Tingkat Prodi</t>
  </si>
  <si>
    <t xml:space="preserve">    -  Pembelian konsumsi rapat PBM</t>
  </si>
  <si>
    <t xml:space="preserve">    - Transport perjalanan dinas, rapat, seminar dan workshop dll</t>
  </si>
  <si>
    <t xml:space="preserve">    -    Uang harian workshop, seminar , rapat dll</t>
  </si>
  <si>
    <t xml:space="preserve">    -     Uang harian rapat, seminar dan workshop ( Prodi PWT)</t>
  </si>
  <si>
    <t xml:space="preserve">    -  Uang harian rapat, seminar dan workshop ( UPP kendal )</t>
  </si>
  <si>
    <t xml:space="preserve">    -      Uang harian rapat, seminar dan workshop ( Prodi blora )</t>
  </si>
  <si>
    <t xml:space="preserve">    -     Transport perjalanan workshop( Prodi PWT)</t>
  </si>
  <si>
    <t xml:space="preserve">    -       Uang harian rapat koordinasi jurusan</t>
  </si>
  <si>
    <t xml:space="preserve">    -     Pemenuhan Kompetensi IT</t>
  </si>
  <si>
    <t xml:space="preserve">     BA</t>
  </si>
  <si>
    <t>D-III Kebidanan Blora</t>
  </si>
  <si>
    <t xml:space="preserve">    -  Honor DTT Ekstrakurikuler Senam / Olahraga</t>
  </si>
  <si>
    <t xml:space="preserve">    -     Honor dosen tamu</t>
  </si>
  <si>
    <t xml:space="preserve">    -     Honor Dosen Tidak Tetap</t>
  </si>
  <si>
    <t xml:space="preserve">    -  Transport DTT Ekstrakurikuler Senam / Olahraga</t>
  </si>
  <si>
    <t xml:space="preserve">    -     Transport dosen tamu</t>
  </si>
  <si>
    <t xml:space="preserve">    -     Transport dosen Tamu</t>
  </si>
  <si>
    <t xml:space="preserve">     BB</t>
  </si>
  <si>
    <t>D-III Kebidanan Semarang</t>
  </si>
  <si>
    <t xml:space="preserve">    -     Transport dosen tamu  2 MK x 3 TM x 1 KLS x 2 SMT</t>
  </si>
  <si>
    <t xml:space="preserve">    -     Transport dosen tidak tetap  4 MK x 10 TM x 1 KLS x 2 SMT</t>
  </si>
  <si>
    <t xml:space="preserve">     BC</t>
  </si>
  <si>
    <t>D- III Kebidanan MAgelang</t>
  </si>
  <si>
    <t xml:space="preserve">    -     Honor dosen tidak tetap</t>
  </si>
  <si>
    <t xml:space="preserve">    -     Transport dosen tidak tetap</t>
  </si>
  <si>
    <t xml:space="preserve">     BD</t>
  </si>
  <si>
    <t>D-III Kebidanan Purwokerto</t>
  </si>
  <si>
    <t xml:space="preserve">    -     Honor DTT ekstrakurikuler senam/olah raga</t>
  </si>
  <si>
    <t xml:space="preserve">    -     Transport dosen tidak tetap smt genap</t>
  </si>
  <si>
    <t xml:space="preserve">    -     Transport DTT ekstrakurikuler senam/olah raga</t>
  </si>
  <si>
    <t xml:space="preserve">    - transport rapat dosen</t>
  </si>
  <si>
    <t xml:space="preserve">     BE</t>
  </si>
  <si>
    <t>D-III Kebidanan Semarang Kelas Kendal</t>
  </si>
  <si>
    <t xml:space="preserve">    -     Honor dosen tamu  2 MK x 2 TM</t>
  </si>
  <si>
    <t xml:space="preserve">    -     Honor Dosen Tidak Tetap  5 MK x 6 TM x 2 SMT</t>
  </si>
  <si>
    <t xml:space="preserve">    -     Transport dosen tidak tetap smt genap  5 MK x 6 TM x 2 SMT</t>
  </si>
  <si>
    <t xml:space="preserve">    - Transport DTT Ekstrakurikuler senam/olahraga</t>
  </si>
  <si>
    <t xml:space="preserve">     BF</t>
  </si>
  <si>
    <t>D-IV Kebidanan Semarang</t>
  </si>
  <si>
    <t xml:space="preserve">    -     Honor dosen tamu  4 MK x 2 TM x 2 JAM x 2 SMT</t>
  </si>
  <si>
    <t xml:space="preserve">    -     Honor dosen tidak tetap  11 MK x 14 TM x 1 SMT</t>
  </si>
  <si>
    <t xml:space="preserve">    -     Transport dosen tidak tetap  11 MK x 14 TM x 1 SMT</t>
  </si>
  <si>
    <t xml:space="preserve">     BH</t>
  </si>
  <si>
    <t>D-IV Kebidanan MAgelang</t>
  </si>
  <si>
    <t xml:space="preserve">    -     Transport dosen tidak tetap  4 MK x 7 TM x 2 SMT</t>
  </si>
  <si>
    <t xml:space="preserve">     BI</t>
  </si>
  <si>
    <t>Profesi Bidan</t>
  </si>
  <si>
    <t xml:space="preserve">    -     Honor dosen tidak tetap matrikulasi  4 MK x 13 TM x 1 KLS</t>
  </si>
  <si>
    <t xml:space="preserve">     BJ</t>
  </si>
  <si>
    <t>D-IV Kebidanan Semarang Alih Jenjang</t>
  </si>
  <si>
    <t xml:space="preserve">    -     Honor Dosen Tamu  2 MK x 4 TM x 2 SMT x 1 KLS</t>
  </si>
  <si>
    <t xml:space="preserve">    -     Transport Dosen Tamu  2 MK x 4 TM x 2 SMT</t>
  </si>
  <si>
    <t xml:space="preserve">    - Transport dosen tidak tetap</t>
  </si>
  <si>
    <t xml:space="preserve">     BK</t>
  </si>
  <si>
    <t>D -IV Kebidanan Magelang Alih Jenjang</t>
  </si>
  <si>
    <t xml:space="preserve">    -     Honor Dosen Tamu</t>
  </si>
  <si>
    <t xml:space="preserve">    -     Transport Dosen Tamu</t>
  </si>
  <si>
    <t xml:space="preserve">    -     Transport Dosen Tidak Tetap</t>
  </si>
  <si>
    <t xml:space="preserve">     BL</t>
  </si>
  <si>
    <t xml:space="preserve">    -     Honor Dosen Tidak Tetap  2 MK x 14 TM x 1 SMT</t>
  </si>
  <si>
    <t xml:space="preserve">    -     Transport Dosen Tidak Tetap  1 MK x 4 TM x 1 SMT</t>
  </si>
  <si>
    <t xml:space="preserve">    -     Transport Dosen Tidak Tetap  2 MK x 14 TM x 1 SMT</t>
  </si>
  <si>
    <t xml:space="preserve">     BM</t>
  </si>
  <si>
    <t>D-IV Kebidanan Magelang Alih Jenjang IBI Kab Magelang</t>
  </si>
  <si>
    <t xml:space="preserve">     BN</t>
  </si>
  <si>
    <t xml:space="preserve">   053</t>
  </si>
  <si>
    <t>Praktek Kerja Lapangan</t>
  </si>
  <si>
    <t xml:space="preserve">    -     Konsumsi rapat persiapan Praktek Klinik  15 ORG x 4 LHN x 1 KL x 2 SMT</t>
  </si>
  <si>
    <t xml:space="preserve">    -     Konsumsi Penyerahan dan Penarikan Praktek Klinik  15 ORG x 4 LHN x 2 KL x 2 SMT</t>
  </si>
  <si>
    <t xml:space="preserve">    -     Narasumber Pembekalan Praktek</t>
  </si>
  <si>
    <t xml:space="preserve">    -     Transport Penyerahan dan Penarikan Praktek Klinik  10 OR x 5 LHN x 1 SMT</t>
  </si>
  <si>
    <t xml:space="preserve">    -     Transport  Narasumber Pembekalan Praktek</t>
  </si>
  <si>
    <t xml:space="preserve">    -     Transport Bimbingan Praktek Klinik  2 OR x 10 LHN x 2 SMT</t>
  </si>
  <si>
    <t xml:space="preserve">    - Biaya lahan praktek klinik</t>
  </si>
  <si>
    <t>D -III Kebidanan Semarang</t>
  </si>
  <si>
    <t xml:space="preserve">    -     Konsumsi pembukaan,MMD,penutupan PKL</t>
  </si>
  <si>
    <t xml:space="preserve">    -     Konsumsi rapat persiapan Praktek Klinik  16 ORG x 5 LHN x 1 KL x 2 SMT</t>
  </si>
  <si>
    <t xml:space="preserve">    -     Narasumber Pembekalan Praktek  2 OR x 2 JAM x 2 SMT</t>
  </si>
  <si>
    <t xml:space="preserve">    -     Honor penguji klinik  51 OR x 1 KL</t>
  </si>
  <si>
    <t xml:space="preserve">    -     Honor pembimbing klinik</t>
  </si>
  <si>
    <t xml:space="preserve">    -     Transport Penyerahan dan Penarikan Praktek Klinik  2 OR x 5 LHN x 2 SMT</t>
  </si>
  <si>
    <t xml:space="preserve">    -     Transport lokal rapat persiapan Praktek Klinik  22 OR x 2 LHN x 2 SMT</t>
  </si>
  <si>
    <t xml:space="preserve">    -     Uang harian koordinasi Praktek Klinik  2 OR x 3 LHN x 2 SMT</t>
  </si>
  <si>
    <t xml:space="preserve">    -     Transport Bimbingan Praktek Klinik  5 OR x 10 LHN x 2 SMT</t>
  </si>
  <si>
    <t xml:space="preserve">    -     Transport Bimbingan PKL  5 OR x 10 LHN x 1 SMT</t>
  </si>
  <si>
    <t xml:space="preserve">    -     Uang Harian Penyerahan dan Penarikan Praktek Klinik  2 ORG x 5 LHN x 2 SMT</t>
  </si>
  <si>
    <t xml:space="preserve">    -     Uang harian bimbingan praktek klinik  5 OR x 10 LAHAN x 2 SMT</t>
  </si>
  <si>
    <t xml:space="preserve">    -     Biaya Lahan Praktek</t>
  </si>
  <si>
    <t xml:space="preserve">    -     Konsumsi rapat persiapan Praktek Klinik</t>
  </si>
  <si>
    <t xml:space="preserve">    - Honor pembimbing praktek klinik</t>
  </si>
  <si>
    <t xml:space="preserve">    -     Transport koordinasi Praktek Klinik  2 OR x 5 LHN x 2 SMT</t>
  </si>
  <si>
    <t xml:space="preserve">    -     Uang harian koordinasi Praktek Klinik</t>
  </si>
  <si>
    <t xml:space="preserve">    -     Transport Bimbingan Praktek Klinik</t>
  </si>
  <si>
    <t xml:space="preserve">    -     Uang Harian Penyerahan dan Penarikan Praktek Klinik</t>
  </si>
  <si>
    <t xml:space="preserve">    -     Uang harian bimbingan praktek klinik  2 OR x 10 LHN x 2 SMT</t>
  </si>
  <si>
    <t xml:space="preserve">    - Transport penyerahan praktek klinik</t>
  </si>
  <si>
    <t xml:space="preserve">    -     Honor penguji klinik</t>
  </si>
  <si>
    <t xml:space="preserve">    -     Transport Penyerahan dan Penarikan Praktek Klinik  2 OR x 10 LHN x 2 SMT</t>
  </si>
  <si>
    <t xml:space="preserve">    -     Transport Bimbingan Praktek Klinik  2 OR x 5 LHN x 2 SMT</t>
  </si>
  <si>
    <t xml:space="preserve">    -     Uang harian bimbingan praktek klinik</t>
  </si>
  <si>
    <t>D III-Kebidanan Semarang Kelas Kendal</t>
  </si>
  <si>
    <t xml:space="preserve">    - Konsumsi rapat persiapan praktek klinik</t>
  </si>
  <si>
    <t xml:space="preserve">    -     Honor pembimbing klinik  162 OR x 1 KL x 2 SMT</t>
  </si>
  <si>
    <t xml:space="preserve">    -     Transport Bimbingan Praktek Klinik  3 OR x 10 LHN x 2 SMT</t>
  </si>
  <si>
    <t xml:space="preserve">    -     TRansport lokal rapat persiapan Praktek Klinik  15 ORG x 3 LHN x 2 SMT</t>
  </si>
  <si>
    <t xml:space="preserve">    -     Uang harian bimbingan praktek klinik  3 OR x 10 LHN x 2 SMT</t>
  </si>
  <si>
    <t xml:space="preserve">    -     Biaya Lahan Praktek  135 MHS x 5 MGG x 2 SMT</t>
  </si>
  <si>
    <t xml:space="preserve">    -     Konsumsi rapat persiapan Praktek Klinik  15 ORG x 10 LHN x 1 KL x 2 SMT</t>
  </si>
  <si>
    <t xml:space="preserve">    -     Narasumber Pembakalan Praktek  7 SMT x 1 OR</t>
  </si>
  <si>
    <t xml:space="preserve">    -     TRansport rapat persiapan Praktek Klinik  13 OR x 3 LHN x 2 SMT</t>
  </si>
  <si>
    <t xml:space="preserve">    -     Transport Bimbingan Praktek Klinik  10 OR x 4 LHN x 2 SMT</t>
  </si>
  <si>
    <t xml:space="preserve">    -     Uang Harian Penyerahan dan Penarikan Praktek Klinik  2 ORG x 6 LHN x 2 SMT</t>
  </si>
  <si>
    <t xml:space="preserve">    -     Uang harian bimbingan praktek klinik  10 OR x 4 LHN x 2 SMT</t>
  </si>
  <si>
    <t xml:space="preserve">    -     Honor Pembimbing Klinik</t>
  </si>
  <si>
    <t xml:space="preserve">    - Honor Narasumber Pembekalan</t>
  </si>
  <si>
    <t xml:space="preserve">    -     Transport Penyerahan dan Penarikan Praktek Klinik  3 OR x 5 LHN x 2 SMT</t>
  </si>
  <si>
    <t xml:space="preserve">    -     Uang Harian koordinasi Praktek Klinik  2 ORG x 6 LHN x 2 SMT</t>
  </si>
  <si>
    <t xml:space="preserve">    -     TRansport koordinasi Praktek Klinik  2 ORG x 6 LHN x 2 SMT</t>
  </si>
  <si>
    <t xml:space="preserve">    - Uang harian bimbingan praktek klinik</t>
  </si>
  <si>
    <t xml:space="preserve">    -     Pembelian konsumsi persiapan praktek klinik  25 OR x 4 KL x 2 SMT</t>
  </si>
  <si>
    <t xml:space="preserve">    -     Honor penguji klinik  56 MHSW x 5 STAGE x 1 SMT</t>
  </si>
  <si>
    <t xml:space="preserve">    -     Honor pembimbing praktek klinik smt genap</t>
  </si>
  <si>
    <t xml:space="preserve">    -     Honor pembimbing praktek klinik smt ganjil  50 OR x 4 STAGE x 1 SMT</t>
  </si>
  <si>
    <t xml:space="preserve">    -     Honor penguji praktek klinik smt ganjil</t>
  </si>
  <si>
    <t xml:space="preserve">    -     Transport rapat persiapan Praktek Klinik</t>
  </si>
  <si>
    <t xml:space="preserve">    - Uang harian penyerahan dan penarikan praktek klinik</t>
  </si>
  <si>
    <t xml:space="preserve">    -     Biaya lahan praktek klinik</t>
  </si>
  <si>
    <t xml:space="preserve">    - BIaya lahan klinik di RSUD Ketileng</t>
  </si>
  <si>
    <t xml:space="preserve">    -     Honor pembimbing praktek klinik</t>
  </si>
  <si>
    <t xml:space="preserve">    -     Biaya Lahan Praktek Klinik</t>
  </si>
  <si>
    <t>D-IV Kebidanan Magelang Alih Jenjang</t>
  </si>
  <si>
    <t xml:space="preserve">    -     Pembelian konsumsi persiapan praktek klinik</t>
  </si>
  <si>
    <t>D-IV Kebidanan Magelang alih Jenjang IBI Kab Kebumen</t>
  </si>
  <si>
    <t xml:space="preserve">   054</t>
  </si>
  <si>
    <t>Pelaksanaan Ujian</t>
  </si>
  <si>
    <t xml:space="preserve">    -     Konsumsi ujian proposal KTI</t>
  </si>
  <si>
    <t xml:space="preserve">    -     Honor DTT pembuatan soal smt ganjil  2 MK x 2 SMT</t>
  </si>
  <si>
    <t xml:space="preserve">    -     Konsumsi ujian proposal KTI  55 KLP x 3 PNGJI</t>
  </si>
  <si>
    <t xml:space="preserve">    -     Konsumsi ujian sidang KTI  52 KLP x 3 PNGJI</t>
  </si>
  <si>
    <t xml:space="preserve">    -     Honor DTT koreksi soal UAS smt ganjil</t>
  </si>
  <si>
    <t xml:space="preserve">    - Honor pembuatan soal UAS</t>
  </si>
  <si>
    <t>D-III Kebidanan Magelang</t>
  </si>
  <si>
    <t xml:space="preserve">    -     Konsumsi ujian proposal KTI  41 KLP x 3 PNGJI</t>
  </si>
  <si>
    <t xml:space="preserve">    -     Konsumsi ujian sidang KTI  41 KLP x 3 PNGJI</t>
  </si>
  <si>
    <t xml:space="preserve">    -     Honor DTT pembuatan soal smt ganjil</t>
  </si>
  <si>
    <t xml:space="preserve">    -     Konsumsi ujian sidang KTI  49 KLP x 3 PNGJI</t>
  </si>
  <si>
    <t xml:space="preserve">    -     Konsumsi ujian proposal KTI  65 KLP x 3 PNGJI</t>
  </si>
  <si>
    <t xml:space="preserve">    -     Honor DTT pembuatan soal smt ganjil  4 MK x 2 SMT</t>
  </si>
  <si>
    <t xml:space="preserve">    -     Konsumsi ujian sidang KTI</t>
  </si>
  <si>
    <t>D-IV Kebidanan Magelang</t>
  </si>
  <si>
    <t xml:space="preserve">    -     Konsumsi ujian proposal skripsi  55 KLP x 3 PNGJI</t>
  </si>
  <si>
    <t xml:space="preserve">    -     Konsumsi ujian sidang skripsi  55 KLP x 3 PNGJI</t>
  </si>
  <si>
    <t xml:space="preserve">    -     Honor DTT koreksi soal UAS smt ganjil  52 OR x 2 SMT x 1 KLS x 4 MK</t>
  </si>
  <si>
    <t xml:space="preserve">    -     Honor DTT pembuatan soal smt ganjil  4 MK x 2 SMT x 1 KL</t>
  </si>
  <si>
    <t xml:space="preserve">    -     Konsumsi ujian Skripsi</t>
  </si>
  <si>
    <t xml:space="preserve">    - Konsumsi ujian proposal Skripsi</t>
  </si>
  <si>
    <t xml:space="preserve">    -     buku panduan Skripsi</t>
  </si>
  <si>
    <t xml:space="preserve">    -     Honor pembuatan soal  3 MK x 1 SMT</t>
  </si>
  <si>
    <t xml:space="preserve">    -     Honor koreksi soal</t>
  </si>
  <si>
    <t>D-IV Kebidanan MAgelang ALih Jenjang</t>
  </si>
  <si>
    <t xml:space="preserve">    -     Konsumsi ujian Skripsi  3 OR x 2 KL x 45 MHSW</t>
  </si>
  <si>
    <t xml:space="preserve">    -     Honor pembuatan soal  1 MK x 2 SMT</t>
  </si>
  <si>
    <t>D-IV Kebidanan Semarang Alih Jenjang Dinkes Kab Grobogan</t>
  </si>
  <si>
    <t xml:space="preserve">    -     Konsumsi ujian Skripsi  3 OR x 1 KL x 47 MHSW</t>
  </si>
  <si>
    <t>D-IV Kebidanan MAgelang Alih Jenjang IBI Kab Magelang</t>
  </si>
  <si>
    <t xml:space="preserve">    -     Pembuatan buku panduan skripsi  67 EX x 1 KL x 1 SMT</t>
  </si>
  <si>
    <t xml:space="preserve">    -     Konsumsi ujian Proposal dan hasil Skripsi</t>
  </si>
  <si>
    <t xml:space="preserve">    -     Honor pembuatan soal  1 MK x 1 SMT</t>
  </si>
  <si>
    <t xml:space="preserve">    -     Honor koreksi soal  1 MK x 1 SMT x 67 OR</t>
  </si>
  <si>
    <t>D-IV Kebidanan Magelang Alih Jenjang IBI Kab Kebumen</t>
  </si>
  <si>
    <t xml:space="preserve">    -     Pembuatan buku panduan skripsi  68 EX x 1 KL x 1 SMT</t>
  </si>
  <si>
    <t xml:space="preserve">    -     Konsumsi ujian Proposal dan Hasil Skripsi</t>
  </si>
  <si>
    <t xml:space="preserve">    -     Honor koreksi soal  1 MK x 1 SMT x 64 OR</t>
  </si>
  <si>
    <t xml:space="preserve">JUMLAH </t>
  </si>
  <si>
    <t xml:space="preserve"> Ketua Jurusan Kebidanan</t>
  </si>
  <si>
    <t>Poltekkes Kemenkes Semarang</t>
  </si>
  <si>
    <t xml:space="preserve">Sri Rahayu, SKp, Ns, STr.Keb, M.Kes  </t>
  </si>
  <si>
    <t>NIP 197408181998032001</t>
  </si>
  <si>
    <t xml:space="preserve">    -     Konsumsi  Video Conference internasional (190 bh x 1 kl)</t>
  </si>
  <si>
    <t xml:space="preserve">    -     Narasumber Video Conference  6 org x 4 JAM x 1 KEG</t>
  </si>
  <si>
    <t xml:space="preserve">    -     Biaya dokumentasi Video Conference  internasional</t>
  </si>
  <si>
    <t xml:space="preserve">    -     Biaya pembuatan video profile Jurusan </t>
  </si>
  <si>
    <t xml:space="preserve">    -     Transport Peserta workshop Media pembelajaran interaktif  50 OR x 1 KEG</t>
  </si>
  <si>
    <t xml:space="preserve">    -     Konsumsi Workshopmedia pembelajaran interaktif   50 OR x 2 HR x 1 KEG</t>
  </si>
  <si>
    <t>Belanja Barang Persediaan Lainnya - BLU</t>
  </si>
  <si>
    <t xml:space="preserve">    -     Honor dosen tidak tetap  5 MK x 5 TM x 1 KLS x 2 SMT</t>
  </si>
  <si>
    <t xml:space="preserve">    -     Honor dosen tidak tetap  1 MK x 7 TM x 1 KLS x 1 SMT</t>
  </si>
  <si>
    <t xml:space="preserve">    -     Honor dosen tamu  6 MK x 2 TM x 1 KLS x 2 SMT</t>
  </si>
  <si>
    <t xml:space="preserve">    -     Honor dosen pakar (1 or x 5 jam)</t>
  </si>
  <si>
    <t xml:space="preserve">    -     Transport dosen pakar</t>
  </si>
  <si>
    <t>D- III Kebidanan Magelang</t>
  </si>
  <si>
    <t xml:space="preserve">    -     Honor pembimbing dan penguji klinik</t>
  </si>
  <si>
    <t xml:space="preserve">    - Uang harian koordinasi praktek klinik</t>
  </si>
  <si>
    <t xml:space="preserve">    - Transport koordinasi praktek klinik</t>
  </si>
  <si>
    <t xml:space="preserve">    -     Transport Bimbingan Praktek Klinik Luar kota </t>
  </si>
  <si>
    <t>: 01/01/024.12.10/ 5034/501/002.52BF.525113</t>
  </si>
  <si>
    <t>Klasifikasi Belanja :052BF.525113</t>
  </si>
  <si>
    <t xml:space="preserve">    - Pemasangan instalasi dan setting jaringan </t>
  </si>
  <si>
    <t>an dr Amalia Nuggetsiana, S,Msi, Med, SpA dkk</t>
  </si>
  <si>
    <t>: 01/01/024.12.10/ 5034/501/002.52BJ.525113</t>
  </si>
  <si>
    <t>Klasifikasi Belanja :052BJ.525113</t>
  </si>
  <si>
    <t>: 01/01/024.12.10/ 5034/501/002.52BB.525113</t>
  </si>
  <si>
    <t>Klasifikasi Belanja :052BB.525113</t>
  </si>
  <si>
    <t>Ririn Lespita W, S.Far, Msi, Apt dkk</t>
  </si>
  <si>
    <t>Biaya pembuatan video profil Jurusan Kebidanan Semarang  berupa video profil Prodi D III Kebidanan Semarang Bulan OKtober 2020,</t>
  </si>
  <si>
    <t>CV Mega Abadi</t>
  </si>
  <si>
    <t xml:space="preserve">Honor dosen tidak tetap Prodi Sarjana Terapan Kebidanan Semarang Alih Jenjang Kelas B smt VII TA 2020/2021 </t>
  </si>
  <si>
    <t>Biaya penggandaan tingkat Jurusan Kebidanan Bulan September 2020</t>
  </si>
  <si>
    <t>IHCA Institute</t>
  </si>
  <si>
    <t>Biaya cetak sertifikat Modul Kompetensi mahasiswa Prodi Sarjana Terapan Kebidanan  (MOM and Baby SPA)  pada bulan September 2020</t>
  </si>
  <si>
    <t>FC Clasic</t>
  </si>
  <si>
    <t xml:space="preserve">Narasumber pelatihan kompetansi Manajemen Nyeri Prodi Profesi Bidan Semarang TA 2019/2020  </t>
  </si>
  <si>
    <t>Rifatun Nisa, M.Tr.Keb</t>
  </si>
  <si>
    <t>Franciscus xaverius</t>
  </si>
  <si>
    <t xml:space="preserve">Honor Fasilitator Pelatihan Kompetensi mahasiswa Prodi Sarjana Terapan Kebidanan MOM and Baby Spa </t>
  </si>
  <si>
    <t>Amalina Husna Rahmadani, Amd.Keb</t>
  </si>
  <si>
    <t>Synthya Iradhintha Chanaristhi, Amd.Keb</t>
  </si>
  <si>
    <t>Siti Nur Hidayah, Amd.Keb</t>
  </si>
  <si>
    <t>Olivia Dita Yolanda Kartika, Amd.Keb</t>
  </si>
  <si>
    <t>Fatatu Malikhah, M.Tr.Keb</t>
  </si>
  <si>
    <t>Shofa Fauzia, SKM</t>
  </si>
  <si>
    <t>Maulina Fildzah Khairani, Amd.Keb</t>
  </si>
  <si>
    <t>an Susmiyati, S.Tr.Keb</t>
  </si>
  <si>
    <t>Honor Narasumber Pelatihan Kompetensi mahasiswa Prodi Sarjana Terapan Kebidanan MOM and Baby Spa  )</t>
  </si>
  <si>
    <t>Kusmini S, S.Kp, M.Kep, Sp.Kep. An</t>
  </si>
  <si>
    <t xml:space="preserve">PMB “Nur Kusuma” Kabupaten Grobogan </t>
  </si>
  <si>
    <t xml:space="preserve">Biaya Praktik Stage mahasiswa Semester I Prodi Profesi Bidan Jurusan Kebidanan Politeknik Kesehatan Kemenkes Semarang TA.2020/2021 tanggal 24 Agustus s/d 19 Desember 2020 di PMB “Nur Kusuma” Kabupaten Grobogan </t>
  </si>
  <si>
    <t>Biaya lahan praktek klinik mahasiswa smt ganjil Prodi Profesi Bidan Semarang TA 2020/2021 pada tanggal 24 Agustus- 19 Desember 2020 ( 17 mgg /102 hari))  sejumlah 1 mahasiswa di UPT PKM Kramatwatu Kab Serang</t>
  </si>
  <si>
    <t>UPT PKM Kramatwatu Kab Serang</t>
  </si>
  <si>
    <t xml:space="preserve">    - Pembelian Kuota Mahasiswa</t>
  </si>
  <si>
    <t>Biaya Praktik Stage mahasiswa Semester I Prodi Profesi Bidan Jurusan Kebidanan Politeknik Kesehatan Kemenkes Semarang TA.2020/2021 tanggal 24 Agustus s/d 19 Desember 2020 di PMB “Nurinda” Pati sebanyak 1 mahasiswa selama 17 minggu.</t>
  </si>
  <si>
    <t>PMB “Nurinda” Pati</t>
  </si>
  <si>
    <t xml:space="preserve">Gudeg Bu Dul </t>
  </si>
  <si>
    <t>Pembelian konsumsi dalam rangka  Internasional Video Conference Jurusan Kebidanan " Maternal And Child Health : The Double Challange in and COVID 19 Pandemi " pada tanggal 15 Juli 2020 di kampus Kebidanan Blora</t>
  </si>
  <si>
    <t xml:space="preserve">Honor Narasumber pelatihan Kompetensi PPGD ON ( Praktek)   Prodi   D III Kebidanan  Semarang  pada  tanggal 10 -11 Oktober 2020 </t>
  </si>
  <si>
    <t xml:space="preserve">an Azis A.Kusuma, S.Kep </t>
  </si>
  <si>
    <t xml:space="preserve">Honor Narasumber pelatihan Kompetensi PPGD ON ( Praktek)   Prodi   D III Kebidanan  Semarang pada  tanggal 10-11 Oktober 2020 </t>
  </si>
  <si>
    <t xml:space="preserve">an Fery Ludhfi, S.Kep., Ns </t>
  </si>
  <si>
    <t>Honor Narasumber pelatihan Kompetensi PPGD ON ( Praktek)   Prodi   D III Kebidanan  Semarang  pada  tanggal 10-11 Oktober 2020 an</t>
  </si>
  <si>
    <t xml:space="preserve"> DR. Rachmat Susanto, S.Kep., Ns., M.Kep., Sp.MB (KV </t>
  </si>
  <si>
    <t xml:space="preserve">Honor Narasumber pelatihan Kompetensi PPGD ON ( Praktek)   Prodi   D III Kebidanan  Semarang  pada  tanggal 10-11 Oktober 2020 </t>
  </si>
  <si>
    <t xml:space="preserve">an Sujiyatini, SSiT, M.Keb </t>
  </si>
  <si>
    <t>an Johariyah, SSiT, M.Keb</t>
  </si>
  <si>
    <t>Honor Narasumber pelatihan Kompetensi PPGD ON ( Teori)   Prodi   D III Kebidanan  Semarang  pada tanggal 23 April 2020</t>
  </si>
  <si>
    <t xml:space="preserve"> an  Bd Mila, S.Keb, M.Keb </t>
  </si>
  <si>
    <t>Honor Narasumber pelatihan Kompetensi PPGD ON ( Teori)   Prodi   D III Kebidanan  Semarang pada tanggal 22 April 2020</t>
  </si>
  <si>
    <t xml:space="preserve"> an  Abdul Najid, Skep, Ns</t>
  </si>
  <si>
    <t xml:space="preserve">Honor Narasumber pelatihan Kompetensi PPGD ON ( Teori)   Prodi   D III Kebidanan  Semarang  pada tanggal 23 April 2020 </t>
  </si>
  <si>
    <t>an dr Ronally Rasmin spjp</t>
  </si>
  <si>
    <t>an dr. Dicky Soeherman, SpP (K)</t>
  </si>
  <si>
    <t>an dr. Hadi Syam, SpJP FIHA</t>
  </si>
  <si>
    <t xml:space="preserve">Honor Narasumber pelatihan Kompetensi PPGD ON ( Teori)   Prodi   D III Kebidanan  Semarang  pada tanggal 21 April 2020 </t>
  </si>
  <si>
    <t>an Eko Periyanto, SSiT, MA</t>
  </si>
  <si>
    <t xml:space="preserve">Honor Narasumber pelatihan Kompetensi PPGD ON ( Teori)   Prodi   D III Kebidanan  Semarang  pada tanggal 22 April 2020 </t>
  </si>
  <si>
    <t>an dr. Muhammad Rifky, SpB</t>
  </si>
  <si>
    <t>Honor Narasumber pelatihan Kompetensi PPGD ON ( Teori)   Prodi   D III Kebidanan  Semarang  pada tanggal 22 April 2020</t>
  </si>
  <si>
    <t xml:space="preserve"> an dr.Naufal Annasy, SpAn</t>
  </si>
  <si>
    <t>Honor Narasumber pelatihan Kompetensi PPGD ON ( Teori)   Prodi   D III Kebidanan  Semarang  pada tanggal 21 April 2020</t>
  </si>
  <si>
    <t xml:space="preserve"> an dr. Nurifah, SpA</t>
  </si>
  <si>
    <t>an dr. Adi Widodo, SpOG</t>
  </si>
  <si>
    <t>Biaya sewa alat PPGDON bagi mhsw Prodi D III Kebidanan Semarang Jurusan Kebidanan  TA 2019/2020 pada bulan Oktober 2020</t>
  </si>
  <si>
    <t xml:space="preserve">119 Jakarta </t>
  </si>
  <si>
    <t>Biaya cetak modul dan sertifikat PPGDON bagi mhsw Prodi D III Kebidanan Semarang Jurusan Kebidanan  TA 2019/202 pada bulan Mei 2020</t>
  </si>
  <si>
    <t>119 jakarta</t>
  </si>
  <si>
    <t xml:space="preserve">an Eko Periyanto, SSi, MA </t>
  </si>
  <si>
    <t xml:space="preserve">Honor Narasumber pelatihan Kompetensi PPGD ON ( Praktek)   Prodi   D III Kebidanan  Semarang pada  tanggal 10-11 Oktober 2020 an Wasis Komariyanto, MM  </t>
  </si>
  <si>
    <t>an Wasis Komariyanto, MM</t>
  </si>
  <si>
    <t>Kue dan snak LIA Kendal</t>
  </si>
  <si>
    <t>Rumah makan Bu Lumintu Kendal</t>
  </si>
  <si>
    <t>Pembelian Konsumsi ( snak )  Kuliah Umum UPP kampus Kendal pada tanggal 23 September 2020</t>
  </si>
  <si>
    <t xml:space="preserve">Biaya lahan praktek klinik mahasiswa smt ganjil Prodi Profesi Bidan Semarang TA 2020/2021 pada tanggal 24 Agustus- 19 Desember 2020 ( 17 mgg)  sejumlah 1 mahasiswa di UPT PKM Bragolan kab. Purworejo </t>
  </si>
  <si>
    <t xml:space="preserve">Biaya Praktik Stage mahasiswa Semester I Prodi Profesi Bidan Jurusan Kebidanan Politeknik Kesehatan Kemenkes Semarang TA.2020/2021 tanggal 24 Agustus s/d 19 Desember 2020 di Puskesmas Tegowanu Kabupaten Grobogan </t>
  </si>
  <si>
    <t xml:space="preserve">Puskesmas Tegowanu Kabupaten Grobogan </t>
  </si>
  <si>
    <t>: 01/01/024.12.10/ 5034/501/002.52B.525113</t>
  </si>
  <si>
    <t>Klasifikasi Belanja :052B.525113</t>
  </si>
  <si>
    <t xml:space="preserve">Honor dosen tamu  smt I Prodi D III Kebidanan Semarang TA 2020/2021  tanggal 15 &amp; 22 September 2020 </t>
  </si>
  <si>
    <t xml:space="preserve">an dr Muflihatul Muniroh, M.Si, PhD </t>
  </si>
  <si>
    <t xml:space="preserve">Honor dosen tamu  smt III Prodi D III Kebidanan Semarang TA 2020/2021  tanggal 22 September &amp; 2 Oktober 2020 </t>
  </si>
  <si>
    <t>an Nur Aini, AMK</t>
  </si>
  <si>
    <t xml:space="preserve">Honor dosen tamu  smt VII Prodi Sarjana Terapan Kebidanan Semarang TA 2020/2021  tanggal 11,21, 28 September 2020 Mata kuliah Sistem Informasi kesehatan 2020 </t>
  </si>
  <si>
    <t>an Enny Rochmani, SKM, M.Kes</t>
  </si>
  <si>
    <t xml:space="preserve">Yuliati, SKp, Ns, M.Kep </t>
  </si>
  <si>
    <t xml:space="preserve">    -     BIaya seminar, workshop, pelatihan bagi Tenaga Pendidik dan  Kependidikan</t>
  </si>
  <si>
    <t xml:space="preserve">    -     Cetak buku panduan praktek  1 BUKU x 1860 EXP x 1 SMT</t>
  </si>
  <si>
    <t xml:space="preserve">    -     Konsumsi Kuliah Umum  125 OR x 5 PRODI x 1 KEG</t>
  </si>
  <si>
    <t xml:space="preserve">    -     Cetak Modul Kompetensi mahasiswa Prodi Sarjana Terapan Kebidanan  (MOM and Baby SPA)  { 181 bk x 2 modul }</t>
  </si>
  <si>
    <t xml:space="preserve">    -     Cetak Cetak Sertifikat Kompetensi mahasiswa Prodi Sarjana Terapan Kebidanan (MOM and Baby SPA) { 181 bh x 1 kl }</t>
  </si>
  <si>
    <t xml:space="preserve">    -     Cetak Modul kompetansi Manajemen Nyeri Prodi Profesi Bidan Semarang { 56 bk x 1 modul }</t>
  </si>
  <si>
    <t xml:space="preserve">    -     Cetak Cetak Sertifikat kompetansi Manajemen Nyeri Prodi Profesi Bidan Semarang { 56 bh x 1 kl }</t>
  </si>
  <si>
    <t xml:space="preserve">    -     Cetak Modul PPGD ON  { 155 bk x 2 modul }</t>
  </si>
  <si>
    <t xml:space="preserve">    -     Cetak Sertifikat PPGD ON { 149 bh x 2 kl }</t>
  </si>
  <si>
    <t xml:space="preserve">    -     Cetak Modul Pelatihan Konseling Menyusui Prodi  Kebidanan Blora  { 40 bk x 1 modul }</t>
  </si>
  <si>
    <t xml:space="preserve">    -     Cetak Sertifikat Pelatihan Konseling Menyusui Prodi  Kebidanan Blora { 40 bh x 1 kl }</t>
  </si>
  <si>
    <t>- Konsumsi pelatihan Kompetensi PPGD ON ( Praktek )   Prodi  D III Kebidanan  ( 30 or x 2 hr x 1 klsx 3 Prodi )</t>
  </si>
  <si>
    <t>-Konsumsi pelatihan Kompetensi PWSKIA  Prodi  Sarjana Terapan  Kebidanan  ( 10 or x 2 hr x 1 kls )</t>
  </si>
  <si>
    <t>- Cetak modul pelatihan Kompetensi PWSKIA Prodi  Kebidanan Magelang</t>
  </si>
  <si>
    <t>- Cetak sertifikat pelatihan Kompetensi PWSKIA Prodi  Kebidanan Magelang ( narasumber dan peserta )</t>
  </si>
  <si>
    <t xml:space="preserve">- Cetak sertifikat pelatihan IT </t>
  </si>
  <si>
    <t xml:space="preserve">- Cetak modul sertifikat pelatihan IT </t>
  </si>
  <si>
    <t xml:space="preserve">    - Narasumber Pelatihan Kompetensi mahasiswa Prodi Sarjana Terapan Kebidanan MOM and Baby Spa { 1 or x 4 jam x 2 hr}</t>
  </si>
  <si>
    <t xml:space="preserve">    - Fasilitator Pelatihan Kompetensi mahasiswa Prodi Sarjana Terapan Kebidanan MOM and Baby Spa { 10 or x 5 jam x 6 hr}</t>
  </si>
  <si>
    <t xml:space="preserve">    -     Narasumber pelatihan kompetansi Manajemen Nyeri Prodi Profesi Bidan Semarang   ( 1 org x 5  jam x 2 hari)</t>
  </si>
  <si>
    <t xml:space="preserve">    -     Fasilitator pelatihan kompetansi Manajemen Nyeri Prodi Profesi Bidan Semarang   ( 2 org x 5  jam x 2 hari)</t>
  </si>
  <si>
    <t xml:space="preserve">    -     Sewa alat PPGDON    ( 1 paket x 3 Prodi )</t>
  </si>
  <si>
    <t xml:space="preserve">    -     Narasumber pelatihan kompetansi PWS KIA Prodi Sarjana Terapan Kebidanan Magelang    ( 1 org x 2  jam x 1 hari)</t>
  </si>
  <si>
    <t xml:space="preserve">    -     Narasumber pelatihan kompetansi PWS KIA Prodi Sarjana Terapan Kebidanan Magelang    ( 2 org x 5  jam x 1 hari)</t>
  </si>
  <si>
    <t xml:space="preserve">    -     Narasumber pelatihan kompetansi PWS KIA Prodi Sarjana Terapan Kebidanan Magelang    ( 2 org x 5  jam x 2 hari)</t>
  </si>
  <si>
    <t xml:space="preserve">    -     Narasumber pelatihan Pelatihan Konseling Menyusui Prodi  Kebidanan Blora   ( 4 org x 3 jam x 3 hari)</t>
  </si>
  <si>
    <t xml:space="preserve">    -     Narasumber pelatihan Kompetensi PPGD ON ( Teori)   Prodi   D III Kebidanan   ( 11 org x 2  jam x 1 harix 3 prodi)</t>
  </si>
  <si>
    <t xml:space="preserve">    -     Narasumber pelatihan Kompetensi PPGD ON ( Praktek )   Prodi  D III Kebidanan  ( 7 org x 5  jam x 1 kl x 3 Prodi )</t>
  </si>
  <si>
    <r>
      <t xml:space="preserve">    -     Narasumber pelatihan IT</t>
    </r>
    <r>
      <rPr>
        <sz val="11"/>
        <color theme="1"/>
        <rFont val="Arial"/>
        <family val="2"/>
      </rPr>
      <t xml:space="preserve"> ( 2 or x 5 hr x 3 jam x 6 prodi)</t>
    </r>
  </si>
  <si>
    <t xml:space="preserve">    -    Uang hari workshop, seminar , rapat dll ( Prodi MAgelang )</t>
  </si>
  <si>
    <t xml:space="preserve">    -    Transport workshop, seminar , rapat dll ( Prodi Magelang )</t>
  </si>
  <si>
    <t xml:space="preserve">    -     Penginapan pelatihan Kompetensi PPGD ON ( Praktek )   Prodi  Kebidanan Semarang   ( 10 org x  4 hari)</t>
  </si>
  <si>
    <t xml:space="preserve">    -    Transport narasumber pelatihan Kompetensi PPGD ON ( Praktek )   Prodi  Kebidanan Semarang   ( 10 org x  3 kl)</t>
  </si>
  <si>
    <t xml:space="preserve">    -     Honor DTT koreksi soal UAS smt ganjil  151 OR x 2 SMT x 1 KLS x 2 MK</t>
  </si>
  <si>
    <t xml:space="preserve">UPT PKM Bragolan kab. Purworejo </t>
  </si>
  <si>
    <t>Biaya sewa alat PPGDON bagi mhsw Prodi D III Kebidanan Purwokerto Jurusan Kebidanan  TA 2019/2020 pada bulan September 2020</t>
  </si>
  <si>
    <t>Sunarto, S.Kp, Ns, M.Kes</t>
  </si>
  <si>
    <t xml:space="preserve">Honor dosen tidak tetap matrikulasi Prodi Profesi Bidan Kelas A dan B TA 2020/2021 Bulan Agustus-September 2020 </t>
  </si>
  <si>
    <t xml:space="preserve">an dr Ahmad Bukhoeri, SpOG dkk </t>
  </si>
  <si>
    <t>: 01/01/024.12.10/ 5034/501/002.52BI.525113</t>
  </si>
  <si>
    <t>Klasifikasi Belanja :052BI.525113</t>
  </si>
  <si>
    <t>Pembelian konsumsi Konsumsi pelatihan Kompetensi PPGD ON ( Praktek )   Prodi  D III Kebidanan Semarang pada tanggal 10-11 Oktober 2020 sejumlah 20 dus @ Rp 15.000,-,</t>
  </si>
  <si>
    <t>Pembelian konsumsi Konsumsi pelatihan Kompetensi PPGD ON ( Praktek )   Prodi  D III Kebidanan Semarang pada tanggal 10-11 Oktober 2020 sejumlah 20 dus @ Rp 30.000,-,</t>
  </si>
  <si>
    <t>Dapur dilla semarang</t>
  </si>
  <si>
    <t>Cv Dryana</t>
  </si>
  <si>
    <t xml:space="preserve">Biaya Lahan Praktik Kebidanan Komunitas Kls.Reguler smt.V Prodi D-III Kebidanan Semarang TA.2020/2021. 1 mhs x 17 hr x Rp.15.000,-  </t>
  </si>
  <si>
    <t>PMB.Tri Winarsih</t>
  </si>
  <si>
    <t xml:space="preserve">Biaya Lahan Praktik Kebidanan Komunitas Kls.Reguler smt.V Prodi D-III Kebidanan Semarang TA.2020/2021. 2 mhs x 17 hr x Rp.15.000,-  </t>
  </si>
  <si>
    <t>PMB.Khusnul Khotimah</t>
  </si>
  <si>
    <t>PMB.Dyah Ayu R.</t>
  </si>
  <si>
    <t>PMB.Ucu Purnama,AMd.Keb.</t>
  </si>
  <si>
    <t>PMB.Reni Puji Rahayu</t>
  </si>
  <si>
    <t>: 01/01/024.12.10/ 5034/501/002.53BB.525112</t>
  </si>
  <si>
    <t>Klasifikasi Belanja :053BB.525112</t>
  </si>
  <si>
    <t xml:space="preserve">Pembelian Konsumsi rapat persiapan Praktek Klinik Prodi kebidanan Semarang smt V PKK II TA 2020/2021 pada tanggal 5 Oktober 2020 sejumlah 20 dus @ Rp 35.000,-, </t>
  </si>
  <si>
    <t>Gudeg BU Dul Semarang</t>
  </si>
  <si>
    <t>PMB.Eny Nuryanti, AMd.Keb.</t>
  </si>
  <si>
    <r>
      <t>: 01/01/024.12.10/ 5034/501/002.53B</t>
    </r>
    <r>
      <rPr>
        <b/>
        <sz val="10"/>
        <rFont val="Arial"/>
        <family val="2"/>
      </rPr>
      <t>B</t>
    </r>
    <r>
      <rPr>
        <sz val="10"/>
        <rFont val="Arial"/>
        <family val="2"/>
      </rPr>
      <t>.525119</t>
    </r>
  </si>
  <si>
    <t>Klasifikasi Belanja :053BB.525119</t>
  </si>
  <si>
    <t>LAPORAN REALIASI BLU 51 SMG</t>
  </si>
  <si>
    <t>BULAN OKTOBER 2020</t>
  </si>
  <si>
    <t>Semarang, 16 Oktober 2020</t>
  </si>
</sst>
</file>

<file path=xl/styles.xml><?xml version="1.0" encoding="utf-8"?>
<styleSheet xmlns="http://schemas.openxmlformats.org/spreadsheetml/2006/main">
  <numFmts count="5">
    <numFmt numFmtId="41" formatCode="_(* #,##0_);_(* \(#,##0\);_(* &quot;-&quot;_);_(@_)"/>
    <numFmt numFmtId="43" formatCode="_(* #,##0.00_);_(* \(#,##0.00\);_(* &quot;-&quot;??_);_(@_)"/>
    <numFmt numFmtId="164" formatCode="[$-409]d\-mmm\-yy;@"/>
    <numFmt numFmtId="165" formatCode="_(* #,##0_);_(* \(#,##0\);_(* &quot;-&quot;??_);_(@_)"/>
    <numFmt numFmtId="166" formatCode="_([$Rp-421]* #,##0_);_([$Rp-421]* \(#,##0\);_([$Rp-421]* &quot;-&quot;_);_(@_)"/>
  </numFmts>
  <fonts count="16">
    <font>
      <sz val="11"/>
      <color theme="1"/>
      <name val="Arial Black"/>
      <family val="2"/>
    </font>
    <font>
      <sz val="10"/>
      <name val="Arial"/>
      <family val="2"/>
    </font>
    <font>
      <b/>
      <sz val="10"/>
      <name val="Arial"/>
      <family val="2"/>
    </font>
    <font>
      <sz val="10"/>
      <color theme="1"/>
      <name val="Arial"/>
      <family val="2"/>
    </font>
    <font>
      <b/>
      <sz val="10"/>
      <color indexed="8"/>
      <name val="Arial"/>
      <family val="2"/>
    </font>
    <font>
      <b/>
      <u/>
      <sz val="10"/>
      <color theme="1"/>
      <name val="Arial"/>
      <family val="2"/>
    </font>
    <font>
      <b/>
      <sz val="10"/>
      <color theme="1"/>
      <name val="Arial"/>
      <family val="2"/>
    </font>
    <font>
      <sz val="10"/>
      <color theme="1"/>
      <name val="Arial Black"/>
      <family val="2"/>
    </font>
    <font>
      <sz val="11"/>
      <color theme="1"/>
      <name val="Arial Black"/>
      <family val="2"/>
    </font>
    <font>
      <b/>
      <sz val="11"/>
      <color theme="1"/>
      <name val="Arial Black"/>
      <family val="2"/>
    </font>
    <font>
      <b/>
      <i/>
      <sz val="10"/>
      <color theme="1"/>
      <name val="Arial"/>
      <family val="2"/>
    </font>
    <font>
      <b/>
      <i/>
      <sz val="10"/>
      <color theme="1"/>
      <name val="Calibri"/>
      <family val="2"/>
      <scheme val="minor"/>
    </font>
    <font>
      <b/>
      <sz val="10"/>
      <color theme="1"/>
      <name val="Calibri"/>
      <family val="2"/>
      <scheme val="minor"/>
    </font>
    <font>
      <b/>
      <u/>
      <sz val="10"/>
      <name val="Arial"/>
      <family val="2"/>
    </font>
    <font>
      <sz val="11"/>
      <color theme="1"/>
      <name val="Arial"/>
      <family val="2"/>
    </font>
    <font>
      <sz val="10"/>
      <color indexed="8"/>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rgb="FF00B05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43" fontId="8" fillId="0" borderId="0" applyFont="0" applyFill="0" applyBorder="0" applyAlignment="0" applyProtection="0"/>
  </cellStyleXfs>
  <cellXfs count="253">
    <xf numFmtId="0" fontId="0" fillId="0" borderId="0" xfId="0"/>
    <xf numFmtId="0" fontId="1" fillId="0" borderId="0" xfId="0" applyFont="1"/>
    <xf numFmtId="0" fontId="1" fillId="2" borderId="0" xfId="0" applyFont="1" applyFill="1"/>
    <xf numFmtId="0" fontId="1" fillId="0" borderId="0" xfId="0" applyFont="1" applyAlignment="1">
      <alignment horizontal="left"/>
    </xf>
    <xf numFmtId="0" fontId="1" fillId="0" borderId="0" xfId="0" applyFont="1" applyAlignment="1">
      <alignment vertical="center"/>
    </xf>
    <xf numFmtId="0" fontId="1" fillId="3" borderId="0" xfId="0" applyFont="1" applyFill="1" applyAlignment="1">
      <alignment vertical="center" wrapText="1"/>
    </xf>
    <xf numFmtId="0" fontId="2" fillId="0" borderId="4" xfId="0" applyFont="1" applyBorder="1" applyAlignment="1">
      <alignment horizontal="center" vertical="center"/>
    </xf>
    <xf numFmtId="0" fontId="2" fillId="0" borderId="4" xfId="0" applyFont="1" applyBorder="1" applyAlignment="1">
      <alignment horizontal="center"/>
    </xf>
    <xf numFmtId="0" fontId="1" fillId="0" borderId="4" xfId="0" applyFont="1" applyBorder="1" applyAlignment="1">
      <alignment vertical="center"/>
    </xf>
    <xf numFmtId="0" fontId="2" fillId="0" borderId="4" xfId="0" applyFont="1" applyBorder="1" applyAlignment="1">
      <alignment vertical="center"/>
    </xf>
    <xf numFmtId="165" fontId="2" fillId="2" borderId="4" xfId="0" applyNumberFormat="1" applyFont="1" applyFill="1" applyBorder="1" applyAlignment="1">
      <alignment vertical="center"/>
    </xf>
    <xf numFmtId="0" fontId="2" fillId="0" borderId="0" xfId="0" applyFont="1" applyBorder="1" applyAlignment="1">
      <alignment horizontal="center"/>
    </xf>
    <xf numFmtId="0" fontId="1" fillId="0" borderId="0" xfId="0" applyFont="1" applyBorder="1"/>
    <xf numFmtId="165" fontId="2" fillId="2" borderId="0" xfId="0" applyNumberFormat="1" applyFont="1" applyFill="1" applyBorder="1"/>
    <xf numFmtId="0" fontId="1" fillId="2" borderId="0" xfId="0" applyFont="1" applyFill="1" applyBorder="1"/>
    <xf numFmtId="0" fontId="3" fillId="0" borderId="0" xfId="0" applyFont="1"/>
    <xf numFmtId="0" fontId="4" fillId="2" borderId="0" xfId="0" applyFont="1" applyFill="1"/>
    <xf numFmtId="0" fontId="2" fillId="2" borderId="0" xfId="0" applyFont="1" applyFill="1"/>
    <xf numFmtId="0" fontId="5" fillId="0" borderId="0" xfId="0" applyFont="1"/>
    <xf numFmtId="0" fontId="5" fillId="3" borderId="0" xfId="0" applyFont="1" applyFill="1" applyAlignment="1"/>
    <xf numFmtId="0" fontId="6" fillId="0" borderId="0" xfId="0" applyFont="1"/>
    <xf numFmtId="0" fontId="6" fillId="3" borderId="0" xfId="0" applyFont="1" applyFill="1"/>
    <xf numFmtId="0" fontId="7" fillId="0" borderId="0" xfId="0" applyFont="1"/>
    <xf numFmtId="0" fontId="1" fillId="0" borderId="6" xfId="0" applyFont="1" applyBorder="1" applyAlignment="1">
      <alignment horizontal="center" vertical="center"/>
    </xf>
    <xf numFmtId="0" fontId="1" fillId="0" borderId="6" xfId="0" quotePrefix="1" applyFont="1" applyBorder="1" applyAlignment="1">
      <alignment vertical="center"/>
    </xf>
    <xf numFmtId="41" fontId="1" fillId="0" borderId="6" xfId="0" applyNumberFormat="1" applyFont="1" applyBorder="1" applyAlignment="1">
      <alignment vertical="center"/>
    </xf>
    <xf numFmtId="0" fontId="1" fillId="0" borderId="7" xfId="0" applyFont="1" applyBorder="1" applyAlignment="1">
      <alignment vertical="center"/>
    </xf>
    <xf numFmtId="0" fontId="1" fillId="0" borderId="4" xfId="0" applyFont="1" applyBorder="1" applyAlignment="1">
      <alignment horizontal="center" vertical="center"/>
    </xf>
    <xf numFmtId="0" fontId="1" fillId="0" borderId="7" xfId="0" quotePrefix="1" applyFont="1" applyBorder="1" applyAlignment="1">
      <alignment vertical="center"/>
    </xf>
    <xf numFmtId="0" fontId="1" fillId="0" borderId="7" xfId="1" applyFont="1" applyBorder="1" applyAlignment="1">
      <alignment vertical="center" wrapText="1"/>
    </xf>
    <xf numFmtId="0" fontId="3" fillId="0" borderId="7" xfId="0" applyFont="1" applyBorder="1" applyAlignment="1">
      <alignment vertical="center" wrapText="1"/>
    </xf>
    <xf numFmtId="164" fontId="1" fillId="0" borderId="7" xfId="1" applyNumberFormat="1" applyFont="1" applyBorder="1" applyAlignment="1">
      <alignment vertical="center"/>
    </xf>
    <xf numFmtId="165" fontId="1" fillId="2" borderId="7" xfId="2" applyNumberFormat="1" applyFont="1" applyFill="1" applyBorder="1" applyAlignment="1">
      <alignment vertical="center"/>
    </xf>
    <xf numFmtId="0" fontId="1" fillId="0" borderId="0" xfId="0" applyFont="1" applyBorder="1" applyAlignment="1">
      <alignment horizontal="left"/>
    </xf>
    <xf numFmtId="0" fontId="1" fillId="0" borderId="0" xfId="0" applyFont="1" applyBorder="1" applyAlignment="1">
      <alignment horizontal="center"/>
    </xf>
    <xf numFmtId="0" fontId="1" fillId="3" borderId="6" xfId="0" applyFont="1" applyFill="1" applyBorder="1" applyAlignment="1">
      <alignment horizontal="left" vertical="center" wrapText="1"/>
    </xf>
    <xf numFmtId="15" fontId="1" fillId="3" borderId="6" xfId="0" applyNumberFormat="1" applyFont="1" applyFill="1" applyBorder="1" applyAlignment="1">
      <alignment horizontal="center" vertical="center" wrapText="1"/>
    </xf>
    <xf numFmtId="0" fontId="1" fillId="3" borderId="6" xfId="0" applyFont="1" applyFill="1" applyBorder="1" applyAlignment="1">
      <alignment horizontal="left" vertical="center"/>
    </xf>
    <xf numFmtId="41" fontId="1" fillId="3" borderId="6" xfId="0" applyNumberFormat="1" applyFont="1" applyFill="1" applyBorder="1" applyAlignment="1">
      <alignment horizontal="left" vertical="center"/>
    </xf>
    <xf numFmtId="41" fontId="1" fillId="0" borderId="6" xfId="0" applyNumberFormat="1" applyFont="1" applyBorder="1" applyAlignment="1">
      <alignment horizontal="left" vertical="center"/>
    </xf>
    <xf numFmtId="0" fontId="1" fillId="0" borderId="0" xfId="0" applyFont="1" applyBorder="1" applyAlignment="1">
      <alignment horizontal="center"/>
    </xf>
    <xf numFmtId="43" fontId="0" fillId="0" borderId="0" xfId="0" applyNumberFormat="1"/>
    <xf numFmtId="0" fontId="1" fillId="0" borderId="0" xfId="0" applyFont="1" applyBorder="1" applyAlignment="1">
      <alignment horizontal="left"/>
    </xf>
    <xf numFmtId="0" fontId="1" fillId="0" borderId="0" xfId="0" applyFont="1" applyBorder="1" applyAlignment="1">
      <alignment horizontal="center"/>
    </xf>
    <xf numFmtId="0" fontId="3" fillId="0" borderId="0" xfId="0" applyFont="1" applyAlignment="1">
      <alignment wrapText="1"/>
    </xf>
    <xf numFmtId="0" fontId="3" fillId="0" borderId="6" xfId="0" applyFont="1" applyBorder="1"/>
    <xf numFmtId="0" fontId="3" fillId="0" borderId="6" xfId="0" applyFont="1" applyBorder="1" applyAlignment="1">
      <alignment wrapText="1"/>
    </xf>
    <xf numFmtId="0" fontId="3" fillId="0" borderId="7" xfId="0" applyFont="1" applyBorder="1"/>
    <xf numFmtId="0" fontId="3" fillId="0" borderId="7" xfId="0" applyFont="1" applyBorder="1" applyAlignment="1">
      <alignment wrapText="1"/>
    </xf>
    <xf numFmtId="0" fontId="3" fillId="4" borderId="7" xfId="0" applyFont="1" applyFill="1" applyBorder="1"/>
    <xf numFmtId="0" fontId="3" fillId="4" borderId="7" xfId="0" applyFont="1" applyFill="1" applyBorder="1" applyAlignment="1">
      <alignment wrapText="1"/>
    </xf>
    <xf numFmtId="1" fontId="3" fillId="4" borderId="7" xfId="0" applyNumberFormat="1" applyFont="1" applyFill="1" applyBorder="1"/>
    <xf numFmtId="0" fontId="6" fillId="0" borderId="7" xfId="0" applyFont="1" applyBorder="1"/>
    <xf numFmtId="0" fontId="6" fillId="0" borderId="7" xfId="0" applyFont="1" applyBorder="1" applyAlignment="1">
      <alignment wrapText="1"/>
    </xf>
    <xf numFmtId="0" fontId="6" fillId="0" borderId="7" xfId="0" applyFont="1" applyBorder="1" applyAlignment="1">
      <alignment vertical="center"/>
    </xf>
    <xf numFmtId="0" fontId="6" fillId="0" borderId="7" xfId="0" applyFont="1" applyBorder="1" applyAlignment="1">
      <alignment vertical="center" wrapText="1"/>
    </xf>
    <xf numFmtId="0" fontId="3" fillId="5" borderId="7" xfId="0" applyFont="1" applyFill="1" applyBorder="1"/>
    <xf numFmtId="0" fontId="3" fillId="5" borderId="7" xfId="0" applyFont="1" applyFill="1" applyBorder="1" applyAlignment="1">
      <alignment wrapText="1"/>
    </xf>
    <xf numFmtId="0" fontId="10" fillId="0" borderId="7" xfId="0" applyFont="1" applyBorder="1"/>
    <xf numFmtId="0" fontId="10" fillId="0" borderId="7" xfId="0" applyFont="1" applyBorder="1" applyAlignment="1">
      <alignment wrapText="1"/>
    </xf>
    <xf numFmtId="0" fontId="3" fillId="0" borderId="7" xfId="0" applyFont="1" applyBorder="1" applyAlignment="1">
      <alignment vertical="center"/>
    </xf>
    <xf numFmtId="0" fontId="6" fillId="6" borderId="7" xfId="0" applyFont="1" applyFill="1" applyBorder="1"/>
    <xf numFmtId="0" fontId="6" fillId="6" borderId="7" xfId="0" applyFont="1" applyFill="1" applyBorder="1" applyAlignment="1">
      <alignment wrapText="1"/>
    </xf>
    <xf numFmtId="0" fontId="3" fillId="0" borderId="8" xfId="0" applyFont="1" applyBorder="1"/>
    <xf numFmtId="0" fontId="3" fillId="0" borderId="8" xfId="0" applyFont="1" applyBorder="1" applyAlignment="1">
      <alignment wrapText="1"/>
    </xf>
    <xf numFmtId="0" fontId="6" fillId="0" borderId="4" xfId="0" applyFont="1" applyBorder="1"/>
    <xf numFmtId="0" fontId="6" fillId="0" borderId="4" xfId="0" applyFont="1" applyBorder="1" applyAlignment="1">
      <alignment wrapText="1"/>
    </xf>
    <xf numFmtId="0" fontId="3" fillId="3" borderId="7" xfId="0" applyFont="1" applyFill="1" applyBorder="1" applyAlignment="1">
      <alignment wrapText="1"/>
    </xf>
    <xf numFmtId="3" fontId="3" fillId="0" borderId="7" xfId="0" applyNumberFormat="1" applyFont="1" applyBorder="1"/>
    <xf numFmtId="3" fontId="7" fillId="0" borderId="7" xfId="0" applyNumberFormat="1" applyFont="1" applyBorder="1"/>
    <xf numFmtId="3" fontId="3" fillId="0" borderId="7" xfId="0" applyNumberFormat="1" applyFont="1" applyBorder="1" applyAlignment="1">
      <alignment vertical="center"/>
    </xf>
    <xf numFmtId="0" fontId="0" fillId="0" borderId="0" xfId="0" applyAlignment="1">
      <alignment vertical="center"/>
    </xf>
    <xf numFmtId="0" fontId="6" fillId="3" borderId="4" xfId="0" applyFont="1" applyFill="1" applyBorder="1"/>
    <xf numFmtId="0" fontId="9" fillId="0" borderId="0" xfId="0" applyFont="1"/>
    <xf numFmtId="3" fontId="3" fillId="0" borderId="0" xfId="0" applyNumberFormat="1" applyFont="1"/>
    <xf numFmtId="3" fontId="3" fillId="0" borderId="0" xfId="3" applyNumberFormat="1" applyFont="1"/>
    <xf numFmtId="3" fontId="7" fillId="0" borderId="0" xfId="0" applyNumberFormat="1" applyFont="1"/>
    <xf numFmtId="3" fontId="3" fillId="0" borderId="6" xfId="3" applyNumberFormat="1" applyFont="1" applyBorder="1"/>
    <xf numFmtId="3" fontId="7" fillId="0" borderId="6" xfId="0" applyNumberFormat="1" applyFont="1" applyBorder="1"/>
    <xf numFmtId="3" fontId="3" fillId="0" borderId="7" xfId="3" applyNumberFormat="1" applyFont="1" applyBorder="1"/>
    <xf numFmtId="3" fontId="3" fillId="4" borderId="7" xfId="3" applyNumberFormat="1" applyFont="1" applyFill="1" applyBorder="1"/>
    <xf numFmtId="3" fontId="7" fillId="4" borderId="7" xfId="0" applyNumberFormat="1" applyFont="1" applyFill="1" applyBorder="1"/>
    <xf numFmtId="3" fontId="3" fillId="4" borderId="7" xfId="0" applyNumberFormat="1" applyFont="1" applyFill="1" applyBorder="1"/>
    <xf numFmtId="3" fontId="6" fillId="0" borderId="7" xfId="3" applyNumberFormat="1" applyFont="1" applyBorder="1"/>
    <xf numFmtId="3" fontId="3" fillId="3" borderId="7" xfId="3" applyNumberFormat="1" applyFont="1" applyFill="1" applyBorder="1" applyAlignment="1">
      <alignment vertical="center"/>
    </xf>
    <xf numFmtId="3" fontId="3" fillId="0" borderId="7" xfId="3" applyNumberFormat="1" applyFont="1" applyBorder="1" applyAlignment="1">
      <alignment vertical="center"/>
    </xf>
    <xf numFmtId="3" fontId="6" fillId="0" borderId="7" xfId="3" applyNumberFormat="1" applyFont="1" applyBorder="1" applyAlignment="1">
      <alignment vertical="center"/>
    </xf>
    <xf numFmtId="3" fontId="6" fillId="0" borderId="7" xfId="0" applyNumberFormat="1" applyFont="1" applyBorder="1"/>
    <xf numFmtId="3" fontId="3" fillId="5" borderId="7" xfId="3" applyNumberFormat="1" applyFont="1" applyFill="1" applyBorder="1"/>
    <xf numFmtId="3" fontId="7" fillId="5" borderId="7" xfId="0" applyNumberFormat="1" applyFont="1" applyFill="1" applyBorder="1"/>
    <xf numFmtId="3" fontId="10" fillId="0" borderId="7" xfId="3" applyNumberFormat="1" applyFont="1" applyBorder="1"/>
    <xf numFmtId="3" fontId="11" fillId="0" borderId="7" xfId="0" applyNumberFormat="1" applyFont="1" applyBorder="1"/>
    <xf numFmtId="3" fontId="12" fillId="0" borderId="7" xfId="0" applyNumberFormat="1" applyFont="1" applyBorder="1"/>
    <xf numFmtId="3" fontId="6" fillId="6" borderId="7" xfId="3" applyNumberFormat="1" applyFont="1" applyFill="1" applyBorder="1"/>
    <xf numFmtId="3" fontId="12" fillId="0" borderId="7" xfId="0" applyNumberFormat="1" applyFont="1" applyBorder="1" applyAlignment="1">
      <alignment vertical="center"/>
    </xf>
    <xf numFmtId="3" fontId="3" fillId="0" borderId="8" xfId="3" applyNumberFormat="1" applyFont="1" applyBorder="1"/>
    <xf numFmtId="3" fontId="7" fillId="0" borderId="8" xfId="0" applyNumberFormat="1" applyFont="1" applyBorder="1"/>
    <xf numFmtId="3" fontId="6" fillId="0" borderId="4" xfId="0" applyNumberFormat="1" applyFont="1" applyBorder="1"/>
    <xf numFmtId="3" fontId="3" fillId="3" borderId="0" xfId="0" applyNumberFormat="1" applyFont="1" applyFill="1"/>
    <xf numFmtId="3" fontId="1" fillId="3" borderId="0" xfId="0" applyNumberFormat="1" applyFont="1" applyFill="1" applyBorder="1" applyAlignment="1">
      <alignment horizontal="center"/>
    </xf>
    <xf numFmtId="3" fontId="3" fillId="3" borderId="0" xfId="0" applyNumberFormat="1" applyFont="1" applyFill="1" applyAlignment="1">
      <alignment horizontal="center"/>
    </xf>
    <xf numFmtId="3" fontId="0" fillId="0" borderId="0" xfId="0" applyNumberFormat="1"/>
    <xf numFmtId="43" fontId="0" fillId="0" borderId="0" xfId="3" applyFont="1"/>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0" fontId="1" fillId="0" borderId="4" xfId="0" quotePrefix="1" applyFont="1" applyBorder="1" applyAlignment="1">
      <alignment vertical="center"/>
    </xf>
    <xf numFmtId="0" fontId="1" fillId="3" borderId="4" xfId="0" applyFont="1" applyFill="1" applyBorder="1" applyAlignment="1">
      <alignment horizontal="center" vertical="center" wrapText="1"/>
    </xf>
    <xf numFmtId="0" fontId="1" fillId="3" borderId="4" xfId="0" applyFont="1" applyFill="1" applyBorder="1" applyAlignment="1">
      <alignment horizontal="left" vertical="center" wrapText="1"/>
    </xf>
    <xf numFmtId="15" fontId="1" fillId="3" borderId="4" xfId="0" applyNumberFormat="1" applyFont="1" applyFill="1" applyBorder="1" applyAlignment="1">
      <alignment horizontal="center" vertical="center" wrapText="1"/>
    </xf>
    <xf numFmtId="0" fontId="1" fillId="3" borderId="4" xfId="0" applyFont="1" applyFill="1" applyBorder="1" applyAlignment="1">
      <alignment horizontal="left" vertical="center"/>
    </xf>
    <xf numFmtId="41" fontId="1" fillId="3" borderId="4" xfId="0" applyNumberFormat="1" applyFont="1" applyFill="1" applyBorder="1" applyAlignment="1">
      <alignment horizontal="left" vertical="center"/>
    </xf>
    <xf numFmtId="41" fontId="1" fillId="0" borderId="4" xfId="0" applyNumberFormat="1" applyFont="1" applyBorder="1" applyAlignment="1">
      <alignment horizontal="left" vertical="center"/>
    </xf>
    <xf numFmtId="41" fontId="1" fillId="0" borderId="4" xfId="0" applyNumberFormat="1" applyFont="1" applyBorder="1" applyAlignment="1">
      <alignment vertical="center"/>
    </xf>
    <xf numFmtId="0" fontId="3" fillId="3" borderId="0" xfId="0" applyFont="1" applyFill="1"/>
    <xf numFmtId="3" fontId="3" fillId="3" borderId="6" xfId="0" applyNumberFormat="1" applyFont="1" applyFill="1" applyBorder="1"/>
    <xf numFmtId="0" fontId="3" fillId="3" borderId="6" xfId="0" applyFont="1" applyFill="1" applyBorder="1"/>
    <xf numFmtId="3" fontId="3" fillId="3" borderId="7" xfId="0" applyNumberFormat="1" applyFont="1" applyFill="1" applyBorder="1"/>
    <xf numFmtId="0" fontId="3" fillId="3" borderId="7" xfId="0" applyFont="1" applyFill="1" applyBorder="1"/>
    <xf numFmtId="3" fontId="3" fillId="3" borderId="7" xfId="3" applyNumberFormat="1" applyFont="1" applyFill="1" applyBorder="1"/>
    <xf numFmtId="1" fontId="3" fillId="3" borderId="7" xfId="0" applyNumberFormat="1" applyFont="1" applyFill="1" applyBorder="1"/>
    <xf numFmtId="0" fontId="3" fillId="3" borderId="7" xfId="0" applyFont="1" applyFill="1" applyBorder="1" applyAlignment="1">
      <alignment vertical="center" wrapText="1"/>
    </xf>
    <xf numFmtId="3" fontId="3" fillId="3" borderId="7" xfId="0" applyNumberFormat="1" applyFont="1" applyFill="1" applyBorder="1" applyAlignment="1">
      <alignment vertical="center"/>
    </xf>
    <xf numFmtId="1" fontId="3" fillId="3" borderId="7" xfId="0" applyNumberFormat="1" applyFont="1" applyFill="1" applyBorder="1" applyAlignment="1">
      <alignment vertical="center"/>
    </xf>
    <xf numFmtId="0" fontId="3" fillId="3" borderId="7" xfId="0" applyFont="1" applyFill="1" applyBorder="1" applyAlignment="1">
      <alignment vertical="center"/>
    </xf>
    <xf numFmtId="3" fontId="6" fillId="3" borderId="7" xfId="0" applyNumberFormat="1" applyFont="1" applyFill="1" applyBorder="1"/>
    <xf numFmtId="1" fontId="6" fillId="3" borderId="7" xfId="0" applyNumberFormat="1" applyFont="1" applyFill="1" applyBorder="1"/>
    <xf numFmtId="0" fontId="6" fillId="3" borderId="7" xfId="0" applyFont="1" applyFill="1" applyBorder="1"/>
    <xf numFmtId="0" fontId="6" fillId="3" borderId="7" xfId="0" applyFont="1" applyFill="1" applyBorder="1" applyAlignment="1">
      <alignment wrapText="1"/>
    </xf>
    <xf numFmtId="3" fontId="6" fillId="3" borderId="7" xfId="3" applyNumberFormat="1" applyFont="1" applyFill="1" applyBorder="1"/>
    <xf numFmtId="3" fontId="3" fillId="3" borderId="8" xfId="0" applyNumberFormat="1" applyFont="1" applyFill="1" applyBorder="1"/>
    <xf numFmtId="1" fontId="3" fillId="3" borderId="8" xfId="0" applyNumberFormat="1" applyFont="1" applyFill="1" applyBorder="1"/>
    <xf numFmtId="0" fontId="3" fillId="3" borderId="8" xfId="0" applyFont="1" applyFill="1" applyBorder="1"/>
    <xf numFmtId="3" fontId="6" fillId="3" borderId="4" xfId="0" applyNumberFormat="1" applyFont="1" applyFill="1" applyBorder="1"/>
    <xf numFmtId="1" fontId="6" fillId="3" borderId="4" xfId="0" applyNumberFormat="1" applyFont="1" applyFill="1" applyBorder="1"/>
    <xf numFmtId="3" fontId="0" fillId="3" borderId="0" xfId="0" applyNumberFormat="1" applyFill="1"/>
    <xf numFmtId="0" fontId="0" fillId="3" borderId="0" xfId="0" applyFill="1"/>
    <xf numFmtId="43" fontId="3" fillId="0" borderId="0" xfId="3" applyFont="1"/>
    <xf numFmtId="0" fontId="14" fillId="0" borderId="0" xfId="0" applyFont="1"/>
    <xf numFmtId="41" fontId="14" fillId="0" borderId="0" xfId="0" applyNumberFormat="1" applyFont="1"/>
    <xf numFmtId="0" fontId="1" fillId="3" borderId="0" xfId="0" applyFont="1" applyFill="1"/>
    <xf numFmtId="0" fontId="1" fillId="3" borderId="0" xfId="0" applyFont="1" applyFill="1" applyAlignment="1">
      <alignment vertical="center"/>
    </xf>
    <xf numFmtId="0" fontId="2" fillId="3" borderId="4" xfId="0" applyFont="1" applyFill="1" applyBorder="1" applyAlignment="1">
      <alignment vertical="center"/>
    </xf>
    <xf numFmtId="0" fontId="1" fillId="3" borderId="0" xfId="0" applyFont="1" applyFill="1" applyBorder="1" applyAlignment="1">
      <alignment horizontal="left"/>
    </xf>
    <xf numFmtId="0" fontId="1" fillId="3" borderId="0" xfId="0" applyFont="1" applyFill="1" applyBorder="1" applyAlignment="1">
      <alignment horizontal="center"/>
    </xf>
    <xf numFmtId="0" fontId="5" fillId="3" borderId="0" xfId="0" applyFont="1" applyFill="1"/>
    <xf numFmtId="0" fontId="7" fillId="3" borderId="0" xfId="0" applyFont="1" applyFill="1"/>
    <xf numFmtId="0" fontId="3" fillId="6" borderId="7" xfId="0" applyFont="1" applyFill="1" applyBorder="1"/>
    <xf numFmtId="0" fontId="3" fillId="6" borderId="7" xfId="0" applyFont="1" applyFill="1" applyBorder="1" applyAlignment="1">
      <alignment wrapText="1"/>
    </xf>
    <xf numFmtId="3" fontId="3" fillId="6" borderId="7" xfId="3" applyNumberFormat="1" applyFont="1" applyFill="1" applyBorder="1"/>
    <xf numFmtId="3" fontId="7" fillId="6" borderId="7" xfId="0" applyNumberFormat="1" applyFont="1" applyFill="1" applyBorder="1"/>
    <xf numFmtId="3" fontId="3" fillId="6" borderId="7" xfId="0" applyNumberFormat="1" applyFont="1" applyFill="1" applyBorder="1"/>
    <xf numFmtId="1" fontId="3" fillId="6" borderId="7" xfId="0" applyNumberFormat="1" applyFont="1" applyFill="1" applyBorder="1"/>
    <xf numFmtId="3" fontId="3" fillId="5" borderId="7" xfId="0" applyNumberFormat="1" applyFont="1" applyFill="1" applyBorder="1"/>
    <xf numFmtId="1" fontId="3" fillId="5" borderId="7" xfId="0" applyNumberFormat="1" applyFont="1" applyFill="1" applyBorder="1"/>
    <xf numFmtId="0" fontId="1" fillId="0" borderId="4" xfId="1" applyFont="1" applyBorder="1" applyAlignment="1">
      <alignment vertical="center" wrapText="1"/>
    </xf>
    <xf numFmtId="0" fontId="3" fillId="0" borderId="4" xfId="0" applyFont="1" applyBorder="1" applyAlignment="1">
      <alignment vertical="center" wrapText="1"/>
    </xf>
    <xf numFmtId="164" fontId="1" fillId="0" borderId="4" xfId="1" applyNumberFormat="1" applyFont="1" applyBorder="1" applyAlignment="1">
      <alignment vertical="center"/>
    </xf>
    <xf numFmtId="165" fontId="1" fillId="2" borderId="4" xfId="2" applyNumberFormat="1" applyFont="1" applyFill="1" applyBorder="1" applyAlignment="1">
      <alignment vertical="center"/>
    </xf>
    <xf numFmtId="0" fontId="1" fillId="3" borderId="4" xfId="1" applyFont="1" applyFill="1" applyBorder="1" applyAlignment="1">
      <alignment vertical="center" wrapText="1"/>
    </xf>
    <xf numFmtId="3" fontId="6" fillId="3" borderId="4" xfId="0" applyNumberFormat="1" applyFont="1" applyFill="1" applyBorder="1" applyAlignment="1">
      <alignment horizontal="center" vertical="center" wrapText="1"/>
    </xf>
    <xf numFmtId="3" fontId="6" fillId="3" borderId="4" xfId="0" applyNumberFormat="1" applyFont="1" applyFill="1" applyBorder="1" applyAlignment="1">
      <alignment horizontal="center" vertical="center"/>
    </xf>
    <xf numFmtId="0" fontId="3" fillId="3" borderId="7" xfId="0" quotePrefix="1" applyFont="1" applyFill="1" applyBorder="1" applyAlignment="1">
      <alignment wrapText="1"/>
    </xf>
    <xf numFmtId="0" fontId="3" fillId="3" borderId="7" xfId="0" quotePrefix="1" applyFont="1" applyFill="1" applyBorder="1" applyAlignment="1">
      <alignment vertical="center" wrapText="1"/>
    </xf>
    <xf numFmtId="3" fontId="12" fillId="6" borderId="7" xfId="0" applyNumberFormat="1" applyFont="1" applyFill="1" applyBorder="1"/>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vertical="center"/>
    </xf>
    <xf numFmtId="0" fontId="1" fillId="3" borderId="0" xfId="0" applyFont="1" applyFill="1" applyAlignment="1">
      <alignment horizontal="left"/>
    </xf>
    <xf numFmtId="0" fontId="2" fillId="3" borderId="4" xfId="0" applyFont="1" applyFill="1" applyBorder="1" applyAlignment="1">
      <alignment horizontal="center" vertical="center"/>
    </xf>
    <xf numFmtId="0" fontId="2" fillId="3" borderId="4" xfId="0" applyFont="1" applyFill="1" applyBorder="1" applyAlignment="1">
      <alignment horizontal="center"/>
    </xf>
    <xf numFmtId="0" fontId="1" fillId="3" borderId="4" xfId="0" applyFont="1" applyFill="1" applyBorder="1" applyAlignment="1">
      <alignment horizontal="center" vertical="center"/>
    </xf>
    <xf numFmtId="0" fontId="1" fillId="3" borderId="4" xfId="0" quotePrefix="1" applyFont="1" applyFill="1" applyBorder="1" applyAlignment="1">
      <alignment vertical="center"/>
    </xf>
    <xf numFmtId="41" fontId="1" fillId="3" borderId="4" xfId="0" applyNumberFormat="1" applyFont="1" applyFill="1" applyBorder="1" applyAlignment="1">
      <alignment vertical="center"/>
    </xf>
    <xf numFmtId="0" fontId="1" fillId="3" borderId="4" xfId="0" applyFont="1" applyFill="1" applyBorder="1" applyAlignment="1">
      <alignment vertical="center"/>
    </xf>
    <xf numFmtId="165" fontId="2" fillId="3" borderId="4" xfId="0" applyNumberFormat="1" applyFont="1" applyFill="1" applyBorder="1" applyAlignment="1">
      <alignment vertical="center"/>
    </xf>
    <xf numFmtId="0" fontId="2" fillId="3" borderId="0" xfId="0" applyFont="1" applyFill="1" applyBorder="1" applyAlignment="1">
      <alignment horizontal="center"/>
    </xf>
    <xf numFmtId="0" fontId="1" fillId="3" borderId="0" xfId="0" applyFont="1" applyFill="1" applyBorder="1"/>
    <xf numFmtId="165" fontId="2" fillId="3" borderId="0" xfId="0" applyNumberFormat="1" applyFont="1" applyFill="1" applyBorder="1"/>
    <xf numFmtId="0" fontId="1" fillId="3" borderId="0" xfId="0" applyFont="1" applyFill="1" applyBorder="1" applyAlignment="1">
      <alignment horizontal="left"/>
    </xf>
    <xf numFmtId="0" fontId="1" fillId="3" borderId="0" xfId="0" applyFont="1" applyFill="1" applyBorder="1" applyAlignment="1">
      <alignment horizontal="center"/>
    </xf>
    <xf numFmtId="0" fontId="4" fillId="3" borderId="0" xfId="0" applyFont="1" applyFill="1"/>
    <xf numFmtId="0" fontId="2" fillId="3" borderId="0" xfId="0" applyFont="1" applyFill="1"/>
    <xf numFmtId="0" fontId="1" fillId="3" borderId="6" xfId="0" applyFont="1" applyFill="1" applyBorder="1" applyAlignment="1">
      <alignment horizontal="center" vertical="center"/>
    </xf>
    <xf numFmtId="0" fontId="1" fillId="3" borderId="6" xfId="0" quotePrefix="1" applyFont="1" applyFill="1" applyBorder="1" applyAlignment="1">
      <alignment vertical="center"/>
    </xf>
    <xf numFmtId="0" fontId="1" fillId="3" borderId="6" xfId="0" applyFont="1" applyFill="1" applyBorder="1" applyAlignment="1">
      <alignment horizontal="center" vertical="center" wrapText="1"/>
    </xf>
    <xf numFmtId="41" fontId="1" fillId="3" borderId="6" xfId="0" applyNumberFormat="1" applyFont="1" applyFill="1" applyBorder="1" applyAlignment="1">
      <alignment vertical="center"/>
    </xf>
    <xf numFmtId="0" fontId="1" fillId="3" borderId="7" xfId="0" applyFont="1" applyFill="1" applyBorder="1" applyAlignment="1">
      <alignment horizontal="center" vertical="center"/>
    </xf>
    <xf numFmtId="0" fontId="1" fillId="3" borderId="7" xfId="0" quotePrefix="1" applyFont="1" applyFill="1" applyBorder="1" applyAlignment="1">
      <alignment vertical="center"/>
    </xf>
    <xf numFmtId="0" fontId="1" fillId="3" borderId="7" xfId="0" applyFont="1" applyFill="1" applyBorder="1" applyAlignment="1">
      <alignment horizontal="center" vertical="center" wrapText="1"/>
    </xf>
    <xf numFmtId="0" fontId="1" fillId="3" borderId="7" xfId="0" applyFont="1" applyFill="1" applyBorder="1" applyAlignment="1">
      <alignment horizontal="left" vertical="center" wrapText="1"/>
    </xf>
    <xf numFmtId="15" fontId="1" fillId="3" borderId="7" xfId="0" applyNumberFormat="1" applyFont="1" applyFill="1" applyBorder="1" applyAlignment="1">
      <alignment horizontal="center" vertical="center" wrapText="1"/>
    </xf>
    <xf numFmtId="0" fontId="1" fillId="3" borderId="7" xfId="0" applyFont="1" applyFill="1" applyBorder="1" applyAlignment="1">
      <alignment horizontal="left" vertical="center"/>
    </xf>
    <xf numFmtId="41" fontId="1" fillId="3" borderId="7" xfId="0" applyNumberFormat="1" applyFont="1" applyFill="1" applyBorder="1" applyAlignment="1">
      <alignment horizontal="left" vertical="center"/>
    </xf>
    <xf numFmtId="41" fontId="1" fillId="3" borderId="7" xfId="0" applyNumberFormat="1" applyFont="1" applyFill="1" applyBorder="1" applyAlignment="1">
      <alignment vertical="center"/>
    </xf>
    <xf numFmtId="0" fontId="1" fillId="3" borderId="7" xfId="1" applyFont="1" applyFill="1" applyBorder="1" applyAlignment="1">
      <alignment vertical="center" wrapText="1"/>
    </xf>
    <xf numFmtId="164" fontId="1" fillId="3" borderId="7" xfId="1" applyNumberFormat="1" applyFont="1" applyFill="1" applyBorder="1" applyAlignment="1">
      <alignment vertical="center"/>
    </xf>
    <xf numFmtId="0" fontId="1" fillId="3" borderId="7" xfId="0" applyFont="1" applyFill="1" applyBorder="1" applyAlignment="1">
      <alignment vertical="center"/>
    </xf>
    <xf numFmtId="165" fontId="1" fillId="3" borderId="7" xfId="2" applyNumberFormat="1" applyFont="1" applyFill="1" applyBorder="1" applyAlignment="1">
      <alignment vertical="center"/>
    </xf>
    <xf numFmtId="0" fontId="1" fillId="3" borderId="8" xfId="0" applyFont="1" applyFill="1" applyBorder="1" applyAlignment="1">
      <alignment horizontal="center" vertical="center"/>
    </xf>
    <xf numFmtId="0" fontId="1" fillId="3" borderId="8" xfId="0" quotePrefix="1" applyFont="1" applyFill="1" applyBorder="1" applyAlignment="1">
      <alignment vertical="center"/>
    </xf>
    <xf numFmtId="0" fontId="1" fillId="3" borderId="8" xfId="1" applyFont="1" applyFill="1" applyBorder="1" applyAlignment="1">
      <alignment vertical="center" wrapText="1"/>
    </xf>
    <xf numFmtId="0" fontId="3" fillId="3" borderId="8" xfId="0" applyFont="1" applyFill="1" applyBorder="1" applyAlignment="1">
      <alignment vertical="center" wrapText="1"/>
    </xf>
    <xf numFmtId="164" fontId="1" fillId="3" borderId="8" xfId="1" applyNumberFormat="1" applyFont="1" applyFill="1" applyBorder="1" applyAlignment="1">
      <alignment vertical="center"/>
    </xf>
    <xf numFmtId="0" fontId="1" fillId="3" borderId="8" xfId="0" applyFont="1" applyFill="1" applyBorder="1" applyAlignment="1">
      <alignment vertical="center"/>
    </xf>
    <xf numFmtId="165" fontId="1" fillId="3" borderId="8" xfId="2" applyNumberFormat="1" applyFont="1" applyFill="1" applyBorder="1" applyAlignment="1">
      <alignment vertical="center"/>
    </xf>
    <xf numFmtId="41" fontId="1" fillId="3" borderId="8" xfId="0" applyNumberFormat="1" applyFont="1" applyFill="1" applyBorder="1" applyAlignment="1">
      <alignment horizontal="left" vertical="center"/>
    </xf>
    <xf numFmtId="41" fontId="1" fillId="3" borderId="8" xfId="0" applyNumberFormat="1" applyFont="1" applyFill="1" applyBorder="1" applyAlignment="1">
      <alignment vertical="center"/>
    </xf>
    <xf numFmtId="166" fontId="15" fillId="2" borderId="4" xfId="3" applyNumberFormat="1" applyFont="1" applyFill="1" applyBorder="1" applyAlignment="1">
      <alignment vertical="center" wrapText="1"/>
    </xf>
    <xf numFmtId="164" fontId="1" fillId="2" borderId="4" xfId="0" quotePrefix="1" applyNumberFormat="1" applyFont="1" applyFill="1" applyBorder="1" applyAlignment="1">
      <alignment vertical="center"/>
    </xf>
    <xf numFmtId="0" fontId="1" fillId="0" borderId="4" xfId="0" applyFont="1" applyBorder="1" applyAlignment="1">
      <alignment vertical="center" wrapText="1"/>
    </xf>
    <xf numFmtId="0" fontId="1" fillId="2" borderId="4" xfId="0" applyFont="1" applyFill="1" applyBorder="1" applyAlignment="1">
      <alignment vertical="center" wrapText="1"/>
    </xf>
    <xf numFmtId="165" fontId="1" fillId="2" borderId="6" xfId="2" applyNumberFormat="1" applyFont="1" applyFill="1" applyBorder="1" applyAlignment="1">
      <alignment vertical="center"/>
    </xf>
    <xf numFmtId="0" fontId="1" fillId="0" borderId="6" xfId="0" applyFont="1" applyBorder="1" applyAlignment="1">
      <alignment vertical="center"/>
    </xf>
    <xf numFmtId="164" fontId="1" fillId="0" borderId="6" xfId="1" applyNumberFormat="1" applyFont="1" applyBorder="1" applyAlignment="1">
      <alignment vertical="center"/>
    </xf>
    <xf numFmtId="0" fontId="3" fillId="0" borderId="6" xfId="0" applyFont="1" applyBorder="1" applyAlignment="1">
      <alignment vertical="center" wrapText="1"/>
    </xf>
    <xf numFmtId="3" fontId="13" fillId="3" borderId="0" xfId="0" applyNumberFormat="1" applyFont="1" applyFill="1" applyAlignment="1">
      <alignment horizontal="center"/>
    </xf>
    <xf numFmtId="3" fontId="2" fillId="3" borderId="0" xfId="0" applyNumberFormat="1" applyFont="1" applyFill="1" applyAlignment="1">
      <alignment horizontal="center"/>
    </xf>
    <xf numFmtId="0" fontId="6" fillId="3" borderId="4" xfId="0" applyFont="1" applyFill="1" applyBorder="1" applyAlignment="1">
      <alignment horizontal="center" vertical="center" wrapText="1"/>
    </xf>
    <xf numFmtId="0" fontId="6" fillId="0" borderId="0" xfId="0" applyFont="1" applyAlignment="1">
      <alignment horizontal="center"/>
    </xf>
    <xf numFmtId="0" fontId="6" fillId="3" borderId="4" xfId="0" applyFont="1" applyFill="1" applyBorder="1" applyAlignment="1">
      <alignment horizontal="center" vertical="center"/>
    </xf>
    <xf numFmtId="3" fontId="6" fillId="3" borderId="4" xfId="0" applyNumberFormat="1" applyFont="1" applyFill="1" applyBorder="1" applyAlignment="1">
      <alignment horizontal="center" vertical="center" wrapText="1"/>
    </xf>
    <xf numFmtId="3" fontId="6" fillId="3" borderId="4" xfId="0" applyNumberFormat="1" applyFont="1" applyFill="1" applyBorder="1" applyAlignment="1">
      <alignment horizontal="center" vertical="center"/>
    </xf>
    <xf numFmtId="0" fontId="1" fillId="0" borderId="0" xfId="0" applyFont="1" applyBorder="1" applyAlignment="1">
      <alignment horizontal="left" vertical="center" wrapText="1"/>
    </xf>
    <xf numFmtId="0" fontId="1" fillId="0" borderId="0" xfId="0" applyFont="1" applyBorder="1" applyAlignment="1">
      <alignment horizontal="left"/>
    </xf>
    <xf numFmtId="0" fontId="1" fillId="0" borderId="0" xfId="0" applyFont="1" applyBorder="1" applyAlignment="1">
      <alignment horizontal="center"/>
    </xf>
    <xf numFmtId="0" fontId="2" fillId="0" borderId="0" xfId="0" applyFont="1" applyAlignment="1">
      <alignment horizontal="center"/>
    </xf>
    <xf numFmtId="0" fontId="1" fillId="0" borderId="0" xfId="0" applyFont="1" applyAlignment="1">
      <alignment horizontal="left"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0" borderId="4" xfId="0" applyFont="1" applyBorder="1" applyAlignment="1">
      <alignment horizontal="center" vertical="center" wrapText="1"/>
    </xf>
    <xf numFmtId="0" fontId="1" fillId="3" borderId="0" xfId="0" applyFont="1" applyFill="1" applyBorder="1" applyAlignment="1">
      <alignment horizontal="left" vertical="center" wrapText="1"/>
    </xf>
    <xf numFmtId="0" fontId="1" fillId="3" borderId="0" xfId="0" applyFont="1" applyFill="1" applyBorder="1" applyAlignment="1">
      <alignment horizontal="left"/>
    </xf>
    <xf numFmtId="0" fontId="1" fillId="3" borderId="0" xfId="0" applyFont="1" applyFill="1" applyBorder="1" applyAlignment="1">
      <alignment horizontal="center"/>
    </xf>
    <xf numFmtId="0" fontId="2" fillId="3" borderId="0" xfId="0" applyFont="1" applyFill="1" applyAlignment="1">
      <alignment horizontal="center"/>
    </xf>
    <xf numFmtId="0" fontId="1" fillId="3" borderId="0" xfId="0" applyFont="1" applyFill="1" applyAlignment="1">
      <alignment horizontal="left" vertical="center" wrapText="1"/>
    </xf>
    <xf numFmtId="0" fontId="2" fillId="3" borderId="1"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cellXfs>
  <cellStyles count="4">
    <cellStyle name="Comma" xfId="3" builtinId="3"/>
    <cellStyle name="Comma 2" xfId="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lu%2050%20pw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lu%2047%20blor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lu43sm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lu%2045MG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AL"/>
      <sheetName val="51B.525119"/>
      <sheetName val="51B.525112"/>
      <sheetName val="52B.525112"/>
      <sheetName val="52B.525115"/>
      <sheetName val="52BD.525113"/>
      <sheetName val="52BD.525115"/>
      <sheetName val="54BD.525112"/>
    </sheetNames>
    <sheetDataSet>
      <sheetData sheetId="0">
        <row r="45">
          <cell r="F45">
            <v>36495000</v>
          </cell>
        </row>
        <row r="56">
          <cell r="F56">
            <v>32950400</v>
          </cell>
        </row>
        <row r="62">
          <cell r="F62">
            <v>66559000</v>
          </cell>
        </row>
        <row r="65">
          <cell r="F65">
            <v>85006250</v>
          </cell>
        </row>
        <row r="76">
          <cell r="F76">
            <v>2350000</v>
          </cell>
        </row>
        <row r="100">
          <cell r="F100">
            <v>11118000</v>
          </cell>
        </row>
        <row r="105">
          <cell r="F105">
            <v>3965000</v>
          </cell>
        </row>
        <row r="136">
          <cell r="F136">
            <v>2850000</v>
          </cell>
        </row>
        <row r="137">
          <cell r="F137">
            <v>1000000</v>
          </cell>
        </row>
        <row r="138">
          <cell r="F138">
            <v>6300000</v>
          </cell>
        </row>
        <row r="141">
          <cell r="F141">
            <v>1700000</v>
          </cell>
        </row>
        <row r="142">
          <cell r="F142">
            <v>1200000</v>
          </cell>
        </row>
        <row r="348">
          <cell r="F348">
            <v>1470000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eal"/>
      <sheetName val="51B.525121"/>
      <sheetName val="52B.525112"/>
      <sheetName val="52B.525113 "/>
      <sheetName val="52BA.525113"/>
      <sheetName val="53BA.525113"/>
      <sheetName val="53BA.525112"/>
    </sheetNames>
    <sheetDataSet>
      <sheetData sheetId="0">
        <row r="21">
          <cell r="F21">
            <v>3675000</v>
          </cell>
        </row>
        <row r="56">
          <cell r="F56">
            <v>7935000</v>
          </cell>
        </row>
        <row r="209">
          <cell r="F209">
            <v>1250000</v>
          </cell>
        </row>
      </sheetData>
      <sheetData sheetId="1"/>
      <sheetData sheetId="2"/>
      <sheetData sheetId="3"/>
      <sheetData sheetId="4"/>
      <sheetData sheetId="5">
        <row r="16">
          <cell r="G16">
            <v>750000</v>
          </cell>
        </row>
      </sheetData>
      <sheetData sheetId="6">
        <row r="16">
          <cell r="G16">
            <v>1460000</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real"/>
      <sheetName val="51B.525112"/>
      <sheetName val="51B.525115 "/>
      <sheetName val="51B.525119"/>
      <sheetName val="52B.525112"/>
      <sheetName val="52B.525115 "/>
      <sheetName val="53BI.525115"/>
      <sheetName val="53BI.525119"/>
      <sheetName val="Sheet3"/>
    </sheetNames>
    <sheetDataSet>
      <sheetData sheetId="0">
        <row r="59">
          <cell r="F59">
            <v>6300000</v>
          </cell>
        </row>
      </sheetData>
      <sheetData sheetId="1"/>
      <sheetData sheetId="2"/>
      <sheetData sheetId="3">
        <row r="14">
          <cell r="D14" t="str">
            <v>Biaya seminar, workshop, pelatihan bagi tenaga pendidik dan kependidikan berupa berupa bantuan penerbitan HAKI di bidang penelitian dalam bentuk buku berjudul " Baju Kanguru Model Ting Top untuk bayi prematur : an Ida Riyanti, SSiT, M.Kes dkk</v>
          </cell>
        </row>
      </sheetData>
      <sheetData sheetId="4"/>
      <sheetData sheetId="5"/>
      <sheetData sheetId="6"/>
      <sheetData sheetId="7"/>
      <sheetData sheetId="8"/>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REAL"/>
      <sheetName val="51B.525121"/>
      <sheetName val="51B.525113"/>
      <sheetName val="52B.525112"/>
      <sheetName val="52B.525115"/>
      <sheetName val="52BC.525113"/>
      <sheetName val="52BC.525115"/>
      <sheetName val="52BH.525113 "/>
      <sheetName val="52BH.525115"/>
      <sheetName val="52BK.525113"/>
    </sheetNames>
    <sheetDataSet>
      <sheetData sheetId="0">
        <row r="64">
          <cell r="F64">
            <v>72084250</v>
          </cell>
        </row>
        <row r="95">
          <cell r="F95">
            <v>3350000</v>
          </cell>
        </row>
        <row r="129">
          <cell r="F129">
            <v>9250000</v>
          </cell>
        </row>
      </sheetData>
      <sheetData sheetId="1"/>
      <sheetData sheetId="2"/>
      <sheetData sheetId="3"/>
      <sheetData sheetId="4">
        <row r="15">
          <cell r="D15" t="str">
            <v>Biaya perjalanan dinas dalam rangka kegiatan sosialisasi dan verifikasi aplikasi tata laksana cetak ijazah dan transkrip pada tanggal 4 September 2020 di Poltekkes Kemenkes Semarang a.n Muzayyanatur Rakhmawati,SKM</v>
          </cell>
        </row>
      </sheetData>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K416"/>
  <sheetViews>
    <sheetView tabSelected="1" topLeftCell="A16" workbookViewId="0">
      <selection activeCell="C24" sqref="C24"/>
    </sheetView>
  </sheetViews>
  <sheetFormatPr defaultRowHeight="18.75"/>
  <cols>
    <col min="1" max="1" width="8.5" style="15" customWidth="1"/>
    <col min="2" max="2" width="33.296875" style="44" customWidth="1"/>
    <col min="3" max="3" width="10.796875" style="15" customWidth="1"/>
    <col min="4" max="4" width="11.296875" style="140" customWidth="1"/>
    <col min="5" max="5" width="9.796875" style="22" customWidth="1"/>
    <col min="6" max="6" width="12" style="15" customWidth="1"/>
    <col min="7" max="7" width="11.5" style="15" customWidth="1"/>
    <col min="8" max="8" width="2.796875" style="15" customWidth="1"/>
    <col min="9" max="9" width="2.296875" style="15" customWidth="1"/>
    <col min="10" max="10" width="2.69921875" customWidth="1"/>
    <col min="11" max="11" width="14.296875" bestFit="1" customWidth="1"/>
  </cols>
  <sheetData>
    <row r="1" spans="1:11">
      <c r="A1" s="223" t="s">
        <v>444</v>
      </c>
      <c r="B1" s="223"/>
      <c r="C1" s="223"/>
      <c r="D1" s="223"/>
      <c r="E1" s="223"/>
      <c r="F1" s="223"/>
      <c r="G1" s="223"/>
      <c r="H1" s="223"/>
      <c r="I1" s="223"/>
    </row>
    <row r="2" spans="1:11">
      <c r="A2" s="223" t="s">
        <v>41</v>
      </c>
      <c r="B2" s="223"/>
      <c r="C2" s="223"/>
      <c r="D2" s="223"/>
      <c r="E2" s="223"/>
      <c r="F2" s="223"/>
      <c r="G2" s="223"/>
      <c r="H2" s="223"/>
      <c r="I2" s="223"/>
    </row>
    <row r="3" spans="1:11">
      <c r="A3" s="223" t="s">
        <v>42</v>
      </c>
      <c r="B3" s="223"/>
      <c r="C3" s="223"/>
      <c r="D3" s="223"/>
      <c r="E3" s="223"/>
      <c r="F3" s="223"/>
      <c r="G3" s="223"/>
      <c r="H3" s="223"/>
      <c r="I3" s="223"/>
    </row>
    <row r="4" spans="1:11">
      <c r="A4" s="223" t="s">
        <v>445</v>
      </c>
      <c r="B4" s="223"/>
      <c r="C4" s="223"/>
      <c r="D4" s="223"/>
      <c r="E4" s="223"/>
      <c r="F4" s="223"/>
      <c r="G4" s="223"/>
      <c r="H4" s="223"/>
      <c r="I4" s="223"/>
    </row>
    <row r="5" spans="1:11">
      <c r="C5" s="74"/>
      <c r="D5" s="75"/>
      <c r="E5" s="76"/>
      <c r="F5" s="98"/>
      <c r="G5" s="98"/>
      <c r="H5" s="117"/>
      <c r="I5" s="117"/>
    </row>
    <row r="6" spans="1:11">
      <c r="C6" s="74"/>
      <c r="D6" s="75"/>
      <c r="E6" s="76"/>
      <c r="F6" s="98"/>
      <c r="G6" s="98"/>
      <c r="H6" s="117"/>
      <c r="I6" s="117"/>
    </row>
    <row r="7" spans="1:11" ht="18.75" customHeight="1">
      <c r="A7" s="224" t="s">
        <v>43</v>
      </c>
      <c r="B7" s="224" t="s">
        <v>44</v>
      </c>
      <c r="C7" s="225" t="s">
        <v>45</v>
      </c>
      <c r="D7" s="226" t="s">
        <v>46</v>
      </c>
      <c r="E7" s="226"/>
      <c r="F7" s="226" t="s">
        <v>19</v>
      </c>
      <c r="G7" s="226" t="s">
        <v>47</v>
      </c>
      <c r="H7" s="222" t="s">
        <v>48</v>
      </c>
      <c r="I7" s="222"/>
    </row>
    <row r="8" spans="1:11">
      <c r="A8" s="224"/>
      <c r="B8" s="224"/>
      <c r="C8" s="225"/>
      <c r="D8" s="163" t="s">
        <v>49</v>
      </c>
      <c r="E8" s="164" t="s">
        <v>50</v>
      </c>
      <c r="F8" s="226"/>
      <c r="G8" s="226"/>
      <c r="H8" s="222"/>
      <c r="I8" s="222"/>
    </row>
    <row r="9" spans="1:11">
      <c r="A9" s="45" t="s">
        <v>51</v>
      </c>
      <c r="B9" s="46" t="s">
        <v>52</v>
      </c>
      <c r="C9" s="77">
        <v>5143999000</v>
      </c>
      <c r="D9" s="77" t="s">
        <v>53</v>
      </c>
      <c r="E9" s="78"/>
      <c r="F9" s="118"/>
      <c r="G9" s="118"/>
      <c r="H9" s="119"/>
      <c r="I9" s="119"/>
    </row>
    <row r="10" spans="1:11" ht="34.5" customHeight="1">
      <c r="A10" s="47" t="s">
        <v>54</v>
      </c>
      <c r="B10" s="48" t="s">
        <v>55</v>
      </c>
      <c r="C10" s="79">
        <v>5143999000</v>
      </c>
      <c r="D10" s="79" t="s">
        <v>53</v>
      </c>
      <c r="E10" s="69"/>
      <c r="F10" s="120"/>
      <c r="G10" s="120"/>
      <c r="H10" s="121"/>
      <c r="I10" s="121"/>
    </row>
    <row r="11" spans="1:11">
      <c r="A11" s="47" t="s">
        <v>56</v>
      </c>
      <c r="B11" s="48" t="s">
        <v>57</v>
      </c>
      <c r="C11" s="79">
        <v>5143999000</v>
      </c>
      <c r="D11" s="79" t="s">
        <v>53</v>
      </c>
      <c r="E11" s="69"/>
      <c r="F11" s="120"/>
      <c r="G11" s="120"/>
      <c r="H11" s="121"/>
      <c r="I11" s="121"/>
    </row>
    <row r="12" spans="1:11">
      <c r="A12" s="49" t="s">
        <v>58</v>
      </c>
      <c r="B12" s="50" t="s">
        <v>59</v>
      </c>
      <c r="C12" s="80">
        <v>780817000</v>
      </c>
      <c r="D12" s="80">
        <f>D14+D23+D32+D44</f>
        <v>384440030</v>
      </c>
      <c r="E12" s="81"/>
      <c r="F12" s="82">
        <f>E12+D12</f>
        <v>384440030</v>
      </c>
      <c r="G12" s="82">
        <f>C12-F12</f>
        <v>396376970</v>
      </c>
      <c r="H12" s="51">
        <f>F12/C12*100</f>
        <v>49.235612185697804</v>
      </c>
      <c r="I12" s="49" t="s">
        <v>60</v>
      </c>
    </row>
    <row r="13" spans="1:11">
      <c r="A13" s="47" t="s">
        <v>61</v>
      </c>
      <c r="B13" s="48" t="s">
        <v>62</v>
      </c>
      <c r="C13" s="79">
        <f>C14+C23+C32+C44+C53</f>
        <v>1547715000</v>
      </c>
      <c r="D13" s="79">
        <f>D14+D23+D32+D44+D53</f>
        <v>475324930</v>
      </c>
      <c r="E13" s="79">
        <f>E14+E23+E32+E44+E53</f>
        <v>5350000</v>
      </c>
      <c r="F13" s="122"/>
      <c r="G13" s="120">
        <f t="shared" ref="G13:G107" si="0">C13-F13</f>
        <v>1547715000</v>
      </c>
      <c r="H13" s="123">
        <f t="shared" ref="H13:H107" si="1">F13/C13*100</f>
        <v>0</v>
      </c>
      <c r="I13" s="121" t="s">
        <v>60</v>
      </c>
    </row>
    <row r="14" spans="1:11">
      <c r="A14" s="52" t="s">
        <v>63</v>
      </c>
      <c r="B14" s="53" t="s">
        <v>64</v>
      </c>
      <c r="C14" s="83">
        <f>SUM(C15:C22)</f>
        <v>235655000</v>
      </c>
      <c r="D14" s="83">
        <f>SUM(D15:D21)</f>
        <v>74249000</v>
      </c>
      <c r="E14" s="83">
        <f>SUM(E15:E21)</f>
        <v>350000</v>
      </c>
      <c r="F14" s="120">
        <f t="shared" ref="F14:F105" si="2">E14+D14</f>
        <v>74599000</v>
      </c>
      <c r="G14" s="120">
        <f t="shared" si="0"/>
        <v>161056000</v>
      </c>
      <c r="H14" s="123">
        <f t="shared" si="1"/>
        <v>31.656022575375019</v>
      </c>
      <c r="I14" s="121" t="s">
        <v>60</v>
      </c>
    </row>
    <row r="15" spans="1:11" ht="31.5" customHeight="1">
      <c r="A15" s="47" t="s">
        <v>53</v>
      </c>
      <c r="B15" s="48" t="s">
        <v>65</v>
      </c>
      <c r="C15" s="79">
        <v>28125000</v>
      </c>
      <c r="D15" s="84">
        <v>28000000</v>
      </c>
      <c r="E15" s="120"/>
      <c r="F15" s="120">
        <f t="shared" si="2"/>
        <v>28000000</v>
      </c>
      <c r="G15" s="120">
        <f t="shared" si="0"/>
        <v>125000</v>
      </c>
      <c r="H15" s="123">
        <f t="shared" si="1"/>
        <v>99.555555555555557</v>
      </c>
      <c r="I15" s="121" t="s">
        <v>60</v>
      </c>
      <c r="K15">
        <v>28000000</v>
      </c>
    </row>
    <row r="16" spans="1:11">
      <c r="A16" s="47" t="s">
        <v>53</v>
      </c>
      <c r="B16" s="48" t="s">
        <v>66</v>
      </c>
      <c r="C16" s="79">
        <v>9500000</v>
      </c>
      <c r="D16" s="84">
        <v>9499000</v>
      </c>
      <c r="E16" s="120">
        <v>0</v>
      </c>
      <c r="F16" s="120">
        <f t="shared" si="2"/>
        <v>9499000</v>
      </c>
      <c r="G16" s="120">
        <f t="shared" si="0"/>
        <v>1000</v>
      </c>
      <c r="H16" s="123">
        <f t="shared" si="1"/>
        <v>99.989473684210523</v>
      </c>
      <c r="I16" s="121" t="s">
        <v>60</v>
      </c>
      <c r="K16">
        <v>4250000</v>
      </c>
    </row>
    <row r="17" spans="1:11" ht="28.5">
      <c r="A17" s="47" t="s">
        <v>53</v>
      </c>
      <c r="B17" s="48" t="s">
        <v>286</v>
      </c>
      <c r="C17" s="79">
        <v>10500000</v>
      </c>
      <c r="D17" s="84">
        <v>10395000</v>
      </c>
      <c r="E17" s="120">
        <v>0</v>
      </c>
      <c r="F17" s="120">
        <f t="shared" si="2"/>
        <v>10395000</v>
      </c>
      <c r="G17" s="120">
        <f t="shared" si="0"/>
        <v>105000</v>
      </c>
      <c r="H17" s="123">
        <f t="shared" si="1"/>
        <v>99</v>
      </c>
      <c r="I17" s="121" t="s">
        <v>60</v>
      </c>
      <c r="K17">
        <v>7770000</v>
      </c>
    </row>
    <row r="18" spans="1:11" ht="33" customHeight="1">
      <c r="A18" s="47" t="s">
        <v>53</v>
      </c>
      <c r="B18" s="48" t="s">
        <v>67</v>
      </c>
      <c r="C18" s="79">
        <v>9600000</v>
      </c>
      <c r="D18" s="84">
        <v>0</v>
      </c>
      <c r="E18" s="68"/>
      <c r="F18" s="120">
        <f t="shared" si="2"/>
        <v>0</v>
      </c>
      <c r="G18" s="120">
        <f t="shared" si="0"/>
        <v>9600000</v>
      </c>
      <c r="H18" s="123">
        <f t="shared" si="1"/>
        <v>0</v>
      </c>
      <c r="I18" s="121" t="s">
        <v>60</v>
      </c>
      <c r="K18">
        <v>0</v>
      </c>
    </row>
    <row r="19" spans="1:11" ht="42.75" customHeight="1">
      <c r="A19" s="47" t="s">
        <v>53</v>
      </c>
      <c r="B19" s="48" t="s">
        <v>68</v>
      </c>
      <c r="C19" s="79">
        <v>10500000</v>
      </c>
      <c r="D19" s="84">
        <v>10500000</v>
      </c>
      <c r="E19" s="68"/>
      <c r="F19" s="120">
        <f t="shared" si="2"/>
        <v>10500000</v>
      </c>
      <c r="G19" s="120">
        <f t="shared" si="0"/>
        <v>0</v>
      </c>
      <c r="H19" s="123">
        <f t="shared" si="1"/>
        <v>100</v>
      </c>
      <c r="I19" s="121" t="s">
        <v>60</v>
      </c>
      <c r="K19">
        <v>10500000</v>
      </c>
    </row>
    <row r="20" spans="1:11" ht="36" customHeight="1">
      <c r="A20" s="47" t="s">
        <v>53</v>
      </c>
      <c r="B20" s="48" t="s">
        <v>69</v>
      </c>
      <c r="C20" s="79">
        <v>20580000</v>
      </c>
      <c r="D20" s="84">
        <v>9730000</v>
      </c>
      <c r="E20" s="68">
        <v>0</v>
      </c>
      <c r="F20" s="120">
        <f t="shared" si="2"/>
        <v>9730000</v>
      </c>
      <c r="G20" s="120">
        <f t="shared" si="0"/>
        <v>10850000</v>
      </c>
      <c r="H20" s="123">
        <f t="shared" si="1"/>
        <v>47.278911564625851</v>
      </c>
      <c r="I20" s="121" t="s">
        <v>60</v>
      </c>
      <c r="K20">
        <v>5845000</v>
      </c>
    </row>
    <row r="21" spans="1:11" ht="39.75" customHeight="1">
      <c r="A21" s="47"/>
      <c r="B21" s="67" t="s">
        <v>281</v>
      </c>
      <c r="C21" s="79">
        <v>6650000</v>
      </c>
      <c r="D21" s="84">
        <v>6125000</v>
      </c>
      <c r="E21" s="68">
        <v>350000</v>
      </c>
      <c r="F21" s="120">
        <f t="shared" si="2"/>
        <v>6475000</v>
      </c>
      <c r="G21" s="120">
        <f t="shared" si="0"/>
        <v>175000</v>
      </c>
      <c r="H21" s="123">
        <f t="shared" si="1"/>
        <v>97.368421052631575</v>
      </c>
      <c r="I21" s="121" t="s">
        <v>60</v>
      </c>
    </row>
    <row r="22" spans="1:11">
      <c r="A22" s="47"/>
      <c r="B22" s="48" t="s">
        <v>332</v>
      </c>
      <c r="C22" s="79">
        <v>140200000</v>
      </c>
      <c r="D22" s="84"/>
      <c r="E22" s="68"/>
      <c r="F22" s="120">
        <f t="shared" si="2"/>
        <v>0</v>
      </c>
      <c r="G22" s="120">
        <f t="shared" si="0"/>
        <v>140200000</v>
      </c>
      <c r="H22" s="123">
        <f t="shared" si="1"/>
        <v>0</v>
      </c>
      <c r="I22" s="121" t="s">
        <v>60</v>
      </c>
    </row>
    <row r="23" spans="1:11" ht="26.25" customHeight="1">
      <c r="A23" s="52" t="s">
        <v>70</v>
      </c>
      <c r="B23" s="53" t="s">
        <v>71</v>
      </c>
      <c r="C23" s="83">
        <f>SUM(C24:C31)</f>
        <v>82350000</v>
      </c>
      <c r="D23" s="83">
        <f>SUM(D24:D31)</f>
        <v>49840000</v>
      </c>
      <c r="E23" s="83">
        <f>SUM(E24:E31)</f>
        <v>5000000</v>
      </c>
      <c r="F23" s="120">
        <f t="shared" si="2"/>
        <v>54840000</v>
      </c>
      <c r="G23" s="120">
        <f t="shared" si="0"/>
        <v>27510000</v>
      </c>
      <c r="H23" s="123">
        <f t="shared" si="1"/>
        <v>66.593806921675764</v>
      </c>
      <c r="I23" s="121" t="s">
        <v>60</v>
      </c>
      <c r="K23" s="101">
        <f>F17-D17</f>
        <v>0</v>
      </c>
    </row>
    <row r="24" spans="1:11" ht="36" customHeight="1">
      <c r="A24" s="47" t="s">
        <v>53</v>
      </c>
      <c r="B24" s="48" t="s">
        <v>72</v>
      </c>
      <c r="C24" s="79">
        <v>5400000</v>
      </c>
      <c r="D24" s="79">
        <v>0</v>
      </c>
      <c r="E24" s="69"/>
      <c r="F24" s="120">
        <f t="shared" si="2"/>
        <v>0</v>
      </c>
      <c r="G24" s="120">
        <f t="shared" si="0"/>
        <v>5400000</v>
      </c>
      <c r="H24" s="123">
        <f t="shared" si="1"/>
        <v>0</v>
      </c>
      <c r="I24" s="121" t="s">
        <v>60</v>
      </c>
    </row>
    <row r="25" spans="1:11" ht="41.25" customHeight="1">
      <c r="A25" s="47" t="s">
        <v>53</v>
      </c>
      <c r="B25" s="48" t="s">
        <v>73</v>
      </c>
      <c r="C25" s="79">
        <v>4800000</v>
      </c>
      <c r="D25" s="79">
        <v>4500000</v>
      </c>
      <c r="E25" s="68">
        <v>0</v>
      </c>
      <c r="F25" s="120">
        <f t="shared" si="2"/>
        <v>4500000</v>
      </c>
      <c r="G25" s="120">
        <f t="shared" si="0"/>
        <v>300000</v>
      </c>
      <c r="H25" s="123">
        <f t="shared" si="1"/>
        <v>93.75</v>
      </c>
      <c r="I25" s="121" t="s">
        <v>60</v>
      </c>
      <c r="K25" s="101">
        <f>F20+10000000</f>
        <v>19730000</v>
      </c>
    </row>
    <row r="26" spans="1:11" ht="40.5" customHeight="1">
      <c r="A26" s="47" t="s">
        <v>53</v>
      </c>
      <c r="B26" s="48" t="s">
        <v>74</v>
      </c>
      <c r="C26" s="79">
        <v>1250000</v>
      </c>
      <c r="D26" s="79">
        <v>600000</v>
      </c>
      <c r="E26" s="68">
        <v>0</v>
      </c>
      <c r="F26" s="120">
        <f t="shared" si="2"/>
        <v>600000</v>
      </c>
      <c r="G26" s="120">
        <f t="shared" si="0"/>
        <v>650000</v>
      </c>
      <c r="H26" s="123">
        <f t="shared" si="1"/>
        <v>48</v>
      </c>
      <c r="I26" s="121" t="s">
        <v>60</v>
      </c>
    </row>
    <row r="27" spans="1:11" ht="40.5" customHeight="1">
      <c r="A27" s="47" t="s">
        <v>53</v>
      </c>
      <c r="B27" s="48" t="s">
        <v>75</v>
      </c>
      <c r="C27" s="79">
        <v>18900000</v>
      </c>
      <c r="D27" s="79">
        <v>7700000</v>
      </c>
      <c r="E27" s="68">
        <v>0</v>
      </c>
      <c r="F27" s="120">
        <f t="shared" si="2"/>
        <v>7700000</v>
      </c>
      <c r="G27" s="120">
        <f t="shared" si="0"/>
        <v>11200000</v>
      </c>
      <c r="H27" s="123">
        <f t="shared" si="1"/>
        <v>40.74074074074074</v>
      </c>
      <c r="I27" s="121" t="s">
        <v>60</v>
      </c>
    </row>
    <row r="28" spans="1:11" ht="40.5" customHeight="1">
      <c r="A28" s="47" t="s">
        <v>53</v>
      </c>
      <c r="B28" s="48" t="s">
        <v>76</v>
      </c>
      <c r="C28" s="79">
        <v>5000000</v>
      </c>
      <c r="D28" s="79">
        <v>5000000</v>
      </c>
      <c r="E28" s="69"/>
      <c r="F28" s="120">
        <f t="shared" si="2"/>
        <v>5000000</v>
      </c>
      <c r="G28" s="120">
        <f t="shared" si="0"/>
        <v>0</v>
      </c>
      <c r="H28" s="123">
        <f>F28/C28*100</f>
        <v>100</v>
      </c>
      <c r="I28" s="121" t="s">
        <v>60</v>
      </c>
    </row>
    <row r="29" spans="1:11" s="71" customFormat="1" ht="40.5" customHeight="1">
      <c r="A29" s="47"/>
      <c r="B29" s="67" t="s">
        <v>282</v>
      </c>
      <c r="C29" s="79">
        <v>24000000</v>
      </c>
      <c r="D29" s="79">
        <v>21540000</v>
      </c>
      <c r="E29" s="68"/>
      <c r="F29" s="120">
        <f t="shared" si="2"/>
        <v>21540000</v>
      </c>
      <c r="G29" s="120">
        <f t="shared" si="0"/>
        <v>2460000</v>
      </c>
      <c r="H29" s="123">
        <f t="shared" ref="H29:H31" si="3">F29/C29*100</f>
        <v>89.75</v>
      </c>
      <c r="I29" s="121" t="s">
        <v>60</v>
      </c>
    </row>
    <row r="30" spans="1:11" s="71" customFormat="1" ht="40.5" customHeight="1">
      <c r="A30" s="60"/>
      <c r="B30" s="124" t="s">
        <v>283</v>
      </c>
      <c r="C30" s="85">
        <v>2000000</v>
      </c>
      <c r="D30" s="85">
        <v>2000000</v>
      </c>
      <c r="E30" s="70">
        <v>0</v>
      </c>
      <c r="F30" s="125">
        <f t="shared" si="2"/>
        <v>2000000</v>
      </c>
      <c r="G30" s="125">
        <f t="shared" si="0"/>
        <v>0</v>
      </c>
      <c r="H30" s="126">
        <f t="shared" si="3"/>
        <v>100</v>
      </c>
      <c r="I30" s="127" t="s">
        <v>60</v>
      </c>
    </row>
    <row r="31" spans="1:11">
      <c r="A31" s="60"/>
      <c r="B31" s="124" t="s">
        <v>284</v>
      </c>
      <c r="C31" s="85">
        <v>21000000</v>
      </c>
      <c r="D31" s="85">
        <v>8500000</v>
      </c>
      <c r="E31" s="70">
        <v>5000000</v>
      </c>
      <c r="F31" s="125">
        <f t="shared" si="2"/>
        <v>13500000</v>
      </c>
      <c r="G31" s="125">
        <f t="shared" si="0"/>
        <v>7500000</v>
      </c>
      <c r="H31" s="126">
        <f t="shared" si="3"/>
        <v>64.285714285714292</v>
      </c>
      <c r="I31" s="127" t="s">
        <v>60</v>
      </c>
    </row>
    <row r="32" spans="1:11" ht="39.75" hidden="1" customHeight="1">
      <c r="A32" s="52" t="s">
        <v>77</v>
      </c>
      <c r="B32" s="53" t="s">
        <v>78</v>
      </c>
      <c r="C32" s="83">
        <f>SUM(C33:C43)</f>
        <v>156075000</v>
      </c>
      <c r="D32" s="83">
        <f>SUM(D33:D43)</f>
        <v>76785330</v>
      </c>
      <c r="E32" s="83">
        <f>SUM(E33:E43)</f>
        <v>0</v>
      </c>
      <c r="F32" s="128">
        <f>E32+D32</f>
        <v>76785330</v>
      </c>
      <c r="G32" s="128">
        <f t="shared" si="0"/>
        <v>79289670</v>
      </c>
      <c r="H32" s="129">
        <f t="shared" si="1"/>
        <v>49.197712638154734</v>
      </c>
      <c r="I32" s="130" t="s">
        <v>60</v>
      </c>
    </row>
    <row r="33" spans="1:11" ht="36.75" hidden="1" customHeight="1">
      <c r="A33" s="47" t="s">
        <v>53</v>
      </c>
      <c r="B33" s="48" t="s">
        <v>79</v>
      </c>
      <c r="C33" s="79">
        <v>19000000</v>
      </c>
      <c r="D33" s="79">
        <v>0</v>
      </c>
      <c r="E33" s="69"/>
      <c r="F33" s="120">
        <f t="shared" si="2"/>
        <v>0</v>
      </c>
      <c r="G33" s="120">
        <f t="shared" si="0"/>
        <v>19000000</v>
      </c>
      <c r="H33" s="123">
        <f t="shared" si="1"/>
        <v>0</v>
      </c>
      <c r="I33" s="121" t="s">
        <v>60</v>
      </c>
      <c r="K33" s="41">
        <f>F33*2</f>
        <v>0</v>
      </c>
    </row>
    <row r="34" spans="1:11" ht="34.5" hidden="1" customHeight="1">
      <c r="A34" s="47" t="s">
        <v>53</v>
      </c>
      <c r="B34" s="48" t="s">
        <v>80</v>
      </c>
      <c r="C34" s="79">
        <v>37240000</v>
      </c>
      <c r="D34" s="79">
        <v>18620000</v>
      </c>
      <c r="E34" s="68">
        <v>0</v>
      </c>
      <c r="F34" s="120">
        <f t="shared" si="2"/>
        <v>18620000</v>
      </c>
      <c r="G34" s="120">
        <f t="shared" si="0"/>
        <v>18620000</v>
      </c>
      <c r="H34" s="123">
        <f t="shared" si="1"/>
        <v>50</v>
      </c>
      <c r="I34" s="121" t="s">
        <v>60</v>
      </c>
      <c r="K34">
        <v>380000</v>
      </c>
    </row>
    <row r="35" spans="1:11" hidden="1">
      <c r="A35" s="47" t="s">
        <v>53</v>
      </c>
      <c r="B35" s="48" t="s">
        <v>81</v>
      </c>
      <c r="C35" s="79">
        <v>27000000</v>
      </c>
      <c r="D35" s="79">
        <v>14700000</v>
      </c>
      <c r="E35" s="68">
        <v>0</v>
      </c>
      <c r="F35" s="120">
        <f t="shared" si="2"/>
        <v>14700000</v>
      </c>
      <c r="G35" s="120">
        <f t="shared" si="0"/>
        <v>12300000</v>
      </c>
      <c r="H35" s="123">
        <f t="shared" si="1"/>
        <v>54.444444444444443</v>
      </c>
      <c r="I35" s="121" t="s">
        <v>60</v>
      </c>
      <c r="K35">
        <v>15000000</v>
      </c>
    </row>
    <row r="36" spans="1:11" ht="38.25" hidden="1" customHeight="1">
      <c r="A36" s="47" t="s">
        <v>53</v>
      </c>
      <c r="B36" s="48" t="s">
        <v>82</v>
      </c>
      <c r="C36" s="79">
        <v>15000000</v>
      </c>
      <c r="D36" s="79">
        <v>0</v>
      </c>
      <c r="E36" s="84">
        <v>0</v>
      </c>
      <c r="F36" s="120">
        <f t="shared" si="2"/>
        <v>0</v>
      </c>
      <c r="G36" s="120">
        <f t="shared" si="0"/>
        <v>15000000</v>
      </c>
      <c r="H36" s="123">
        <f t="shared" si="1"/>
        <v>0</v>
      </c>
      <c r="I36" s="121" t="s">
        <v>60</v>
      </c>
      <c r="K36" s="101">
        <f>K35-G35</f>
        <v>2700000</v>
      </c>
    </row>
    <row r="37" spans="1:11" ht="34.5" hidden="1" customHeight="1">
      <c r="A37" s="47" t="s">
        <v>53</v>
      </c>
      <c r="B37" s="48" t="s">
        <v>83</v>
      </c>
      <c r="C37" s="79">
        <v>450000</v>
      </c>
      <c r="D37" s="79">
        <v>450000</v>
      </c>
      <c r="E37" s="84">
        <v>0</v>
      </c>
      <c r="F37" s="120">
        <f t="shared" si="2"/>
        <v>450000</v>
      </c>
      <c r="G37" s="120">
        <f t="shared" si="0"/>
        <v>0</v>
      </c>
      <c r="H37" s="123">
        <f t="shared" si="1"/>
        <v>100</v>
      </c>
      <c r="I37" s="121" t="s">
        <v>60</v>
      </c>
    </row>
    <row r="38" spans="1:11" ht="36.75" hidden="1" customHeight="1">
      <c r="A38" s="47" t="s">
        <v>53</v>
      </c>
      <c r="B38" s="48" t="s">
        <v>285</v>
      </c>
      <c r="C38" s="79">
        <v>15000000</v>
      </c>
      <c r="D38" s="79">
        <v>14700000</v>
      </c>
      <c r="E38" s="84">
        <v>0</v>
      </c>
      <c r="F38" s="120">
        <f t="shared" si="2"/>
        <v>14700000</v>
      </c>
      <c r="G38" s="120">
        <f t="shared" si="0"/>
        <v>300000</v>
      </c>
      <c r="H38" s="123">
        <f t="shared" si="1"/>
        <v>98</v>
      </c>
      <c r="I38" s="121" t="s">
        <v>60</v>
      </c>
      <c r="K38" s="101">
        <f>K34+C34</f>
        <v>37620000</v>
      </c>
    </row>
    <row r="39" spans="1:11" ht="28.5" hidden="1">
      <c r="A39" s="47" t="s">
        <v>53</v>
      </c>
      <c r="B39" s="48" t="s">
        <v>84</v>
      </c>
      <c r="C39" s="79">
        <v>28500000</v>
      </c>
      <c r="D39" s="79">
        <v>18145000</v>
      </c>
      <c r="E39" s="84">
        <v>0</v>
      </c>
      <c r="F39" s="120">
        <f t="shared" si="2"/>
        <v>18145000</v>
      </c>
      <c r="G39" s="120">
        <f t="shared" si="0"/>
        <v>10355000</v>
      </c>
      <c r="H39" s="123">
        <f t="shared" si="1"/>
        <v>63.666666666666671</v>
      </c>
      <c r="I39" s="121" t="s">
        <v>60</v>
      </c>
      <c r="K39" s="101">
        <f>E38+G38</f>
        <v>300000</v>
      </c>
    </row>
    <row r="40" spans="1:11" ht="28.5" hidden="1">
      <c r="A40" s="47" t="s">
        <v>53</v>
      </c>
      <c r="B40" s="48" t="s">
        <v>85</v>
      </c>
      <c r="C40" s="79">
        <v>5300000</v>
      </c>
      <c r="D40" s="79">
        <v>5255330</v>
      </c>
      <c r="E40" s="69"/>
      <c r="F40" s="120">
        <f t="shared" si="2"/>
        <v>5255330</v>
      </c>
      <c r="G40" s="120">
        <f t="shared" si="0"/>
        <v>44670</v>
      </c>
      <c r="H40" s="123">
        <f t="shared" si="1"/>
        <v>99.157169811320756</v>
      </c>
      <c r="I40" s="121" t="s">
        <v>60</v>
      </c>
    </row>
    <row r="41" spans="1:11" hidden="1">
      <c r="A41" s="47" t="s">
        <v>53</v>
      </c>
      <c r="B41" s="48" t="s">
        <v>86</v>
      </c>
      <c r="C41" s="79">
        <v>2565000</v>
      </c>
      <c r="D41" s="79">
        <v>2565000</v>
      </c>
      <c r="E41" s="69"/>
      <c r="F41" s="120">
        <f t="shared" si="2"/>
        <v>2565000</v>
      </c>
      <c r="G41" s="120">
        <f t="shared" si="0"/>
        <v>0</v>
      </c>
      <c r="H41" s="123">
        <f t="shared" si="1"/>
        <v>100</v>
      </c>
      <c r="I41" s="121" t="s">
        <v>60</v>
      </c>
    </row>
    <row r="42" spans="1:11" hidden="1">
      <c r="A42" s="47" t="s">
        <v>53</v>
      </c>
      <c r="B42" s="48" t="s">
        <v>87</v>
      </c>
      <c r="C42" s="79">
        <v>2520000</v>
      </c>
      <c r="D42" s="79">
        <v>2350000</v>
      </c>
      <c r="E42" s="69"/>
      <c r="F42" s="120">
        <f t="shared" si="2"/>
        <v>2350000</v>
      </c>
      <c r="G42" s="120">
        <f t="shared" si="0"/>
        <v>170000</v>
      </c>
      <c r="H42" s="123">
        <f t="shared" si="1"/>
        <v>93.253968253968253</v>
      </c>
      <c r="I42" s="121" t="s">
        <v>60</v>
      </c>
    </row>
    <row r="43" spans="1:11" ht="28.5" hidden="1">
      <c r="A43" s="47" t="s">
        <v>53</v>
      </c>
      <c r="B43" s="48" t="s">
        <v>88</v>
      </c>
      <c r="C43" s="79">
        <v>3500000</v>
      </c>
      <c r="D43" s="79">
        <v>0</v>
      </c>
      <c r="E43" s="69"/>
      <c r="F43" s="120">
        <f t="shared" si="2"/>
        <v>0</v>
      </c>
      <c r="G43" s="120">
        <f t="shared" si="0"/>
        <v>3500000</v>
      </c>
      <c r="H43" s="123">
        <f t="shared" si="1"/>
        <v>0</v>
      </c>
      <c r="I43" s="121" t="s">
        <v>60</v>
      </c>
    </row>
    <row r="44" spans="1:11" ht="39.75" hidden="1" customHeight="1">
      <c r="A44" s="54" t="s">
        <v>89</v>
      </c>
      <c r="B44" s="55" t="s">
        <v>90</v>
      </c>
      <c r="C44" s="86">
        <f>SUM(C45:C52)</f>
        <v>265006000</v>
      </c>
      <c r="D44" s="86">
        <f>SUM(D45:D52)</f>
        <v>183565700</v>
      </c>
      <c r="E44" s="86">
        <f>SUM(E45:E52)</f>
        <v>0</v>
      </c>
      <c r="F44" s="120">
        <f t="shared" si="2"/>
        <v>183565700</v>
      </c>
      <c r="G44" s="120">
        <f t="shared" si="0"/>
        <v>81440300</v>
      </c>
      <c r="H44" s="123">
        <f t="shared" si="1"/>
        <v>69.268507128140499</v>
      </c>
      <c r="I44" s="121" t="s">
        <v>60</v>
      </c>
    </row>
    <row r="45" spans="1:11" ht="39" hidden="1" customHeight="1">
      <c r="A45" s="47" t="s">
        <v>53</v>
      </c>
      <c r="B45" s="48" t="s">
        <v>385</v>
      </c>
      <c r="C45" s="79">
        <v>100000000</v>
      </c>
      <c r="D45" s="79">
        <f>[1]REAL!$F$45</f>
        <v>36495000</v>
      </c>
      <c r="E45" s="120">
        <v>0</v>
      </c>
      <c r="F45" s="120">
        <f t="shared" si="2"/>
        <v>36495000</v>
      </c>
      <c r="G45" s="120">
        <f t="shared" si="0"/>
        <v>63505000</v>
      </c>
      <c r="H45" s="123">
        <f t="shared" si="1"/>
        <v>36.494999999999997</v>
      </c>
      <c r="I45" s="121" t="s">
        <v>60</v>
      </c>
      <c r="K45">
        <v>57000000</v>
      </c>
    </row>
    <row r="46" spans="1:11" ht="45" hidden="1" customHeight="1">
      <c r="A46" s="47" t="s">
        <v>53</v>
      </c>
      <c r="B46" s="48" t="s">
        <v>91</v>
      </c>
      <c r="C46" s="79">
        <v>47756000</v>
      </c>
      <c r="D46" s="79">
        <v>46131450</v>
      </c>
      <c r="E46" s="120"/>
      <c r="F46" s="120">
        <f t="shared" si="2"/>
        <v>46131450</v>
      </c>
      <c r="G46" s="120">
        <f t="shared" si="0"/>
        <v>1624550</v>
      </c>
      <c r="H46" s="123">
        <f t="shared" si="1"/>
        <v>96.598228494848811</v>
      </c>
      <c r="I46" s="121" t="s">
        <v>60</v>
      </c>
      <c r="K46" s="101">
        <f>G45-K45</f>
        <v>6505000</v>
      </c>
    </row>
    <row r="47" spans="1:11" ht="45.75" hidden="1" customHeight="1">
      <c r="A47" s="47" t="s">
        <v>53</v>
      </c>
      <c r="B47" s="48" t="s">
        <v>92</v>
      </c>
      <c r="C47" s="79">
        <v>16875000</v>
      </c>
      <c r="D47" s="79">
        <v>16000000</v>
      </c>
      <c r="E47" s="69"/>
      <c r="F47" s="120">
        <f t="shared" si="2"/>
        <v>16000000</v>
      </c>
      <c r="G47" s="120">
        <f t="shared" si="0"/>
        <v>875000</v>
      </c>
      <c r="H47" s="123">
        <f t="shared" si="1"/>
        <v>94.814814814814824</v>
      </c>
      <c r="I47" s="121" t="s">
        <v>60</v>
      </c>
    </row>
    <row r="48" spans="1:11" ht="45.75" hidden="1" customHeight="1">
      <c r="A48" s="47" t="s">
        <v>53</v>
      </c>
      <c r="B48" s="48" t="s">
        <v>93</v>
      </c>
      <c r="C48" s="79">
        <v>19875000</v>
      </c>
      <c r="D48" s="79">
        <v>19875000</v>
      </c>
      <c r="E48" s="69"/>
      <c r="F48" s="120">
        <f t="shared" si="2"/>
        <v>19875000</v>
      </c>
      <c r="G48" s="120">
        <f t="shared" si="0"/>
        <v>0</v>
      </c>
      <c r="H48" s="123">
        <f t="shared" si="1"/>
        <v>100</v>
      </c>
      <c r="I48" s="121" t="s">
        <v>60</v>
      </c>
    </row>
    <row r="49" spans="1:9" ht="36" hidden="1" customHeight="1">
      <c r="A49" s="47" t="s">
        <v>53</v>
      </c>
      <c r="B49" s="48" t="s">
        <v>94</v>
      </c>
      <c r="C49" s="79">
        <v>19000000</v>
      </c>
      <c r="D49" s="79">
        <v>19000000</v>
      </c>
      <c r="E49" s="69"/>
      <c r="F49" s="120">
        <f t="shared" si="2"/>
        <v>19000000</v>
      </c>
      <c r="G49" s="120">
        <f t="shared" si="0"/>
        <v>0</v>
      </c>
      <c r="H49" s="123">
        <f t="shared" si="1"/>
        <v>100</v>
      </c>
      <c r="I49" s="121" t="s">
        <v>60</v>
      </c>
    </row>
    <row r="50" spans="1:9" ht="35.25" hidden="1" customHeight="1">
      <c r="A50" s="47" t="s">
        <v>53</v>
      </c>
      <c r="B50" s="48" t="s">
        <v>95</v>
      </c>
      <c r="C50" s="79">
        <v>30500000</v>
      </c>
      <c r="D50" s="79">
        <v>30296250</v>
      </c>
      <c r="E50" s="68"/>
      <c r="F50" s="120">
        <f t="shared" si="2"/>
        <v>30296250</v>
      </c>
      <c r="G50" s="120">
        <f t="shared" si="0"/>
        <v>203750</v>
      </c>
      <c r="H50" s="123">
        <f t="shared" si="1"/>
        <v>99.331967213114751</v>
      </c>
      <c r="I50" s="121" t="s">
        <v>60</v>
      </c>
    </row>
    <row r="51" spans="1:9" ht="35.25" hidden="1" customHeight="1">
      <c r="A51" s="47" t="s">
        <v>53</v>
      </c>
      <c r="B51" s="48" t="s">
        <v>96</v>
      </c>
      <c r="C51" s="79">
        <v>16000000</v>
      </c>
      <c r="D51" s="79">
        <v>1600000</v>
      </c>
      <c r="E51" s="68">
        <v>0</v>
      </c>
      <c r="F51" s="120">
        <f t="shared" si="2"/>
        <v>1600000</v>
      </c>
      <c r="G51" s="120">
        <f t="shared" si="0"/>
        <v>14400000</v>
      </c>
      <c r="H51" s="123">
        <f t="shared" si="1"/>
        <v>10</v>
      </c>
      <c r="I51" s="121" t="s">
        <v>60</v>
      </c>
    </row>
    <row r="52" spans="1:9" s="73" customFormat="1" ht="27.75" hidden="1" customHeight="1">
      <c r="A52" s="47"/>
      <c r="B52" s="48" t="s">
        <v>300</v>
      </c>
      <c r="C52" s="79">
        <v>15000000</v>
      </c>
      <c r="D52" s="79">
        <v>14168000</v>
      </c>
      <c r="E52" s="68">
        <v>0</v>
      </c>
      <c r="F52" s="120">
        <f t="shared" si="2"/>
        <v>14168000</v>
      </c>
      <c r="G52" s="120">
        <f t="shared" si="0"/>
        <v>832000</v>
      </c>
      <c r="H52" s="123">
        <f t="shared" si="1"/>
        <v>94.453333333333333</v>
      </c>
      <c r="I52" s="121" t="s">
        <v>60</v>
      </c>
    </row>
    <row r="53" spans="1:9" ht="38.25" hidden="1" customHeight="1">
      <c r="A53" s="130">
        <v>525121</v>
      </c>
      <c r="B53" s="131" t="s">
        <v>287</v>
      </c>
      <c r="C53" s="83">
        <f>SUM(C54:C57)</f>
        <v>808629000</v>
      </c>
      <c r="D53" s="83">
        <f t="shared" ref="D53:E53" si="4">SUM(D54:D57)</f>
        <v>90884900</v>
      </c>
      <c r="E53" s="83">
        <f t="shared" si="4"/>
        <v>0</v>
      </c>
      <c r="F53" s="120">
        <f t="shared" si="2"/>
        <v>90884900</v>
      </c>
      <c r="G53" s="128">
        <f>C53-F53</f>
        <v>717744100</v>
      </c>
      <c r="H53" s="129">
        <f>F53/C53*100</f>
        <v>11.239381718934146</v>
      </c>
      <c r="I53" s="130" t="s">
        <v>60</v>
      </c>
    </row>
    <row r="54" spans="1:9" ht="33.75" hidden="1" customHeight="1">
      <c r="A54" s="121"/>
      <c r="B54" s="67" t="s">
        <v>91</v>
      </c>
      <c r="C54" s="79">
        <v>766866000</v>
      </c>
      <c r="D54" s="79">
        <v>49999500</v>
      </c>
      <c r="E54" s="68">
        <v>0</v>
      </c>
      <c r="F54" s="120">
        <f t="shared" si="2"/>
        <v>49999500</v>
      </c>
      <c r="G54" s="120">
        <f t="shared" si="0"/>
        <v>716866500</v>
      </c>
      <c r="H54" s="123">
        <f t="shared" si="1"/>
        <v>6.519978718576648</v>
      </c>
      <c r="I54" s="121" t="s">
        <v>60</v>
      </c>
    </row>
    <row r="55" spans="1:9" ht="28.5" hidden="1">
      <c r="A55" s="121"/>
      <c r="B55" s="67" t="s">
        <v>92</v>
      </c>
      <c r="C55" s="79">
        <v>875000</v>
      </c>
      <c r="D55" s="79"/>
      <c r="E55" s="68"/>
      <c r="F55" s="120">
        <f t="shared" si="2"/>
        <v>0</v>
      </c>
      <c r="G55" s="120">
        <f t="shared" si="0"/>
        <v>875000</v>
      </c>
      <c r="H55" s="123">
        <f t="shared" si="1"/>
        <v>0</v>
      </c>
      <c r="I55" s="121" t="s">
        <v>60</v>
      </c>
    </row>
    <row r="56" spans="1:9" ht="28.5" hidden="1">
      <c r="A56" s="121"/>
      <c r="B56" s="67" t="s">
        <v>95</v>
      </c>
      <c r="C56" s="79">
        <v>32953000</v>
      </c>
      <c r="D56" s="79">
        <f>[1]REAL!$F$56</f>
        <v>32950400</v>
      </c>
      <c r="E56" s="68">
        <v>0</v>
      </c>
      <c r="F56" s="120">
        <f t="shared" si="2"/>
        <v>32950400</v>
      </c>
      <c r="G56" s="120">
        <f t="shared" si="0"/>
        <v>2600</v>
      </c>
      <c r="H56" s="123">
        <f t="shared" si="1"/>
        <v>99.992109974812621</v>
      </c>
      <c r="I56" s="121" t="s">
        <v>60</v>
      </c>
    </row>
    <row r="57" spans="1:9" ht="28.5" hidden="1">
      <c r="A57" s="121"/>
      <c r="B57" s="67" t="s">
        <v>94</v>
      </c>
      <c r="C57" s="79">
        <v>7935000</v>
      </c>
      <c r="D57" s="79">
        <f>[2]real!$F$56</f>
        <v>7935000</v>
      </c>
      <c r="E57" s="68"/>
      <c r="F57" s="120">
        <f t="shared" si="2"/>
        <v>7935000</v>
      </c>
      <c r="G57" s="120">
        <f t="shared" si="0"/>
        <v>0</v>
      </c>
      <c r="H57" s="123">
        <f t="shared" si="1"/>
        <v>100</v>
      </c>
      <c r="I57" s="121" t="s">
        <v>60</v>
      </c>
    </row>
    <row r="58" spans="1:9">
      <c r="A58" s="56" t="s">
        <v>97</v>
      </c>
      <c r="B58" s="57" t="s">
        <v>98</v>
      </c>
      <c r="C58" s="88">
        <v>2215133000</v>
      </c>
      <c r="D58" s="88">
        <f>D59+D109+D118+D126+D134+D143+D151+D158+D166+D170+D178+D185+D191+D197</f>
        <v>492340127</v>
      </c>
      <c r="E58" s="89"/>
      <c r="F58" s="156">
        <f t="shared" si="2"/>
        <v>492340127</v>
      </c>
      <c r="G58" s="156">
        <f t="shared" si="0"/>
        <v>1722792873</v>
      </c>
      <c r="H58" s="157">
        <f t="shared" si="1"/>
        <v>22.226210660939998</v>
      </c>
      <c r="I58" s="56" t="s">
        <v>60</v>
      </c>
    </row>
    <row r="59" spans="1:9">
      <c r="A59" s="58" t="s">
        <v>61</v>
      </c>
      <c r="B59" s="59" t="s">
        <v>62</v>
      </c>
      <c r="C59" s="90">
        <v>1357905000</v>
      </c>
      <c r="D59" s="90">
        <f>D60+D95+D107</f>
        <v>302390127</v>
      </c>
      <c r="E59" s="91"/>
      <c r="F59" s="120">
        <f t="shared" si="2"/>
        <v>302390127</v>
      </c>
      <c r="G59" s="120">
        <f t="shared" si="0"/>
        <v>1055514873</v>
      </c>
      <c r="H59" s="123">
        <f t="shared" si="1"/>
        <v>22.268872049222885</v>
      </c>
      <c r="I59" s="121" t="s">
        <v>60</v>
      </c>
    </row>
    <row r="60" spans="1:9" ht="36" customHeight="1">
      <c r="A60" s="52" t="s">
        <v>63</v>
      </c>
      <c r="B60" s="53" t="s">
        <v>64</v>
      </c>
      <c r="C60" s="83">
        <f>SUM(C61:C81)</f>
        <v>424755000</v>
      </c>
      <c r="D60" s="83">
        <f>SUM(D61:D81)</f>
        <v>236686500</v>
      </c>
      <c r="E60" s="83">
        <f>SUM(E61:E81)</f>
        <v>30143000</v>
      </c>
      <c r="F60" s="120">
        <f t="shared" si="2"/>
        <v>266829500</v>
      </c>
      <c r="G60" s="120">
        <f t="shared" si="0"/>
        <v>157925500</v>
      </c>
      <c r="H60" s="123">
        <f t="shared" si="1"/>
        <v>62.819625431130888</v>
      </c>
      <c r="I60" s="121" t="s">
        <v>60</v>
      </c>
    </row>
    <row r="61" spans="1:9" ht="36.75" customHeight="1">
      <c r="A61" s="47" t="s">
        <v>53</v>
      </c>
      <c r="B61" s="48" t="s">
        <v>99</v>
      </c>
      <c r="C61" s="79">
        <v>6300000</v>
      </c>
      <c r="D61" s="79">
        <f>[3]real!$F$59</f>
        <v>6300000</v>
      </c>
      <c r="E61" s="69"/>
      <c r="F61" s="120">
        <f t="shared" si="2"/>
        <v>6300000</v>
      </c>
      <c r="G61" s="120">
        <f t="shared" si="0"/>
        <v>0</v>
      </c>
      <c r="H61" s="123">
        <f t="shared" si="1"/>
        <v>100</v>
      </c>
      <c r="I61" s="121" t="s">
        <v>60</v>
      </c>
    </row>
    <row r="62" spans="1:9" ht="36.75" customHeight="1">
      <c r="A62" s="47" t="s">
        <v>53</v>
      </c>
      <c r="B62" s="48" t="s">
        <v>386</v>
      </c>
      <c r="C62" s="79">
        <v>70000000</v>
      </c>
      <c r="D62" s="79">
        <f>[1]REAL!$F$62</f>
        <v>66559000</v>
      </c>
      <c r="E62" s="68">
        <v>0</v>
      </c>
      <c r="F62" s="120">
        <f t="shared" si="2"/>
        <v>66559000</v>
      </c>
      <c r="G62" s="120">
        <f t="shared" si="0"/>
        <v>3441000</v>
      </c>
      <c r="H62" s="123">
        <f t="shared" si="1"/>
        <v>95.084285714285713</v>
      </c>
      <c r="I62" s="121" t="s">
        <v>60</v>
      </c>
    </row>
    <row r="63" spans="1:9" ht="33" customHeight="1">
      <c r="A63" s="47" t="s">
        <v>53</v>
      </c>
      <c r="B63" s="48" t="s">
        <v>100</v>
      </c>
      <c r="C63" s="79">
        <v>6175000</v>
      </c>
      <c r="D63" s="79">
        <v>6175000</v>
      </c>
      <c r="E63" s="68"/>
      <c r="F63" s="120">
        <f t="shared" si="2"/>
        <v>6175000</v>
      </c>
      <c r="G63" s="120">
        <f t="shared" si="0"/>
        <v>0</v>
      </c>
      <c r="H63" s="123">
        <f t="shared" si="1"/>
        <v>100</v>
      </c>
      <c r="I63" s="121" t="s">
        <v>60</v>
      </c>
    </row>
    <row r="64" spans="1:9" ht="24" customHeight="1">
      <c r="A64" s="47" t="s">
        <v>53</v>
      </c>
      <c r="B64" s="48" t="s">
        <v>101</v>
      </c>
      <c r="C64" s="79">
        <v>8400000</v>
      </c>
      <c r="D64" s="79">
        <v>5223250</v>
      </c>
      <c r="E64" s="68">
        <f>'52B.525112'!G14</f>
        <v>2263000</v>
      </c>
      <c r="F64" s="120">
        <f t="shared" si="2"/>
        <v>7486250</v>
      </c>
      <c r="G64" s="120">
        <f t="shared" si="0"/>
        <v>913750</v>
      </c>
      <c r="H64" s="123">
        <f t="shared" si="1"/>
        <v>89.12202380952381</v>
      </c>
      <c r="I64" s="121" t="s">
        <v>60</v>
      </c>
    </row>
    <row r="65" spans="1:11" ht="37.5" customHeight="1">
      <c r="A65" s="47" t="s">
        <v>53</v>
      </c>
      <c r="B65" s="48" t="s">
        <v>102</v>
      </c>
      <c r="C65" s="79">
        <v>122485000</v>
      </c>
      <c r="D65" s="79">
        <f>[1]REAL!$F$65</f>
        <v>85006250</v>
      </c>
      <c r="E65" s="68">
        <v>0</v>
      </c>
      <c r="F65" s="120">
        <f t="shared" si="2"/>
        <v>85006250</v>
      </c>
      <c r="G65" s="120">
        <f t="shared" si="0"/>
        <v>37478750</v>
      </c>
      <c r="H65" s="123">
        <f t="shared" si="1"/>
        <v>69.401355267992002</v>
      </c>
      <c r="I65" s="121" t="s">
        <v>60</v>
      </c>
      <c r="K65" s="101">
        <f>E65+G65</f>
        <v>37478750</v>
      </c>
    </row>
    <row r="66" spans="1:11" ht="46.5" customHeight="1">
      <c r="A66" s="47" t="s">
        <v>53</v>
      </c>
      <c r="B66" s="48" t="s">
        <v>387</v>
      </c>
      <c r="C66" s="79">
        <v>11375000</v>
      </c>
      <c r="D66" s="79">
        <v>5495000</v>
      </c>
      <c r="E66" s="68">
        <v>1000000</v>
      </c>
      <c r="F66" s="120">
        <f t="shared" si="2"/>
        <v>6495000</v>
      </c>
      <c r="G66" s="120">
        <f t="shared" si="0"/>
        <v>4880000</v>
      </c>
      <c r="H66" s="123">
        <f t="shared" si="1"/>
        <v>57.098901098901102</v>
      </c>
      <c r="I66" s="121" t="s">
        <v>60</v>
      </c>
      <c r="K66" s="101">
        <f>E66+G66</f>
        <v>5880000</v>
      </c>
    </row>
    <row r="67" spans="1:11">
      <c r="A67" s="47" t="s">
        <v>53</v>
      </c>
      <c r="B67" s="48" t="s">
        <v>103</v>
      </c>
      <c r="C67" s="79">
        <v>9000000</v>
      </c>
      <c r="D67" s="79">
        <v>7240000</v>
      </c>
      <c r="E67" s="68">
        <v>0</v>
      </c>
      <c r="F67" s="120">
        <f t="shared" si="2"/>
        <v>7240000</v>
      </c>
      <c r="G67" s="120">
        <f t="shared" si="0"/>
        <v>1760000</v>
      </c>
      <c r="H67" s="123">
        <f t="shared" si="1"/>
        <v>80.444444444444443</v>
      </c>
      <c r="I67" s="121" t="s">
        <v>60</v>
      </c>
    </row>
    <row r="68" spans="1:11" ht="50.25" customHeight="1">
      <c r="A68" s="47"/>
      <c r="B68" s="67" t="s">
        <v>388</v>
      </c>
      <c r="C68" s="79">
        <v>49990000</v>
      </c>
      <c r="D68" s="79">
        <v>49938000</v>
      </c>
      <c r="E68" s="68">
        <v>0</v>
      </c>
      <c r="F68" s="120">
        <f t="shared" si="2"/>
        <v>49938000</v>
      </c>
      <c r="G68" s="120">
        <f t="shared" si="0"/>
        <v>52000</v>
      </c>
      <c r="H68" s="123">
        <f t="shared" si="1"/>
        <v>99.895979195839175</v>
      </c>
      <c r="I68" s="121" t="s">
        <v>60</v>
      </c>
    </row>
    <row r="69" spans="1:11" ht="44.25" customHeight="1">
      <c r="A69" s="47"/>
      <c r="B69" s="67" t="s">
        <v>389</v>
      </c>
      <c r="C69" s="79">
        <v>3620000</v>
      </c>
      <c r="D69" s="79"/>
      <c r="E69" s="68">
        <f>'52B.525112'!G15</f>
        <v>3480000</v>
      </c>
      <c r="F69" s="120">
        <f t="shared" si="2"/>
        <v>3480000</v>
      </c>
      <c r="G69" s="120">
        <f t="shared" si="0"/>
        <v>140000</v>
      </c>
      <c r="H69" s="123">
        <f t="shared" si="1"/>
        <v>96.132596685082873</v>
      </c>
      <c r="I69" s="121" t="s">
        <v>60</v>
      </c>
    </row>
    <row r="70" spans="1:11" ht="28.5">
      <c r="A70" s="47"/>
      <c r="B70" s="67" t="s">
        <v>390</v>
      </c>
      <c r="C70" s="79">
        <v>5600000</v>
      </c>
      <c r="D70" s="79"/>
      <c r="E70" s="68"/>
      <c r="F70" s="120">
        <f t="shared" si="2"/>
        <v>0</v>
      </c>
      <c r="G70" s="120">
        <f t="shared" si="0"/>
        <v>5600000</v>
      </c>
      <c r="H70" s="123">
        <f t="shared" si="1"/>
        <v>0</v>
      </c>
      <c r="I70" s="121" t="s">
        <v>60</v>
      </c>
    </row>
    <row r="71" spans="1:11" ht="29.25" customHeight="1">
      <c r="A71" s="47"/>
      <c r="B71" s="67" t="s">
        <v>391</v>
      </c>
      <c r="C71" s="79">
        <v>560000</v>
      </c>
      <c r="D71" s="79"/>
      <c r="E71" s="68"/>
      <c r="F71" s="120">
        <f t="shared" si="2"/>
        <v>0</v>
      </c>
      <c r="G71" s="120">
        <f t="shared" si="0"/>
        <v>560000</v>
      </c>
      <c r="H71" s="123">
        <f t="shared" si="1"/>
        <v>0</v>
      </c>
      <c r="I71" s="121" t="s">
        <v>60</v>
      </c>
    </row>
    <row r="72" spans="1:11" ht="31.5" customHeight="1">
      <c r="A72" s="47"/>
      <c r="B72" s="67" t="s">
        <v>392</v>
      </c>
      <c r="C72" s="79">
        <v>46500000</v>
      </c>
      <c r="D72" s="79"/>
      <c r="E72" s="68">
        <v>16500000</v>
      </c>
      <c r="F72" s="120">
        <f t="shared" si="2"/>
        <v>16500000</v>
      </c>
      <c r="G72" s="120">
        <f t="shared" si="0"/>
        <v>30000000</v>
      </c>
      <c r="H72" s="123">
        <f t="shared" si="1"/>
        <v>35.483870967741936</v>
      </c>
      <c r="I72" s="121" t="s">
        <v>60</v>
      </c>
    </row>
    <row r="73" spans="1:11" ht="36" customHeight="1">
      <c r="A73" s="47"/>
      <c r="B73" s="67" t="s">
        <v>393</v>
      </c>
      <c r="C73" s="79">
        <v>8940000</v>
      </c>
      <c r="D73" s="79"/>
      <c r="E73" s="68">
        <v>3300000</v>
      </c>
      <c r="F73" s="120">
        <f t="shared" si="2"/>
        <v>3300000</v>
      </c>
      <c r="G73" s="120">
        <f t="shared" si="0"/>
        <v>5640000</v>
      </c>
      <c r="H73" s="123">
        <f t="shared" si="1"/>
        <v>36.912751677852349</v>
      </c>
      <c r="I73" s="121" t="s">
        <v>60</v>
      </c>
    </row>
    <row r="74" spans="1:11" ht="38.25" customHeight="1">
      <c r="A74" s="47"/>
      <c r="B74" s="67" t="s">
        <v>394</v>
      </c>
      <c r="C74" s="79">
        <v>2000000</v>
      </c>
      <c r="D74" s="79">
        <v>2000000</v>
      </c>
      <c r="E74" s="68">
        <v>0</v>
      </c>
      <c r="F74" s="120">
        <f t="shared" si="2"/>
        <v>2000000</v>
      </c>
      <c r="G74" s="120">
        <f t="shared" si="0"/>
        <v>0</v>
      </c>
      <c r="H74" s="123">
        <f t="shared" si="1"/>
        <v>100</v>
      </c>
      <c r="I74" s="121" t="s">
        <v>60</v>
      </c>
    </row>
    <row r="75" spans="1:11" ht="46.5" customHeight="1">
      <c r="A75" s="47"/>
      <c r="B75" s="67" t="s">
        <v>395</v>
      </c>
      <c r="C75" s="79">
        <v>400000</v>
      </c>
      <c r="D75" s="79">
        <v>400000</v>
      </c>
      <c r="E75" s="68">
        <v>0</v>
      </c>
      <c r="F75" s="120">
        <f t="shared" si="2"/>
        <v>400000</v>
      </c>
      <c r="G75" s="120">
        <f t="shared" si="0"/>
        <v>0</v>
      </c>
      <c r="H75" s="123">
        <f t="shared" si="1"/>
        <v>100</v>
      </c>
      <c r="I75" s="121" t="s">
        <v>60</v>
      </c>
    </row>
    <row r="76" spans="1:11" ht="36" customHeight="1">
      <c r="A76" s="47"/>
      <c r="B76" s="165" t="s">
        <v>396</v>
      </c>
      <c r="C76" s="79">
        <v>12960000</v>
      </c>
      <c r="D76" s="79">
        <f>[1]REAL!$F$76</f>
        <v>2350000</v>
      </c>
      <c r="E76" s="68">
        <v>3600000</v>
      </c>
      <c r="F76" s="120">
        <f t="shared" si="2"/>
        <v>5950000</v>
      </c>
      <c r="G76" s="120">
        <f t="shared" si="0"/>
        <v>7010000</v>
      </c>
      <c r="H76" s="123">
        <f t="shared" si="1"/>
        <v>45.910493827160494</v>
      </c>
      <c r="I76" s="121" t="s">
        <v>60</v>
      </c>
    </row>
    <row r="77" spans="1:11" ht="33.75" customHeight="1">
      <c r="A77" s="47"/>
      <c r="B77" s="165" t="s">
        <v>397</v>
      </c>
      <c r="C77" s="79">
        <v>3750000</v>
      </c>
      <c r="D77" s="79"/>
      <c r="E77" s="68"/>
      <c r="F77" s="120">
        <f t="shared" si="2"/>
        <v>0</v>
      </c>
      <c r="G77" s="120">
        <f t="shared" si="0"/>
        <v>3750000</v>
      </c>
      <c r="H77" s="123">
        <f t="shared" si="1"/>
        <v>0</v>
      </c>
      <c r="I77" s="121" t="s">
        <v>60</v>
      </c>
    </row>
    <row r="78" spans="1:11" ht="28.5">
      <c r="A78" s="47"/>
      <c r="B78" s="165" t="s">
        <v>398</v>
      </c>
      <c r="C78" s="79">
        <v>25800000</v>
      </c>
      <c r="D78" s="79"/>
      <c r="E78" s="68"/>
      <c r="F78" s="120">
        <f t="shared" si="2"/>
        <v>0</v>
      </c>
      <c r="G78" s="120">
        <f t="shared" si="0"/>
        <v>25800000</v>
      </c>
      <c r="H78" s="123">
        <f t="shared" si="1"/>
        <v>0</v>
      </c>
      <c r="I78" s="121" t="s">
        <v>60</v>
      </c>
    </row>
    <row r="79" spans="1:11" ht="25.5">
      <c r="A79" s="47"/>
      <c r="B79" s="166" t="s">
        <v>399</v>
      </c>
      <c r="C79" s="79">
        <v>8850000</v>
      </c>
      <c r="D79" s="79"/>
      <c r="E79" s="68"/>
      <c r="F79" s="120">
        <f t="shared" si="2"/>
        <v>0</v>
      </c>
      <c r="G79" s="120">
        <f t="shared" si="0"/>
        <v>8850000</v>
      </c>
      <c r="H79" s="123">
        <f t="shared" si="1"/>
        <v>0</v>
      </c>
      <c r="I79" s="121" t="s">
        <v>60</v>
      </c>
    </row>
    <row r="80" spans="1:11">
      <c r="A80" s="47"/>
      <c r="B80" s="166" t="s">
        <v>400</v>
      </c>
      <c r="C80" s="79">
        <v>6300000</v>
      </c>
      <c r="D80" s="79"/>
      <c r="E80" s="68"/>
      <c r="F80" s="120">
        <f t="shared" si="2"/>
        <v>0</v>
      </c>
      <c r="G80" s="120">
        <f t="shared" si="0"/>
        <v>6300000</v>
      </c>
      <c r="H80" s="123">
        <f t="shared" si="1"/>
        <v>0</v>
      </c>
      <c r="I80" s="121" t="s">
        <v>60</v>
      </c>
    </row>
    <row r="81" spans="1:9" ht="18.75" customHeight="1">
      <c r="A81" s="47"/>
      <c r="B81" s="166" t="s">
        <v>401</v>
      </c>
      <c r="C81" s="79">
        <v>15750000</v>
      </c>
      <c r="D81" s="79"/>
      <c r="E81" s="68"/>
      <c r="F81" s="120">
        <f t="shared" si="2"/>
        <v>0</v>
      </c>
      <c r="G81" s="120">
        <f t="shared" si="0"/>
        <v>15750000</v>
      </c>
      <c r="H81" s="123">
        <f t="shared" si="1"/>
        <v>0</v>
      </c>
      <c r="I81" s="121" t="s">
        <v>60</v>
      </c>
    </row>
    <row r="82" spans="1:9" ht="41.25" customHeight="1">
      <c r="A82" s="121" t="s">
        <v>70</v>
      </c>
      <c r="B82" s="131" t="s">
        <v>71</v>
      </c>
      <c r="C82" s="83">
        <f>SUM(C83:C94)</f>
        <v>363150000</v>
      </c>
      <c r="D82" s="83">
        <f>SUM(D83:D94)</f>
        <v>18000000</v>
      </c>
      <c r="E82" s="83">
        <f t="shared" ref="E82" si="5">SUM(E83:E94)</f>
        <v>125500000</v>
      </c>
      <c r="F82" s="128">
        <f>D82+E82</f>
        <v>143500000</v>
      </c>
      <c r="G82" s="128">
        <f>C82-F82</f>
        <v>219650000</v>
      </c>
      <c r="H82" s="123">
        <f t="shared" si="1"/>
        <v>39.515351783009777</v>
      </c>
      <c r="I82" s="121" t="s">
        <v>60</v>
      </c>
    </row>
    <row r="83" spans="1:9" ht="41.25" customHeight="1">
      <c r="A83" s="121" t="s">
        <v>53</v>
      </c>
      <c r="B83" s="67" t="s">
        <v>402</v>
      </c>
      <c r="C83" s="79">
        <v>4000000</v>
      </c>
      <c r="D83" s="79"/>
      <c r="E83" s="68">
        <v>4000000</v>
      </c>
      <c r="F83" s="120">
        <f t="shared" ref="F83:F94" si="6">D83+E83</f>
        <v>4000000</v>
      </c>
      <c r="G83" s="120">
        <f t="shared" ref="G83:G94" si="7">C83-F83</f>
        <v>0</v>
      </c>
      <c r="H83" s="123">
        <f t="shared" si="1"/>
        <v>100</v>
      </c>
      <c r="I83" s="121" t="s">
        <v>60</v>
      </c>
    </row>
    <row r="84" spans="1:9" ht="41.25" customHeight="1">
      <c r="A84" s="121" t="s">
        <v>53</v>
      </c>
      <c r="B84" s="67" t="s">
        <v>403</v>
      </c>
      <c r="C84" s="79">
        <v>30000000</v>
      </c>
      <c r="D84" s="79"/>
      <c r="E84" s="68">
        <v>30000000</v>
      </c>
      <c r="F84" s="120">
        <f t="shared" si="6"/>
        <v>30000000</v>
      </c>
      <c r="G84" s="120">
        <f t="shared" si="7"/>
        <v>0</v>
      </c>
      <c r="H84" s="123">
        <f t="shared" si="1"/>
        <v>100</v>
      </c>
      <c r="I84" s="121" t="s">
        <v>60</v>
      </c>
    </row>
    <row r="85" spans="1:9" ht="41.25" customHeight="1">
      <c r="A85" s="121" t="s">
        <v>53</v>
      </c>
      <c r="B85" s="67" t="s">
        <v>404</v>
      </c>
      <c r="C85" s="79">
        <v>15000000</v>
      </c>
      <c r="D85" s="79"/>
      <c r="E85" s="68">
        <v>12500000</v>
      </c>
      <c r="F85" s="120">
        <f t="shared" si="6"/>
        <v>12500000</v>
      </c>
      <c r="G85" s="120">
        <f t="shared" si="7"/>
        <v>2500000</v>
      </c>
      <c r="H85" s="123">
        <f t="shared" si="1"/>
        <v>83.333333333333343</v>
      </c>
      <c r="I85" s="121" t="s">
        <v>60</v>
      </c>
    </row>
    <row r="86" spans="1:9" ht="31.5" customHeight="1">
      <c r="A86" s="121"/>
      <c r="B86" s="67" t="s">
        <v>405</v>
      </c>
      <c r="C86" s="79">
        <v>5000000</v>
      </c>
      <c r="D86" s="79"/>
      <c r="E86" s="68"/>
      <c r="F86" s="120">
        <f t="shared" si="6"/>
        <v>0</v>
      </c>
      <c r="G86" s="120">
        <f t="shared" si="7"/>
        <v>5000000</v>
      </c>
      <c r="H86" s="123">
        <f t="shared" si="1"/>
        <v>0</v>
      </c>
      <c r="I86" s="121" t="s">
        <v>60</v>
      </c>
    </row>
    <row r="87" spans="1:9" ht="37.5" customHeight="1">
      <c r="A87" s="121"/>
      <c r="B87" s="67" t="s">
        <v>406</v>
      </c>
      <c r="C87" s="79">
        <v>40950000</v>
      </c>
      <c r="D87" s="79"/>
      <c r="E87" s="68">
        <f>13950000*2</f>
        <v>27900000</v>
      </c>
      <c r="F87" s="120">
        <f t="shared" si="6"/>
        <v>27900000</v>
      </c>
      <c r="G87" s="120">
        <f t="shared" si="7"/>
        <v>13050000</v>
      </c>
      <c r="H87" s="123">
        <f t="shared" si="1"/>
        <v>68.131868131868131</v>
      </c>
      <c r="I87" s="121" t="s">
        <v>60</v>
      </c>
    </row>
    <row r="88" spans="1:9" ht="41.25" customHeight="1">
      <c r="A88" s="121"/>
      <c r="B88" s="67" t="s">
        <v>407</v>
      </c>
      <c r="C88" s="79">
        <v>2000000</v>
      </c>
      <c r="D88" s="79"/>
      <c r="E88" s="68"/>
      <c r="F88" s="120">
        <f t="shared" si="6"/>
        <v>0</v>
      </c>
      <c r="G88" s="120">
        <f t="shared" si="7"/>
        <v>2000000</v>
      </c>
      <c r="H88" s="123">
        <f t="shared" si="1"/>
        <v>0</v>
      </c>
      <c r="I88" s="121" t="s">
        <v>60</v>
      </c>
    </row>
    <row r="89" spans="1:9" ht="41.25" customHeight="1">
      <c r="A89" s="121"/>
      <c r="B89" s="67" t="s">
        <v>408</v>
      </c>
      <c r="C89" s="79">
        <v>9000000</v>
      </c>
      <c r="D89" s="79"/>
      <c r="E89" s="68"/>
      <c r="F89" s="120">
        <f t="shared" si="6"/>
        <v>0</v>
      </c>
      <c r="G89" s="120">
        <f t="shared" si="7"/>
        <v>9000000</v>
      </c>
      <c r="H89" s="123">
        <f t="shared" si="1"/>
        <v>0</v>
      </c>
      <c r="I89" s="121" t="s">
        <v>60</v>
      </c>
    </row>
    <row r="90" spans="1:9" ht="41.25" customHeight="1">
      <c r="A90" s="121"/>
      <c r="B90" s="67" t="s">
        <v>409</v>
      </c>
      <c r="C90" s="79">
        <v>10000000</v>
      </c>
      <c r="D90" s="79"/>
      <c r="E90" s="68"/>
      <c r="F90" s="120">
        <f t="shared" si="6"/>
        <v>0</v>
      </c>
      <c r="G90" s="120">
        <f t="shared" si="7"/>
        <v>10000000</v>
      </c>
      <c r="H90" s="123">
        <f t="shared" si="1"/>
        <v>0</v>
      </c>
      <c r="I90" s="121" t="s">
        <v>60</v>
      </c>
    </row>
    <row r="91" spans="1:9" ht="41.25" customHeight="1">
      <c r="A91" s="121"/>
      <c r="B91" s="67" t="s">
        <v>410</v>
      </c>
      <c r="C91" s="79">
        <v>18000000</v>
      </c>
      <c r="D91" s="79">
        <v>18000000</v>
      </c>
      <c r="E91" s="68">
        <v>0</v>
      </c>
      <c r="F91" s="120">
        <f t="shared" si="6"/>
        <v>18000000</v>
      </c>
      <c r="G91" s="120">
        <f t="shared" si="7"/>
        <v>0</v>
      </c>
      <c r="H91" s="123">
        <f t="shared" si="1"/>
        <v>100</v>
      </c>
      <c r="I91" s="121" t="s">
        <v>60</v>
      </c>
    </row>
    <row r="92" spans="1:9" ht="54" customHeight="1">
      <c r="A92" s="121"/>
      <c r="B92" s="67" t="s">
        <v>411</v>
      </c>
      <c r="C92" s="79">
        <v>59400000</v>
      </c>
      <c r="D92" s="79"/>
      <c r="E92" s="68">
        <v>26100000</v>
      </c>
      <c r="F92" s="120">
        <f t="shared" si="6"/>
        <v>26100000</v>
      </c>
      <c r="G92" s="120">
        <f t="shared" si="7"/>
        <v>33300000</v>
      </c>
      <c r="H92" s="123">
        <f t="shared" si="1"/>
        <v>43.939393939393938</v>
      </c>
      <c r="I92" s="121" t="s">
        <v>60</v>
      </c>
    </row>
    <row r="93" spans="1:9" ht="45.75" customHeight="1">
      <c r="A93" s="121"/>
      <c r="B93" s="67" t="s">
        <v>412</v>
      </c>
      <c r="C93" s="79">
        <v>79800000</v>
      </c>
      <c r="D93" s="79"/>
      <c r="E93" s="68">
        <v>25000000</v>
      </c>
      <c r="F93" s="120">
        <f t="shared" si="6"/>
        <v>25000000</v>
      </c>
      <c r="G93" s="120">
        <f t="shared" si="7"/>
        <v>54800000</v>
      </c>
      <c r="H93" s="123">
        <f t="shared" si="1"/>
        <v>31.32832080200501</v>
      </c>
      <c r="I93" s="121" t="s">
        <v>60</v>
      </c>
    </row>
    <row r="94" spans="1:9" ht="48" customHeight="1">
      <c r="A94" s="121"/>
      <c r="B94" s="67" t="s">
        <v>413</v>
      </c>
      <c r="C94" s="79">
        <v>90000000</v>
      </c>
      <c r="D94" s="79"/>
      <c r="E94" s="68"/>
      <c r="F94" s="120">
        <f t="shared" si="6"/>
        <v>0</v>
      </c>
      <c r="G94" s="120">
        <f t="shared" si="7"/>
        <v>90000000</v>
      </c>
      <c r="H94" s="123">
        <f t="shared" si="1"/>
        <v>0</v>
      </c>
      <c r="I94" s="121" t="s">
        <v>60</v>
      </c>
    </row>
    <row r="95" spans="1:9" ht="42.75" hidden="1" customHeight="1">
      <c r="A95" s="52" t="s">
        <v>77</v>
      </c>
      <c r="B95" s="53" t="s">
        <v>78</v>
      </c>
      <c r="C95" s="83">
        <f>SUM(C96:C106)</f>
        <v>201300000</v>
      </c>
      <c r="D95" s="83">
        <f>SUM(D96:D104)</f>
        <v>39603627</v>
      </c>
      <c r="E95" s="68">
        <f>SUM(E96:E104)</f>
        <v>0</v>
      </c>
      <c r="F95" s="120">
        <f t="shared" si="2"/>
        <v>39603627</v>
      </c>
      <c r="G95" s="120">
        <f t="shared" si="0"/>
        <v>161696373</v>
      </c>
      <c r="H95" s="123">
        <f t="shared" si="1"/>
        <v>19.673932935916543</v>
      </c>
      <c r="I95" s="121" t="s">
        <v>60</v>
      </c>
    </row>
    <row r="96" spans="1:9" ht="35.25" hidden="1" customHeight="1">
      <c r="A96" s="47" t="s">
        <v>53</v>
      </c>
      <c r="B96" s="48" t="s">
        <v>414</v>
      </c>
      <c r="C96" s="79">
        <v>24000000</v>
      </c>
      <c r="D96" s="79">
        <f>[4]REAL!$F$95</f>
        <v>3350000</v>
      </c>
      <c r="E96" s="120">
        <v>0</v>
      </c>
      <c r="F96" s="120">
        <f t="shared" si="2"/>
        <v>3350000</v>
      </c>
      <c r="G96" s="120">
        <f t="shared" si="0"/>
        <v>20650000</v>
      </c>
      <c r="H96" s="123">
        <f t="shared" si="1"/>
        <v>13.958333333333334</v>
      </c>
      <c r="I96" s="121" t="s">
        <v>60</v>
      </c>
    </row>
    <row r="97" spans="1:11" ht="39" hidden="1" customHeight="1">
      <c r="A97" s="47" t="s">
        <v>53</v>
      </c>
      <c r="B97" s="48" t="s">
        <v>415</v>
      </c>
      <c r="C97" s="79">
        <v>28000000</v>
      </c>
      <c r="D97" s="79">
        <v>0</v>
      </c>
      <c r="E97" s="120"/>
      <c r="F97" s="120">
        <f t="shared" si="2"/>
        <v>0</v>
      </c>
      <c r="G97" s="120">
        <f t="shared" si="0"/>
        <v>28000000</v>
      </c>
      <c r="H97" s="123">
        <f t="shared" si="1"/>
        <v>0</v>
      </c>
      <c r="I97" s="121" t="s">
        <v>60</v>
      </c>
    </row>
    <row r="98" spans="1:11" ht="24" hidden="1" customHeight="1">
      <c r="A98" s="47" t="s">
        <v>53</v>
      </c>
      <c r="B98" s="48" t="s">
        <v>104</v>
      </c>
      <c r="C98" s="79">
        <v>21000000</v>
      </c>
      <c r="D98" s="79">
        <v>4400000</v>
      </c>
      <c r="E98" s="68">
        <v>0</v>
      </c>
      <c r="F98" s="120">
        <f t="shared" si="2"/>
        <v>4400000</v>
      </c>
      <c r="G98" s="120">
        <f t="shared" si="0"/>
        <v>16600000</v>
      </c>
      <c r="H98" s="123">
        <f t="shared" si="1"/>
        <v>20.952380952380953</v>
      </c>
      <c r="I98" s="121" t="s">
        <v>60</v>
      </c>
    </row>
    <row r="99" spans="1:11" ht="36" hidden="1" customHeight="1">
      <c r="A99" s="47" t="s">
        <v>53</v>
      </c>
      <c r="B99" s="48" t="s">
        <v>105</v>
      </c>
      <c r="C99" s="79">
        <v>19200000</v>
      </c>
      <c r="D99" s="79">
        <v>3125000</v>
      </c>
      <c r="E99" s="68">
        <v>0</v>
      </c>
      <c r="F99" s="120">
        <f t="shared" si="2"/>
        <v>3125000</v>
      </c>
      <c r="G99" s="120">
        <f t="shared" si="0"/>
        <v>16075000</v>
      </c>
      <c r="H99" s="123">
        <f t="shared" si="1"/>
        <v>16.276041666666664</v>
      </c>
      <c r="I99" s="121" t="s">
        <v>60</v>
      </c>
      <c r="K99" s="102">
        <v>40200000</v>
      </c>
    </row>
    <row r="100" spans="1:11" ht="39" hidden="1" customHeight="1">
      <c r="A100" s="47" t="s">
        <v>53</v>
      </c>
      <c r="B100" s="48" t="s">
        <v>106</v>
      </c>
      <c r="C100" s="79">
        <v>14400000</v>
      </c>
      <c r="D100" s="79">
        <f>[1]REAL!$F$100</f>
        <v>11118000</v>
      </c>
      <c r="E100" s="68">
        <v>0</v>
      </c>
      <c r="F100" s="120">
        <f t="shared" si="2"/>
        <v>11118000</v>
      </c>
      <c r="G100" s="120">
        <f t="shared" si="0"/>
        <v>3282000</v>
      </c>
      <c r="H100" s="123">
        <f t="shared" si="1"/>
        <v>77.208333333333329</v>
      </c>
      <c r="I100" s="121" t="s">
        <v>60</v>
      </c>
      <c r="K100" s="102">
        <v>5375000</v>
      </c>
    </row>
    <row r="101" spans="1:11" ht="28.5" hidden="1" customHeight="1">
      <c r="A101" s="47" t="s">
        <v>53</v>
      </c>
      <c r="B101" s="48" t="s">
        <v>107</v>
      </c>
      <c r="C101" s="79">
        <v>6000000</v>
      </c>
      <c r="D101" s="79">
        <v>3525000</v>
      </c>
      <c r="E101" s="120">
        <v>0</v>
      </c>
      <c r="F101" s="120">
        <f t="shared" si="2"/>
        <v>3525000</v>
      </c>
      <c r="G101" s="120">
        <f t="shared" si="0"/>
        <v>2475000</v>
      </c>
      <c r="H101" s="123">
        <f t="shared" si="1"/>
        <v>58.75</v>
      </c>
      <c r="I101" s="121" t="s">
        <v>60</v>
      </c>
    </row>
    <row r="102" spans="1:11" ht="38.25" hidden="1" customHeight="1">
      <c r="A102" s="47" t="s">
        <v>53</v>
      </c>
      <c r="B102" s="48" t="s">
        <v>108</v>
      </c>
      <c r="C102" s="79">
        <v>7200000</v>
      </c>
      <c r="D102" s="79">
        <v>3985627</v>
      </c>
      <c r="E102" s="120"/>
      <c r="F102" s="120">
        <f t="shared" si="2"/>
        <v>3985627</v>
      </c>
      <c r="G102" s="120">
        <f t="shared" si="0"/>
        <v>3214373</v>
      </c>
      <c r="H102" s="123">
        <f t="shared" si="1"/>
        <v>55.355930555555553</v>
      </c>
      <c r="I102" s="121" t="s">
        <v>60</v>
      </c>
      <c r="K102" s="41">
        <f>K99-K100</f>
        <v>34825000</v>
      </c>
    </row>
    <row r="103" spans="1:11" ht="32.25" hidden="1" customHeight="1">
      <c r="A103" s="47" t="s">
        <v>53</v>
      </c>
      <c r="B103" s="48" t="s">
        <v>109</v>
      </c>
      <c r="C103" s="79">
        <v>10500000</v>
      </c>
      <c r="D103" s="79">
        <v>6800000</v>
      </c>
      <c r="E103" s="68">
        <v>0</v>
      </c>
      <c r="F103" s="120">
        <f t="shared" si="2"/>
        <v>6800000</v>
      </c>
      <c r="G103" s="120">
        <f t="shared" si="0"/>
        <v>3700000</v>
      </c>
      <c r="H103" s="123">
        <f t="shared" si="1"/>
        <v>64.761904761904759</v>
      </c>
      <c r="I103" s="121" t="s">
        <v>60</v>
      </c>
    </row>
    <row r="104" spans="1:11" ht="41.25" hidden="1" customHeight="1">
      <c r="A104" s="47" t="s">
        <v>53</v>
      </c>
      <c r="B104" s="48" t="s">
        <v>110</v>
      </c>
      <c r="C104" s="79">
        <v>9000000</v>
      </c>
      <c r="D104" s="79">
        <v>3300000</v>
      </c>
      <c r="E104" s="68"/>
      <c r="F104" s="120">
        <f t="shared" si="2"/>
        <v>3300000</v>
      </c>
      <c r="G104" s="120">
        <f t="shared" si="0"/>
        <v>5700000</v>
      </c>
      <c r="H104" s="123">
        <f t="shared" si="1"/>
        <v>36.666666666666664</v>
      </c>
      <c r="I104" s="121" t="s">
        <v>60</v>
      </c>
    </row>
    <row r="105" spans="1:11" ht="41.25" hidden="1" customHeight="1">
      <c r="A105" s="47"/>
      <c r="B105" s="67" t="s">
        <v>416</v>
      </c>
      <c r="C105" s="79">
        <v>20000000</v>
      </c>
      <c r="D105" s="79">
        <f>[1]REAL!$F$105</f>
        <v>3965000</v>
      </c>
      <c r="E105" s="68"/>
      <c r="F105" s="120">
        <f t="shared" si="2"/>
        <v>3965000</v>
      </c>
      <c r="G105" s="120">
        <f t="shared" si="0"/>
        <v>16035000</v>
      </c>
      <c r="H105" s="123">
        <f t="shared" si="1"/>
        <v>19.824999999999999</v>
      </c>
      <c r="I105" s="121" t="s">
        <v>60</v>
      </c>
    </row>
    <row r="106" spans="1:11" ht="39.75" hidden="1" customHeight="1">
      <c r="A106" s="47"/>
      <c r="B106" s="67" t="s">
        <v>417</v>
      </c>
      <c r="C106" s="79">
        <v>42000000</v>
      </c>
      <c r="D106" s="79"/>
      <c r="E106" s="68"/>
      <c r="F106" s="120">
        <f t="shared" ref="F106:F169" si="8">E106+D106</f>
        <v>0</v>
      </c>
      <c r="G106" s="120">
        <f t="shared" si="0"/>
        <v>42000000</v>
      </c>
      <c r="H106" s="123">
        <f t="shared" si="1"/>
        <v>0</v>
      </c>
      <c r="I106" s="121" t="s">
        <v>60</v>
      </c>
    </row>
    <row r="107" spans="1:11" ht="18.75" hidden="1" customHeight="1">
      <c r="A107" s="54" t="s">
        <v>89</v>
      </c>
      <c r="B107" s="55" t="s">
        <v>90</v>
      </c>
      <c r="C107" s="86">
        <v>26100000</v>
      </c>
      <c r="D107" s="86">
        <v>26100000</v>
      </c>
      <c r="E107" s="86">
        <f>SUM(E108:E108)</f>
        <v>0</v>
      </c>
      <c r="F107" s="125">
        <f t="shared" si="8"/>
        <v>26100000</v>
      </c>
      <c r="G107" s="125">
        <f t="shared" si="0"/>
        <v>0</v>
      </c>
      <c r="H107" s="126">
        <f t="shared" si="1"/>
        <v>100</v>
      </c>
      <c r="I107" s="127" t="s">
        <v>60</v>
      </c>
    </row>
    <row r="108" spans="1:11" ht="18.75" hidden="1" customHeight="1">
      <c r="A108" s="47" t="s">
        <v>53</v>
      </c>
      <c r="B108" s="48" t="s">
        <v>111</v>
      </c>
      <c r="C108" s="79">
        <v>26100000</v>
      </c>
      <c r="D108" s="79">
        <v>26100000</v>
      </c>
      <c r="E108" s="79"/>
      <c r="F108" s="120">
        <f t="shared" si="8"/>
        <v>26100000</v>
      </c>
      <c r="G108" s="120">
        <f t="shared" ref="G108:G171" si="9">C108-F108</f>
        <v>0</v>
      </c>
      <c r="H108" s="123">
        <f t="shared" ref="H108:H171" si="10">F108/C108*100</f>
        <v>100</v>
      </c>
      <c r="I108" s="121" t="s">
        <v>60</v>
      </c>
    </row>
    <row r="109" spans="1:11" ht="18.75" hidden="1" customHeight="1">
      <c r="A109" s="58" t="s">
        <v>112</v>
      </c>
      <c r="B109" s="59" t="s">
        <v>113</v>
      </c>
      <c r="C109" s="90">
        <v>33800000</v>
      </c>
      <c r="D109" s="90">
        <f>D110+D114</f>
        <v>21450000</v>
      </c>
      <c r="E109" s="79"/>
      <c r="F109" s="120">
        <f t="shared" si="8"/>
        <v>21450000</v>
      </c>
      <c r="G109" s="120">
        <f t="shared" si="9"/>
        <v>12350000</v>
      </c>
      <c r="H109" s="123">
        <f t="shared" si="10"/>
        <v>63.46153846153846</v>
      </c>
      <c r="I109" s="121" t="s">
        <v>60</v>
      </c>
    </row>
    <row r="110" spans="1:11" ht="18.75" hidden="1" customHeight="1">
      <c r="A110" s="52" t="s">
        <v>70</v>
      </c>
      <c r="B110" s="53" t="s">
        <v>71</v>
      </c>
      <c r="C110" s="83">
        <f>SUM(C111:C113)</f>
        <v>22200000</v>
      </c>
      <c r="D110" s="83">
        <f>SUM(D111:D113)</f>
        <v>15950000</v>
      </c>
      <c r="E110" s="83">
        <f>SUM(E111:E113)</f>
        <v>0</v>
      </c>
      <c r="F110" s="128">
        <f>E110+D110</f>
        <v>15950000</v>
      </c>
      <c r="G110" s="128">
        <f>C110-F110</f>
        <v>6250000</v>
      </c>
      <c r="H110" s="129">
        <f t="shared" si="10"/>
        <v>71.846846846846844</v>
      </c>
      <c r="I110" s="130" t="s">
        <v>60</v>
      </c>
    </row>
    <row r="111" spans="1:11" ht="18.75" hidden="1" customHeight="1">
      <c r="A111" s="47" t="s">
        <v>53</v>
      </c>
      <c r="B111" s="67" t="s">
        <v>114</v>
      </c>
      <c r="C111" s="122">
        <v>4200000</v>
      </c>
      <c r="D111" s="79">
        <v>1350000</v>
      </c>
      <c r="E111" s="69"/>
      <c r="F111" s="120">
        <f t="shared" si="8"/>
        <v>1350000</v>
      </c>
      <c r="G111" s="120">
        <f t="shared" si="9"/>
        <v>2850000</v>
      </c>
      <c r="H111" s="123">
        <f t="shared" si="10"/>
        <v>32.142857142857146</v>
      </c>
      <c r="I111" s="121" t="s">
        <v>60</v>
      </c>
    </row>
    <row r="112" spans="1:11" ht="18.75" hidden="1" customHeight="1">
      <c r="A112" s="47" t="s">
        <v>53</v>
      </c>
      <c r="B112" s="67" t="s">
        <v>115</v>
      </c>
      <c r="C112" s="122">
        <v>9600000</v>
      </c>
      <c r="D112" s="79">
        <v>8000000</v>
      </c>
      <c r="E112" s="69"/>
      <c r="F112" s="120">
        <f t="shared" si="8"/>
        <v>8000000</v>
      </c>
      <c r="G112" s="120">
        <f t="shared" si="9"/>
        <v>1600000</v>
      </c>
      <c r="H112" s="123">
        <f t="shared" si="10"/>
        <v>83.333333333333343</v>
      </c>
      <c r="I112" s="121" t="s">
        <v>60</v>
      </c>
    </row>
    <row r="113" spans="1:9" ht="18.75" hidden="1" customHeight="1">
      <c r="A113" s="47" t="s">
        <v>53</v>
      </c>
      <c r="B113" s="67" t="s">
        <v>116</v>
      </c>
      <c r="C113" s="122">
        <v>8400000</v>
      </c>
      <c r="D113" s="79">
        <v>6600000</v>
      </c>
      <c r="E113" s="68">
        <v>0</v>
      </c>
      <c r="F113" s="120">
        <f t="shared" si="8"/>
        <v>6600000</v>
      </c>
      <c r="G113" s="120">
        <f t="shared" si="9"/>
        <v>1800000</v>
      </c>
      <c r="H113" s="123">
        <f t="shared" si="10"/>
        <v>78.571428571428569</v>
      </c>
      <c r="I113" s="121" t="s">
        <v>60</v>
      </c>
    </row>
    <row r="114" spans="1:9" ht="18.75" hidden="1" customHeight="1">
      <c r="A114" s="52" t="s">
        <v>77</v>
      </c>
      <c r="B114" s="53" t="s">
        <v>78</v>
      </c>
      <c r="C114" s="83">
        <f>SUM(C115:C117)</f>
        <v>11600000</v>
      </c>
      <c r="D114" s="83">
        <f>SUM(D115:D117)</f>
        <v>5500000</v>
      </c>
      <c r="E114" s="68"/>
      <c r="F114" s="120">
        <f t="shared" si="8"/>
        <v>5500000</v>
      </c>
      <c r="G114" s="120">
        <f t="shared" si="9"/>
        <v>6100000</v>
      </c>
      <c r="H114" s="123">
        <f t="shared" si="10"/>
        <v>47.413793103448278</v>
      </c>
      <c r="I114" s="121" t="s">
        <v>60</v>
      </c>
    </row>
    <row r="115" spans="1:9" ht="18.75" hidden="1" customHeight="1">
      <c r="A115" s="47" t="s">
        <v>53</v>
      </c>
      <c r="B115" s="48" t="s">
        <v>117</v>
      </c>
      <c r="C115" s="79">
        <v>2800000</v>
      </c>
      <c r="D115" s="79">
        <v>900000</v>
      </c>
      <c r="E115" s="69"/>
      <c r="F115" s="120">
        <f>E115+D115</f>
        <v>900000</v>
      </c>
      <c r="G115" s="120">
        <f t="shared" si="9"/>
        <v>1900000</v>
      </c>
      <c r="H115" s="123">
        <f>F115/C117*100</f>
        <v>28.125</v>
      </c>
      <c r="I115" s="121" t="s">
        <v>60</v>
      </c>
    </row>
    <row r="116" spans="1:9" ht="18.75" hidden="1" customHeight="1">
      <c r="A116" s="47" t="s">
        <v>53</v>
      </c>
      <c r="B116" s="48" t="s">
        <v>118</v>
      </c>
      <c r="C116" s="79">
        <v>5600000</v>
      </c>
      <c r="D116" s="79">
        <v>1400000</v>
      </c>
      <c r="E116" s="69"/>
      <c r="F116" s="120">
        <f t="shared" si="8"/>
        <v>1400000</v>
      </c>
      <c r="G116" s="120">
        <f t="shared" si="9"/>
        <v>4200000</v>
      </c>
      <c r="H116" s="123">
        <f t="shared" si="10"/>
        <v>25</v>
      </c>
      <c r="I116" s="121" t="s">
        <v>60</v>
      </c>
    </row>
    <row r="117" spans="1:9" ht="18.75" hidden="1" customHeight="1">
      <c r="A117" s="47" t="s">
        <v>53</v>
      </c>
      <c r="B117" s="48" t="s">
        <v>119</v>
      </c>
      <c r="C117" s="79">
        <v>3200000</v>
      </c>
      <c r="D117" s="79">
        <v>3200000</v>
      </c>
      <c r="E117" s="69"/>
      <c r="F117" s="120">
        <f>E117+D117</f>
        <v>3200000</v>
      </c>
      <c r="G117" s="120">
        <f t="shared" si="9"/>
        <v>0</v>
      </c>
      <c r="H117" s="123">
        <f t="shared" si="10"/>
        <v>100</v>
      </c>
      <c r="I117" s="121" t="s">
        <v>60</v>
      </c>
    </row>
    <row r="118" spans="1:9" ht="18.75" customHeight="1">
      <c r="A118" s="58" t="s">
        <v>120</v>
      </c>
      <c r="B118" s="59" t="s">
        <v>121</v>
      </c>
      <c r="C118" s="90">
        <f>C119+C123</f>
        <v>27950000</v>
      </c>
      <c r="D118" s="90">
        <f>D119+D123</f>
        <v>14950000</v>
      </c>
      <c r="E118" s="90">
        <f>E119+E123</f>
        <v>900000</v>
      </c>
      <c r="F118" s="120">
        <f>E118+D118</f>
        <v>15850000</v>
      </c>
      <c r="G118" s="120">
        <f>C118-F118</f>
        <v>12100000</v>
      </c>
      <c r="H118" s="123">
        <f t="shared" si="10"/>
        <v>56.708407871198574</v>
      </c>
      <c r="I118" s="121" t="s">
        <v>60</v>
      </c>
    </row>
    <row r="119" spans="1:9">
      <c r="A119" s="52" t="s">
        <v>70</v>
      </c>
      <c r="B119" s="53" t="s">
        <v>71</v>
      </c>
      <c r="C119" s="83">
        <f>SUM(C120:C122)</f>
        <v>24950000</v>
      </c>
      <c r="D119" s="83">
        <f>SUM(D120:D122)</f>
        <v>12050000</v>
      </c>
      <c r="E119" s="83">
        <f>SUM(E120:E122)</f>
        <v>900000</v>
      </c>
      <c r="F119" s="120">
        <f>E119+D119</f>
        <v>12950000</v>
      </c>
      <c r="G119" s="120">
        <f>C119-F119</f>
        <v>12000000</v>
      </c>
      <c r="H119" s="123">
        <f t="shared" si="10"/>
        <v>51.903807615230455</v>
      </c>
      <c r="I119" s="121" t="s">
        <v>60</v>
      </c>
    </row>
    <row r="120" spans="1:9" ht="28.5">
      <c r="A120" s="47" t="s">
        <v>53</v>
      </c>
      <c r="B120" s="67" t="s">
        <v>288</v>
      </c>
      <c r="C120" s="79">
        <v>10750000</v>
      </c>
      <c r="D120" s="79">
        <v>7650000</v>
      </c>
      <c r="E120" s="79">
        <v>0</v>
      </c>
      <c r="F120" s="120">
        <f t="shared" si="8"/>
        <v>7650000</v>
      </c>
      <c r="G120" s="120">
        <f t="shared" si="9"/>
        <v>3100000</v>
      </c>
      <c r="H120" s="123">
        <f t="shared" si="10"/>
        <v>71.16279069767441</v>
      </c>
      <c r="I120" s="121" t="s">
        <v>60</v>
      </c>
    </row>
    <row r="121" spans="1:9" ht="33.75" customHeight="1">
      <c r="A121" s="47"/>
      <c r="B121" s="67" t="s">
        <v>289</v>
      </c>
      <c r="C121" s="79">
        <v>4200000</v>
      </c>
      <c r="D121" s="79">
        <v>2100000</v>
      </c>
      <c r="E121" s="79">
        <v>0</v>
      </c>
      <c r="F121" s="120">
        <f t="shared" si="8"/>
        <v>2100000</v>
      </c>
      <c r="G121" s="120">
        <f t="shared" si="9"/>
        <v>2100000</v>
      </c>
      <c r="H121" s="123">
        <f t="shared" si="10"/>
        <v>50</v>
      </c>
      <c r="I121" s="121" t="s">
        <v>60</v>
      </c>
    </row>
    <row r="122" spans="1:9" ht="35.25" customHeight="1">
      <c r="A122" s="47" t="s">
        <v>53</v>
      </c>
      <c r="B122" s="67" t="s">
        <v>290</v>
      </c>
      <c r="C122" s="79">
        <v>10000000</v>
      </c>
      <c r="D122" s="79">
        <v>2300000</v>
      </c>
      <c r="E122" s="79">
        <v>900000</v>
      </c>
      <c r="F122" s="120">
        <f t="shared" si="8"/>
        <v>3200000</v>
      </c>
      <c r="G122" s="120">
        <f t="shared" si="9"/>
        <v>6800000</v>
      </c>
      <c r="H122" s="123">
        <f t="shared" si="10"/>
        <v>32</v>
      </c>
      <c r="I122" s="121" t="s">
        <v>60</v>
      </c>
    </row>
    <row r="123" spans="1:9" ht="39" customHeight="1">
      <c r="A123" s="52" t="s">
        <v>77</v>
      </c>
      <c r="B123" s="53" t="s">
        <v>78</v>
      </c>
      <c r="C123" s="83">
        <f>SUM(C124:C125)</f>
        <v>3000000</v>
      </c>
      <c r="D123" s="83">
        <f>SUM(D124:D125)</f>
        <v>2900000</v>
      </c>
      <c r="E123" s="83">
        <f>SUM(E124:E125)</f>
        <v>0</v>
      </c>
      <c r="F123" s="120">
        <f t="shared" si="8"/>
        <v>2900000</v>
      </c>
      <c r="G123" s="120">
        <f t="shared" si="9"/>
        <v>100000</v>
      </c>
      <c r="H123" s="123">
        <f t="shared" si="10"/>
        <v>96.666666666666671</v>
      </c>
      <c r="I123" s="121" t="s">
        <v>60</v>
      </c>
    </row>
    <row r="124" spans="1:9" ht="28.5">
      <c r="A124" s="47" t="s">
        <v>53</v>
      </c>
      <c r="B124" s="48" t="s">
        <v>122</v>
      </c>
      <c r="C124" s="79">
        <v>600000</v>
      </c>
      <c r="D124" s="79">
        <v>600000</v>
      </c>
      <c r="E124" s="69"/>
      <c r="F124" s="120">
        <f t="shared" si="8"/>
        <v>600000</v>
      </c>
      <c r="G124" s="120">
        <f t="shared" si="9"/>
        <v>0</v>
      </c>
      <c r="H124" s="123">
        <f t="shared" si="10"/>
        <v>100</v>
      </c>
      <c r="I124" s="121" t="s">
        <v>60</v>
      </c>
    </row>
    <row r="125" spans="1:9" ht="38.25" customHeight="1">
      <c r="A125" s="47" t="s">
        <v>53</v>
      </c>
      <c r="B125" s="48" t="s">
        <v>123</v>
      </c>
      <c r="C125" s="79">
        <v>2400000</v>
      </c>
      <c r="D125" s="79">
        <v>2300000</v>
      </c>
      <c r="E125" s="69"/>
      <c r="F125" s="120">
        <f t="shared" si="8"/>
        <v>2300000</v>
      </c>
      <c r="G125" s="120">
        <f t="shared" si="9"/>
        <v>100000</v>
      </c>
      <c r="H125" s="123">
        <f t="shared" si="10"/>
        <v>95.833333333333343</v>
      </c>
      <c r="I125" s="121" t="s">
        <v>60</v>
      </c>
    </row>
    <row r="126" spans="1:9" ht="38.25" hidden="1" customHeight="1">
      <c r="A126" s="58" t="s">
        <v>124</v>
      </c>
      <c r="B126" s="59" t="s">
        <v>125</v>
      </c>
      <c r="C126" s="90">
        <v>34800000</v>
      </c>
      <c r="D126" s="90">
        <f>D127+D131</f>
        <v>13750000</v>
      </c>
      <c r="E126" s="91"/>
      <c r="F126" s="120">
        <f t="shared" si="8"/>
        <v>13750000</v>
      </c>
      <c r="G126" s="120">
        <f t="shared" si="9"/>
        <v>21050000</v>
      </c>
      <c r="H126" s="123">
        <f t="shared" si="10"/>
        <v>39.511494252873561</v>
      </c>
      <c r="I126" s="121" t="s">
        <v>60</v>
      </c>
    </row>
    <row r="127" spans="1:9" ht="18.75" hidden="1" customHeight="1">
      <c r="A127" s="52" t="s">
        <v>70</v>
      </c>
      <c r="B127" s="53" t="s">
        <v>71</v>
      </c>
      <c r="C127" s="83">
        <f>SUM(C128:C130)</f>
        <v>21100000</v>
      </c>
      <c r="D127" s="83">
        <f>SUM(D128:D130)</f>
        <v>11750000</v>
      </c>
      <c r="E127" s="83">
        <f>SUM(E128:E130)</f>
        <v>0</v>
      </c>
      <c r="F127" s="120">
        <f t="shared" si="8"/>
        <v>11750000</v>
      </c>
      <c r="G127" s="120">
        <f t="shared" si="9"/>
        <v>9350000</v>
      </c>
      <c r="H127" s="123">
        <f t="shared" si="10"/>
        <v>55.687203791469194</v>
      </c>
      <c r="I127" s="121" t="s">
        <v>60</v>
      </c>
    </row>
    <row r="128" spans="1:9" ht="18.75" hidden="1" customHeight="1">
      <c r="A128" s="47" t="s">
        <v>53</v>
      </c>
      <c r="B128" s="67" t="s">
        <v>126</v>
      </c>
      <c r="C128" s="79">
        <v>15000000</v>
      </c>
      <c r="D128" s="79">
        <f>[4]REAL!$F$129</f>
        <v>9250000</v>
      </c>
      <c r="E128" s="120">
        <v>0</v>
      </c>
      <c r="F128" s="120">
        <f t="shared" si="8"/>
        <v>9250000</v>
      </c>
      <c r="G128" s="120">
        <f t="shared" si="9"/>
        <v>5750000</v>
      </c>
      <c r="H128" s="123">
        <f t="shared" si="10"/>
        <v>61.666666666666671</v>
      </c>
      <c r="I128" s="121" t="s">
        <v>60</v>
      </c>
    </row>
    <row r="129" spans="1:9" ht="18.75" hidden="1" customHeight="1">
      <c r="A129" s="47" t="s">
        <v>53</v>
      </c>
      <c r="B129" s="67" t="s">
        <v>115</v>
      </c>
      <c r="C129" s="79">
        <v>3600000</v>
      </c>
      <c r="D129" s="79">
        <v>0</v>
      </c>
      <c r="E129" s="120"/>
      <c r="F129" s="120">
        <f t="shared" si="8"/>
        <v>0</v>
      </c>
      <c r="G129" s="120">
        <f t="shared" si="9"/>
        <v>3600000</v>
      </c>
      <c r="H129" s="123">
        <f t="shared" si="10"/>
        <v>0</v>
      </c>
      <c r="I129" s="121" t="s">
        <v>60</v>
      </c>
    </row>
    <row r="130" spans="1:9" ht="18.75" hidden="1" customHeight="1">
      <c r="A130" s="47"/>
      <c r="B130" s="67" t="s">
        <v>291</v>
      </c>
      <c r="C130" s="79">
        <v>2500000</v>
      </c>
      <c r="D130" s="79">
        <v>2500000</v>
      </c>
      <c r="E130" s="120">
        <v>0</v>
      </c>
      <c r="F130" s="120">
        <f t="shared" si="8"/>
        <v>2500000</v>
      </c>
      <c r="G130" s="120">
        <f t="shared" si="9"/>
        <v>0</v>
      </c>
      <c r="H130" s="123">
        <f t="shared" si="10"/>
        <v>100</v>
      </c>
      <c r="I130" s="121" t="s">
        <v>60</v>
      </c>
    </row>
    <row r="131" spans="1:9" ht="18.75" hidden="1" customHeight="1">
      <c r="A131" s="52" t="s">
        <v>77</v>
      </c>
      <c r="B131" s="53" t="s">
        <v>78</v>
      </c>
      <c r="C131" s="83">
        <f>SUM(C132:C133)</f>
        <v>2000000</v>
      </c>
      <c r="D131" s="83">
        <f>SUM(D132:D133)</f>
        <v>2000000</v>
      </c>
      <c r="E131" s="83">
        <f>SUM(E132:E133)</f>
        <v>0</v>
      </c>
      <c r="F131" s="120">
        <f t="shared" si="8"/>
        <v>2000000</v>
      </c>
      <c r="G131" s="120">
        <f t="shared" si="9"/>
        <v>0</v>
      </c>
      <c r="H131" s="123">
        <f t="shared" si="10"/>
        <v>100</v>
      </c>
      <c r="I131" s="121" t="s">
        <v>60</v>
      </c>
    </row>
    <row r="132" spans="1:9" ht="18.75" hidden="1" customHeight="1">
      <c r="A132" s="47" t="s">
        <v>53</v>
      </c>
      <c r="B132" s="67" t="s">
        <v>127</v>
      </c>
      <c r="C132" s="79">
        <v>1500000</v>
      </c>
      <c r="D132" s="79">
        <v>1500000</v>
      </c>
      <c r="E132" s="69"/>
      <c r="F132" s="120">
        <f t="shared" si="8"/>
        <v>1500000</v>
      </c>
      <c r="G132" s="120">
        <f t="shared" si="9"/>
        <v>0</v>
      </c>
      <c r="H132" s="123">
        <f t="shared" si="10"/>
        <v>100</v>
      </c>
      <c r="I132" s="121" t="s">
        <v>60</v>
      </c>
    </row>
    <row r="133" spans="1:9" ht="18.75" hidden="1" customHeight="1">
      <c r="A133" s="47"/>
      <c r="B133" s="67" t="s">
        <v>292</v>
      </c>
      <c r="C133" s="79">
        <v>500000</v>
      </c>
      <c r="D133" s="79">
        <v>500000</v>
      </c>
      <c r="E133" s="120">
        <v>0</v>
      </c>
      <c r="F133" s="120">
        <f t="shared" si="8"/>
        <v>500000</v>
      </c>
      <c r="G133" s="120">
        <f t="shared" si="9"/>
        <v>0</v>
      </c>
      <c r="H133" s="123">
        <f t="shared" si="10"/>
        <v>100</v>
      </c>
      <c r="I133" s="121" t="s">
        <v>60</v>
      </c>
    </row>
    <row r="134" spans="1:9" ht="18.75" hidden="1" customHeight="1">
      <c r="A134" s="58" t="s">
        <v>128</v>
      </c>
      <c r="B134" s="59" t="s">
        <v>129</v>
      </c>
      <c r="C134" s="90">
        <v>22650000</v>
      </c>
      <c r="D134" s="90">
        <f>D135+D139</f>
        <v>14450000</v>
      </c>
      <c r="E134" s="91"/>
      <c r="F134" s="128">
        <f t="shared" si="8"/>
        <v>14450000</v>
      </c>
      <c r="G134" s="128">
        <f t="shared" si="9"/>
        <v>8200000</v>
      </c>
      <c r="H134" s="129">
        <f t="shared" si="10"/>
        <v>63.796909492273734</v>
      </c>
      <c r="I134" s="130" t="s">
        <v>60</v>
      </c>
    </row>
    <row r="135" spans="1:9" s="73" customFormat="1" ht="18.75" hidden="1" customHeight="1">
      <c r="A135" s="52" t="s">
        <v>70</v>
      </c>
      <c r="B135" s="53" t="s">
        <v>71</v>
      </c>
      <c r="C135" s="83">
        <f>SUM(C136:C138)</f>
        <v>16550000</v>
      </c>
      <c r="D135" s="83">
        <f>SUM(D136:D138)</f>
        <v>10150000</v>
      </c>
      <c r="E135" s="83">
        <f>SUM(E136:E138)</f>
        <v>0</v>
      </c>
      <c r="F135" s="120">
        <f t="shared" si="8"/>
        <v>10150000</v>
      </c>
      <c r="G135" s="120">
        <f t="shared" si="9"/>
        <v>6400000</v>
      </c>
      <c r="H135" s="123">
        <f t="shared" si="10"/>
        <v>61.329305135951664</v>
      </c>
      <c r="I135" s="121" t="s">
        <v>60</v>
      </c>
    </row>
    <row r="136" spans="1:9" ht="18.75" hidden="1" customHeight="1">
      <c r="A136" s="47" t="s">
        <v>53</v>
      </c>
      <c r="B136" s="48" t="s">
        <v>130</v>
      </c>
      <c r="C136" s="79">
        <v>4050000</v>
      </c>
      <c r="D136" s="79">
        <f>[1]REAL!$F$136</f>
        <v>2850000</v>
      </c>
      <c r="E136" s="68">
        <v>0</v>
      </c>
      <c r="F136" s="120">
        <f t="shared" si="8"/>
        <v>2850000</v>
      </c>
      <c r="G136" s="120">
        <f t="shared" si="9"/>
        <v>1200000</v>
      </c>
      <c r="H136" s="123">
        <f t="shared" si="10"/>
        <v>70.370370370370367</v>
      </c>
      <c r="I136" s="121" t="s">
        <v>60</v>
      </c>
    </row>
    <row r="137" spans="1:9" ht="18.75" hidden="1" customHeight="1">
      <c r="A137" s="47" t="s">
        <v>53</v>
      </c>
      <c r="B137" s="48" t="s">
        <v>115</v>
      </c>
      <c r="C137" s="79">
        <v>2000000</v>
      </c>
      <c r="D137" s="79">
        <f>[1]REAL!$F$137</f>
        <v>1000000</v>
      </c>
      <c r="E137" s="68"/>
      <c r="F137" s="120">
        <f t="shared" si="8"/>
        <v>1000000</v>
      </c>
      <c r="G137" s="120">
        <f t="shared" si="9"/>
        <v>1000000</v>
      </c>
      <c r="H137" s="123">
        <f t="shared" si="10"/>
        <v>50</v>
      </c>
      <c r="I137" s="121" t="s">
        <v>60</v>
      </c>
    </row>
    <row r="138" spans="1:9" ht="18.75" hidden="1" customHeight="1">
      <c r="A138" s="47" t="s">
        <v>53</v>
      </c>
      <c r="B138" s="48" t="s">
        <v>116</v>
      </c>
      <c r="C138" s="79">
        <v>10500000</v>
      </c>
      <c r="D138" s="79">
        <f>[1]REAL!$F$138</f>
        <v>6300000</v>
      </c>
      <c r="E138" s="68">
        <v>0</v>
      </c>
      <c r="F138" s="120">
        <f t="shared" si="8"/>
        <v>6300000</v>
      </c>
      <c r="G138" s="120">
        <f t="shared" si="9"/>
        <v>4200000</v>
      </c>
      <c r="H138" s="123">
        <f t="shared" si="10"/>
        <v>60</v>
      </c>
      <c r="I138" s="121" t="s">
        <v>60</v>
      </c>
    </row>
    <row r="139" spans="1:9" ht="18.75" hidden="1" customHeight="1">
      <c r="A139" s="52" t="s">
        <v>77</v>
      </c>
      <c r="B139" s="53" t="s">
        <v>78</v>
      </c>
      <c r="C139" s="83">
        <f>SUM(C140:C142)</f>
        <v>5400000</v>
      </c>
      <c r="D139" s="83">
        <f>SUM(D140:D142)</f>
        <v>4300000</v>
      </c>
      <c r="E139" s="83">
        <f>SUM(E140:E142)</f>
        <v>0</v>
      </c>
      <c r="F139" s="120">
        <f t="shared" si="8"/>
        <v>4300000</v>
      </c>
      <c r="G139" s="120">
        <f t="shared" si="9"/>
        <v>1100000</v>
      </c>
      <c r="H139" s="123">
        <f t="shared" si="10"/>
        <v>79.629629629629633</v>
      </c>
      <c r="I139" s="121" t="s">
        <v>60</v>
      </c>
    </row>
    <row r="140" spans="1:9" ht="18.75" hidden="1" customHeight="1">
      <c r="A140" s="47" t="s">
        <v>53</v>
      </c>
      <c r="B140" s="48" t="s">
        <v>131</v>
      </c>
      <c r="C140" s="79">
        <v>1400000</v>
      </c>
      <c r="D140" s="79">
        <v>1400000</v>
      </c>
      <c r="E140" s="68"/>
      <c r="F140" s="120">
        <f t="shared" si="8"/>
        <v>1400000</v>
      </c>
      <c r="G140" s="120">
        <f t="shared" si="9"/>
        <v>0</v>
      </c>
      <c r="H140" s="123">
        <f t="shared" si="10"/>
        <v>100</v>
      </c>
      <c r="I140" s="121" t="s">
        <v>60</v>
      </c>
    </row>
    <row r="141" spans="1:9" ht="18.75" hidden="1" customHeight="1">
      <c r="A141" s="47" t="s">
        <v>53</v>
      </c>
      <c r="B141" s="48" t="s">
        <v>132</v>
      </c>
      <c r="C141" s="79">
        <v>2700000</v>
      </c>
      <c r="D141" s="79">
        <f>[1]REAL!$F$141</f>
        <v>1700000</v>
      </c>
      <c r="E141" s="68">
        <v>0</v>
      </c>
      <c r="F141" s="120">
        <f t="shared" si="8"/>
        <v>1700000</v>
      </c>
      <c r="G141" s="120">
        <f t="shared" si="9"/>
        <v>1000000</v>
      </c>
      <c r="H141" s="123">
        <f t="shared" si="10"/>
        <v>62.962962962962962</v>
      </c>
      <c r="I141" s="121" t="s">
        <v>60</v>
      </c>
    </row>
    <row r="142" spans="1:9" ht="18.75" hidden="1" customHeight="1">
      <c r="A142" s="47" t="s">
        <v>53</v>
      </c>
      <c r="B142" s="48" t="s">
        <v>133</v>
      </c>
      <c r="C142" s="79">
        <v>1300000</v>
      </c>
      <c r="D142" s="79">
        <f>[1]REAL!$F$142</f>
        <v>1200000</v>
      </c>
      <c r="E142" s="69"/>
      <c r="F142" s="120">
        <f t="shared" si="8"/>
        <v>1200000</v>
      </c>
      <c r="G142" s="120">
        <f t="shared" si="9"/>
        <v>100000</v>
      </c>
      <c r="H142" s="123">
        <f t="shared" si="10"/>
        <v>92.307692307692307</v>
      </c>
      <c r="I142" s="121" t="s">
        <v>60</v>
      </c>
    </row>
    <row r="143" spans="1:9" ht="18.75" hidden="1" customHeight="1">
      <c r="A143" s="58" t="s">
        <v>134</v>
      </c>
      <c r="B143" s="59" t="s">
        <v>135</v>
      </c>
      <c r="C143" s="90">
        <v>31000000</v>
      </c>
      <c r="D143" s="90">
        <f>D144+D148</f>
        <v>16800000</v>
      </c>
      <c r="E143" s="91"/>
      <c r="F143" s="128">
        <f t="shared" si="8"/>
        <v>16800000</v>
      </c>
      <c r="G143" s="128">
        <f t="shared" si="9"/>
        <v>14200000</v>
      </c>
      <c r="H143" s="129">
        <f t="shared" si="10"/>
        <v>54.193548387096783</v>
      </c>
      <c r="I143" s="130" t="s">
        <v>60</v>
      </c>
    </row>
    <row r="144" spans="1:9" s="73" customFormat="1" ht="18" hidden="1" customHeight="1">
      <c r="A144" s="52" t="s">
        <v>70</v>
      </c>
      <c r="B144" s="53" t="s">
        <v>71</v>
      </c>
      <c r="C144" s="83">
        <f>SUM(C145:C147)</f>
        <v>16500000</v>
      </c>
      <c r="D144" s="83">
        <f>SUM(D145:D147)</f>
        <v>9150000</v>
      </c>
      <c r="E144" s="120">
        <f>SUM(E145:E147)</f>
        <v>0</v>
      </c>
      <c r="F144" s="120">
        <f>E144+D144</f>
        <v>9150000</v>
      </c>
      <c r="G144" s="120">
        <f t="shared" si="9"/>
        <v>7350000</v>
      </c>
      <c r="H144" s="123">
        <f t="shared" si="10"/>
        <v>55.454545454545453</v>
      </c>
      <c r="I144" s="121" t="s">
        <v>60</v>
      </c>
    </row>
    <row r="145" spans="1:11" ht="18.75" hidden="1" customHeight="1">
      <c r="A145" s="47" t="s">
        <v>53</v>
      </c>
      <c r="B145" s="48" t="s">
        <v>130</v>
      </c>
      <c r="C145" s="79">
        <v>5100000</v>
      </c>
      <c r="D145" s="79">
        <v>3150000</v>
      </c>
      <c r="E145" s="120">
        <v>0</v>
      </c>
      <c r="F145" s="120">
        <f t="shared" si="8"/>
        <v>3150000</v>
      </c>
      <c r="G145" s="120">
        <f t="shared" si="9"/>
        <v>1950000</v>
      </c>
      <c r="H145" s="123">
        <f t="shared" si="10"/>
        <v>61.764705882352942</v>
      </c>
      <c r="I145" s="121" t="s">
        <v>60</v>
      </c>
    </row>
    <row r="146" spans="1:11" ht="18.75" hidden="1" customHeight="1">
      <c r="A146" s="47" t="s">
        <v>53</v>
      </c>
      <c r="B146" s="48" t="s">
        <v>136</v>
      </c>
      <c r="C146" s="79">
        <v>1000000</v>
      </c>
      <c r="D146" s="79">
        <v>0</v>
      </c>
      <c r="E146" s="120"/>
      <c r="F146" s="120">
        <f t="shared" si="8"/>
        <v>0</v>
      </c>
      <c r="G146" s="120">
        <f t="shared" si="9"/>
        <v>1000000</v>
      </c>
      <c r="H146" s="123">
        <f t="shared" si="10"/>
        <v>0</v>
      </c>
      <c r="I146" s="121" t="s">
        <v>60</v>
      </c>
    </row>
    <row r="147" spans="1:11" ht="18.75" hidden="1" customHeight="1">
      <c r="A147" s="47" t="s">
        <v>53</v>
      </c>
      <c r="B147" s="48" t="s">
        <v>137</v>
      </c>
      <c r="C147" s="79">
        <v>10400000</v>
      </c>
      <c r="D147" s="79">
        <v>6000000</v>
      </c>
      <c r="E147" s="69"/>
      <c r="F147" s="120">
        <f t="shared" si="8"/>
        <v>6000000</v>
      </c>
      <c r="G147" s="120">
        <f t="shared" si="9"/>
        <v>4400000</v>
      </c>
      <c r="H147" s="123">
        <f t="shared" si="10"/>
        <v>57.692307692307686</v>
      </c>
      <c r="I147" s="121" t="s">
        <v>60</v>
      </c>
    </row>
    <row r="148" spans="1:11" ht="28.5" hidden="1" customHeight="1">
      <c r="A148" s="52" t="s">
        <v>77</v>
      </c>
      <c r="B148" s="53" t="s">
        <v>78</v>
      </c>
      <c r="C148" s="83">
        <f>SUM(C149:C150)</f>
        <v>8100000</v>
      </c>
      <c r="D148" s="83">
        <f>SUM(D149:D150)</f>
        <v>7650000</v>
      </c>
      <c r="E148" s="83">
        <f>SUM(E149:E150)</f>
        <v>0</v>
      </c>
      <c r="F148" s="120">
        <f t="shared" si="8"/>
        <v>7650000</v>
      </c>
      <c r="G148" s="120">
        <f t="shared" si="9"/>
        <v>450000</v>
      </c>
      <c r="H148" s="123">
        <f t="shared" si="10"/>
        <v>94.444444444444443</v>
      </c>
      <c r="I148" s="121" t="s">
        <v>60</v>
      </c>
    </row>
    <row r="149" spans="1:11" ht="18.75" hidden="1" customHeight="1">
      <c r="A149" s="47" t="s">
        <v>53</v>
      </c>
      <c r="B149" s="48" t="s">
        <v>138</v>
      </c>
      <c r="C149" s="79">
        <v>4500000</v>
      </c>
      <c r="D149" s="79">
        <v>4500000</v>
      </c>
      <c r="E149" s="69"/>
      <c r="F149" s="120">
        <f t="shared" si="8"/>
        <v>4500000</v>
      </c>
      <c r="G149" s="120">
        <f t="shared" si="9"/>
        <v>0</v>
      </c>
      <c r="H149" s="123">
        <f t="shared" si="10"/>
        <v>100</v>
      </c>
      <c r="I149" s="121" t="s">
        <v>60</v>
      </c>
    </row>
    <row r="150" spans="1:11" ht="28.5" hidden="1" customHeight="1">
      <c r="A150" s="47" t="s">
        <v>53</v>
      </c>
      <c r="B150" s="48" t="s">
        <v>139</v>
      </c>
      <c r="C150" s="79">
        <v>3600000</v>
      </c>
      <c r="D150" s="79">
        <v>3150000</v>
      </c>
      <c r="E150" s="120">
        <v>0</v>
      </c>
      <c r="F150" s="120">
        <f t="shared" si="8"/>
        <v>3150000</v>
      </c>
      <c r="G150" s="120">
        <f t="shared" si="9"/>
        <v>450000</v>
      </c>
      <c r="H150" s="123">
        <f t="shared" si="10"/>
        <v>87.5</v>
      </c>
      <c r="I150" s="121" t="s">
        <v>60</v>
      </c>
    </row>
    <row r="151" spans="1:11" ht="18.75" customHeight="1">
      <c r="A151" s="58" t="s">
        <v>140</v>
      </c>
      <c r="B151" s="59" t="s">
        <v>141</v>
      </c>
      <c r="C151" s="90">
        <f>C152+C156</f>
        <v>52900000</v>
      </c>
      <c r="D151" s="90">
        <f>D152+D156</f>
        <v>36850000</v>
      </c>
      <c r="E151" s="91"/>
      <c r="F151" s="120">
        <f t="shared" si="8"/>
        <v>36850000</v>
      </c>
      <c r="G151" s="120">
        <f t="shared" si="9"/>
        <v>16050000</v>
      </c>
      <c r="H151" s="123">
        <f t="shared" si="10"/>
        <v>69.659735349716442</v>
      </c>
      <c r="I151" s="121" t="s">
        <v>60</v>
      </c>
    </row>
    <row r="152" spans="1:11">
      <c r="A152" s="52" t="s">
        <v>70</v>
      </c>
      <c r="B152" s="53" t="s">
        <v>71</v>
      </c>
      <c r="C152" s="83">
        <f>SUM(C153:C155)</f>
        <v>44800000</v>
      </c>
      <c r="D152" s="83">
        <f>SUM(D153:D155)</f>
        <v>29050000</v>
      </c>
      <c r="E152" s="83">
        <f>SUM(E153:E155)</f>
        <v>600000</v>
      </c>
      <c r="F152" s="120">
        <f t="shared" si="8"/>
        <v>29650000</v>
      </c>
      <c r="G152" s="120">
        <f>C152-F152</f>
        <v>15150000</v>
      </c>
      <c r="H152" s="123">
        <f t="shared" si="10"/>
        <v>66.183035714285708</v>
      </c>
      <c r="I152" s="121" t="s">
        <v>60</v>
      </c>
    </row>
    <row r="153" spans="1:11" ht="28.5">
      <c r="A153" s="47" t="s">
        <v>53</v>
      </c>
      <c r="B153" s="48" t="s">
        <v>142</v>
      </c>
      <c r="C153" s="79">
        <v>6400000</v>
      </c>
      <c r="D153" s="79">
        <v>3000000</v>
      </c>
      <c r="E153" s="120">
        <v>600000</v>
      </c>
      <c r="F153" s="120">
        <f t="shared" si="8"/>
        <v>3600000</v>
      </c>
      <c r="G153" s="120">
        <f t="shared" si="9"/>
        <v>2800000</v>
      </c>
      <c r="H153" s="123">
        <f t="shared" si="10"/>
        <v>56.25</v>
      </c>
      <c r="I153" s="121" t="s">
        <v>60</v>
      </c>
    </row>
    <row r="154" spans="1:11" ht="28.5">
      <c r="A154" s="47" t="s">
        <v>53</v>
      </c>
      <c r="B154" s="48" t="s">
        <v>143</v>
      </c>
      <c r="C154" s="79">
        <v>24000000</v>
      </c>
      <c r="D154" s="79">
        <v>18550000</v>
      </c>
      <c r="E154" s="120">
        <v>0</v>
      </c>
      <c r="F154" s="120">
        <f t="shared" si="8"/>
        <v>18550000</v>
      </c>
      <c r="G154" s="120">
        <f t="shared" si="9"/>
        <v>5450000</v>
      </c>
      <c r="H154" s="123">
        <f t="shared" si="10"/>
        <v>77.291666666666671</v>
      </c>
      <c r="I154" s="121" t="s">
        <v>60</v>
      </c>
    </row>
    <row r="155" spans="1:11" ht="28.5">
      <c r="A155" s="47"/>
      <c r="B155" s="48" t="s">
        <v>143</v>
      </c>
      <c r="C155" s="79">
        <v>14400000</v>
      </c>
      <c r="D155" s="79">
        <v>7500000</v>
      </c>
      <c r="E155" s="120">
        <v>0</v>
      </c>
      <c r="F155" s="120">
        <f t="shared" si="8"/>
        <v>7500000</v>
      </c>
      <c r="G155" s="120">
        <f t="shared" si="9"/>
        <v>6900000</v>
      </c>
      <c r="H155" s="123">
        <f t="shared" si="10"/>
        <v>52.083333333333336</v>
      </c>
      <c r="I155" s="121" t="s">
        <v>60</v>
      </c>
      <c r="K155" s="101">
        <f>C155-D155</f>
        <v>6900000</v>
      </c>
    </row>
    <row r="156" spans="1:11">
      <c r="A156" s="52" t="s">
        <v>77</v>
      </c>
      <c r="B156" s="53" t="s">
        <v>78</v>
      </c>
      <c r="C156" s="83">
        <f>SUM(C157:C157)</f>
        <v>8100000</v>
      </c>
      <c r="D156" s="83">
        <f>SUM(D157:D157)</f>
        <v>7800000</v>
      </c>
      <c r="E156" s="79"/>
      <c r="F156" s="120">
        <f t="shared" si="8"/>
        <v>7800000</v>
      </c>
      <c r="G156" s="120">
        <f t="shared" si="9"/>
        <v>300000</v>
      </c>
      <c r="H156" s="123">
        <f t="shared" si="10"/>
        <v>96.296296296296291</v>
      </c>
      <c r="I156" s="121" t="s">
        <v>60</v>
      </c>
      <c r="K156">
        <v>13800000</v>
      </c>
    </row>
    <row r="157" spans="1:11" ht="28.5">
      <c r="A157" s="47" t="s">
        <v>53</v>
      </c>
      <c r="B157" s="48" t="s">
        <v>144</v>
      </c>
      <c r="C157" s="79">
        <v>8100000</v>
      </c>
      <c r="D157" s="84">
        <v>7800000</v>
      </c>
      <c r="E157" s="79"/>
      <c r="F157" s="120">
        <f t="shared" si="8"/>
        <v>7800000</v>
      </c>
      <c r="G157" s="120">
        <f t="shared" si="9"/>
        <v>300000</v>
      </c>
      <c r="H157" s="123">
        <f t="shared" si="10"/>
        <v>96.296296296296291</v>
      </c>
      <c r="I157" s="121" t="s">
        <v>60</v>
      </c>
    </row>
    <row r="158" spans="1:11" hidden="1">
      <c r="A158" s="58" t="s">
        <v>145</v>
      </c>
      <c r="B158" s="59" t="s">
        <v>146</v>
      </c>
      <c r="C158" s="90">
        <v>64130000</v>
      </c>
      <c r="D158" s="90">
        <f>D159+D163</f>
        <v>26100000</v>
      </c>
      <c r="E158" s="91"/>
      <c r="F158" s="120">
        <f t="shared" si="8"/>
        <v>26100000</v>
      </c>
      <c r="G158" s="120">
        <f t="shared" si="9"/>
        <v>38030000</v>
      </c>
      <c r="H158" s="123">
        <f t="shared" si="10"/>
        <v>40.698581007328869</v>
      </c>
      <c r="I158" s="121" t="s">
        <v>60</v>
      </c>
    </row>
    <row r="159" spans="1:11" ht="18.75" hidden="1" customHeight="1">
      <c r="A159" s="52" t="s">
        <v>70</v>
      </c>
      <c r="B159" s="53" t="s">
        <v>71</v>
      </c>
      <c r="C159" s="83">
        <f>SUM(C160:C162)</f>
        <v>35250000</v>
      </c>
      <c r="D159" s="83">
        <f>SUM(D160:D162)</f>
        <v>18350000</v>
      </c>
      <c r="E159" s="83">
        <f>SUM(E160:E162)</f>
        <v>0</v>
      </c>
      <c r="F159" s="120">
        <f t="shared" si="8"/>
        <v>18350000</v>
      </c>
      <c r="G159" s="120">
        <f t="shared" si="9"/>
        <v>16900000</v>
      </c>
      <c r="H159" s="123">
        <f t="shared" si="10"/>
        <v>52.056737588652481</v>
      </c>
      <c r="I159" s="121" t="s">
        <v>60</v>
      </c>
    </row>
    <row r="160" spans="1:11" ht="18.75" hidden="1" customHeight="1">
      <c r="A160" s="47" t="s">
        <v>53</v>
      </c>
      <c r="B160" s="48" t="s">
        <v>130</v>
      </c>
      <c r="C160" s="79">
        <v>6900000</v>
      </c>
      <c r="D160" s="79">
        <v>4350000</v>
      </c>
      <c r="E160" s="120">
        <v>0</v>
      </c>
      <c r="F160" s="120">
        <f t="shared" si="8"/>
        <v>4350000</v>
      </c>
      <c r="G160" s="120">
        <f t="shared" si="9"/>
        <v>2550000</v>
      </c>
      <c r="H160" s="123">
        <f t="shared" si="10"/>
        <v>63.04347826086957</v>
      </c>
      <c r="I160" s="121" t="s">
        <v>60</v>
      </c>
    </row>
    <row r="161" spans="1:11" ht="18.75" hidden="1" customHeight="1">
      <c r="A161" s="47" t="s">
        <v>53</v>
      </c>
      <c r="B161" s="48" t="s">
        <v>115</v>
      </c>
      <c r="C161" s="79">
        <v>1600000</v>
      </c>
      <c r="D161" s="79">
        <v>0</v>
      </c>
      <c r="E161" s="120"/>
      <c r="F161" s="120">
        <f t="shared" si="8"/>
        <v>0</v>
      </c>
      <c r="G161" s="120">
        <f t="shared" si="9"/>
        <v>1600000</v>
      </c>
      <c r="H161" s="123">
        <f t="shared" si="10"/>
        <v>0</v>
      </c>
      <c r="I161" s="121" t="s">
        <v>60</v>
      </c>
    </row>
    <row r="162" spans="1:11" ht="18.75" hidden="1" customHeight="1">
      <c r="A162" s="47" t="s">
        <v>53</v>
      </c>
      <c r="B162" s="48" t="s">
        <v>116</v>
      </c>
      <c r="C162" s="79">
        <v>26750000</v>
      </c>
      <c r="D162" s="79">
        <v>14000000</v>
      </c>
      <c r="E162" s="120">
        <v>0</v>
      </c>
      <c r="F162" s="120">
        <f t="shared" si="8"/>
        <v>14000000</v>
      </c>
      <c r="G162" s="120">
        <f t="shared" si="9"/>
        <v>12750000</v>
      </c>
      <c r="H162" s="123">
        <f t="shared" si="10"/>
        <v>52.336448598130836</v>
      </c>
      <c r="I162" s="121" t="s">
        <v>60</v>
      </c>
    </row>
    <row r="163" spans="1:11" ht="18.75" hidden="1" customHeight="1">
      <c r="A163" s="52" t="s">
        <v>77</v>
      </c>
      <c r="B163" s="53" t="s">
        <v>78</v>
      </c>
      <c r="C163" s="83">
        <f>SUM(C164:C165)</f>
        <v>7650000</v>
      </c>
      <c r="D163" s="83">
        <f>SUM(D164:D165)</f>
        <v>7750000</v>
      </c>
      <c r="E163" s="120">
        <f>SUM(E164:E165)</f>
        <v>0</v>
      </c>
      <c r="F163" s="120">
        <f t="shared" si="8"/>
        <v>7750000</v>
      </c>
      <c r="G163" s="120">
        <f t="shared" si="9"/>
        <v>-100000</v>
      </c>
      <c r="H163" s="123">
        <f t="shared" si="10"/>
        <v>101.30718954248366</v>
      </c>
      <c r="I163" s="121" t="s">
        <v>60</v>
      </c>
    </row>
    <row r="164" spans="1:11" ht="18.75" hidden="1" customHeight="1">
      <c r="A164" s="47" t="s">
        <v>53</v>
      </c>
      <c r="B164" s="48" t="s">
        <v>147</v>
      </c>
      <c r="C164" s="79">
        <v>3750000</v>
      </c>
      <c r="D164" s="79">
        <v>3400000</v>
      </c>
      <c r="E164" s="120"/>
      <c r="F164" s="120">
        <f t="shared" si="8"/>
        <v>3400000</v>
      </c>
      <c r="G164" s="120">
        <f t="shared" si="9"/>
        <v>350000</v>
      </c>
      <c r="H164" s="123">
        <f t="shared" si="10"/>
        <v>90.666666666666657</v>
      </c>
      <c r="I164" s="121" t="s">
        <v>60</v>
      </c>
    </row>
    <row r="165" spans="1:11" ht="39" hidden="1" customHeight="1">
      <c r="A165" s="47" t="s">
        <v>53</v>
      </c>
      <c r="B165" s="48" t="s">
        <v>132</v>
      </c>
      <c r="C165" s="79">
        <v>3900000</v>
      </c>
      <c r="D165" s="79">
        <v>4350000</v>
      </c>
      <c r="E165" s="120">
        <v>0</v>
      </c>
      <c r="F165" s="120">
        <f t="shared" si="8"/>
        <v>4350000</v>
      </c>
      <c r="G165" s="120">
        <f t="shared" si="9"/>
        <v>-450000</v>
      </c>
      <c r="H165" s="123">
        <f t="shared" si="10"/>
        <v>111.53846153846155</v>
      </c>
      <c r="I165" s="121" t="s">
        <v>60</v>
      </c>
    </row>
    <row r="166" spans="1:11" ht="18.75" customHeight="1">
      <c r="A166" s="58" t="s">
        <v>148</v>
      </c>
      <c r="B166" s="59" t="s">
        <v>149</v>
      </c>
      <c r="C166" s="90">
        <f>C167</f>
        <v>37200000</v>
      </c>
      <c r="D166" s="90">
        <f>D167</f>
        <v>0</v>
      </c>
      <c r="E166" s="120"/>
      <c r="F166" s="120">
        <f t="shared" si="8"/>
        <v>0</v>
      </c>
      <c r="G166" s="120">
        <f t="shared" si="9"/>
        <v>37200000</v>
      </c>
      <c r="H166" s="123">
        <f t="shared" si="10"/>
        <v>0</v>
      </c>
      <c r="I166" s="121" t="s">
        <v>60</v>
      </c>
    </row>
    <row r="167" spans="1:11" ht="18.75" customHeight="1">
      <c r="A167" s="52" t="s">
        <v>70</v>
      </c>
      <c r="B167" s="53" t="s">
        <v>71</v>
      </c>
      <c r="C167" s="83">
        <f>SUM(C168:C169)</f>
        <v>37200000</v>
      </c>
      <c r="D167" s="83">
        <f>SUM(D168:D169)</f>
        <v>0</v>
      </c>
      <c r="E167" s="83">
        <f>SUM(E168:E169)</f>
        <v>2400000</v>
      </c>
      <c r="F167" s="120">
        <f t="shared" si="8"/>
        <v>2400000</v>
      </c>
      <c r="G167" s="120">
        <f t="shared" si="9"/>
        <v>34800000</v>
      </c>
      <c r="H167" s="123">
        <f t="shared" si="10"/>
        <v>6.4516129032258061</v>
      </c>
      <c r="I167" s="121" t="s">
        <v>60</v>
      </c>
    </row>
    <row r="168" spans="1:11" ht="35.25" customHeight="1">
      <c r="A168" s="47" t="s">
        <v>53</v>
      </c>
      <c r="B168" s="48" t="s">
        <v>150</v>
      </c>
      <c r="C168" s="79">
        <v>32400000</v>
      </c>
      <c r="D168" s="79">
        <v>0</v>
      </c>
      <c r="E168" s="68">
        <f>'52BI.525113'!G15</f>
        <v>1800000</v>
      </c>
      <c r="F168" s="120">
        <f t="shared" si="8"/>
        <v>1800000</v>
      </c>
      <c r="G168" s="120">
        <f t="shared" si="9"/>
        <v>30600000</v>
      </c>
      <c r="H168" s="123">
        <f t="shared" si="10"/>
        <v>5.5555555555555554</v>
      </c>
      <c r="I168" s="121" t="s">
        <v>60</v>
      </c>
    </row>
    <row r="169" spans="1:11" ht="28.5" customHeight="1">
      <c r="A169" s="47" t="s">
        <v>53</v>
      </c>
      <c r="B169" s="48" t="s">
        <v>150</v>
      </c>
      <c r="C169" s="79">
        <v>4800000</v>
      </c>
      <c r="D169" s="79">
        <v>0</v>
      </c>
      <c r="E169" s="68">
        <f>'52BI.525113'!G14</f>
        <v>600000</v>
      </c>
      <c r="F169" s="120">
        <f t="shared" si="8"/>
        <v>600000</v>
      </c>
      <c r="G169" s="120">
        <f t="shared" si="9"/>
        <v>4200000</v>
      </c>
      <c r="H169" s="123">
        <f t="shared" si="10"/>
        <v>12.5</v>
      </c>
      <c r="I169" s="121" t="s">
        <v>60</v>
      </c>
    </row>
    <row r="170" spans="1:11" ht="28.5" customHeight="1">
      <c r="A170" s="58" t="s">
        <v>151</v>
      </c>
      <c r="B170" s="59" t="s">
        <v>152</v>
      </c>
      <c r="C170" s="90">
        <f>C171+C175</f>
        <v>78650000</v>
      </c>
      <c r="D170" s="90">
        <f>D171+D175</f>
        <v>33300000</v>
      </c>
      <c r="E170" s="91"/>
      <c r="F170" s="120">
        <f>E170+D170</f>
        <v>33300000</v>
      </c>
      <c r="G170" s="120">
        <f t="shared" si="9"/>
        <v>45350000</v>
      </c>
      <c r="H170" s="123">
        <f t="shared" si="10"/>
        <v>42.33947870311507</v>
      </c>
      <c r="I170" s="121" t="s">
        <v>60</v>
      </c>
    </row>
    <row r="171" spans="1:11">
      <c r="A171" s="52" t="s">
        <v>70</v>
      </c>
      <c r="B171" s="53" t="s">
        <v>71</v>
      </c>
      <c r="C171" s="83">
        <f>SUM(C172:C174)</f>
        <v>77000000</v>
      </c>
      <c r="D171" s="83">
        <f>SUM(D172:D174)</f>
        <v>31650000</v>
      </c>
      <c r="E171" s="83">
        <f>SUM(E172:E174)</f>
        <v>8800000</v>
      </c>
      <c r="F171" s="120">
        <f>E171+D171</f>
        <v>40450000</v>
      </c>
      <c r="G171" s="120">
        <f t="shared" si="9"/>
        <v>36550000</v>
      </c>
      <c r="H171" s="123">
        <f t="shared" si="10"/>
        <v>52.532467532467528</v>
      </c>
      <c r="I171" s="121" t="s">
        <v>60</v>
      </c>
    </row>
    <row r="172" spans="1:11" ht="28.5">
      <c r="A172" s="47" t="s">
        <v>53</v>
      </c>
      <c r="B172" s="48" t="s">
        <v>153</v>
      </c>
      <c r="C172" s="79">
        <v>16200000</v>
      </c>
      <c r="D172" s="79">
        <v>2700000</v>
      </c>
      <c r="E172" s="79">
        <v>0</v>
      </c>
      <c r="F172" s="120">
        <f t="shared" ref="F172:F230" si="11">E172+D172</f>
        <v>2700000</v>
      </c>
      <c r="G172" s="120">
        <f t="shared" ref="G172:G235" si="12">C172-F172</f>
        <v>13500000</v>
      </c>
      <c r="H172" s="123">
        <f t="shared" ref="H172:H235" si="13">F172/C172*100</f>
        <v>16.666666666666664</v>
      </c>
      <c r="I172" s="121" t="s">
        <v>60</v>
      </c>
    </row>
    <row r="173" spans="1:11" ht="38.25" customHeight="1">
      <c r="A173" s="47" t="s">
        <v>53</v>
      </c>
      <c r="B173" s="48" t="s">
        <v>116</v>
      </c>
      <c r="C173" s="79">
        <v>32000000</v>
      </c>
      <c r="D173" s="79">
        <v>17550000</v>
      </c>
      <c r="E173" s="79">
        <v>3400000</v>
      </c>
      <c r="F173" s="120">
        <f t="shared" si="11"/>
        <v>20950000</v>
      </c>
      <c r="G173" s="120">
        <f t="shared" si="12"/>
        <v>11050000</v>
      </c>
      <c r="H173" s="123">
        <f t="shared" si="13"/>
        <v>65.46875</v>
      </c>
      <c r="I173" s="121" t="s">
        <v>60</v>
      </c>
    </row>
    <row r="174" spans="1:11">
      <c r="A174" s="47"/>
      <c r="B174" s="48" t="s">
        <v>116</v>
      </c>
      <c r="C174" s="79">
        <v>28800000</v>
      </c>
      <c r="D174" s="79">
        <v>11400000</v>
      </c>
      <c r="E174" s="79">
        <v>5400000</v>
      </c>
      <c r="F174" s="120">
        <f t="shared" si="11"/>
        <v>16800000</v>
      </c>
      <c r="G174" s="120">
        <f t="shared" si="12"/>
        <v>12000000</v>
      </c>
      <c r="H174" s="123">
        <f t="shared" si="13"/>
        <v>58.333333333333336</v>
      </c>
      <c r="I174" s="121" t="s">
        <v>60</v>
      </c>
      <c r="K174" s="101">
        <f>F174-D174</f>
        <v>5400000</v>
      </c>
    </row>
    <row r="175" spans="1:11">
      <c r="A175" s="52" t="s">
        <v>77</v>
      </c>
      <c r="B175" s="53" t="s">
        <v>78</v>
      </c>
      <c r="C175" s="83">
        <f>SUM(C176:C177)</f>
        <v>1650000</v>
      </c>
      <c r="D175" s="83">
        <f>SUM(D176:D177)</f>
        <v>1650000</v>
      </c>
      <c r="E175" s="83">
        <f>SUM(E176:E177)</f>
        <v>0</v>
      </c>
      <c r="F175" s="128">
        <f>D175+E175</f>
        <v>1650000</v>
      </c>
      <c r="G175" s="128">
        <f>C175-F175</f>
        <v>0</v>
      </c>
      <c r="H175" s="129">
        <f t="shared" si="13"/>
        <v>100</v>
      </c>
      <c r="I175" s="130" t="s">
        <v>60</v>
      </c>
    </row>
    <row r="176" spans="1:11">
      <c r="A176" s="47" t="s">
        <v>53</v>
      </c>
      <c r="B176" s="48" t="s">
        <v>154</v>
      </c>
      <c r="C176" s="79">
        <v>300000</v>
      </c>
      <c r="D176" s="79">
        <v>300000</v>
      </c>
      <c r="E176" s="69"/>
      <c r="F176" s="120">
        <f t="shared" ref="F176:F177" si="14">D176+E176</f>
        <v>300000</v>
      </c>
      <c r="G176" s="120">
        <f t="shared" ref="G176:G177" si="15">C176-F176</f>
        <v>0</v>
      </c>
      <c r="H176" s="123">
        <f t="shared" si="13"/>
        <v>100</v>
      </c>
      <c r="I176" s="121" t="s">
        <v>60</v>
      </c>
    </row>
    <row r="177" spans="1:9">
      <c r="A177" s="47" t="s">
        <v>53</v>
      </c>
      <c r="B177" s="48" t="s">
        <v>155</v>
      </c>
      <c r="C177" s="79">
        <v>1350000</v>
      </c>
      <c r="D177" s="79">
        <v>1350000</v>
      </c>
      <c r="E177" s="69"/>
      <c r="F177" s="120">
        <f t="shared" si="14"/>
        <v>1350000</v>
      </c>
      <c r="G177" s="120">
        <f t="shared" si="15"/>
        <v>0</v>
      </c>
      <c r="H177" s="123">
        <f t="shared" si="13"/>
        <v>100</v>
      </c>
      <c r="I177" s="121" t="s">
        <v>60</v>
      </c>
    </row>
    <row r="178" spans="1:9" hidden="1">
      <c r="A178" s="58" t="s">
        <v>156</v>
      </c>
      <c r="B178" s="59" t="s">
        <v>157</v>
      </c>
      <c r="C178" s="90">
        <f>C179+C182</f>
        <v>14000000</v>
      </c>
      <c r="D178" s="90">
        <f>D179+D182</f>
        <v>3600000</v>
      </c>
      <c r="E178" s="91"/>
      <c r="F178" s="120">
        <f t="shared" si="11"/>
        <v>3600000</v>
      </c>
      <c r="G178" s="120">
        <f t="shared" si="12"/>
        <v>10400000</v>
      </c>
      <c r="H178" s="123">
        <f t="shared" si="13"/>
        <v>25.714285714285712</v>
      </c>
      <c r="I178" s="121" t="s">
        <v>60</v>
      </c>
    </row>
    <row r="179" spans="1:9" ht="18.75" hidden="1" customHeight="1">
      <c r="A179" s="52" t="s">
        <v>70</v>
      </c>
      <c r="B179" s="53" t="s">
        <v>71</v>
      </c>
      <c r="C179" s="83">
        <f>SUM(C180:C181)</f>
        <v>11000000</v>
      </c>
      <c r="D179" s="83">
        <f>SUM(D180:D181)</f>
        <v>3200000</v>
      </c>
      <c r="E179" s="83">
        <f>SUM(E180:E181)</f>
        <v>0</v>
      </c>
      <c r="F179" s="120">
        <f t="shared" si="11"/>
        <v>3200000</v>
      </c>
      <c r="G179" s="120">
        <f t="shared" si="12"/>
        <v>7800000</v>
      </c>
      <c r="H179" s="123">
        <f t="shared" si="13"/>
        <v>29.09090909090909</v>
      </c>
      <c r="I179" s="121" t="s">
        <v>60</v>
      </c>
    </row>
    <row r="180" spans="1:9" ht="18.75" hidden="1" customHeight="1">
      <c r="A180" s="47" t="s">
        <v>53</v>
      </c>
      <c r="B180" s="48" t="s">
        <v>158</v>
      </c>
      <c r="C180" s="79">
        <v>1000000</v>
      </c>
      <c r="D180" s="79"/>
      <c r="E180" s="120"/>
      <c r="F180" s="120">
        <f t="shared" si="11"/>
        <v>0</v>
      </c>
      <c r="G180" s="120">
        <f t="shared" si="12"/>
        <v>1000000</v>
      </c>
      <c r="H180" s="123">
        <f t="shared" si="13"/>
        <v>0</v>
      </c>
      <c r="I180" s="121" t="s">
        <v>60</v>
      </c>
    </row>
    <row r="181" spans="1:9" ht="18.75" hidden="1" customHeight="1">
      <c r="A181" s="47" t="s">
        <v>53</v>
      </c>
      <c r="B181" s="48" t="s">
        <v>116</v>
      </c>
      <c r="C181" s="79">
        <v>10000000</v>
      </c>
      <c r="D181" s="79">
        <v>3200000</v>
      </c>
      <c r="E181" s="120">
        <v>0</v>
      </c>
      <c r="F181" s="120">
        <f t="shared" si="11"/>
        <v>3200000</v>
      </c>
      <c r="G181" s="120">
        <f t="shared" si="12"/>
        <v>6800000</v>
      </c>
      <c r="H181" s="123">
        <f t="shared" si="13"/>
        <v>32</v>
      </c>
      <c r="I181" s="121" t="s">
        <v>60</v>
      </c>
    </row>
    <row r="182" spans="1:9" ht="18.75" hidden="1" customHeight="1">
      <c r="A182" s="52" t="s">
        <v>77</v>
      </c>
      <c r="B182" s="53" t="s">
        <v>78</v>
      </c>
      <c r="C182" s="83">
        <v>3000000</v>
      </c>
      <c r="D182" s="83">
        <f>SUM(D183:D184)</f>
        <v>400000</v>
      </c>
      <c r="E182" s="120"/>
      <c r="F182" s="120">
        <f t="shared" si="11"/>
        <v>400000</v>
      </c>
      <c r="G182" s="120">
        <f t="shared" si="12"/>
        <v>2600000</v>
      </c>
      <c r="H182" s="123">
        <f t="shared" si="13"/>
        <v>13.333333333333334</v>
      </c>
      <c r="I182" s="121" t="s">
        <v>60</v>
      </c>
    </row>
    <row r="183" spans="1:9" ht="18.75" hidden="1" customHeight="1">
      <c r="A183" s="47" t="s">
        <v>53</v>
      </c>
      <c r="B183" s="48" t="s">
        <v>159</v>
      </c>
      <c r="C183" s="79">
        <v>1200000</v>
      </c>
      <c r="D183" s="79"/>
      <c r="E183" s="69"/>
      <c r="F183" s="120">
        <f t="shared" si="11"/>
        <v>0</v>
      </c>
      <c r="G183" s="120">
        <f t="shared" si="12"/>
        <v>1200000</v>
      </c>
      <c r="H183" s="123">
        <f t="shared" si="13"/>
        <v>0</v>
      </c>
      <c r="I183" s="121" t="s">
        <v>60</v>
      </c>
    </row>
    <row r="184" spans="1:9" ht="18.75" hidden="1" customHeight="1">
      <c r="A184" s="47" t="s">
        <v>53</v>
      </c>
      <c r="B184" s="48" t="s">
        <v>160</v>
      </c>
      <c r="C184" s="79">
        <v>1800000</v>
      </c>
      <c r="D184" s="79">
        <v>400000</v>
      </c>
      <c r="E184" s="69"/>
      <c r="F184" s="120">
        <f t="shared" si="11"/>
        <v>400000</v>
      </c>
      <c r="G184" s="120">
        <f t="shared" si="12"/>
        <v>1400000</v>
      </c>
      <c r="H184" s="123">
        <f t="shared" si="13"/>
        <v>22.222222222222221</v>
      </c>
      <c r="I184" s="121" t="s">
        <v>60</v>
      </c>
    </row>
    <row r="185" spans="1:9" ht="33.75" hidden="1" customHeight="1">
      <c r="A185" s="58" t="s">
        <v>161</v>
      </c>
      <c r="B185" s="59" t="s">
        <v>265</v>
      </c>
      <c r="C185" s="90">
        <v>6500000</v>
      </c>
      <c r="D185" s="90">
        <f>D186+D188</f>
        <v>6500000</v>
      </c>
      <c r="E185" s="91"/>
      <c r="F185" s="120">
        <f t="shared" si="11"/>
        <v>6500000</v>
      </c>
      <c r="G185" s="120">
        <f t="shared" si="12"/>
        <v>0</v>
      </c>
      <c r="H185" s="123">
        <f t="shared" si="13"/>
        <v>100</v>
      </c>
      <c r="I185" s="121" t="s">
        <v>60</v>
      </c>
    </row>
    <row r="186" spans="1:9" hidden="1">
      <c r="A186" s="52" t="s">
        <v>70</v>
      </c>
      <c r="B186" s="53" t="s">
        <v>71</v>
      </c>
      <c r="C186" s="83">
        <v>5600000</v>
      </c>
      <c r="D186" s="83">
        <f>SUM(D187)</f>
        <v>5600000</v>
      </c>
      <c r="E186" s="92"/>
      <c r="F186" s="120">
        <f t="shared" si="11"/>
        <v>5600000</v>
      </c>
      <c r="G186" s="120">
        <f t="shared" si="12"/>
        <v>0</v>
      </c>
      <c r="H186" s="123">
        <f t="shared" si="13"/>
        <v>100</v>
      </c>
      <c r="I186" s="121" t="s">
        <v>60</v>
      </c>
    </row>
    <row r="187" spans="1:9" ht="37.5" hidden="1" customHeight="1">
      <c r="A187" s="47" t="s">
        <v>53</v>
      </c>
      <c r="B187" s="48" t="s">
        <v>162</v>
      </c>
      <c r="C187" s="79">
        <v>5600000</v>
      </c>
      <c r="D187" s="79">
        <v>5600000</v>
      </c>
      <c r="E187" s="69"/>
      <c r="F187" s="120">
        <f t="shared" si="11"/>
        <v>5600000</v>
      </c>
      <c r="G187" s="120">
        <f t="shared" si="12"/>
        <v>0</v>
      </c>
      <c r="H187" s="123">
        <f t="shared" si="13"/>
        <v>100</v>
      </c>
      <c r="I187" s="121" t="s">
        <v>60</v>
      </c>
    </row>
    <row r="188" spans="1:9" hidden="1">
      <c r="A188" s="52" t="s">
        <v>77</v>
      </c>
      <c r="B188" s="53" t="s">
        <v>78</v>
      </c>
      <c r="C188" s="83">
        <v>900000</v>
      </c>
      <c r="D188" s="83">
        <f>SUM(D189:D190)</f>
        <v>900000</v>
      </c>
      <c r="E188" s="92"/>
      <c r="F188" s="120">
        <f t="shared" si="11"/>
        <v>900000</v>
      </c>
      <c r="G188" s="120">
        <f t="shared" si="12"/>
        <v>0</v>
      </c>
      <c r="H188" s="123">
        <f t="shared" si="13"/>
        <v>100</v>
      </c>
      <c r="I188" s="121" t="s">
        <v>60</v>
      </c>
    </row>
    <row r="189" spans="1:9" ht="18.75" hidden="1" customHeight="1">
      <c r="A189" s="47" t="s">
        <v>53</v>
      </c>
      <c r="B189" s="48" t="s">
        <v>163</v>
      </c>
      <c r="C189" s="79">
        <v>300000</v>
      </c>
      <c r="D189" s="79">
        <v>300000</v>
      </c>
      <c r="E189" s="69"/>
      <c r="F189" s="120">
        <f t="shared" si="11"/>
        <v>300000</v>
      </c>
      <c r="G189" s="120">
        <f t="shared" si="12"/>
        <v>0</v>
      </c>
      <c r="H189" s="123">
        <f t="shared" si="13"/>
        <v>100</v>
      </c>
      <c r="I189" s="121" t="s">
        <v>60</v>
      </c>
    </row>
    <row r="190" spans="1:9" ht="28.5" hidden="1" customHeight="1">
      <c r="A190" s="47" t="s">
        <v>53</v>
      </c>
      <c r="B190" s="48" t="s">
        <v>164</v>
      </c>
      <c r="C190" s="79">
        <v>600000</v>
      </c>
      <c r="D190" s="79">
        <v>600000</v>
      </c>
      <c r="E190" s="69"/>
      <c r="F190" s="120">
        <f t="shared" si="11"/>
        <v>600000</v>
      </c>
      <c r="G190" s="120">
        <f t="shared" si="12"/>
        <v>0</v>
      </c>
      <c r="H190" s="123">
        <f t="shared" si="13"/>
        <v>100</v>
      </c>
      <c r="I190" s="121" t="s">
        <v>60</v>
      </c>
    </row>
    <row r="191" spans="1:9" ht="28.5" hidden="1" customHeight="1">
      <c r="A191" s="58" t="s">
        <v>165</v>
      </c>
      <c r="B191" s="59" t="s">
        <v>166</v>
      </c>
      <c r="C191" s="90">
        <v>2400000</v>
      </c>
      <c r="D191" s="90">
        <f>D192+D194</f>
        <v>1100000</v>
      </c>
      <c r="E191" s="91"/>
      <c r="F191" s="120">
        <f t="shared" si="11"/>
        <v>1100000</v>
      </c>
      <c r="G191" s="120">
        <f t="shared" si="12"/>
        <v>1300000</v>
      </c>
      <c r="H191" s="123">
        <f t="shared" si="13"/>
        <v>45.833333333333329</v>
      </c>
      <c r="I191" s="121" t="s">
        <v>60</v>
      </c>
    </row>
    <row r="192" spans="1:9" ht="33" hidden="1" customHeight="1">
      <c r="A192" s="52" t="s">
        <v>70</v>
      </c>
      <c r="B192" s="53" t="s">
        <v>71</v>
      </c>
      <c r="C192" s="83">
        <v>1000000</v>
      </c>
      <c r="D192" s="83">
        <f>SUM(D193)</f>
        <v>1000000</v>
      </c>
      <c r="E192" s="92"/>
      <c r="F192" s="120">
        <f t="shared" si="11"/>
        <v>1000000</v>
      </c>
      <c r="G192" s="120">
        <f t="shared" si="12"/>
        <v>0</v>
      </c>
      <c r="H192" s="123">
        <f t="shared" si="13"/>
        <v>100</v>
      </c>
      <c r="I192" s="121" t="s">
        <v>60</v>
      </c>
    </row>
    <row r="193" spans="1:9" ht="18.75" hidden="1" customHeight="1">
      <c r="A193" s="47" t="s">
        <v>53</v>
      </c>
      <c r="B193" s="48" t="s">
        <v>158</v>
      </c>
      <c r="C193" s="79">
        <v>1000000</v>
      </c>
      <c r="D193" s="79">
        <v>1000000</v>
      </c>
      <c r="E193" s="69"/>
      <c r="F193" s="120">
        <f t="shared" si="11"/>
        <v>1000000</v>
      </c>
      <c r="G193" s="120">
        <f t="shared" si="12"/>
        <v>0</v>
      </c>
      <c r="H193" s="123">
        <f t="shared" si="13"/>
        <v>100</v>
      </c>
      <c r="I193" s="121" t="s">
        <v>60</v>
      </c>
    </row>
    <row r="194" spans="1:9" ht="18.75" hidden="1" customHeight="1">
      <c r="A194" s="52" t="s">
        <v>77</v>
      </c>
      <c r="B194" s="53" t="s">
        <v>78</v>
      </c>
      <c r="C194" s="83">
        <f>SUM(C195:C196)</f>
        <v>350000</v>
      </c>
      <c r="D194" s="83">
        <f>SUM(D195:D196)</f>
        <v>100000</v>
      </c>
      <c r="E194" s="92"/>
      <c r="F194" s="120">
        <f t="shared" si="11"/>
        <v>100000</v>
      </c>
      <c r="G194" s="120">
        <f t="shared" si="12"/>
        <v>250000</v>
      </c>
      <c r="H194" s="123">
        <f t="shared" si="13"/>
        <v>28.571428571428569</v>
      </c>
      <c r="I194" s="121" t="s">
        <v>60</v>
      </c>
    </row>
    <row r="195" spans="1:9" ht="18.75" hidden="1" customHeight="1">
      <c r="A195" s="47" t="s">
        <v>53</v>
      </c>
      <c r="B195" s="48" t="s">
        <v>159</v>
      </c>
      <c r="C195" s="79">
        <v>150000</v>
      </c>
      <c r="D195" s="79">
        <v>0</v>
      </c>
      <c r="E195" s="69"/>
      <c r="F195" s="120">
        <f t="shared" si="11"/>
        <v>0</v>
      </c>
      <c r="G195" s="120">
        <f t="shared" si="12"/>
        <v>150000</v>
      </c>
      <c r="H195" s="123">
        <f t="shared" si="13"/>
        <v>0</v>
      </c>
      <c r="I195" s="121" t="s">
        <v>60</v>
      </c>
    </row>
    <row r="196" spans="1:9" ht="18.75" hidden="1" customHeight="1">
      <c r="A196" s="47" t="s">
        <v>53</v>
      </c>
      <c r="B196" s="48" t="s">
        <v>160</v>
      </c>
      <c r="C196" s="79">
        <v>200000</v>
      </c>
      <c r="D196" s="79">
        <v>100000</v>
      </c>
      <c r="E196" s="69"/>
      <c r="F196" s="120">
        <f t="shared" si="11"/>
        <v>100000</v>
      </c>
      <c r="G196" s="120">
        <f t="shared" si="12"/>
        <v>100000</v>
      </c>
      <c r="H196" s="123">
        <f t="shared" si="13"/>
        <v>50</v>
      </c>
      <c r="I196" s="121" t="s">
        <v>60</v>
      </c>
    </row>
    <row r="197" spans="1:9" ht="18.75" hidden="1" customHeight="1">
      <c r="A197" s="47" t="s">
        <v>167</v>
      </c>
      <c r="B197" s="48" t="s">
        <v>272</v>
      </c>
      <c r="C197" s="79">
        <v>7900000</v>
      </c>
      <c r="D197" s="79">
        <f>D198+D200</f>
        <v>1100000</v>
      </c>
      <c r="E197" s="69"/>
      <c r="F197" s="120">
        <f t="shared" si="11"/>
        <v>1100000</v>
      </c>
      <c r="G197" s="120">
        <f t="shared" si="12"/>
        <v>6800000</v>
      </c>
      <c r="H197" s="123">
        <f t="shared" si="13"/>
        <v>13.924050632911392</v>
      </c>
      <c r="I197" s="121" t="s">
        <v>60</v>
      </c>
    </row>
    <row r="198" spans="1:9" ht="37.5" hidden="1" customHeight="1">
      <c r="A198" s="52" t="s">
        <v>70</v>
      </c>
      <c r="B198" s="53" t="s">
        <v>71</v>
      </c>
      <c r="C198" s="83">
        <f>SUM(C199:C199)</f>
        <v>1000000</v>
      </c>
      <c r="D198" s="83">
        <f>SUM(D199:D199)</f>
        <v>1000000</v>
      </c>
      <c r="E198" s="92"/>
      <c r="F198" s="120">
        <f t="shared" si="11"/>
        <v>1000000</v>
      </c>
      <c r="G198" s="120">
        <f t="shared" si="12"/>
        <v>0</v>
      </c>
      <c r="H198" s="123">
        <f t="shared" si="13"/>
        <v>100</v>
      </c>
      <c r="I198" s="121" t="s">
        <v>60</v>
      </c>
    </row>
    <row r="199" spans="1:9" ht="18.75" hidden="1" customHeight="1">
      <c r="A199" s="47" t="s">
        <v>53</v>
      </c>
      <c r="B199" s="48" t="s">
        <v>116</v>
      </c>
      <c r="C199" s="79">
        <v>1000000</v>
      </c>
      <c r="D199" s="79">
        <v>1000000</v>
      </c>
      <c r="E199" s="69"/>
      <c r="F199" s="120">
        <f t="shared" si="11"/>
        <v>1000000</v>
      </c>
      <c r="G199" s="120">
        <f t="shared" si="12"/>
        <v>0</v>
      </c>
      <c r="H199" s="123">
        <f t="shared" si="13"/>
        <v>100</v>
      </c>
      <c r="I199" s="121" t="s">
        <v>60</v>
      </c>
    </row>
    <row r="200" spans="1:9" ht="18.75" hidden="1" customHeight="1">
      <c r="A200" s="52" t="s">
        <v>77</v>
      </c>
      <c r="B200" s="53" t="s">
        <v>78</v>
      </c>
      <c r="C200" s="83">
        <f>SUM(C201:C201)</f>
        <v>150000</v>
      </c>
      <c r="D200" s="83">
        <f>SUM(D201:D201)</f>
        <v>100000</v>
      </c>
      <c r="E200" s="92"/>
      <c r="F200" s="120">
        <f t="shared" si="11"/>
        <v>100000</v>
      </c>
      <c r="G200" s="120">
        <f t="shared" si="12"/>
        <v>50000</v>
      </c>
      <c r="H200" s="123">
        <f t="shared" si="13"/>
        <v>66.666666666666657</v>
      </c>
      <c r="I200" s="121" t="s">
        <v>60</v>
      </c>
    </row>
    <row r="201" spans="1:9" ht="18.75" hidden="1" customHeight="1">
      <c r="A201" s="47" t="s">
        <v>53</v>
      </c>
      <c r="B201" s="48" t="s">
        <v>160</v>
      </c>
      <c r="C201" s="79">
        <v>150000</v>
      </c>
      <c r="D201" s="79">
        <v>100000</v>
      </c>
      <c r="E201" s="69"/>
      <c r="F201" s="120">
        <f t="shared" si="11"/>
        <v>100000</v>
      </c>
      <c r="G201" s="120">
        <f t="shared" si="12"/>
        <v>50000</v>
      </c>
      <c r="H201" s="123">
        <f t="shared" si="13"/>
        <v>66.666666666666657</v>
      </c>
      <c r="I201" s="121" t="s">
        <v>60</v>
      </c>
    </row>
    <row r="202" spans="1:9" ht="18.75" customHeight="1">
      <c r="A202" s="61" t="s">
        <v>168</v>
      </c>
      <c r="B202" s="62" t="s">
        <v>169</v>
      </c>
      <c r="C202" s="93">
        <f>C204+C207+C210+C214+C217+C219+C223+C230+C233+C235+C237+C245+C248+C251+C254+C257+C259+C261+C265+C268+C270+C272+C277+C280+C282+C285+C292+C294+C299+C308+C312+C315+C317+C320+C322</f>
        <v>798977270</v>
      </c>
      <c r="D202" s="93">
        <f>D204+D207+D210+D214+D217+D219+D223+D230+D233+D235+D237+D245+D248+D251+D254+D257+D259+D261+D265+D268+D270+D272+D277+D280+D282+D285+D292+D294+D299+D308+D312+D315+D317+D320+D322</f>
        <v>388442500</v>
      </c>
      <c r="E202" s="167"/>
      <c r="F202" s="154">
        <f t="shared" si="11"/>
        <v>388442500</v>
      </c>
      <c r="G202" s="154">
        <f t="shared" si="12"/>
        <v>410534770</v>
      </c>
      <c r="H202" s="155">
        <f t="shared" si="13"/>
        <v>48.617465675838311</v>
      </c>
      <c r="I202" s="150" t="s">
        <v>60</v>
      </c>
    </row>
    <row r="203" spans="1:9" hidden="1">
      <c r="A203" s="58" t="s">
        <v>112</v>
      </c>
      <c r="B203" s="59" t="s">
        <v>113</v>
      </c>
      <c r="C203" s="90">
        <v>100380000</v>
      </c>
      <c r="D203" s="90">
        <f>D204+D207+D210+D214</f>
        <v>44650000</v>
      </c>
      <c r="E203" s="91"/>
      <c r="F203" s="120">
        <f t="shared" si="11"/>
        <v>44650000</v>
      </c>
      <c r="G203" s="120">
        <f t="shared" si="12"/>
        <v>55730000</v>
      </c>
      <c r="H203" s="123">
        <f t="shared" si="13"/>
        <v>44.480972305240087</v>
      </c>
      <c r="I203" s="121" t="s">
        <v>60</v>
      </c>
    </row>
    <row r="204" spans="1:9" ht="18.75" hidden="1" customHeight="1">
      <c r="A204" s="52" t="s">
        <v>63</v>
      </c>
      <c r="B204" s="53" t="s">
        <v>64</v>
      </c>
      <c r="C204" s="83">
        <f>SUM(C205:C206)</f>
        <v>4100000</v>
      </c>
      <c r="D204" s="83">
        <f>SUM(D205:D206)</f>
        <v>4100000</v>
      </c>
      <c r="E204" s="83">
        <f>SUM(E205:E206)</f>
        <v>0</v>
      </c>
      <c r="F204" s="120">
        <f t="shared" si="11"/>
        <v>4100000</v>
      </c>
      <c r="G204" s="120">
        <f t="shared" si="12"/>
        <v>0</v>
      </c>
      <c r="H204" s="123">
        <f t="shared" si="13"/>
        <v>100</v>
      </c>
      <c r="I204" s="121" t="s">
        <v>60</v>
      </c>
    </row>
    <row r="205" spans="1:9" ht="18.75" hidden="1" customHeight="1">
      <c r="A205" s="47" t="s">
        <v>53</v>
      </c>
      <c r="B205" s="48" t="s">
        <v>170</v>
      </c>
      <c r="C205" s="79">
        <v>2160000</v>
      </c>
      <c r="D205" s="79">
        <v>2160000</v>
      </c>
      <c r="E205" s="120">
        <v>0</v>
      </c>
      <c r="F205" s="120">
        <f t="shared" si="11"/>
        <v>2160000</v>
      </c>
      <c r="G205" s="120">
        <f t="shared" si="12"/>
        <v>0</v>
      </c>
      <c r="H205" s="123">
        <f t="shared" si="13"/>
        <v>100</v>
      </c>
      <c r="I205" s="121" t="s">
        <v>60</v>
      </c>
    </row>
    <row r="206" spans="1:9" ht="36.75" hidden="1" customHeight="1">
      <c r="A206" s="47" t="s">
        <v>53</v>
      </c>
      <c r="B206" s="48" t="s">
        <v>171</v>
      </c>
      <c r="C206" s="79">
        <v>1940000</v>
      </c>
      <c r="D206" s="79">
        <v>1940000</v>
      </c>
      <c r="E206" s="120"/>
      <c r="F206" s="120">
        <f t="shared" si="11"/>
        <v>1940000</v>
      </c>
      <c r="G206" s="120">
        <f t="shared" si="12"/>
        <v>0</v>
      </c>
      <c r="H206" s="123">
        <f t="shared" si="13"/>
        <v>100</v>
      </c>
      <c r="I206" s="121" t="s">
        <v>60</v>
      </c>
    </row>
    <row r="207" spans="1:9" ht="33" hidden="1" customHeight="1">
      <c r="A207" s="52" t="s">
        <v>70</v>
      </c>
      <c r="B207" s="53" t="s">
        <v>71</v>
      </c>
      <c r="C207" s="83">
        <f>SUM(C208:C209)</f>
        <v>17100000</v>
      </c>
      <c r="D207" s="83">
        <f>SUM(D208:D209)</f>
        <v>9050000</v>
      </c>
      <c r="E207" s="83">
        <f>SUM(E208:E209)</f>
        <v>0</v>
      </c>
      <c r="F207" s="120">
        <f t="shared" si="11"/>
        <v>9050000</v>
      </c>
      <c r="G207" s="120">
        <f t="shared" si="12"/>
        <v>8050000</v>
      </c>
      <c r="H207" s="123">
        <f t="shared" si="13"/>
        <v>52.923976608187139</v>
      </c>
      <c r="I207" s="121" t="s">
        <v>60</v>
      </c>
    </row>
    <row r="208" spans="1:9" ht="18.75" hidden="1" customHeight="1">
      <c r="A208" s="47" t="s">
        <v>53</v>
      </c>
      <c r="B208" s="48" t="s">
        <v>172</v>
      </c>
      <c r="C208" s="79">
        <v>1500000</v>
      </c>
      <c r="D208" s="79">
        <f>[2]real!$F$209</f>
        <v>1250000</v>
      </c>
      <c r="E208" s="120"/>
      <c r="F208" s="120">
        <f t="shared" si="11"/>
        <v>1250000</v>
      </c>
      <c r="G208" s="120">
        <f t="shared" si="12"/>
        <v>250000</v>
      </c>
      <c r="H208" s="123">
        <f t="shared" si="13"/>
        <v>83.333333333333343</v>
      </c>
      <c r="I208" s="121" t="s">
        <v>60</v>
      </c>
    </row>
    <row r="209" spans="1:9" ht="18.75" hidden="1" customHeight="1">
      <c r="A209" s="47"/>
      <c r="B209" s="48" t="s">
        <v>294</v>
      </c>
      <c r="C209" s="79">
        <v>15600000</v>
      </c>
      <c r="D209" s="79">
        <v>7800000</v>
      </c>
      <c r="E209" s="120">
        <v>0</v>
      </c>
      <c r="F209" s="120">
        <f t="shared" si="11"/>
        <v>7800000</v>
      </c>
      <c r="G209" s="120">
        <f t="shared" si="12"/>
        <v>7800000</v>
      </c>
      <c r="H209" s="123">
        <f t="shared" si="13"/>
        <v>50</v>
      </c>
      <c r="I209" s="121" t="s">
        <v>60</v>
      </c>
    </row>
    <row r="210" spans="1:9" ht="18.75" hidden="1" customHeight="1">
      <c r="A210" s="52" t="s">
        <v>77</v>
      </c>
      <c r="B210" s="53" t="s">
        <v>78</v>
      </c>
      <c r="C210" s="83">
        <f>SUM(C211:C213)</f>
        <v>11500000</v>
      </c>
      <c r="D210" s="83">
        <f>SUM(D211:D213)</f>
        <v>7500000</v>
      </c>
      <c r="E210" s="120"/>
      <c r="F210" s="120">
        <f t="shared" si="11"/>
        <v>7500000</v>
      </c>
      <c r="G210" s="120">
        <f t="shared" si="12"/>
        <v>4000000</v>
      </c>
      <c r="H210" s="123">
        <f t="shared" si="13"/>
        <v>65.217391304347828</v>
      </c>
      <c r="I210" s="121" t="s">
        <v>60</v>
      </c>
    </row>
    <row r="211" spans="1:9" ht="18.75" hidden="1" customHeight="1">
      <c r="A211" s="47" t="s">
        <v>53</v>
      </c>
      <c r="B211" s="48" t="s">
        <v>173</v>
      </c>
      <c r="C211" s="79">
        <v>4200000</v>
      </c>
      <c r="D211" s="79">
        <v>800000</v>
      </c>
      <c r="E211" s="120"/>
      <c r="F211" s="120">
        <f t="shared" si="11"/>
        <v>800000</v>
      </c>
      <c r="G211" s="120">
        <f t="shared" si="12"/>
        <v>3400000</v>
      </c>
      <c r="H211" s="123">
        <f t="shared" si="13"/>
        <v>19.047619047619047</v>
      </c>
      <c r="I211" s="121" t="s">
        <v>60</v>
      </c>
    </row>
    <row r="212" spans="1:9" ht="28.5" hidden="1" customHeight="1">
      <c r="A212" s="47" t="s">
        <v>53</v>
      </c>
      <c r="B212" s="48" t="s">
        <v>174</v>
      </c>
      <c r="C212" s="79">
        <v>900000</v>
      </c>
      <c r="D212" s="79">
        <v>300000</v>
      </c>
      <c r="E212" s="69"/>
      <c r="F212" s="120">
        <f t="shared" si="11"/>
        <v>300000</v>
      </c>
      <c r="G212" s="120">
        <f t="shared" si="12"/>
        <v>600000</v>
      </c>
      <c r="H212" s="123">
        <f t="shared" si="13"/>
        <v>33.333333333333329</v>
      </c>
      <c r="I212" s="121" t="s">
        <v>60</v>
      </c>
    </row>
    <row r="213" spans="1:9" ht="18.75" hidden="1" customHeight="1">
      <c r="A213" s="47" t="s">
        <v>53</v>
      </c>
      <c r="B213" s="48" t="s">
        <v>175</v>
      </c>
      <c r="C213" s="79">
        <v>6400000</v>
      </c>
      <c r="D213" s="79">
        <v>6400000</v>
      </c>
      <c r="E213" s="69"/>
      <c r="F213" s="120">
        <f t="shared" si="11"/>
        <v>6400000</v>
      </c>
      <c r="G213" s="120">
        <f t="shared" si="12"/>
        <v>0</v>
      </c>
      <c r="H213" s="123">
        <f t="shared" si="13"/>
        <v>100</v>
      </c>
      <c r="I213" s="121" t="s">
        <v>60</v>
      </c>
    </row>
    <row r="214" spans="1:9" ht="28.5" hidden="1" customHeight="1">
      <c r="A214" s="54" t="s">
        <v>89</v>
      </c>
      <c r="B214" s="55" t="s">
        <v>90</v>
      </c>
      <c r="C214" s="86">
        <f>SUM(C215)</f>
        <v>24000000</v>
      </c>
      <c r="D214" s="86">
        <f>SUM(D215)</f>
        <v>24000000</v>
      </c>
      <c r="E214" s="94"/>
      <c r="F214" s="120">
        <f t="shared" si="11"/>
        <v>24000000</v>
      </c>
      <c r="G214" s="120">
        <f t="shared" si="12"/>
        <v>0</v>
      </c>
      <c r="H214" s="123">
        <f t="shared" si="13"/>
        <v>100</v>
      </c>
      <c r="I214" s="121" t="s">
        <v>60</v>
      </c>
    </row>
    <row r="215" spans="1:9" ht="25.5" hidden="1" customHeight="1">
      <c r="A215" s="47" t="s">
        <v>53</v>
      </c>
      <c r="B215" s="48" t="s">
        <v>176</v>
      </c>
      <c r="C215" s="79">
        <v>24000000</v>
      </c>
      <c r="D215" s="84">
        <v>24000000</v>
      </c>
      <c r="E215" s="69"/>
      <c r="F215" s="120">
        <f t="shared" si="11"/>
        <v>24000000</v>
      </c>
      <c r="G215" s="120">
        <f t="shared" si="12"/>
        <v>0</v>
      </c>
      <c r="H215" s="123">
        <f t="shared" si="13"/>
        <v>100</v>
      </c>
      <c r="I215" s="121" t="s">
        <v>60</v>
      </c>
    </row>
    <row r="216" spans="1:9" ht="18.75" customHeight="1">
      <c r="A216" s="52" t="s">
        <v>120</v>
      </c>
      <c r="B216" s="53" t="s">
        <v>177</v>
      </c>
      <c r="C216" s="83">
        <f>C217+C219+C223+C230</f>
        <v>158025000</v>
      </c>
      <c r="D216" s="83">
        <f>D217+D219+D223+D230</f>
        <v>64980000</v>
      </c>
      <c r="E216" s="92"/>
      <c r="F216" s="120">
        <f t="shared" si="11"/>
        <v>64980000</v>
      </c>
      <c r="G216" s="120">
        <f t="shared" si="12"/>
        <v>93045000</v>
      </c>
      <c r="H216" s="123">
        <f t="shared" si="13"/>
        <v>41.120075937351686</v>
      </c>
      <c r="I216" s="121" t="s">
        <v>60</v>
      </c>
    </row>
    <row r="217" spans="1:9">
      <c r="A217" s="52" t="s">
        <v>63</v>
      </c>
      <c r="B217" s="53" t="s">
        <v>64</v>
      </c>
      <c r="C217" s="83">
        <f>SUM(C218:C218)</f>
        <v>1500000</v>
      </c>
      <c r="D217" s="83">
        <f>SUM(D218:D218)</f>
        <v>800000</v>
      </c>
      <c r="E217" s="83">
        <f>SUM(E218:E218)</f>
        <v>700000</v>
      </c>
      <c r="F217" s="120">
        <f t="shared" si="11"/>
        <v>1500000</v>
      </c>
      <c r="G217" s="120">
        <f t="shared" si="12"/>
        <v>0</v>
      </c>
      <c r="H217" s="123">
        <f t="shared" si="13"/>
        <v>100</v>
      </c>
      <c r="I217" s="121" t="s">
        <v>60</v>
      </c>
    </row>
    <row r="218" spans="1:9" ht="33" customHeight="1">
      <c r="A218" s="47" t="s">
        <v>53</v>
      </c>
      <c r="B218" s="48" t="s">
        <v>179</v>
      </c>
      <c r="C218" s="79">
        <v>1500000</v>
      </c>
      <c r="D218" s="79">
        <v>800000</v>
      </c>
      <c r="E218" s="120">
        <v>700000</v>
      </c>
      <c r="F218" s="120">
        <f t="shared" si="11"/>
        <v>1500000</v>
      </c>
      <c r="G218" s="120">
        <f t="shared" si="12"/>
        <v>0</v>
      </c>
      <c r="H218" s="123">
        <f t="shared" si="13"/>
        <v>100</v>
      </c>
      <c r="I218" s="121" t="s">
        <v>60</v>
      </c>
    </row>
    <row r="219" spans="1:9" ht="28.5" customHeight="1">
      <c r="A219" s="52" t="s">
        <v>70</v>
      </c>
      <c r="B219" s="53" t="s">
        <v>71</v>
      </c>
      <c r="C219" s="83">
        <f>SUM(C220:C222)</f>
        <v>22625000</v>
      </c>
      <c r="D219" s="83">
        <f>SUM(D220:D222)</f>
        <v>2000000</v>
      </c>
      <c r="E219" s="120"/>
      <c r="F219" s="120">
        <f t="shared" si="11"/>
        <v>2000000</v>
      </c>
      <c r="G219" s="120">
        <f t="shared" si="12"/>
        <v>20625000</v>
      </c>
      <c r="H219" s="123">
        <f t="shared" si="13"/>
        <v>8.8397790055248606</v>
      </c>
      <c r="I219" s="121" t="s">
        <v>60</v>
      </c>
    </row>
    <row r="220" spans="1:9" ht="37.5" customHeight="1">
      <c r="A220" s="47" t="s">
        <v>53</v>
      </c>
      <c r="B220" s="48" t="s">
        <v>180</v>
      </c>
      <c r="C220" s="79">
        <v>2000000</v>
      </c>
      <c r="D220" s="79">
        <v>2000000</v>
      </c>
      <c r="E220" s="69"/>
      <c r="F220" s="120">
        <f t="shared" si="11"/>
        <v>2000000</v>
      </c>
      <c r="G220" s="120">
        <f t="shared" si="12"/>
        <v>0</v>
      </c>
      <c r="H220" s="123">
        <f t="shared" si="13"/>
        <v>100</v>
      </c>
      <c r="I220" s="121" t="s">
        <v>60</v>
      </c>
    </row>
    <row r="221" spans="1:9" ht="28.5" customHeight="1">
      <c r="A221" s="47" t="s">
        <v>53</v>
      </c>
      <c r="B221" s="48" t="s">
        <v>181</v>
      </c>
      <c r="C221" s="79">
        <v>12375000</v>
      </c>
      <c r="D221" s="79"/>
      <c r="E221" s="69"/>
      <c r="F221" s="120">
        <f t="shared" si="11"/>
        <v>0</v>
      </c>
      <c r="G221" s="120">
        <f t="shared" si="12"/>
        <v>12375000</v>
      </c>
      <c r="H221" s="123">
        <f t="shared" si="13"/>
        <v>0</v>
      </c>
      <c r="I221" s="121" t="s">
        <v>60</v>
      </c>
    </row>
    <row r="222" spans="1:9" ht="18.75" customHeight="1">
      <c r="A222" s="47" t="s">
        <v>53</v>
      </c>
      <c r="B222" s="48" t="s">
        <v>182</v>
      </c>
      <c r="C222" s="79">
        <v>8250000</v>
      </c>
      <c r="D222" s="79"/>
      <c r="E222" s="69"/>
      <c r="F222" s="120">
        <f t="shared" si="11"/>
        <v>0</v>
      </c>
      <c r="G222" s="120">
        <f t="shared" si="12"/>
        <v>8250000</v>
      </c>
      <c r="H222" s="123">
        <f t="shared" si="13"/>
        <v>0</v>
      </c>
      <c r="I222" s="121" t="s">
        <v>60</v>
      </c>
    </row>
    <row r="223" spans="1:9" ht="18.75" customHeight="1">
      <c r="A223" s="52" t="s">
        <v>77</v>
      </c>
      <c r="B223" s="53" t="s">
        <v>78</v>
      </c>
      <c r="C223" s="83">
        <f>SUM(C224:C229)</f>
        <v>21700000</v>
      </c>
      <c r="D223" s="83">
        <f>SUM(D224:D229)</f>
        <v>8775000</v>
      </c>
      <c r="E223" s="92"/>
      <c r="F223" s="120">
        <f t="shared" si="11"/>
        <v>8775000</v>
      </c>
      <c r="G223" s="120">
        <f t="shared" si="12"/>
        <v>12925000</v>
      </c>
      <c r="H223" s="123">
        <f t="shared" si="13"/>
        <v>40.437788018433181</v>
      </c>
      <c r="I223" s="121" t="s">
        <v>60</v>
      </c>
    </row>
    <row r="224" spans="1:9" ht="18.75" customHeight="1">
      <c r="A224" s="47" t="s">
        <v>53</v>
      </c>
      <c r="B224" s="48" t="s">
        <v>184</v>
      </c>
      <c r="C224" s="79">
        <v>2100000</v>
      </c>
      <c r="D224" s="79">
        <v>2100000</v>
      </c>
      <c r="E224" s="69"/>
      <c r="F224" s="120">
        <f t="shared" si="11"/>
        <v>2100000</v>
      </c>
      <c r="G224" s="120">
        <f t="shared" si="12"/>
        <v>0</v>
      </c>
      <c r="H224" s="123">
        <f t="shared" si="13"/>
        <v>100</v>
      </c>
      <c r="I224" s="121" t="s">
        <v>60</v>
      </c>
    </row>
    <row r="225" spans="1:9" ht="28.5" customHeight="1">
      <c r="A225" s="47" t="s">
        <v>53</v>
      </c>
      <c r="B225" s="48" t="s">
        <v>185</v>
      </c>
      <c r="C225" s="79">
        <v>400000</v>
      </c>
      <c r="D225" s="79">
        <v>300000</v>
      </c>
      <c r="E225" s="69"/>
      <c r="F225" s="120">
        <f t="shared" si="11"/>
        <v>300000</v>
      </c>
      <c r="G225" s="120">
        <f t="shared" si="12"/>
        <v>100000</v>
      </c>
      <c r="H225" s="123">
        <f t="shared" si="13"/>
        <v>75</v>
      </c>
      <c r="I225" s="121" t="s">
        <v>60</v>
      </c>
    </row>
    <row r="226" spans="1:9" ht="28.5" customHeight="1">
      <c r="A226" s="47" t="s">
        <v>53</v>
      </c>
      <c r="B226" s="48" t="s">
        <v>186</v>
      </c>
      <c r="C226" s="79">
        <v>7200000</v>
      </c>
      <c r="D226" s="79">
        <v>2000000</v>
      </c>
      <c r="E226" s="69"/>
      <c r="F226" s="120">
        <f t="shared" si="11"/>
        <v>2000000</v>
      </c>
      <c r="G226" s="120">
        <f t="shared" si="12"/>
        <v>5200000</v>
      </c>
      <c r="H226" s="123">
        <f t="shared" si="13"/>
        <v>27.777777777777779</v>
      </c>
      <c r="I226" s="121" t="s">
        <v>60</v>
      </c>
    </row>
    <row r="227" spans="1:9" ht="28.5" customHeight="1">
      <c r="A227" s="47" t="s">
        <v>53</v>
      </c>
      <c r="B227" s="48" t="s">
        <v>187</v>
      </c>
      <c r="C227" s="79">
        <v>1100000</v>
      </c>
      <c r="D227" s="79"/>
      <c r="E227" s="69"/>
      <c r="F227" s="120">
        <f t="shared" si="11"/>
        <v>0</v>
      </c>
      <c r="G227" s="120">
        <f t="shared" si="12"/>
        <v>1100000</v>
      </c>
      <c r="H227" s="123">
        <f t="shared" si="13"/>
        <v>0</v>
      </c>
      <c r="I227" s="121" t="s">
        <v>60</v>
      </c>
    </row>
    <row r="228" spans="1:9" ht="28.5" customHeight="1">
      <c r="A228" s="47" t="s">
        <v>53</v>
      </c>
      <c r="B228" s="48" t="s">
        <v>188</v>
      </c>
      <c r="C228" s="79">
        <v>400000</v>
      </c>
      <c r="D228" s="79">
        <v>375000</v>
      </c>
      <c r="E228" s="69"/>
      <c r="F228" s="120">
        <f t="shared" si="11"/>
        <v>375000</v>
      </c>
      <c r="G228" s="120">
        <f t="shared" si="12"/>
        <v>25000</v>
      </c>
      <c r="H228" s="123">
        <f t="shared" si="13"/>
        <v>93.75</v>
      </c>
      <c r="I228" s="121" t="s">
        <v>60</v>
      </c>
    </row>
    <row r="229" spans="1:9" ht="28.5" customHeight="1">
      <c r="A229" s="47" t="s">
        <v>53</v>
      </c>
      <c r="B229" s="48" t="s">
        <v>189</v>
      </c>
      <c r="C229" s="79">
        <v>10500000</v>
      </c>
      <c r="D229" s="79">
        <v>4000000</v>
      </c>
      <c r="E229" s="69"/>
      <c r="F229" s="120">
        <f t="shared" si="11"/>
        <v>4000000</v>
      </c>
      <c r="G229" s="120">
        <f t="shared" si="12"/>
        <v>6500000</v>
      </c>
      <c r="H229" s="123">
        <f t="shared" si="13"/>
        <v>38.095238095238095</v>
      </c>
      <c r="I229" s="121" t="s">
        <v>60</v>
      </c>
    </row>
    <row r="230" spans="1:9" ht="28.5" customHeight="1">
      <c r="A230" s="52" t="s">
        <v>89</v>
      </c>
      <c r="B230" s="53" t="s">
        <v>90</v>
      </c>
      <c r="C230" s="83">
        <f>SUM(C231)</f>
        <v>112200000</v>
      </c>
      <c r="D230" s="83">
        <f>SUM(D231)</f>
        <v>53405000</v>
      </c>
      <c r="E230" s="83">
        <f>SUM(E231)</f>
        <v>2040000</v>
      </c>
      <c r="F230" s="120">
        <f t="shared" si="11"/>
        <v>55445000</v>
      </c>
      <c r="G230" s="120">
        <f t="shared" si="12"/>
        <v>56755000</v>
      </c>
      <c r="H230" s="123">
        <f t="shared" si="13"/>
        <v>49.416221033868091</v>
      </c>
      <c r="I230" s="121" t="s">
        <v>60</v>
      </c>
    </row>
    <row r="231" spans="1:9">
      <c r="A231" s="47" t="s">
        <v>53</v>
      </c>
      <c r="B231" s="48" t="s">
        <v>190</v>
      </c>
      <c r="C231" s="79">
        <v>112200000</v>
      </c>
      <c r="D231" s="79">
        <v>53405000</v>
      </c>
      <c r="E231" s="120">
        <f>'53BB.525119'!G22</f>
        <v>2040000</v>
      </c>
      <c r="F231" s="120">
        <f>E231+D231</f>
        <v>55445000</v>
      </c>
      <c r="G231" s="120">
        <f t="shared" si="12"/>
        <v>56755000</v>
      </c>
      <c r="H231" s="123">
        <f t="shared" si="13"/>
        <v>49.416221033868091</v>
      </c>
      <c r="I231" s="121" t="s">
        <v>60</v>
      </c>
    </row>
    <row r="232" spans="1:9" ht="24.75" hidden="1" customHeight="1">
      <c r="A232" s="58" t="s">
        <v>124</v>
      </c>
      <c r="B232" s="59" t="s">
        <v>293</v>
      </c>
      <c r="C232" s="90">
        <v>75830000</v>
      </c>
      <c r="D232" s="90">
        <f>D233+D235+D237</f>
        <v>9050000</v>
      </c>
      <c r="E232" s="120"/>
      <c r="F232" s="120">
        <f t="shared" ref="F232:F294" si="16">E232+D232</f>
        <v>9050000</v>
      </c>
      <c r="G232" s="120">
        <f t="shared" si="12"/>
        <v>66780000</v>
      </c>
      <c r="H232" s="123">
        <f t="shared" si="13"/>
        <v>11.934590531451931</v>
      </c>
      <c r="I232" s="121" t="s">
        <v>60</v>
      </c>
    </row>
    <row r="233" spans="1:9" ht="18.75" hidden="1" customHeight="1">
      <c r="A233" s="52" t="s">
        <v>63</v>
      </c>
      <c r="B233" s="53" t="s">
        <v>64</v>
      </c>
      <c r="C233" s="83">
        <f>SUM(C234:C234)</f>
        <v>1500000</v>
      </c>
      <c r="D233" s="83">
        <f>SUM(D234:D234)</f>
        <v>1050000</v>
      </c>
      <c r="E233" s="92"/>
      <c r="F233" s="120">
        <f t="shared" si="16"/>
        <v>1050000</v>
      </c>
      <c r="G233" s="120">
        <f t="shared" si="12"/>
        <v>450000</v>
      </c>
      <c r="H233" s="123">
        <f t="shared" si="13"/>
        <v>70</v>
      </c>
      <c r="I233" s="121" t="s">
        <v>60</v>
      </c>
    </row>
    <row r="234" spans="1:9" ht="18.75" hidden="1" customHeight="1">
      <c r="A234" s="47" t="s">
        <v>53</v>
      </c>
      <c r="B234" s="48" t="s">
        <v>191</v>
      </c>
      <c r="C234" s="79">
        <v>1500000</v>
      </c>
      <c r="D234" s="79">
        <v>1050000</v>
      </c>
      <c r="E234" s="69"/>
      <c r="F234" s="120">
        <f t="shared" si="16"/>
        <v>1050000</v>
      </c>
      <c r="G234" s="120">
        <f t="shared" si="12"/>
        <v>450000</v>
      </c>
      <c r="H234" s="123">
        <f t="shared" si="13"/>
        <v>70</v>
      </c>
      <c r="I234" s="121" t="s">
        <v>60</v>
      </c>
    </row>
    <row r="235" spans="1:9" ht="18.75" hidden="1" customHeight="1">
      <c r="A235" s="52" t="s">
        <v>70</v>
      </c>
      <c r="B235" s="53" t="s">
        <v>71</v>
      </c>
      <c r="C235" s="83">
        <f>SUM(C236:C236)</f>
        <v>21700000</v>
      </c>
      <c r="D235" s="83">
        <f>SUM(D236:D236)</f>
        <v>4100000</v>
      </c>
      <c r="E235" s="92"/>
      <c r="F235" s="120">
        <f t="shared" si="16"/>
        <v>4100000</v>
      </c>
      <c r="G235" s="120">
        <f t="shared" si="12"/>
        <v>17600000</v>
      </c>
      <c r="H235" s="123">
        <f t="shared" si="13"/>
        <v>18.894009216589861</v>
      </c>
      <c r="I235" s="121" t="s">
        <v>60</v>
      </c>
    </row>
    <row r="236" spans="1:9" ht="18.75" hidden="1" customHeight="1">
      <c r="A236" s="47" t="s">
        <v>53</v>
      </c>
      <c r="B236" s="48" t="s">
        <v>192</v>
      </c>
      <c r="C236" s="79">
        <v>21700000</v>
      </c>
      <c r="D236" s="79">
        <v>4100000</v>
      </c>
      <c r="E236" s="69"/>
      <c r="F236" s="120">
        <f t="shared" si="16"/>
        <v>4100000</v>
      </c>
      <c r="G236" s="120">
        <f t="shared" ref="G236:G298" si="17">C236-F236</f>
        <v>17600000</v>
      </c>
      <c r="H236" s="123">
        <f t="shared" ref="H236:H298" si="18">F236/C236*100</f>
        <v>18.894009216589861</v>
      </c>
      <c r="I236" s="121" t="s">
        <v>60</v>
      </c>
    </row>
    <row r="237" spans="1:9" ht="18.75" hidden="1" customHeight="1">
      <c r="A237" s="52" t="s">
        <v>77</v>
      </c>
      <c r="B237" s="53" t="s">
        <v>78</v>
      </c>
      <c r="C237" s="83">
        <f>SUM(C238:C243)</f>
        <v>15700000</v>
      </c>
      <c r="D237" s="83">
        <f>SUM(D238:D243)</f>
        <v>3900000</v>
      </c>
      <c r="E237" s="92"/>
      <c r="F237" s="120">
        <f t="shared" si="16"/>
        <v>3900000</v>
      </c>
      <c r="G237" s="120">
        <f t="shared" si="17"/>
        <v>11800000</v>
      </c>
      <c r="H237" s="123">
        <f t="shared" si="18"/>
        <v>24.840764331210192</v>
      </c>
      <c r="I237" s="121" t="s">
        <v>60</v>
      </c>
    </row>
    <row r="238" spans="1:9" ht="18.75" hidden="1" customHeight="1">
      <c r="A238" s="47" t="s">
        <v>53</v>
      </c>
      <c r="B238" s="48" t="s">
        <v>193</v>
      </c>
      <c r="C238" s="79">
        <v>1100000</v>
      </c>
      <c r="D238" s="79">
        <v>0</v>
      </c>
      <c r="E238" s="69"/>
      <c r="F238" s="120">
        <f t="shared" si="16"/>
        <v>0</v>
      </c>
      <c r="G238" s="120">
        <f t="shared" si="17"/>
        <v>1100000</v>
      </c>
      <c r="H238" s="123">
        <f t="shared" si="18"/>
        <v>0</v>
      </c>
      <c r="I238" s="121" t="s">
        <v>60</v>
      </c>
    </row>
    <row r="239" spans="1:9" ht="28.5" hidden="1" customHeight="1">
      <c r="A239" s="47" t="s">
        <v>53</v>
      </c>
      <c r="B239" s="48" t="s">
        <v>194</v>
      </c>
      <c r="C239" s="79">
        <v>2200000</v>
      </c>
      <c r="D239" s="79">
        <v>0</v>
      </c>
      <c r="E239" s="69"/>
      <c r="F239" s="120">
        <f t="shared" si="16"/>
        <v>0</v>
      </c>
      <c r="G239" s="120">
        <f t="shared" si="17"/>
        <v>2200000</v>
      </c>
      <c r="H239" s="123">
        <f t="shared" si="18"/>
        <v>0</v>
      </c>
      <c r="I239" s="121" t="s">
        <v>60</v>
      </c>
    </row>
    <row r="240" spans="1:9" ht="18.75" hidden="1" customHeight="1">
      <c r="A240" s="47" t="s">
        <v>53</v>
      </c>
      <c r="B240" s="48" t="s">
        <v>195</v>
      </c>
      <c r="C240" s="79">
        <v>4000000</v>
      </c>
      <c r="D240" s="79">
        <v>1000000</v>
      </c>
      <c r="E240" s="69"/>
      <c r="F240" s="120">
        <f t="shared" si="16"/>
        <v>1000000</v>
      </c>
      <c r="G240" s="120">
        <f t="shared" si="17"/>
        <v>3000000</v>
      </c>
      <c r="H240" s="123">
        <f t="shared" si="18"/>
        <v>25</v>
      </c>
      <c r="I240" s="121" t="s">
        <v>60</v>
      </c>
    </row>
    <row r="241" spans="1:9" ht="18.75" hidden="1" customHeight="1">
      <c r="A241" s="47" t="s">
        <v>53</v>
      </c>
      <c r="B241" s="48" t="s">
        <v>196</v>
      </c>
      <c r="C241" s="79">
        <v>900000</v>
      </c>
      <c r="D241" s="79">
        <v>900000</v>
      </c>
      <c r="E241" s="69"/>
      <c r="F241" s="120">
        <f t="shared" si="16"/>
        <v>900000</v>
      </c>
      <c r="G241" s="120">
        <f t="shared" si="17"/>
        <v>0</v>
      </c>
      <c r="H241" s="123">
        <f t="shared" si="18"/>
        <v>100</v>
      </c>
      <c r="I241" s="121" t="s">
        <v>60</v>
      </c>
    </row>
    <row r="242" spans="1:9" ht="28.5" hidden="1" customHeight="1">
      <c r="A242" s="47" t="s">
        <v>53</v>
      </c>
      <c r="B242" s="48" t="s">
        <v>197</v>
      </c>
      <c r="C242" s="79">
        <v>6000000</v>
      </c>
      <c r="D242" s="79">
        <v>2000000</v>
      </c>
      <c r="E242" s="69"/>
      <c r="F242" s="120">
        <f t="shared" si="16"/>
        <v>2000000</v>
      </c>
      <c r="G242" s="120">
        <f t="shared" si="17"/>
        <v>4000000</v>
      </c>
      <c r="H242" s="123">
        <f t="shared" si="18"/>
        <v>33.333333333333329</v>
      </c>
      <c r="I242" s="121" t="s">
        <v>60</v>
      </c>
    </row>
    <row r="243" spans="1:9" ht="28.5" hidden="1" customHeight="1">
      <c r="A243" s="47" t="s">
        <v>53</v>
      </c>
      <c r="B243" s="48" t="s">
        <v>198</v>
      </c>
      <c r="C243" s="79">
        <v>1500000</v>
      </c>
      <c r="D243" s="79"/>
      <c r="E243" s="69"/>
      <c r="F243" s="120">
        <f t="shared" si="16"/>
        <v>0</v>
      </c>
      <c r="G243" s="120">
        <f t="shared" si="17"/>
        <v>1500000</v>
      </c>
      <c r="H243" s="123">
        <f t="shared" si="18"/>
        <v>0</v>
      </c>
      <c r="I243" s="121" t="s">
        <v>60</v>
      </c>
    </row>
    <row r="244" spans="1:9" ht="18.75" hidden="1" customHeight="1">
      <c r="A244" s="58" t="s">
        <v>128</v>
      </c>
      <c r="B244" s="59" t="s">
        <v>129</v>
      </c>
      <c r="C244" s="90">
        <v>111150000</v>
      </c>
      <c r="D244" s="90">
        <f>D245+D248+D251+D254</f>
        <v>33004000</v>
      </c>
      <c r="E244" s="91"/>
      <c r="F244" s="120">
        <f t="shared" si="16"/>
        <v>33004000</v>
      </c>
      <c r="G244" s="120">
        <f t="shared" si="17"/>
        <v>78146000</v>
      </c>
      <c r="H244" s="123">
        <f t="shared" si="18"/>
        <v>29.693207377417902</v>
      </c>
      <c r="I244" s="121" t="s">
        <v>60</v>
      </c>
    </row>
    <row r="245" spans="1:9" ht="18.75" hidden="1" customHeight="1">
      <c r="A245" s="52" t="s">
        <v>63</v>
      </c>
      <c r="B245" s="53" t="s">
        <v>64</v>
      </c>
      <c r="C245" s="83">
        <f>SUM(C246:C247)</f>
        <v>5100000</v>
      </c>
      <c r="D245" s="83">
        <f>SUM(D246:D247)</f>
        <v>0</v>
      </c>
      <c r="E245" s="92"/>
      <c r="F245" s="120">
        <f t="shared" si="16"/>
        <v>0</v>
      </c>
      <c r="G245" s="120">
        <f t="shared" si="17"/>
        <v>5100000</v>
      </c>
      <c r="H245" s="123">
        <f t="shared" si="18"/>
        <v>0</v>
      </c>
      <c r="I245" s="121" t="s">
        <v>60</v>
      </c>
    </row>
    <row r="246" spans="1:9" ht="18.75" hidden="1" customHeight="1">
      <c r="A246" s="47" t="s">
        <v>53</v>
      </c>
      <c r="B246" s="48" t="s">
        <v>178</v>
      </c>
      <c r="C246" s="79">
        <v>4500000</v>
      </c>
      <c r="D246" s="79">
        <v>0</v>
      </c>
      <c r="E246" s="69"/>
      <c r="F246" s="120">
        <f t="shared" si="16"/>
        <v>0</v>
      </c>
      <c r="G246" s="120">
        <f t="shared" si="17"/>
        <v>4500000</v>
      </c>
      <c r="H246" s="123">
        <f t="shared" si="18"/>
        <v>0</v>
      </c>
      <c r="I246" s="121" t="s">
        <v>60</v>
      </c>
    </row>
    <row r="247" spans="1:9" ht="18.75" hidden="1" customHeight="1">
      <c r="A247" s="47" t="s">
        <v>53</v>
      </c>
      <c r="B247" s="48" t="s">
        <v>191</v>
      </c>
      <c r="C247" s="79">
        <v>600000</v>
      </c>
      <c r="D247" s="79">
        <v>0</v>
      </c>
      <c r="E247" s="69"/>
      <c r="F247" s="120">
        <f t="shared" si="16"/>
        <v>0</v>
      </c>
      <c r="G247" s="120">
        <f t="shared" si="17"/>
        <v>600000</v>
      </c>
      <c r="H247" s="123">
        <f t="shared" si="18"/>
        <v>0</v>
      </c>
      <c r="I247" s="121" t="s">
        <v>60</v>
      </c>
    </row>
    <row r="248" spans="1:9" ht="18.75" hidden="1" customHeight="1">
      <c r="A248" s="52" t="s">
        <v>70</v>
      </c>
      <c r="B248" s="53" t="s">
        <v>71</v>
      </c>
      <c r="C248" s="83">
        <f>SUM(C249:C250)</f>
        <v>36900000</v>
      </c>
      <c r="D248" s="83">
        <f>SUM(D249:D250)</f>
        <v>4900000</v>
      </c>
      <c r="E248" s="92"/>
      <c r="F248" s="120">
        <f t="shared" si="16"/>
        <v>4900000</v>
      </c>
      <c r="G248" s="120">
        <f t="shared" si="17"/>
        <v>32000000</v>
      </c>
      <c r="H248" s="123">
        <f t="shared" si="18"/>
        <v>13.279132791327914</v>
      </c>
      <c r="I248" s="121" t="s">
        <v>60</v>
      </c>
    </row>
    <row r="249" spans="1:9" ht="18.75" hidden="1" customHeight="1">
      <c r="A249" s="47" t="s">
        <v>53</v>
      </c>
      <c r="B249" s="48" t="s">
        <v>199</v>
      </c>
      <c r="C249" s="79">
        <v>4900000</v>
      </c>
      <c r="D249" s="79">
        <v>4900000</v>
      </c>
      <c r="E249" s="69"/>
      <c r="F249" s="120">
        <f t="shared" si="16"/>
        <v>4900000</v>
      </c>
      <c r="G249" s="120">
        <f t="shared" si="17"/>
        <v>0</v>
      </c>
      <c r="H249" s="123">
        <f t="shared" si="18"/>
        <v>100</v>
      </c>
      <c r="I249" s="121" t="s">
        <v>60</v>
      </c>
    </row>
    <row r="250" spans="1:9" ht="18.75" hidden="1" customHeight="1">
      <c r="A250" s="47"/>
      <c r="B250" s="67" t="s">
        <v>294</v>
      </c>
      <c r="C250" s="79">
        <v>32000000</v>
      </c>
      <c r="D250" s="79"/>
      <c r="E250" s="69"/>
      <c r="F250" s="120">
        <f t="shared" si="16"/>
        <v>0</v>
      </c>
      <c r="G250" s="120">
        <f t="shared" si="17"/>
        <v>32000000</v>
      </c>
      <c r="H250" s="123">
        <f t="shared" si="18"/>
        <v>0</v>
      </c>
      <c r="I250" s="121" t="s">
        <v>60</v>
      </c>
    </row>
    <row r="251" spans="1:9" ht="18.75" hidden="1" customHeight="1">
      <c r="A251" s="52" t="s">
        <v>77</v>
      </c>
      <c r="B251" s="53" t="s">
        <v>78</v>
      </c>
      <c r="C251" s="83">
        <f>SUM(C252:C253)</f>
        <v>8400000</v>
      </c>
      <c r="D251" s="83">
        <f>SUM(D252:D253)</f>
        <v>2600000</v>
      </c>
      <c r="E251" s="92"/>
      <c r="F251" s="120">
        <f t="shared" si="16"/>
        <v>2600000</v>
      </c>
      <c r="G251" s="120">
        <f t="shared" si="17"/>
        <v>5800000</v>
      </c>
      <c r="H251" s="123">
        <f t="shared" si="18"/>
        <v>30.952380952380953</v>
      </c>
      <c r="I251" s="121" t="s">
        <v>60</v>
      </c>
    </row>
    <row r="252" spans="1:9" ht="43.5" hidden="1" customHeight="1">
      <c r="A252" s="47" t="s">
        <v>53</v>
      </c>
      <c r="B252" s="48" t="s">
        <v>200</v>
      </c>
      <c r="C252" s="79">
        <v>4000000</v>
      </c>
      <c r="D252" s="79">
        <v>1500000</v>
      </c>
      <c r="E252" s="69"/>
      <c r="F252" s="120">
        <f t="shared" si="16"/>
        <v>1500000</v>
      </c>
      <c r="G252" s="120">
        <f t="shared" si="17"/>
        <v>2500000</v>
      </c>
      <c r="H252" s="123">
        <f t="shared" si="18"/>
        <v>37.5</v>
      </c>
      <c r="I252" s="121" t="s">
        <v>60</v>
      </c>
    </row>
    <row r="253" spans="1:9" ht="39" hidden="1" customHeight="1">
      <c r="A253" s="47" t="s">
        <v>53</v>
      </c>
      <c r="B253" s="48" t="s">
        <v>201</v>
      </c>
      <c r="C253" s="79">
        <v>4400000</v>
      </c>
      <c r="D253" s="79">
        <v>1100000</v>
      </c>
      <c r="E253" s="69"/>
      <c r="F253" s="120">
        <f t="shared" si="16"/>
        <v>1100000</v>
      </c>
      <c r="G253" s="120">
        <f t="shared" si="17"/>
        <v>3300000</v>
      </c>
      <c r="H253" s="123">
        <f t="shared" si="18"/>
        <v>25</v>
      </c>
      <c r="I253" s="121" t="s">
        <v>60</v>
      </c>
    </row>
    <row r="254" spans="1:9" ht="28.5" hidden="1" customHeight="1">
      <c r="A254" s="52" t="s">
        <v>89</v>
      </c>
      <c r="B254" s="53" t="s">
        <v>90</v>
      </c>
      <c r="C254" s="83">
        <f>SUM(C255)</f>
        <v>25615000</v>
      </c>
      <c r="D254" s="83">
        <f>SUM(D255)</f>
        <v>25504000</v>
      </c>
      <c r="E254" s="92"/>
      <c r="F254" s="120">
        <f t="shared" si="16"/>
        <v>25504000</v>
      </c>
      <c r="G254" s="120">
        <f t="shared" si="17"/>
        <v>111000</v>
      </c>
      <c r="H254" s="123">
        <f t="shared" si="18"/>
        <v>99.566660160062455</v>
      </c>
      <c r="I254" s="121" t="s">
        <v>60</v>
      </c>
    </row>
    <row r="255" spans="1:9" ht="28.5" hidden="1" customHeight="1">
      <c r="A255" s="47" t="s">
        <v>53</v>
      </c>
      <c r="B255" s="48" t="s">
        <v>190</v>
      </c>
      <c r="C255" s="79">
        <v>25615000</v>
      </c>
      <c r="D255" s="79">
        <v>25504000</v>
      </c>
      <c r="E255" s="69"/>
      <c r="F255" s="120">
        <f t="shared" si="16"/>
        <v>25504000</v>
      </c>
      <c r="G255" s="120">
        <f t="shared" si="17"/>
        <v>111000</v>
      </c>
      <c r="H255" s="123">
        <f t="shared" si="18"/>
        <v>99.566660160062455</v>
      </c>
      <c r="I255" s="121" t="s">
        <v>60</v>
      </c>
    </row>
    <row r="256" spans="1:9" ht="18.75" hidden="1" customHeight="1">
      <c r="A256" s="58" t="s">
        <v>134</v>
      </c>
      <c r="B256" s="59" t="s">
        <v>203</v>
      </c>
      <c r="C256" s="90">
        <v>99060000</v>
      </c>
      <c r="D256" s="90">
        <f>D257+D259+D261+D265</f>
        <v>5385000</v>
      </c>
      <c r="E256" s="91"/>
      <c r="F256" s="120">
        <f t="shared" si="16"/>
        <v>5385000</v>
      </c>
      <c r="G256" s="120">
        <f t="shared" si="17"/>
        <v>93675000</v>
      </c>
      <c r="H256" s="123">
        <f t="shared" si="18"/>
        <v>5.4360993337371291</v>
      </c>
      <c r="I256" s="121" t="s">
        <v>60</v>
      </c>
    </row>
    <row r="257" spans="1:9" ht="18.75" hidden="1" customHeight="1">
      <c r="A257" s="52" t="s">
        <v>63</v>
      </c>
      <c r="B257" s="53" t="s">
        <v>64</v>
      </c>
      <c r="C257" s="83">
        <f>SUM(C258:C258)</f>
        <v>300000</v>
      </c>
      <c r="D257" s="83">
        <f>SUM(D258:D258)</f>
        <v>300000</v>
      </c>
      <c r="E257" s="92"/>
      <c r="F257" s="120">
        <f t="shared" si="16"/>
        <v>300000</v>
      </c>
      <c r="G257" s="120">
        <f t="shared" si="17"/>
        <v>0</v>
      </c>
      <c r="H257" s="123">
        <f t="shared" si="18"/>
        <v>100</v>
      </c>
      <c r="I257" s="121" t="s">
        <v>60</v>
      </c>
    </row>
    <row r="258" spans="1:9" ht="18.75" hidden="1" customHeight="1">
      <c r="A258" s="47" t="s">
        <v>53</v>
      </c>
      <c r="B258" s="48" t="s">
        <v>204</v>
      </c>
      <c r="C258" s="79">
        <v>300000</v>
      </c>
      <c r="D258" s="79">
        <v>300000</v>
      </c>
      <c r="E258" s="69"/>
      <c r="F258" s="120">
        <f t="shared" si="16"/>
        <v>300000</v>
      </c>
      <c r="G258" s="120">
        <f t="shared" si="17"/>
        <v>0</v>
      </c>
      <c r="H258" s="123">
        <f t="shared" si="18"/>
        <v>100</v>
      </c>
      <c r="I258" s="121" t="s">
        <v>60</v>
      </c>
    </row>
    <row r="259" spans="1:9" ht="18.75" hidden="1" customHeight="1">
      <c r="A259" s="52" t="s">
        <v>70</v>
      </c>
      <c r="B259" s="53" t="s">
        <v>71</v>
      </c>
      <c r="C259" s="83">
        <f>SUM(C260:C260)</f>
        <v>12800000</v>
      </c>
      <c r="D259" s="83">
        <f>SUM(D260:D260)</f>
        <v>2600000</v>
      </c>
      <c r="E259" s="92"/>
      <c r="F259" s="120">
        <f t="shared" si="16"/>
        <v>2600000</v>
      </c>
      <c r="G259" s="120">
        <f t="shared" si="17"/>
        <v>10200000</v>
      </c>
      <c r="H259" s="123">
        <f t="shared" si="18"/>
        <v>20.3125</v>
      </c>
      <c r="I259" s="121" t="s">
        <v>60</v>
      </c>
    </row>
    <row r="260" spans="1:9" ht="18.75" hidden="1" customHeight="1">
      <c r="A260" s="47" t="s">
        <v>53</v>
      </c>
      <c r="B260" s="48" t="s">
        <v>205</v>
      </c>
      <c r="C260" s="79">
        <v>12800000</v>
      </c>
      <c r="D260" s="79">
        <v>2600000</v>
      </c>
      <c r="E260" s="69"/>
      <c r="F260" s="120">
        <f t="shared" si="16"/>
        <v>2600000</v>
      </c>
      <c r="G260" s="120">
        <f t="shared" si="17"/>
        <v>10200000</v>
      </c>
      <c r="H260" s="123">
        <f t="shared" si="18"/>
        <v>20.3125</v>
      </c>
      <c r="I260" s="121" t="s">
        <v>60</v>
      </c>
    </row>
    <row r="261" spans="1:9" ht="35.25" hidden="1" customHeight="1">
      <c r="A261" s="52" t="s">
        <v>77</v>
      </c>
      <c r="B261" s="53" t="s">
        <v>78</v>
      </c>
      <c r="C261" s="83">
        <f>SUM(C262:C264)</f>
        <v>11300000</v>
      </c>
      <c r="D261" s="83">
        <f>SUM(D262:D264)</f>
        <v>1900000</v>
      </c>
      <c r="E261" s="92"/>
      <c r="F261" s="120">
        <f t="shared" si="16"/>
        <v>1900000</v>
      </c>
      <c r="G261" s="120">
        <f t="shared" si="17"/>
        <v>9400000</v>
      </c>
      <c r="H261" s="123">
        <f t="shared" si="18"/>
        <v>16.814159292035399</v>
      </c>
      <c r="I261" s="121" t="s">
        <v>60</v>
      </c>
    </row>
    <row r="262" spans="1:9" ht="35.25" hidden="1" customHeight="1">
      <c r="A262" s="47" t="s">
        <v>53</v>
      </c>
      <c r="B262" s="48" t="s">
        <v>206</v>
      </c>
      <c r="C262" s="79">
        <v>5400000</v>
      </c>
      <c r="D262" s="79">
        <v>600000</v>
      </c>
      <c r="E262" s="69"/>
      <c r="F262" s="120">
        <f t="shared" si="16"/>
        <v>600000</v>
      </c>
      <c r="G262" s="120">
        <f t="shared" si="17"/>
        <v>4800000</v>
      </c>
      <c r="H262" s="123">
        <f t="shared" si="18"/>
        <v>11.111111111111111</v>
      </c>
      <c r="I262" s="121" t="s">
        <v>60</v>
      </c>
    </row>
    <row r="263" spans="1:9" ht="42.75" hidden="1" customHeight="1">
      <c r="A263" s="47" t="s">
        <v>53</v>
      </c>
      <c r="B263" s="48" t="s">
        <v>207</v>
      </c>
      <c r="C263" s="79">
        <v>2300000</v>
      </c>
      <c r="D263" s="79">
        <v>1300000</v>
      </c>
      <c r="E263" s="69"/>
      <c r="F263" s="120">
        <f t="shared" si="16"/>
        <v>1300000</v>
      </c>
      <c r="G263" s="120">
        <f t="shared" si="17"/>
        <v>1000000</v>
      </c>
      <c r="H263" s="123">
        <f t="shared" si="18"/>
        <v>56.521739130434781</v>
      </c>
      <c r="I263" s="121" t="s">
        <v>60</v>
      </c>
    </row>
    <row r="264" spans="1:9" ht="28.5" hidden="1" customHeight="1">
      <c r="A264" s="47" t="s">
        <v>53</v>
      </c>
      <c r="B264" s="48" t="s">
        <v>208</v>
      </c>
      <c r="C264" s="79">
        <v>3600000</v>
      </c>
      <c r="D264" s="79">
        <v>0</v>
      </c>
      <c r="E264" s="69"/>
      <c r="F264" s="120">
        <f t="shared" si="16"/>
        <v>0</v>
      </c>
      <c r="G264" s="120">
        <f t="shared" si="17"/>
        <v>3600000</v>
      </c>
      <c r="H264" s="123">
        <f t="shared" si="18"/>
        <v>0</v>
      </c>
      <c r="I264" s="121" t="s">
        <v>60</v>
      </c>
    </row>
    <row r="265" spans="1:9" ht="43.5" hidden="1" customHeight="1">
      <c r="A265" s="52" t="s">
        <v>89</v>
      </c>
      <c r="B265" s="53" t="s">
        <v>90</v>
      </c>
      <c r="C265" s="83">
        <f>SUM(C266)</f>
        <v>6087270</v>
      </c>
      <c r="D265" s="83">
        <f>SUM(D266)</f>
        <v>585000</v>
      </c>
      <c r="E265" s="92"/>
      <c r="F265" s="120">
        <f t="shared" si="16"/>
        <v>585000</v>
      </c>
      <c r="G265" s="120">
        <f t="shared" si="17"/>
        <v>5502270</v>
      </c>
      <c r="H265" s="123">
        <f t="shared" si="18"/>
        <v>9.6102193594172753</v>
      </c>
      <c r="I265" s="121" t="s">
        <v>60</v>
      </c>
    </row>
    <row r="266" spans="1:9" ht="28.5" hidden="1" customHeight="1">
      <c r="A266" s="47" t="s">
        <v>53</v>
      </c>
      <c r="B266" s="48" t="s">
        <v>209</v>
      </c>
      <c r="C266" s="79">
        <v>6087270</v>
      </c>
      <c r="D266" s="79">
        <v>585000</v>
      </c>
      <c r="E266" s="69"/>
      <c r="F266" s="120">
        <f t="shared" si="16"/>
        <v>585000</v>
      </c>
      <c r="G266" s="120">
        <f t="shared" si="17"/>
        <v>5502270</v>
      </c>
      <c r="H266" s="123">
        <f t="shared" si="18"/>
        <v>9.6102193594172753</v>
      </c>
      <c r="I266" s="121" t="s">
        <v>60</v>
      </c>
    </row>
    <row r="267" spans="1:9" ht="36.75" hidden="1" customHeight="1">
      <c r="A267" s="58" t="s">
        <v>140</v>
      </c>
      <c r="B267" s="59" t="s">
        <v>141</v>
      </c>
      <c r="C267" s="90">
        <v>132500000</v>
      </c>
      <c r="D267" s="90">
        <f>D268+D270+D272+D277</f>
        <v>15575000</v>
      </c>
      <c r="E267" s="91"/>
      <c r="F267" s="120">
        <f t="shared" si="16"/>
        <v>15575000</v>
      </c>
      <c r="G267" s="120">
        <f t="shared" si="17"/>
        <v>116925000</v>
      </c>
      <c r="H267" s="123">
        <f t="shared" si="18"/>
        <v>11.754716981132075</v>
      </c>
      <c r="I267" s="121" t="s">
        <v>60</v>
      </c>
    </row>
    <row r="268" spans="1:9" ht="18.75" hidden="1" customHeight="1">
      <c r="A268" s="52" t="s">
        <v>63</v>
      </c>
      <c r="B268" s="53" t="s">
        <v>64</v>
      </c>
      <c r="C268" s="83">
        <f>SUM(C269:C269)</f>
        <v>300000</v>
      </c>
      <c r="D268" s="83">
        <f>SUM(D269:D269)</f>
        <v>300000</v>
      </c>
      <c r="E268" s="92"/>
      <c r="F268" s="120">
        <f t="shared" si="16"/>
        <v>300000</v>
      </c>
      <c r="G268" s="120">
        <f t="shared" si="17"/>
        <v>0</v>
      </c>
      <c r="H268" s="123">
        <f t="shared" si="18"/>
        <v>100</v>
      </c>
      <c r="I268" s="121" t="s">
        <v>60</v>
      </c>
    </row>
    <row r="269" spans="1:9" ht="18.75" hidden="1" customHeight="1">
      <c r="A269" s="47" t="s">
        <v>53</v>
      </c>
      <c r="B269" s="48" t="s">
        <v>210</v>
      </c>
      <c r="C269" s="79">
        <v>300000</v>
      </c>
      <c r="D269" s="79">
        <v>300000</v>
      </c>
      <c r="E269" s="69"/>
      <c r="F269" s="120">
        <f t="shared" si="16"/>
        <v>300000</v>
      </c>
      <c r="G269" s="120">
        <f t="shared" si="17"/>
        <v>0</v>
      </c>
      <c r="H269" s="123">
        <f t="shared" si="18"/>
        <v>100</v>
      </c>
      <c r="I269" s="121" t="s">
        <v>60</v>
      </c>
    </row>
    <row r="270" spans="1:9" ht="28.5" hidden="1" customHeight="1">
      <c r="A270" s="52" t="s">
        <v>70</v>
      </c>
      <c r="B270" s="53" t="s">
        <v>71</v>
      </c>
      <c r="C270" s="83">
        <f>SUM(C271:C271)</f>
        <v>250000</v>
      </c>
      <c r="D270" s="83">
        <f>SUM(D271:D271)</f>
        <v>250000</v>
      </c>
      <c r="E270" s="92"/>
      <c r="F270" s="120">
        <f t="shared" si="16"/>
        <v>250000</v>
      </c>
      <c r="G270" s="120">
        <f t="shared" si="17"/>
        <v>0</v>
      </c>
      <c r="H270" s="123">
        <f t="shared" si="18"/>
        <v>100</v>
      </c>
      <c r="I270" s="121" t="s">
        <v>60</v>
      </c>
    </row>
    <row r="271" spans="1:9" ht="18.75" hidden="1" customHeight="1">
      <c r="A271" s="47" t="s">
        <v>53</v>
      </c>
      <c r="B271" s="48" t="s">
        <v>211</v>
      </c>
      <c r="C271" s="79">
        <v>250000</v>
      </c>
      <c r="D271" s="79">
        <v>250000</v>
      </c>
      <c r="E271" s="69"/>
      <c r="F271" s="120">
        <f t="shared" si="16"/>
        <v>250000</v>
      </c>
      <c r="G271" s="120">
        <f t="shared" si="17"/>
        <v>0</v>
      </c>
      <c r="H271" s="123">
        <f t="shared" si="18"/>
        <v>100</v>
      </c>
      <c r="I271" s="121" t="s">
        <v>60</v>
      </c>
    </row>
    <row r="272" spans="1:9" ht="28.5" hidden="1" customHeight="1">
      <c r="A272" s="52" t="s">
        <v>77</v>
      </c>
      <c r="B272" s="53" t="s">
        <v>78</v>
      </c>
      <c r="C272" s="83">
        <f>SUM(C273:C276)</f>
        <v>5800000</v>
      </c>
      <c r="D272" s="83">
        <f>SUM(D273:D276)</f>
        <v>5775000</v>
      </c>
      <c r="E272" s="92"/>
      <c r="F272" s="120">
        <f t="shared" si="16"/>
        <v>5775000</v>
      </c>
      <c r="G272" s="120">
        <f t="shared" si="17"/>
        <v>25000</v>
      </c>
      <c r="H272" s="123">
        <f t="shared" si="18"/>
        <v>99.568965517241381</v>
      </c>
      <c r="I272" s="121" t="s">
        <v>60</v>
      </c>
    </row>
    <row r="273" spans="1:9" ht="18.75" hidden="1" customHeight="1">
      <c r="A273" s="47" t="s">
        <v>53</v>
      </c>
      <c r="B273" s="48" t="s">
        <v>212</v>
      </c>
      <c r="C273" s="79">
        <v>2400000</v>
      </c>
      <c r="D273" s="79">
        <v>2400000</v>
      </c>
      <c r="E273" s="69"/>
      <c r="F273" s="120">
        <f t="shared" si="16"/>
        <v>2400000</v>
      </c>
      <c r="G273" s="120">
        <f t="shared" si="17"/>
        <v>0</v>
      </c>
      <c r="H273" s="123">
        <f t="shared" si="18"/>
        <v>100</v>
      </c>
      <c r="I273" s="121" t="s">
        <v>60</v>
      </c>
    </row>
    <row r="274" spans="1:9" ht="36.75" hidden="1" customHeight="1">
      <c r="A274" s="47" t="s">
        <v>53</v>
      </c>
      <c r="B274" s="48" t="s">
        <v>213</v>
      </c>
      <c r="C274" s="79">
        <v>1000000</v>
      </c>
      <c r="D274" s="79">
        <v>1000000</v>
      </c>
      <c r="E274" s="69"/>
      <c r="F274" s="120">
        <f t="shared" si="16"/>
        <v>1000000</v>
      </c>
      <c r="G274" s="120">
        <f t="shared" si="17"/>
        <v>0</v>
      </c>
      <c r="H274" s="123">
        <f t="shared" si="18"/>
        <v>100</v>
      </c>
      <c r="I274" s="121" t="s">
        <v>60</v>
      </c>
    </row>
    <row r="275" spans="1:9" ht="36.75" hidden="1" customHeight="1">
      <c r="A275" s="47" t="s">
        <v>53</v>
      </c>
      <c r="B275" s="48" t="s">
        <v>214</v>
      </c>
      <c r="C275" s="79">
        <v>400000</v>
      </c>
      <c r="D275" s="79">
        <v>375000</v>
      </c>
      <c r="E275" s="69"/>
      <c r="F275" s="120">
        <f t="shared" si="16"/>
        <v>375000</v>
      </c>
      <c r="G275" s="120">
        <f t="shared" si="17"/>
        <v>25000</v>
      </c>
      <c r="H275" s="123">
        <f t="shared" si="18"/>
        <v>93.75</v>
      </c>
      <c r="I275" s="121" t="s">
        <v>60</v>
      </c>
    </row>
    <row r="276" spans="1:9" ht="33.75" hidden="1" customHeight="1">
      <c r="A276" s="47" t="s">
        <v>53</v>
      </c>
      <c r="B276" s="48" t="s">
        <v>215</v>
      </c>
      <c r="C276" s="79">
        <v>2000000</v>
      </c>
      <c r="D276" s="79">
        <v>2000000</v>
      </c>
      <c r="E276" s="69"/>
      <c r="F276" s="120">
        <f t="shared" si="16"/>
        <v>2000000</v>
      </c>
      <c r="G276" s="120">
        <f t="shared" si="17"/>
        <v>0</v>
      </c>
      <c r="H276" s="123">
        <f t="shared" si="18"/>
        <v>100</v>
      </c>
      <c r="I276" s="121" t="s">
        <v>60</v>
      </c>
    </row>
    <row r="277" spans="1:9" ht="34.5" hidden="1" customHeight="1">
      <c r="A277" s="52" t="s">
        <v>89</v>
      </c>
      <c r="B277" s="53" t="s">
        <v>90</v>
      </c>
      <c r="C277" s="83">
        <f>SUM(C278)</f>
        <v>9300000</v>
      </c>
      <c r="D277" s="83">
        <f>SUM(D278)</f>
        <v>9250000</v>
      </c>
      <c r="E277" s="92"/>
      <c r="F277" s="120">
        <f t="shared" si="16"/>
        <v>9250000</v>
      </c>
      <c r="G277" s="120">
        <f t="shared" si="17"/>
        <v>50000</v>
      </c>
      <c r="H277" s="123">
        <f t="shared" si="18"/>
        <v>99.462365591397855</v>
      </c>
      <c r="I277" s="121" t="s">
        <v>60</v>
      </c>
    </row>
    <row r="278" spans="1:9" ht="28.5" hidden="1" customHeight="1">
      <c r="A278" s="47" t="s">
        <v>53</v>
      </c>
      <c r="B278" s="48" t="s">
        <v>190</v>
      </c>
      <c r="C278" s="79">
        <v>9300000</v>
      </c>
      <c r="D278" s="79">
        <v>9250000</v>
      </c>
      <c r="E278" s="69"/>
      <c r="F278" s="120">
        <f t="shared" si="16"/>
        <v>9250000</v>
      </c>
      <c r="G278" s="120">
        <f t="shared" si="17"/>
        <v>50000</v>
      </c>
      <c r="H278" s="123">
        <f t="shared" si="18"/>
        <v>99.462365591397855</v>
      </c>
      <c r="I278" s="121" t="s">
        <v>60</v>
      </c>
    </row>
    <row r="279" spans="1:9" ht="18.75" hidden="1" customHeight="1">
      <c r="A279" s="58" t="s">
        <v>145</v>
      </c>
      <c r="B279" s="59" t="s">
        <v>252</v>
      </c>
      <c r="C279" s="90">
        <f>C280+C282+C285</f>
        <v>30700000</v>
      </c>
      <c r="D279" s="90">
        <f>D280+D282+D285</f>
        <v>16150000</v>
      </c>
      <c r="E279" s="91"/>
      <c r="F279" s="120">
        <f t="shared" si="16"/>
        <v>16150000</v>
      </c>
      <c r="G279" s="120">
        <f t="shared" si="17"/>
        <v>14550000</v>
      </c>
      <c r="H279" s="123">
        <f t="shared" si="18"/>
        <v>52.605863192182412</v>
      </c>
      <c r="I279" s="121" t="s">
        <v>60</v>
      </c>
    </row>
    <row r="280" spans="1:9" ht="18.75" hidden="1" customHeight="1">
      <c r="A280" s="52" t="s">
        <v>63</v>
      </c>
      <c r="B280" s="53" t="s">
        <v>64</v>
      </c>
      <c r="C280" s="83">
        <f>SUM(C281:C281)</f>
        <v>4500000</v>
      </c>
      <c r="D280" s="83">
        <f>SUM(D281:D281)</f>
        <v>1250000</v>
      </c>
      <c r="E280" s="92"/>
      <c r="F280" s="120">
        <f t="shared" si="16"/>
        <v>1250000</v>
      </c>
      <c r="G280" s="120">
        <f t="shared" si="17"/>
        <v>3250000</v>
      </c>
      <c r="H280" s="123">
        <f t="shared" si="18"/>
        <v>27.777777777777779</v>
      </c>
      <c r="I280" s="121" t="s">
        <v>60</v>
      </c>
    </row>
    <row r="281" spans="1:9" ht="18.75" hidden="1" customHeight="1">
      <c r="A281" s="47" t="s">
        <v>53</v>
      </c>
      <c r="B281" s="48" t="s">
        <v>191</v>
      </c>
      <c r="C281" s="79">
        <v>4500000</v>
      </c>
      <c r="D281" s="79">
        <v>1250000</v>
      </c>
      <c r="E281" s="69"/>
      <c r="F281" s="120">
        <f t="shared" si="16"/>
        <v>1250000</v>
      </c>
      <c r="G281" s="120">
        <f t="shared" si="17"/>
        <v>3250000</v>
      </c>
      <c r="H281" s="123">
        <f t="shared" si="18"/>
        <v>27.777777777777779</v>
      </c>
      <c r="I281" s="121" t="s">
        <v>60</v>
      </c>
    </row>
    <row r="282" spans="1:9" ht="18.75" hidden="1" customHeight="1">
      <c r="A282" s="52" t="s">
        <v>70</v>
      </c>
      <c r="B282" s="53" t="s">
        <v>71</v>
      </c>
      <c r="C282" s="83">
        <f>SUM(C283:C284)</f>
        <v>5600000</v>
      </c>
      <c r="D282" s="83">
        <f>SUM(D283:D284)</f>
        <v>5500000</v>
      </c>
      <c r="E282" s="92"/>
      <c r="F282" s="120">
        <f t="shared" si="16"/>
        <v>5500000</v>
      </c>
      <c r="G282" s="120">
        <f t="shared" si="17"/>
        <v>100000</v>
      </c>
      <c r="H282" s="123">
        <f t="shared" si="18"/>
        <v>98.214285714285708</v>
      </c>
      <c r="I282" s="121" t="s">
        <v>60</v>
      </c>
    </row>
    <row r="283" spans="1:9" ht="18.75" hidden="1" customHeight="1">
      <c r="A283" s="47" t="s">
        <v>53</v>
      </c>
      <c r="B283" s="48" t="s">
        <v>216</v>
      </c>
      <c r="C283" s="79">
        <v>5400000</v>
      </c>
      <c r="D283" s="79">
        <v>5300000</v>
      </c>
      <c r="E283" s="69"/>
      <c r="F283" s="120">
        <f t="shared" si="16"/>
        <v>5300000</v>
      </c>
      <c r="G283" s="120">
        <f t="shared" si="17"/>
        <v>100000</v>
      </c>
      <c r="H283" s="123">
        <f t="shared" si="18"/>
        <v>98.148148148148152</v>
      </c>
      <c r="I283" s="121" t="s">
        <v>60</v>
      </c>
    </row>
    <row r="284" spans="1:9" ht="18.75" hidden="1" customHeight="1">
      <c r="A284" s="47" t="s">
        <v>53</v>
      </c>
      <c r="B284" s="48" t="s">
        <v>217</v>
      </c>
      <c r="C284" s="79">
        <v>200000</v>
      </c>
      <c r="D284" s="79">
        <v>200000</v>
      </c>
      <c r="E284" s="69"/>
      <c r="F284" s="120">
        <f t="shared" si="16"/>
        <v>200000</v>
      </c>
      <c r="G284" s="120">
        <f t="shared" si="17"/>
        <v>0</v>
      </c>
      <c r="H284" s="123">
        <f t="shared" si="18"/>
        <v>100</v>
      </c>
      <c r="I284" s="121" t="s">
        <v>60</v>
      </c>
    </row>
    <row r="285" spans="1:9" ht="18.75" hidden="1" customHeight="1">
      <c r="A285" s="52" t="s">
        <v>77</v>
      </c>
      <c r="B285" s="53" t="s">
        <v>78</v>
      </c>
      <c r="C285" s="83">
        <f>SUM(C286:C290)</f>
        <v>20600000</v>
      </c>
      <c r="D285" s="83">
        <f>SUM(D286:D290)</f>
        <v>9400000</v>
      </c>
      <c r="E285" s="92"/>
      <c r="F285" s="120">
        <f t="shared" si="16"/>
        <v>9400000</v>
      </c>
      <c r="G285" s="120">
        <f t="shared" si="17"/>
        <v>11200000</v>
      </c>
      <c r="H285" s="123">
        <f t="shared" si="18"/>
        <v>45.631067961165051</v>
      </c>
      <c r="I285" s="121" t="s">
        <v>60</v>
      </c>
    </row>
    <row r="286" spans="1:9" ht="18.75" hidden="1" customHeight="1">
      <c r="A286" s="47" t="s">
        <v>53</v>
      </c>
      <c r="B286" s="48" t="s">
        <v>218</v>
      </c>
      <c r="C286" s="79">
        <v>200000</v>
      </c>
      <c r="D286" s="79">
        <v>0</v>
      </c>
      <c r="E286" s="69"/>
      <c r="F286" s="120">
        <f t="shared" si="16"/>
        <v>0</v>
      </c>
      <c r="G286" s="120">
        <f t="shared" si="17"/>
        <v>200000</v>
      </c>
      <c r="H286" s="123">
        <f t="shared" si="18"/>
        <v>0</v>
      </c>
      <c r="I286" s="121" t="s">
        <v>60</v>
      </c>
    </row>
    <row r="287" spans="1:9" ht="39.75" hidden="1" customHeight="1">
      <c r="A287" s="47" t="s">
        <v>53</v>
      </c>
      <c r="B287" s="48" t="s">
        <v>195</v>
      </c>
      <c r="C287" s="79">
        <v>1000000</v>
      </c>
      <c r="D287" s="79">
        <v>1000000</v>
      </c>
      <c r="E287" s="69"/>
      <c r="F287" s="120">
        <f t="shared" si="16"/>
        <v>1000000</v>
      </c>
      <c r="G287" s="120">
        <f t="shared" si="17"/>
        <v>0</v>
      </c>
      <c r="H287" s="123">
        <f t="shared" si="18"/>
        <v>100</v>
      </c>
      <c r="I287" s="121" t="s">
        <v>60</v>
      </c>
    </row>
    <row r="288" spans="1:9" ht="35.25" hidden="1" customHeight="1">
      <c r="A288" s="47" t="s">
        <v>53</v>
      </c>
      <c r="B288" s="48" t="s">
        <v>219</v>
      </c>
      <c r="C288" s="79">
        <v>4600000</v>
      </c>
      <c r="D288" s="79">
        <v>4600000</v>
      </c>
      <c r="E288" s="69"/>
      <c r="F288" s="120">
        <f t="shared" si="16"/>
        <v>4600000</v>
      </c>
      <c r="G288" s="120">
        <f t="shared" si="17"/>
        <v>0</v>
      </c>
      <c r="H288" s="123">
        <f t="shared" si="18"/>
        <v>100</v>
      </c>
      <c r="I288" s="121" t="s">
        <v>60</v>
      </c>
    </row>
    <row r="289" spans="1:9" ht="24.75" hidden="1" customHeight="1">
      <c r="A289" s="47" t="s">
        <v>53</v>
      </c>
      <c r="B289" s="48" t="s">
        <v>220</v>
      </c>
      <c r="C289" s="79">
        <v>1800000</v>
      </c>
      <c r="D289" s="79">
        <v>1800000</v>
      </c>
      <c r="E289" s="69"/>
      <c r="F289" s="120">
        <f t="shared" si="16"/>
        <v>1800000</v>
      </c>
      <c r="G289" s="120">
        <f t="shared" si="17"/>
        <v>0</v>
      </c>
      <c r="H289" s="123">
        <f t="shared" si="18"/>
        <v>100</v>
      </c>
      <c r="I289" s="121" t="s">
        <v>60</v>
      </c>
    </row>
    <row r="290" spans="1:9" ht="35.25" hidden="1" customHeight="1">
      <c r="A290" s="47" t="s">
        <v>53</v>
      </c>
      <c r="B290" s="48" t="s">
        <v>221</v>
      </c>
      <c r="C290" s="79">
        <v>13000000</v>
      </c>
      <c r="D290" s="79">
        <v>2000000</v>
      </c>
      <c r="E290" s="69"/>
      <c r="F290" s="120">
        <f t="shared" si="16"/>
        <v>2000000</v>
      </c>
      <c r="G290" s="120">
        <f t="shared" si="17"/>
        <v>11000000</v>
      </c>
      <c r="H290" s="123">
        <f t="shared" si="18"/>
        <v>15.384615384615385</v>
      </c>
      <c r="I290" s="121" t="s">
        <v>60</v>
      </c>
    </row>
    <row r="291" spans="1:9" ht="30.75" customHeight="1">
      <c r="A291" s="58" t="s">
        <v>148</v>
      </c>
      <c r="B291" s="59" t="s">
        <v>149</v>
      </c>
      <c r="C291" s="90">
        <v>473480000</v>
      </c>
      <c r="D291" s="90">
        <f>D292+D294+D299+D308</f>
        <v>184724500</v>
      </c>
      <c r="E291" s="91"/>
      <c r="F291" s="120">
        <f t="shared" si="16"/>
        <v>184724500</v>
      </c>
      <c r="G291" s="120">
        <f t="shared" si="17"/>
        <v>288755500</v>
      </c>
      <c r="H291" s="123">
        <f t="shared" si="18"/>
        <v>39.014213905550392</v>
      </c>
      <c r="I291" s="121" t="s">
        <v>60</v>
      </c>
    </row>
    <row r="292" spans="1:9">
      <c r="A292" s="52" t="s">
        <v>63</v>
      </c>
      <c r="B292" s="53" t="s">
        <v>64</v>
      </c>
      <c r="C292" s="83">
        <f>SUM(C293)</f>
        <v>2500000</v>
      </c>
      <c r="D292" s="83">
        <f>SUM(D293)</f>
        <v>1300000</v>
      </c>
      <c r="E292" s="92"/>
      <c r="F292" s="120">
        <f t="shared" si="16"/>
        <v>1300000</v>
      </c>
      <c r="G292" s="120">
        <f t="shared" si="17"/>
        <v>1200000</v>
      </c>
      <c r="H292" s="123">
        <f t="shared" si="18"/>
        <v>52</v>
      </c>
      <c r="I292" s="121" t="s">
        <v>60</v>
      </c>
    </row>
    <row r="293" spans="1:9" ht="28.5">
      <c r="A293" s="47" t="s">
        <v>53</v>
      </c>
      <c r="B293" s="48" t="s">
        <v>222</v>
      </c>
      <c r="C293" s="79">
        <v>2500000</v>
      </c>
      <c r="D293" s="79">
        <v>1300000</v>
      </c>
      <c r="E293" s="69"/>
      <c r="F293" s="120">
        <f t="shared" si="16"/>
        <v>1300000</v>
      </c>
      <c r="G293" s="120">
        <f t="shared" si="17"/>
        <v>1200000</v>
      </c>
      <c r="H293" s="123">
        <f t="shared" si="18"/>
        <v>52</v>
      </c>
      <c r="I293" s="121" t="s">
        <v>60</v>
      </c>
    </row>
    <row r="294" spans="1:9">
      <c r="A294" s="52" t="s">
        <v>70</v>
      </c>
      <c r="B294" s="53" t="s">
        <v>71</v>
      </c>
      <c r="C294" s="83">
        <f>SUM(C295:C298)</f>
        <v>242400000</v>
      </c>
      <c r="D294" s="83">
        <f>SUM(D295:D298)</f>
        <v>89700000</v>
      </c>
      <c r="E294" s="83">
        <f>SUM(E295:E298)</f>
        <v>0</v>
      </c>
      <c r="F294" s="120">
        <f t="shared" si="16"/>
        <v>89700000</v>
      </c>
      <c r="G294" s="120">
        <f t="shared" si="17"/>
        <v>152700000</v>
      </c>
      <c r="H294" s="123">
        <f t="shared" si="18"/>
        <v>37.004950495049506</v>
      </c>
      <c r="I294" s="121" t="s">
        <v>60</v>
      </c>
    </row>
    <row r="295" spans="1:9" ht="28.5">
      <c r="A295" s="47" t="s">
        <v>53</v>
      </c>
      <c r="B295" s="48" t="s">
        <v>223</v>
      </c>
      <c r="C295" s="79">
        <v>11200000</v>
      </c>
      <c r="D295" s="79">
        <v>10900000</v>
      </c>
      <c r="E295" s="69"/>
      <c r="F295" s="120">
        <f t="shared" ref="F295:F358" si="19">E295+D295</f>
        <v>10900000</v>
      </c>
      <c r="G295" s="120">
        <f t="shared" si="17"/>
        <v>300000</v>
      </c>
      <c r="H295" s="123">
        <f t="shared" si="18"/>
        <v>97.321428571428569</v>
      </c>
      <c r="I295" s="121" t="s">
        <v>60</v>
      </c>
    </row>
    <row r="296" spans="1:9" ht="32.25" customHeight="1">
      <c r="A296" s="47" t="s">
        <v>53</v>
      </c>
      <c r="B296" s="48" t="s">
        <v>224</v>
      </c>
      <c r="C296" s="79">
        <v>9800000</v>
      </c>
      <c r="D296" s="79">
        <v>9800000</v>
      </c>
      <c r="E296" s="79"/>
      <c r="F296" s="120">
        <f t="shared" si="19"/>
        <v>9800000</v>
      </c>
      <c r="G296" s="120">
        <f t="shared" si="17"/>
        <v>0</v>
      </c>
      <c r="H296" s="123">
        <f t="shared" si="18"/>
        <v>100</v>
      </c>
      <c r="I296" s="121" t="s">
        <v>60</v>
      </c>
    </row>
    <row r="297" spans="1:9" ht="28.5">
      <c r="A297" s="47" t="s">
        <v>53</v>
      </c>
      <c r="B297" s="48" t="s">
        <v>225</v>
      </c>
      <c r="C297" s="79">
        <v>100800000</v>
      </c>
      <c r="D297" s="79">
        <v>38000000</v>
      </c>
      <c r="E297" s="79">
        <v>0</v>
      </c>
      <c r="F297" s="120">
        <f t="shared" si="19"/>
        <v>38000000</v>
      </c>
      <c r="G297" s="120">
        <f t="shared" si="17"/>
        <v>62800000</v>
      </c>
      <c r="H297" s="123">
        <f t="shared" si="18"/>
        <v>37.698412698412696</v>
      </c>
      <c r="I297" s="121" t="s">
        <v>60</v>
      </c>
    </row>
    <row r="298" spans="1:9" ht="36" customHeight="1">
      <c r="A298" s="47" t="s">
        <v>53</v>
      </c>
      <c r="B298" s="48" t="s">
        <v>226</v>
      </c>
      <c r="C298" s="79">
        <v>120600000</v>
      </c>
      <c r="D298" s="79">
        <v>31000000</v>
      </c>
      <c r="E298" s="79">
        <v>0</v>
      </c>
      <c r="F298" s="120">
        <f t="shared" si="19"/>
        <v>31000000</v>
      </c>
      <c r="G298" s="120">
        <f t="shared" si="17"/>
        <v>89600000</v>
      </c>
      <c r="H298" s="123">
        <f t="shared" si="18"/>
        <v>25.70480928689884</v>
      </c>
      <c r="I298" s="121" t="s">
        <v>60</v>
      </c>
    </row>
    <row r="299" spans="1:9" ht="34.5" customHeight="1">
      <c r="A299" s="52" t="s">
        <v>77</v>
      </c>
      <c r="B299" s="53" t="s">
        <v>78</v>
      </c>
      <c r="C299" s="87">
        <f>SUM(C300:C307)</f>
        <v>26000000</v>
      </c>
      <c r="D299" s="87">
        <f>SUM(D300:D307)</f>
        <v>7250000</v>
      </c>
      <c r="E299" s="79">
        <f>SUM(E300:E304)</f>
        <v>0</v>
      </c>
      <c r="F299" s="128">
        <f t="shared" si="19"/>
        <v>7250000</v>
      </c>
      <c r="G299" s="128">
        <f t="shared" ref="G299:G362" si="20">C299-F299</f>
        <v>18750000</v>
      </c>
      <c r="H299" s="129">
        <f t="shared" ref="H299:H362" si="21">F299/C299*100</f>
        <v>27.884615384615387</v>
      </c>
      <c r="I299" s="130" t="s">
        <v>60</v>
      </c>
    </row>
    <row r="300" spans="1:9" ht="28.5">
      <c r="A300" s="47" t="s">
        <v>53</v>
      </c>
      <c r="B300" s="48" t="s">
        <v>183</v>
      </c>
      <c r="C300" s="79">
        <v>700000</v>
      </c>
      <c r="D300" s="68">
        <v>550000</v>
      </c>
      <c r="E300" s="68">
        <v>0</v>
      </c>
      <c r="F300" s="120">
        <f t="shared" si="19"/>
        <v>550000</v>
      </c>
      <c r="G300" s="120">
        <f t="shared" si="20"/>
        <v>150000</v>
      </c>
      <c r="H300" s="123">
        <f t="shared" si="21"/>
        <v>78.571428571428569</v>
      </c>
      <c r="I300" s="121" t="s">
        <v>60</v>
      </c>
    </row>
    <row r="301" spans="1:9" ht="34.5" customHeight="1">
      <c r="A301" s="47" t="s">
        <v>53</v>
      </c>
      <c r="B301" s="48" t="s">
        <v>227</v>
      </c>
      <c r="C301" s="79">
        <v>1000000</v>
      </c>
      <c r="D301" s="68">
        <v>1000000</v>
      </c>
      <c r="E301" s="68"/>
      <c r="F301" s="120">
        <f t="shared" si="19"/>
        <v>1000000</v>
      </c>
      <c r="G301" s="120">
        <f t="shared" si="20"/>
        <v>0</v>
      </c>
      <c r="H301" s="123">
        <f t="shared" si="21"/>
        <v>100</v>
      </c>
      <c r="I301" s="121" t="s">
        <v>60</v>
      </c>
    </row>
    <row r="302" spans="1:9">
      <c r="A302" s="47" t="s">
        <v>53</v>
      </c>
      <c r="B302" s="48" t="s">
        <v>195</v>
      </c>
      <c r="C302" s="79">
        <v>11500000</v>
      </c>
      <c r="D302" s="68">
        <v>5500000</v>
      </c>
      <c r="E302" s="68"/>
      <c r="F302" s="120">
        <f t="shared" si="19"/>
        <v>5500000</v>
      </c>
      <c r="G302" s="120">
        <f t="shared" si="20"/>
        <v>6000000</v>
      </c>
      <c r="H302" s="123">
        <f t="shared" si="21"/>
        <v>47.826086956521742</v>
      </c>
      <c r="I302" s="121" t="s">
        <v>60</v>
      </c>
    </row>
    <row r="303" spans="1:9">
      <c r="A303" s="47" t="s">
        <v>53</v>
      </c>
      <c r="B303" s="48" t="s">
        <v>202</v>
      </c>
      <c r="C303" s="79">
        <v>6600000</v>
      </c>
      <c r="D303" s="68"/>
      <c r="E303" s="68"/>
      <c r="F303" s="120">
        <f t="shared" si="19"/>
        <v>0</v>
      </c>
      <c r="G303" s="120">
        <f t="shared" si="20"/>
        <v>6600000</v>
      </c>
      <c r="H303" s="123">
        <f t="shared" si="21"/>
        <v>0</v>
      </c>
      <c r="I303" s="121" t="s">
        <v>60</v>
      </c>
    </row>
    <row r="304" spans="1:9" ht="28.5">
      <c r="A304" s="47" t="s">
        <v>53</v>
      </c>
      <c r="B304" s="48" t="s">
        <v>228</v>
      </c>
      <c r="C304" s="79">
        <v>200000</v>
      </c>
      <c r="D304" s="68">
        <v>200000</v>
      </c>
      <c r="E304" s="68"/>
      <c r="F304" s="120">
        <f t="shared" si="19"/>
        <v>200000</v>
      </c>
      <c r="G304" s="120">
        <f t="shared" si="20"/>
        <v>0</v>
      </c>
      <c r="H304" s="123">
        <f t="shared" si="21"/>
        <v>100</v>
      </c>
      <c r="I304" s="121" t="s">
        <v>60</v>
      </c>
    </row>
    <row r="305" spans="1:11">
      <c r="A305" s="47"/>
      <c r="B305" s="67" t="s">
        <v>295</v>
      </c>
      <c r="C305" s="79">
        <v>1200000</v>
      </c>
      <c r="D305" s="68"/>
      <c r="E305" s="68"/>
      <c r="F305" s="120">
        <f t="shared" si="19"/>
        <v>0</v>
      </c>
      <c r="G305" s="120">
        <f t="shared" si="20"/>
        <v>1200000</v>
      </c>
      <c r="H305" s="123">
        <f t="shared" si="21"/>
        <v>0</v>
      </c>
      <c r="I305" s="121" t="s">
        <v>60</v>
      </c>
    </row>
    <row r="306" spans="1:11">
      <c r="A306" s="47"/>
      <c r="B306" s="67" t="s">
        <v>296</v>
      </c>
      <c r="C306" s="79">
        <v>800000</v>
      </c>
      <c r="D306" s="68"/>
      <c r="E306" s="68"/>
      <c r="F306" s="120">
        <f t="shared" si="19"/>
        <v>0</v>
      </c>
      <c r="G306" s="120">
        <f t="shared" si="20"/>
        <v>800000</v>
      </c>
      <c r="H306" s="123">
        <f t="shared" si="21"/>
        <v>0</v>
      </c>
      <c r="I306" s="121" t="s">
        <v>60</v>
      </c>
    </row>
    <row r="307" spans="1:11">
      <c r="A307" s="47"/>
      <c r="B307" s="67" t="s">
        <v>297</v>
      </c>
      <c r="C307" s="79">
        <v>4000000</v>
      </c>
      <c r="D307" s="68"/>
      <c r="E307" s="68"/>
      <c r="F307" s="120">
        <f t="shared" si="19"/>
        <v>0</v>
      </c>
      <c r="G307" s="120">
        <f t="shared" si="20"/>
        <v>4000000</v>
      </c>
      <c r="H307" s="123">
        <f t="shared" si="21"/>
        <v>0</v>
      </c>
      <c r="I307" s="121" t="s">
        <v>60</v>
      </c>
    </row>
    <row r="308" spans="1:11" ht="28.5">
      <c r="A308" s="52" t="s">
        <v>89</v>
      </c>
      <c r="B308" s="53" t="s">
        <v>90</v>
      </c>
      <c r="C308" s="87">
        <f>SUM(C309:C310)</f>
        <v>101780000</v>
      </c>
      <c r="D308" s="87">
        <f>SUM(D309:D310)</f>
        <v>86474500</v>
      </c>
      <c r="E308" s="87">
        <f>SUM(E309:E310)</f>
        <v>6832000</v>
      </c>
      <c r="F308" s="128">
        <f>E308+D308</f>
        <v>93306500</v>
      </c>
      <c r="G308" s="128">
        <f t="shared" si="20"/>
        <v>8473500</v>
      </c>
      <c r="H308" s="129">
        <f t="shared" si="21"/>
        <v>91.674690508940841</v>
      </c>
      <c r="I308" s="130" t="s">
        <v>60</v>
      </c>
    </row>
    <row r="309" spans="1:11" ht="31.5" customHeight="1">
      <c r="A309" s="47" t="s">
        <v>53</v>
      </c>
      <c r="B309" s="48" t="s">
        <v>229</v>
      </c>
      <c r="C309" s="79">
        <v>69300000</v>
      </c>
      <c r="D309" s="68">
        <v>54199500</v>
      </c>
      <c r="E309" s="68">
        <f>'53BI.525119'!G19</f>
        <v>6832000</v>
      </c>
      <c r="F309" s="120">
        <f t="shared" si="19"/>
        <v>61031500</v>
      </c>
      <c r="G309" s="120">
        <f t="shared" si="20"/>
        <v>8268500</v>
      </c>
      <c r="H309" s="123">
        <f t="shared" si="21"/>
        <v>88.068542568542568</v>
      </c>
      <c r="I309" s="121" t="s">
        <v>60</v>
      </c>
    </row>
    <row r="310" spans="1:11" ht="32.25" customHeight="1">
      <c r="A310" s="47" t="s">
        <v>53</v>
      </c>
      <c r="B310" s="48" t="s">
        <v>230</v>
      </c>
      <c r="C310" s="79">
        <v>32480000</v>
      </c>
      <c r="D310" s="79">
        <v>32275000</v>
      </c>
      <c r="E310" s="69"/>
      <c r="F310" s="120">
        <f t="shared" si="19"/>
        <v>32275000</v>
      </c>
      <c r="G310" s="120">
        <f t="shared" si="20"/>
        <v>205000</v>
      </c>
      <c r="H310" s="123">
        <f t="shared" si="21"/>
        <v>99.368842364532014</v>
      </c>
      <c r="I310" s="121" t="s">
        <v>60</v>
      </c>
    </row>
    <row r="311" spans="1:11" hidden="1">
      <c r="A311" s="58" t="s">
        <v>156</v>
      </c>
      <c r="B311" s="59" t="s">
        <v>233</v>
      </c>
      <c r="C311" s="90">
        <v>37900000</v>
      </c>
      <c r="D311" s="90">
        <f>D312</f>
        <v>0</v>
      </c>
      <c r="E311" s="91"/>
      <c r="F311" s="120">
        <f t="shared" si="19"/>
        <v>0</v>
      </c>
      <c r="G311" s="120">
        <f t="shared" si="20"/>
        <v>37900000</v>
      </c>
      <c r="H311" s="123">
        <f t="shared" si="21"/>
        <v>0</v>
      </c>
      <c r="I311" s="121" t="s">
        <v>60</v>
      </c>
      <c r="K311" s="101">
        <f>C310-D310</f>
        <v>205000</v>
      </c>
    </row>
    <row r="312" spans="1:11" ht="18.75" hidden="1" customHeight="1">
      <c r="A312" s="52" t="s">
        <v>63</v>
      </c>
      <c r="B312" s="53" t="s">
        <v>64</v>
      </c>
      <c r="C312" s="83">
        <f>SUM(C313)</f>
        <v>3000000</v>
      </c>
      <c r="D312" s="83">
        <f>SUM(D313)</f>
        <v>0</v>
      </c>
      <c r="E312" s="92"/>
      <c r="F312" s="120">
        <f t="shared" si="19"/>
        <v>0</v>
      </c>
      <c r="G312" s="120">
        <f t="shared" si="20"/>
        <v>3000000</v>
      </c>
      <c r="H312" s="123">
        <f t="shared" si="21"/>
        <v>0</v>
      </c>
      <c r="I312" s="121" t="s">
        <v>60</v>
      </c>
    </row>
    <row r="313" spans="1:11" ht="18.75" hidden="1" customHeight="1">
      <c r="A313" s="47" t="s">
        <v>53</v>
      </c>
      <c r="B313" s="48" t="s">
        <v>234</v>
      </c>
      <c r="C313" s="79">
        <v>3000000</v>
      </c>
      <c r="D313" s="79">
        <v>0</v>
      </c>
      <c r="E313" s="69"/>
      <c r="F313" s="120">
        <f t="shared" si="19"/>
        <v>0</v>
      </c>
      <c r="G313" s="120">
        <f t="shared" si="20"/>
        <v>3000000</v>
      </c>
      <c r="H313" s="123">
        <f t="shared" si="21"/>
        <v>0</v>
      </c>
      <c r="I313" s="121" t="s">
        <v>60</v>
      </c>
    </row>
    <row r="314" spans="1:11" ht="18.75" hidden="1" customHeight="1">
      <c r="A314" s="58" t="s">
        <v>165</v>
      </c>
      <c r="B314" s="59" t="s">
        <v>166</v>
      </c>
      <c r="C314" s="90">
        <f>C315+C317</f>
        <v>9120000</v>
      </c>
      <c r="D314" s="90">
        <f>D315+D317</f>
        <v>7928000</v>
      </c>
      <c r="E314" s="91"/>
      <c r="F314" s="120">
        <f t="shared" si="19"/>
        <v>7928000</v>
      </c>
      <c r="G314" s="120">
        <f t="shared" si="20"/>
        <v>1192000</v>
      </c>
      <c r="H314" s="123">
        <f t="shared" si="21"/>
        <v>86.929824561403507</v>
      </c>
      <c r="I314" s="121" t="s">
        <v>60</v>
      </c>
    </row>
    <row r="315" spans="1:11" ht="36" hidden="1" customHeight="1">
      <c r="A315" s="52" t="s">
        <v>70</v>
      </c>
      <c r="B315" s="53" t="s">
        <v>71</v>
      </c>
      <c r="C315" s="83">
        <f>SUM(C316)</f>
        <v>5600000</v>
      </c>
      <c r="D315" s="83">
        <f>SUM(D316)</f>
        <v>5600000</v>
      </c>
      <c r="E315" s="92"/>
      <c r="F315" s="120">
        <f t="shared" si="19"/>
        <v>5600000</v>
      </c>
      <c r="G315" s="120">
        <f t="shared" si="20"/>
        <v>0</v>
      </c>
      <c r="H315" s="123">
        <f t="shared" si="21"/>
        <v>100</v>
      </c>
      <c r="I315" s="121" t="s">
        <v>60</v>
      </c>
    </row>
    <row r="316" spans="1:11" ht="18.75" hidden="1" customHeight="1">
      <c r="A316" s="47" t="s">
        <v>53</v>
      </c>
      <c r="B316" s="48" t="s">
        <v>231</v>
      </c>
      <c r="C316" s="79">
        <v>5600000</v>
      </c>
      <c r="D316" s="79">
        <v>5600000</v>
      </c>
      <c r="E316" s="69"/>
      <c r="F316" s="120">
        <f t="shared" si="19"/>
        <v>5600000</v>
      </c>
      <c r="G316" s="120">
        <f t="shared" si="20"/>
        <v>0</v>
      </c>
      <c r="H316" s="123">
        <f t="shared" si="21"/>
        <v>100</v>
      </c>
      <c r="I316" s="121" t="s">
        <v>60</v>
      </c>
    </row>
    <row r="317" spans="1:11" ht="18.75" hidden="1" customHeight="1">
      <c r="A317" s="52" t="s">
        <v>89</v>
      </c>
      <c r="B317" s="53" t="s">
        <v>90</v>
      </c>
      <c r="C317" s="83">
        <f>SUM(C318)</f>
        <v>3520000</v>
      </c>
      <c r="D317" s="83">
        <f>SUM(D318)</f>
        <v>2328000</v>
      </c>
      <c r="E317" s="83">
        <f>SUM(E318)</f>
        <v>0</v>
      </c>
      <c r="F317" s="120">
        <f t="shared" si="19"/>
        <v>2328000</v>
      </c>
      <c r="G317" s="120">
        <f t="shared" si="20"/>
        <v>1192000</v>
      </c>
      <c r="H317" s="123">
        <f t="shared" si="21"/>
        <v>66.13636363636364</v>
      </c>
      <c r="I317" s="121" t="s">
        <v>60</v>
      </c>
    </row>
    <row r="318" spans="1:11" ht="28.5" hidden="1" customHeight="1">
      <c r="A318" s="47" t="s">
        <v>53</v>
      </c>
      <c r="B318" s="48" t="s">
        <v>232</v>
      </c>
      <c r="C318" s="79">
        <v>3520000</v>
      </c>
      <c r="D318" s="79">
        <v>2328000</v>
      </c>
      <c r="E318" s="68">
        <v>0</v>
      </c>
      <c r="F318" s="120">
        <f t="shared" si="19"/>
        <v>2328000</v>
      </c>
      <c r="G318" s="120">
        <f t="shared" si="20"/>
        <v>1192000</v>
      </c>
      <c r="H318" s="123">
        <f t="shared" si="21"/>
        <v>66.13636363636364</v>
      </c>
      <c r="I318" s="121" t="s">
        <v>60</v>
      </c>
    </row>
    <row r="319" spans="1:11" ht="18.75" hidden="1" customHeight="1">
      <c r="A319" s="58" t="s">
        <v>167</v>
      </c>
      <c r="B319" s="59" t="s">
        <v>235</v>
      </c>
      <c r="C319" s="90">
        <v>13540000</v>
      </c>
      <c r="D319" s="90">
        <f>D320+D322</f>
        <v>6996000</v>
      </c>
      <c r="E319" s="69"/>
      <c r="F319" s="120">
        <f t="shared" si="19"/>
        <v>6996000</v>
      </c>
      <c r="G319" s="120">
        <f t="shared" si="20"/>
        <v>6544000</v>
      </c>
      <c r="H319" s="123">
        <f t="shared" si="21"/>
        <v>51.669128508124075</v>
      </c>
      <c r="I319" s="121" t="s">
        <v>60</v>
      </c>
    </row>
    <row r="320" spans="1:11" ht="33.75" hidden="1" customHeight="1">
      <c r="A320" s="52" t="s">
        <v>70</v>
      </c>
      <c r="B320" s="53" t="s">
        <v>71</v>
      </c>
      <c r="C320" s="83">
        <f>SUM(C321:C321)</f>
        <v>4700000</v>
      </c>
      <c r="D320" s="83">
        <f>SUM(D321:D321)</f>
        <v>4700000</v>
      </c>
      <c r="E320" s="92"/>
      <c r="F320" s="120">
        <f t="shared" si="19"/>
        <v>4700000</v>
      </c>
      <c r="G320" s="120">
        <f t="shared" si="20"/>
        <v>0</v>
      </c>
      <c r="H320" s="123">
        <f t="shared" si="21"/>
        <v>100</v>
      </c>
      <c r="I320" s="121" t="s">
        <v>60</v>
      </c>
    </row>
    <row r="321" spans="1:9" ht="18.75" hidden="1" customHeight="1">
      <c r="A321" s="47" t="s">
        <v>53</v>
      </c>
      <c r="B321" s="48" t="s">
        <v>231</v>
      </c>
      <c r="C321" s="79">
        <v>4700000</v>
      </c>
      <c r="D321" s="79">
        <v>4700000</v>
      </c>
      <c r="E321" s="69"/>
      <c r="F321" s="120">
        <f t="shared" si="19"/>
        <v>4700000</v>
      </c>
      <c r="G321" s="120">
        <f t="shared" si="20"/>
        <v>0</v>
      </c>
      <c r="H321" s="123">
        <f t="shared" si="21"/>
        <v>100</v>
      </c>
      <c r="I321" s="121" t="s">
        <v>60</v>
      </c>
    </row>
    <row r="322" spans="1:9" ht="18.75" hidden="1" customHeight="1">
      <c r="A322" s="52" t="s">
        <v>89</v>
      </c>
      <c r="B322" s="53" t="s">
        <v>90</v>
      </c>
      <c r="C322" s="83">
        <f>SUM(C323)</f>
        <v>3000000</v>
      </c>
      <c r="D322" s="83">
        <f>SUM(D323)</f>
        <v>2296000</v>
      </c>
      <c r="E322" s="92"/>
      <c r="F322" s="120">
        <f t="shared" si="19"/>
        <v>2296000</v>
      </c>
      <c r="G322" s="120">
        <f t="shared" si="20"/>
        <v>704000</v>
      </c>
      <c r="H322" s="123">
        <f t="shared" si="21"/>
        <v>76.533333333333331</v>
      </c>
      <c r="I322" s="121" t="s">
        <v>60</v>
      </c>
    </row>
    <row r="323" spans="1:9" ht="28.5" hidden="1" customHeight="1">
      <c r="A323" s="47" t="s">
        <v>53</v>
      </c>
      <c r="B323" s="48" t="s">
        <v>232</v>
      </c>
      <c r="C323" s="79">
        <v>3000000</v>
      </c>
      <c r="D323" s="79">
        <v>2296000</v>
      </c>
      <c r="E323" s="69"/>
      <c r="F323" s="120">
        <f t="shared" si="19"/>
        <v>2296000</v>
      </c>
      <c r="G323" s="120">
        <f t="shared" si="20"/>
        <v>704000</v>
      </c>
      <c r="H323" s="123">
        <f t="shared" si="21"/>
        <v>76.533333333333331</v>
      </c>
      <c r="I323" s="121" t="s">
        <v>60</v>
      </c>
    </row>
    <row r="324" spans="1:9" ht="18.75" customHeight="1">
      <c r="A324" s="150" t="s">
        <v>236</v>
      </c>
      <c r="B324" s="151" t="s">
        <v>237</v>
      </c>
      <c r="C324" s="152">
        <v>465123000</v>
      </c>
      <c r="D324" s="152">
        <f>D325+D331+D338+D345+D352+D358+D365+D372+D380+D387+D393+D400</f>
        <v>48408000</v>
      </c>
      <c r="E324" s="153"/>
      <c r="F324" s="154">
        <f t="shared" si="19"/>
        <v>48408000</v>
      </c>
      <c r="G324" s="154">
        <f t="shared" si="20"/>
        <v>416715000</v>
      </c>
      <c r="H324" s="155">
        <f t="shared" si="21"/>
        <v>10.407569610619126</v>
      </c>
      <c r="I324" s="150" t="s">
        <v>60</v>
      </c>
    </row>
    <row r="325" spans="1:9" hidden="1">
      <c r="A325" s="47" t="s">
        <v>112</v>
      </c>
      <c r="B325" s="48" t="s">
        <v>113</v>
      </c>
      <c r="C325" s="79">
        <v>8313000</v>
      </c>
      <c r="D325" s="79">
        <f>D326+D328</f>
        <v>1813000</v>
      </c>
      <c r="E325" s="69"/>
      <c r="F325" s="120">
        <f t="shared" si="19"/>
        <v>1813000</v>
      </c>
      <c r="G325" s="120">
        <f t="shared" si="20"/>
        <v>6500000</v>
      </c>
      <c r="H325" s="123">
        <f t="shared" si="21"/>
        <v>21.80921448333935</v>
      </c>
      <c r="I325" s="121" t="s">
        <v>60</v>
      </c>
    </row>
    <row r="326" spans="1:9" ht="18.75" hidden="1" customHeight="1">
      <c r="A326" s="52" t="s">
        <v>63</v>
      </c>
      <c r="B326" s="53" t="s">
        <v>64</v>
      </c>
      <c r="C326" s="83">
        <f>SUM(C327)</f>
        <v>1353000</v>
      </c>
      <c r="D326" s="83">
        <f>SUM(D327)</f>
        <v>1353000</v>
      </c>
      <c r="E326" s="83">
        <f>SUM(E327)</f>
        <v>0</v>
      </c>
      <c r="F326" s="120">
        <f t="shared" si="19"/>
        <v>1353000</v>
      </c>
      <c r="G326" s="120">
        <f t="shared" si="20"/>
        <v>0</v>
      </c>
      <c r="H326" s="123">
        <f t="shared" si="21"/>
        <v>100</v>
      </c>
      <c r="I326" s="121" t="s">
        <v>60</v>
      </c>
    </row>
    <row r="327" spans="1:9" ht="18.75" hidden="1" customHeight="1">
      <c r="A327" s="47" t="s">
        <v>53</v>
      </c>
      <c r="B327" s="48" t="s">
        <v>238</v>
      </c>
      <c r="C327" s="79">
        <v>1353000</v>
      </c>
      <c r="D327" s="79">
        <v>1353000</v>
      </c>
      <c r="E327" s="69"/>
      <c r="F327" s="120">
        <f t="shared" si="19"/>
        <v>1353000</v>
      </c>
      <c r="G327" s="120">
        <f t="shared" si="20"/>
        <v>0</v>
      </c>
      <c r="H327" s="123">
        <f t="shared" si="21"/>
        <v>100</v>
      </c>
      <c r="I327" s="121" t="s">
        <v>60</v>
      </c>
    </row>
    <row r="328" spans="1:9" ht="18.75" hidden="1" customHeight="1">
      <c r="A328" s="52" t="s">
        <v>70</v>
      </c>
      <c r="B328" s="53" t="s">
        <v>71</v>
      </c>
      <c r="C328" s="83">
        <f>SUM(C329:C330)</f>
        <v>2520000</v>
      </c>
      <c r="D328" s="83">
        <f>SUM(D329:D330)</f>
        <v>460000</v>
      </c>
      <c r="E328" s="83">
        <f>SUM(E329:E330)</f>
        <v>0</v>
      </c>
      <c r="F328" s="120">
        <f t="shared" si="19"/>
        <v>460000</v>
      </c>
      <c r="G328" s="120">
        <f t="shared" si="20"/>
        <v>2060000</v>
      </c>
      <c r="H328" s="123">
        <f t="shared" si="21"/>
        <v>18.253968253968253</v>
      </c>
      <c r="I328" s="121" t="s">
        <v>60</v>
      </c>
    </row>
    <row r="329" spans="1:9" ht="18.75" hidden="1" customHeight="1">
      <c r="A329" s="47" t="s">
        <v>53</v>
      </c>
      <c r="B329" s="48" t="s">
        <v>418</v>
      </c>
      <c r="C329" s="79">
        <v>1600000</v>
      </c>
      <c r="D329" s="79">
        <v>0</v>
      </c>
      <c r="E329" s="69"/>
      <c r="F329" s="120">
        <f t="shared" si="19"/>
        <v>0</v>
      </c>
      <c r="G329" s="120">
        <f t="shared" si="20"/>
        <v>1600000</v>
      </c>
      <c r="H329" s="123">
        <f t="shared" si="21"/>
        <v>0</v>
      </c>
      <c r="I329" s="121" t="s">
        <v>60</v>
      </c>
    </row>
    <row r="330" spans="1:9" ht="33" hidden="1" customHeight="1">
      <c r="A330" s="47" t="s">
        <v>53</v>
      </c>
      <c r="B330" s="48" t="s">
        <v>239</v>
      </c>
      <c r="C330" s="79">
        <v>920000</v>
      </c>
      <c r="D330" s="79">
        <v>460000</v>
      </c>
      <c r="E330" s="68">
        <v>0</v>
      </c>
      <c r="F330" s="120">
        <f t="shared" si="19"/>
        <v>460000</v>
      </c>
      <c r="G330" s="120">
        <f t="shared" si="20"/>
        <v>460000</v>
      </c>
      <c r="H330" s="123">
        <f t="shared" si="21"/>
        <v>50</v>
      </c>
      <c r="I330" s="121" t="s">
        <v>60</v>
      </c>
    </row>
    <row r="331" spans="1:9" ht="34.5" hidden="1" customHeight="1">
      <c r="A331" s="47" t="s">
        <v>120</v>
      </c>
      <c r="B331" s="48" t="s">
        <v>121</v>
      </c>
      <c r="C331" s="79">
        <v>10970000</v>
      </c>
      <c r="D331" s="79">
        <f>D332+D335</f>
        <v>3050000</v>
      </c>
      <c r="E331" s="68"/>
      <c r="F331" s="120">
        <f t="shared" si="19"/>
        <v>3050000</v>
      </c>
      <c r="G331" s="120">
        <f t="shared" si="20"/>
        <v>7920000</v>
      </c>
      <c r="H331" s="123">
        <f t="shared" si="21"/>
        <v>27.803099361896077</v>
      </c>
      <c r="I331" s="121" t="s">
        <v>60</v>
      </c>
    </row>
    <row r="332" spans="1:9" ht="18.75" hidden="1" customHeight="1">
      <c r="A332" s="52" t="s">
        <v>63</v>
      </c>
      <c r="B332" s="53" t="s">
        <v>64</v>
      </c>
      <c r="C332" s="83">
        <f>SUM(C333:C334)</f>
        <v>3180000</v>
      </c>
      <c r="D332" s="83">
        <f>SUM(D333:D334)</f>
        <v>1530000</v>
      </c>
      <c r="E332" s="83">
        <f>SUM(E333:E334)</f>
        <v>0</v>
      </c>
      <c r="F332" s="120">
        <f t="shared" si="19"/>
        <v>1530000</v>
      </c>
      <c r="G332" s="120">
        <f t="shared" si="20"/>
        <v>1650000</v>
      </c>
      <c r="H332" s="123">
        <f t="shared" si="21"/>
        <v>48.113207547169814</v>
      </c>
      <c r="I332" s="121" t="s">
        <v>60</v>
      </c>
    </row>
    <row r="333" spans="1:9" ht="18.75" hidden="1" customHeight="1">
      <c r="A333" s="47" t="s">
        <v>53</v>
      </c>
      <c r="B333" s="48" t="s">
        <v>240</v>
      </c>
      <c r="C333" s="79">
        <v>1650000</v>
      </c>
      <c r="D333" s="79">
        <v>0</v>
      </c>
      <c r="E333" s="68"/>
      <c r="F333" s="120">
        <f t="shared" si="19"/>
        <v>0</v>
      </c>
      <c r="G333" s="120">
        <f t="shared" si="20"/>
        <v>1650000</v>
      </c>
      <c r="H333" s="123">
        <f t="shared" si="21"/>
        <v>0</v>
      </c>
      <c r="I333" s="121" t="s">
        <v>60</v>
      </c>
    </row>
    <row r="334" spans="1:9" ht="18.75" hidden="1" customHeight="1">
      <c r="A334" s="47" t="s">
        <v>53</v>
      </c>
      <c r="B334" s="48" t="s">
        <v>241</v>
      </c>
      <c r="C334" s="79">
        <v>1530000</v>
      </c>
      <c r="D334" s="79">
        <v>1530000</v>
      </c>
      <c r="E334" s="68">
        <v>0</v>
      </c>
      <c r="F334" s="120">
        <f t="shared" si="19"/>
        <v>1530000</v>
      </c>
      <c r="G334" s="120">
        <f t="shared" si="20"/>
        <v>0</v>
      </c>
      <c r="H334" s="123">
        <f t="shared" si="21"/>
        <v>100</v>
      </c>
      <c r="I334" s="121" t="s">
        <v>60</v>
      </c>
    </row>
    <row r="335" spans="1:9" ht="18.75" hidden="1" customHeight="1">
      <c r="A335" s="52" t="s">
        <v>70</v>
      </c>
      <c r="B335" s="53" t="s">
        <v>71</v>
      </c>
      <c r="C335" s="83">
        <f>SUM(C336:C337)</f>
        <v>6260000</v>
      </c>
      <c r="D335" s="83">
        <f>SUM(D336:D337)</f>
        <v>1520000</v>
      </c>
      <c r="E335" s="83">
        <f>SUM(E336:E337)</f>
        <v>0</v>
      </c>
      <c r="F335" s="120">
        <f t="shared" si="19"/>
        <v>1520000</v>
      </c>
      <c r="G335" s="120">
        <f t="shared" si="20"/>
        <v>4740000</v>
      </c>
      <c r="H335" s="123">
        <f t="shared" si="21"/>
        <v>24.281150159744406</v>
      </c>
      <c r="I335" s="121" t="s">
        <v>60</v>
      </c>
    </row>
    <row r="336" spans="1:9" ht="18.75" hidden="1" customHeight="1">
      <c r="A336" s="47" t="s">
        <v>53</v>
      </c>
      <c r="B336" s="48" t="s">
        <v>242</v>
      </c>
      <c r="C336" s="79">
        <v>3500000</v>
      </c>
      <c r="D336" s="79">
        <v>1090000</v>
      </c>
      <c r="E336" s="79">
        <v>0</v>
      </c>
      <c r="F336" s="120">
        <f t="shared" si="19"/>
        <v>1090000</v>
      </c>
      <c r="G336" s="120">
        <f t="shared" si="20"/>
        <v>2410000</v>
      </c>
      <c r="H336" s="123">
        <f t="shared" si="21"/>
        <v>31.142857142857146</v>
      </c>
      <c r="I336" s="121" t="s">
        <v>60</v>
      </c>
    </row>
    <row r="337" spans="1:11" ht="18.75" hidden="1" customHeight="1">
      <c r="A337" s="47" t="s">
        <v>53</v>
      </c>
      <c r="B337" s="48" t="s">
        <v>243</v>
      </c>
      <c r="C337" s="79">
        <v>2760000</v>
      </c>
      <c r="D337" s="79">
        <v>430000</v>
      </c>
      <c r="E337" s="79">
        <v>0</v>
      </c>
      <c r="F337" s="120">
        <f t="shared" si="19"/>
        <v>430000</v>
      </c>
      <c r="G337" s="120">
        <f t="shared" si="20"/>
        <v>2330000</v>
      </c>
      <c r="H337" s="123">
        <f t="shared" si="21"/>
        <v>15.579710144927535</v>
      </c>
      <c r="I337" s="121" t="s">
        <v>60</v>
      </c>
      <c r="K337" s="101">
        <f>C337-D337</f>
        <v>2330000</v>
      </c>
    </row>
    <row r="338" spans="1:11" ht="18.75" hidden="1" customHeight="1">
      <c r="A338" s="47" t="s">
        <v>124</v>
      </c>
      <c r="B338" s="48" t="s">
        <v>244</v>
      </c>
      <c r="C338" s="79">
        <v>10460000</v>
      </c>
      <c r="D338" s="79">
        <f>D339+D342</f>
        <v>2115000</v>
      </c>
      <c r="E338" s="79"/>
      <c r="F338" s="120">
        <f t="shared" si="19"/>
        <v>2115000</v>
      </c>
      <c r="G338" s="120">
        <f t="shared" si="20"/>
        <v>8345000</v>
      </c>
      <c r="H338" s="123">
        <f t="shared" si="21"/>
        <v>20.219885277246654</v>
      </c>
      <c r="I338" s="121" t="s">
        <v>60</v>
      </c>
    </row>
    <row r="339" spans="1:11" ht="18.75" hidden="1" customHeight="1">
      <c r="A339" s="52" t="s">
        <v>63</v>
      </c>
      <c r="B339" s="53" t="s">
        <v>64</v>
      </c>
      <c r="C339" s="83">
        <f>SUM(C340:C341)</f>
        <v>2460000</v>
      </c>
      <c r="D339" s="83">
        <f>SUM(D340:D341)</f>
        <v>1140000</v>
      </c>
      <c r="E339" s="92"/>
      <c r="F339" s="120">
        <f t="shared" si="19"/>
        <v>1140000</v>
      </c>
      <c r="G339" s="120">
        <f t="shared" si="20"/>
        <v>1320000</v>
      </c>
      <c r="H339" s="123">
        <f t="shared" si="21"/>
        <v>46.341463414634148</v>
      </c>
      <c r="I339" s="121" t="s">
        <v>60</v>
      </c>
    </row>
    <row r="340" spans="1:11" ht="18.75" hidden="1" customHeight="1">
      <c r="A340" s="47" t="s">
        <v>53</v>
      </c>
      <c r="B340" s="48" t="s">
        <v>245</v>
      </c>
      <c r="C340" s="79">
        <v>1230000</v>
      </c>
      <c r="D340" s="79">
        <v>1140000</v>
      </c>
      <c r="E340" s="69"/>
      <c r="F340" s="120">
        <f t="shared" si="19"/>
        <v>1140000</v>
      </c>
      <c r="G340" s="120">
        <f t="shared" si="20"/>
        <v>90000</v>
      </c>
      <c r="H340" s="123">
        <f t="shared" si="21"/>
        <v>92.682926829268297</v>
      </c>
      <c r="I340" s="121" t="s">
        <v>60</v>
      </c>
    </row>
    <row r="341" spans="1:11" ht="18.75" hidden="1" customHeight="1">
      <c r="A341" s="47" t="s">
        <v>53</v>
      </c>
      <c r="B341" s="48" t="s">
        <v>246</v>
      </c>
      <c r="C341" s="79">
        <v>1230000</v>
      </c>
      <c r="D341" s="79" t="s">
        <v>53</v>
      </c>
      <c r="E341" s="69"/>
      <c r="F341" s="120"/>
      <c r="G341" s="120">
        <f t="shared" si="20"/>
        <v>1230000</v>
      </c>
      <c r="H341" s="123">
        <f t="shared" si="21"/>
        <v>0</v>
      </c>
      <c r="I341" s="121" t="s">
        <v>60</v>
      </c>
    </row>
    <row r="342" spans="1:11" ht="18.75" hidden="1" customHeight="1">
      <c r="A342" s="52" t="s">
        <v>70</v>
      </c>
      <c r="B342" s="53" t="s">
        <v>71</v>
      </c>
      <c r="C342" s="83">
        <f>SUM(C343:C344)</f>
        <v>3290000</v>
      </c>
      <c r="D342" s="83">
        <f>SUM(D343:D344)</f>
        <v>975000</v>
      </c>
      <c r="E342" s="92"/>
      <c r="F342" s="120">
        <f t="shared" si="19"/>
        <v>975000</v>
      </c>
      <c r="G342" s="120">
        <f t="shared" si="20"/>
        <v>2315000</v>
      </c>
      <c r="H342" s="123">
        <f t="shared" si="21"/>
        <v>29.635258358662615</v>
      </c>
      <c r="I342" s="121" t="s">
        <v>60</v>
      </c>
    </row>
    <row r="343" spans="1:11" ht="18.75" hidden="1" customHeight="1">
      <c r="A343" s="47" t="s">
        <v>53</v>
      </c>
      <c r="B343" s="48" t="s">
        <v>242</v>
      </c>
      <c r="C343" s="79">
        <v>2140000</v>
      </c>
      <c r="D343" s="79">
        <v>750000</v>
      </c>
      <c r="E343" s="69"/>
      <c r="F343" s="120">
        <f t="shared" si="19"/>
        <v>750000</v>
      </c>
      <c r="G343" s="120">
        <f t="shared" si="20"/>
        <v>1390000</v>
      </c>
      <c r="H343" s="123">
        <f t="shared" si="21"/>
        <v>35.046728971962615</v>
      </c>
      <c r="I343" s="121" t="s">
        <v>60</v>
      </c>
    </row>
    <row r="344" spans="1:11" ht="18.75" hidden="1" customHeight="1">
      <c r="A344" s="47" t="s">
        <v>53</v>
      </c>
      <c r="B344" s="48" t="s">
        <v>247</v>
      </c>
      <c r="C344" s="79">
        <v>1150000</v>
      </c>
      <c r="D344" s="79">
        <v>225000</v>
      </c>
      <c r="E344" s="69"/>
      <c r="F344" s="120">
        <f t="shared" si="19"/>
        <v>225000</v>
      </c>
      <c r="G344" s="120">
        <f t="shared" si="20"/>
        <v>925000</v>
      </c>
      <c r="H344" s="123">
        <f t="shared" si="21"/>
        <v>19.565217391304348</v>
      </c>
      <c r="I344" s="121" t="s">
        <v>60</v>
      </c>
    </row>
    <row r="345" spans="1:11" ht="18.75" hidden="1" customHeight="1">
      <c r="A345" s="47" t="s">
        <v>128</v>
      </c>
      <c r="B345" s="48" t="s">
        <v>129</v>
      </c>
      <c r="C345" s="79">
        <v>3720000</v>
      </c>
      <c r="D345" s="79">
        <f>D346+D349</f>
        <v>1700000</v>
      </c>
      <c r="E345" s="69"/>
      <c r="F345" s="120">
        <f t="shared" si="19"/>
        <v>1700000</v>
      </c>
      <c r="G345" s="120">
        <f t="shared" si="20"/>
        <v>2020000</v>
      </c>
      <c r="H345" s="123">
        <f t="shared" si="21"/>
        <v>45.698924731182792</v>
      </c>
      <c r="I345" s="121" t="s">
        <v>60</v>
      </c>
    </row>
    <row r="346" spans="1:11" ht="18.75" hidden="1" customHeight="1">
      <c r="A346" s="52" t="s">
        <v>63</v>
      </c>
      <c r="B346" s="53" t="s">
        <v>64</v>
      </c>
      <c r="C346" s="83">
        <f>SUM(C347:C348)</f>
        <v>2850000</v>
      </c>
      <c r="D346" s="83">
        <f>SUM(D347:D348)</f>
        <v>1470000</v>
      </c>
      <c r="E346" s="83">
        <f t="shared" ref="E346:G346" si="22">SUM(E347:E348)</f>
        <v>0</v>
      </c>
      <c r="F346" s="132">
        <f t="shared" si="22"/>
        <v>1470000</v>
      </c>
      <c r="G346" s="132">
        <f t="shared" si="22"/>
        <v>1380000</v>
      </c>
      <c r="H346" s="123">
        <f t="shared" si="21"/>
        <v>51.578947368421055</v>
      </c>
      <c r="I346" s="121" t="s">
        <v>60</v>
      </c>
    </row>
    <row r="347" spans="1:11" ht="18.75" hidden="1" customHeight="1">
      <c r="A347" s="47" t="s">
        <v>53</v>
      </c>
      <c r="B347" s="48" t="s">
        <v>248</v>
      </c>
      <c r="C347" s="79">
        <v>1470000</v>
      </c>
      <c r="D347" s="79">
        <f>[1]REAL!$F$348</f>
        <v>1470000</v>
      </c>
      <c r="E347" s="69"/>
      <c r="F347" s="120">
        <f t="shared" si="19"/>
        <v>1470000</v>
      </c>
      <c r="G347" s="120">
        <f t="shared" si="20"/>
        <v>0</v>
      </c>
      <c r="H347" s="123">
        <f t="shared" si="21"/>
        <v>100</v>
      </c>
      <c r="I347" s="121" t="s">
        <v>60</v>
      </c>
    </row>
    <row r="348" spans="1:11" ht="18.75" hidden="1" customHeight="1">
      <c r="A348" s="47"/>
      <c r="B348" s="48" t="s">
        <v>248</v>
      </c>
      <c r="C348" s="79">
        <v>1380000</v>
      </c>
      <c r="D348" s="79"/>
      <c r="E348" s="69"/>
      <c r="F348" s="120"/>
      <c r="G348" s="120">
        <f t="shared" si="20"/>
        <v>1380000</v>
      </c>
      <c r="H348" s="123">
        <f t="shared" si="21"/>
        <v>0</v>
      </c>
      <c r="I348" s="121" t="s">
        <v>60</v>
      </c>
    </row>
    <row r="349" spans="1:11" ht="18.75" hidden="1" customHeight="1">
      <c r="A349" s="52" t="s">
        <v>70</v>
      </c>
      <c r="B349" s="53" t="s">
        <v>71</v>
      </c>
      <c r="C349" s="83">
        <f>SUM(C350:C351)</f>
        <v>2550000</v>
      </c>
      <c r="D349" s="83">
        <f>SUM(D350:D351)</f>
        <v>230000</v>
      </c>
      <c r="E349" s="83">
        <f>SUM(E350:E351)</f>
        <v>0</v>
      </c>
      <c r="F349" s="120">
        <f t="shared" si="19"/>
        <v>230000</v>
      </c>
      <c r="G349" s="120">
        <f t="shared" si="20"/>
        <v>2320000</v>
      </c>
      <c r="H349" s="123">
        <f t="shared" si="21"/>
        <v>9.0196078431372548</v>
      </c>
      <c r="I349" s="121" t="s">
        <v>60</v>
      </c>
    </row>
    <row r="350" spans="1:11" ht="18.75" hidden="1" customHeight="1">
      <c r="A350" s="47" t="s">
        <v>53</v>
      </c>
      <c r="B350" s="48" t="s">
        <v>242</v>
      </c>
      <c r="C350" s="79">
        <v>1800000</v>
      </c>
      <c r="D350" s="79">
        <v>0</v>
      </c>
      <c r="E350" s="68"/>
      <c r="F350" s="120">
        <f t="shared" si="19"/>
        <v>0</v>
      </c>
      <c r="G350" s="120">
        <f t="shared" si="20"/>
        <v>1800000</v>
      </c>
      <c r="H350" s="123">
        <f t="shared" si="21"/>
        <v>0</v>
      </c>
      <c r="I350" s="121" t="s">
        <v>60</v>
      </c>
    </row>
    <row r="351" spans="1:11" ht="18.75" hidden="1" customHeight="1">
      <c r="A351" s="47" t="s">
        <v>53</v>
      </c>
      <c r="B351" s="48" t="s">
        <v>247</v>
      </c>
      <c r="C351" s="79">
        <v>750000</v>
      </c>
      <c r="D351" s="79">
        <v>230000</v>
      </c>
      <c r="E351" s="68">
        <v>0</v>
      </c>
      <c r="F351" s="120">
        <f t="shared" si="19"/>
        <v>230000</v>
      </c>
      <c r="G351" s="120">
        <f t="shared" si="20"/>
        <v>520000</v>
      </c>
      <c r="H351" s="123">
        <f t="shared" si="21"/>
        <v>30.666666666666664</v>
      </c>
      <c r="I351" s="121" t="s">
        <v>60</v>
      </c>
    </row>
    <row r="352" spans="1:11" ht="18.75" hidden="1" customHeight="1">
      <c r="A352" s="47" t="s">
        <v>134</v>
      </c>
      <c r="B352" s="48" t="s">
        <v>135</v>
      </c>
      <c r="C352" s="79">
        <v>4990000</v>
      </c>
      <c r="D352" s="79">
        <f>D353+D355</f>
        <v>2000000</v>
      </c>
      <c r="E352" s="68"/>
      <c r="F352" s="120">
        <f t="shared" si="19"/>
        <v>2000000</v>
      </c>
      <c r="G352" s="120">
        <f t="shared" si="20"/>
        <v>2990000</v>
      </c>
      <c r="H352" s="123">
        <f t="shared" si="21"/>
        <v>40.080160320641284</v>
      </c>
      <c r="I352" s="121" t="s">
        <v>60</v>
      </c>
    </row>
    <row r="353" spans="1:11" ht="18.75" hidden="1" customHeight="1">
      <c r="A353" s="52" t="s">
        <v>63</v>
      </c>
      <c r="B353" s="53" t="s">
        <v>64</v>
      </c>
      <c r="C353" s="83">
        <f>SUM(C354)</f>
        <v>1950000</v>
      </c>
      <c r="D353" s="83">
        <f>SUM(D354)</f>
        <v>0</v>
      </c>
      <c r="E353" s="92"/>
      <c r="F353" s="120">
        <f t="shared" si="19"/>
        <v>0</v>
      </c>
      <c r="G353" s="120">
        <f t="shared" si="20"/>
        <v>1950000</v>
      </c>
      <c r="H353" s="123">
        <f t="shared" si="21"/>
        <v>0</v>
      </c>
      <c r="I353" s="121" t="s">
        <v>60</v>
      </c>
    </row>
    <row r="354" spans="1:11" ht="18.75" hidden="1" customHeight="1">
      <c r="A354" s="47" t="s">
        <v>53</v>
      </c>
      <c r="B354" s="48" t="s">
        <v>249</v>
      </c>
      <c r="C354" s="79">
        <v>1950000</v>
      </c>
      <c r="D354" s="79">
        <v>0</v>
      </c>
      <c r="E354" s="69"/>
      <c r="F354" s="120">
        <f t="shared" si="19"/>
        <v>0</v>
      </c>
      <c r="G354" s="120">
        <f t="shared" si="20"/>
        <v>1950000</v>
      </c>
      <c r="H354" s="123">
        <f t="shared" si="21"/>
        <v>0</v>
      </c>
      <c r="I354" s="121" t="s">
        <v>60</v>
      </c>
    </row>
    <row r="355" spans="1:11" ht="18.75" hidden="1" customHeight="1">
      <c r="A355" s="52" t="s">
        <v>70</v>
      </c>
      <c r="B355" s="53" t="s">
        <v>71</v>
      </c>
      <c r="C355" s="83">
        <f>SUM(C356:C357)</f>
        <v>2000000</v>
      </c>
      <c r="D355" s="83">
        <f>SUM(D356:D357)</f>
        <v>2000000</v>
      </c>
      <c r="E355" s="92"/>
      <c r="F355" s="120">
        <f t="shared" si="19"/>
        <v>2000000</v>
      </c>
      <c r="G355" s="120">
        <f t="shared" si="20"/>
        <v>0</v>
      </c>
      <c r="H355" s="123">
        <f t="shared" si="21"/>
        <v>100</v>
      </c>
      <c r="I355" s="121" t="s">
        <v>60</v>
      </c>
    </row>
    <row r="356" spans="1:11" ht="18.75" hidden="1" customHeight="1">
      <c r="A356" s="47" t="s">
        <v>53</v>
      </c>
      <c r="B356" s="48" t="s">
        <v>242</v>
      </c>
      <c r="C356" s="79">
        <v>1080000</v>
      </c>
      <c r="D356" s="79">
        <v>1080000</v>
      </c>
      <c r="E356" s="69"/>
      <c r="F356" s="120">
        <f t="shared" si="19"/>
        <v>1080000</v>
      </c>
      <c r="G356" s="120">
        <f t="shared" si="20"/>
        <v>0</v>
      </c>
      <c r="H356" s="123">
        <f t="shared" si="21"/>
        <v>100</v>
      </c>
      <c r="I356" s="121" t="s">
        <v>60</v>
      </c>
    </row>
    <row r="357" spans="1:11" ht="18.75" hidden="1" customHeight="1">
      <c r="A357" s="47" t="s">
        <v>53</v>
      </c>
      <c r="B357" s="48" t="s">
        <v>250</v>
      </c>
      <c r="C357" s="79">
        <v>920000</v>
      </c>
      <c r="D357" s="79">
        <v>920000</v>
      </c>
      <c r="E357" s="69"/>
      <c r="F357" s="120">
        <f t="shared" si="19"/>
        <v>920000</v>
      </c>
      <c r="G357" s="120">
        <f t="shared" si="20"/>
        <v>0</v>
      </c>
      <c r="H357" s="123">
        <f t="shared" si="21"/>
        <v>100</v>
      </c>
      <c r="I357" s="121" t="s">
        <v>60</v>
      </c>
    </row>
    <row r="358" spans="1:11" ht="28.5" hidden="1" customHeight="1">
      <c r="A358" s="47" t="s">
        <v>140</v>
      </c>
      <c r="B358" s="48" t="s">
        <v>141</v>
      </c>
      <c r="C358" s="79">
        <v>12180000</v>
      </c>
      <c r="D358" s="79">
        <f>D359+D362</f>
        <v>5725000</v>
      </c>
      <c r="E358" s="69"/>
      <c r="F358" s="120">
        <f t="shared" si="19"/>
        <v>5725000</v>
      </c>
      <c r="G358" s="120">
        <f t="shared" si="20"/>
        <v>6455000</v>
      </c>
      <c r="H358" s="123">
        <f t="shared" si="21"/>
        <v>47.003284072249592</v>
      </c>
      <c r="I358" s="121" t="s">
        <v>60</v>
      </c>
    </row>
    <row r="359" spans="1:11" ht="18.75" hidden="1" customHeight="1">
      <c r="A359" s="52" t="s">
        <v>63</v>
      </c>
      <c r="B359" s="53" t="s">
        <v>64</v>
      </c>
      <c r="C359" s="83">
        <f>SUM(C360:C361)</f>
        <v>3690000</v>
      </c>
      <c r="D359" s="83">
        <f>SUM(D360:D361)</f>
        <v>1665000</v>
      </c>
      <c r="E359" s="83">
        <f>SUM(E360:E361)</f>
        <v>0</v>
      </c>
      <c r="F359" s="120">
        <f t="shared" ref="F359:F405" si="23">E359+D359</f>
        <v>1665000</v>
      </c>
      <c r="G359" s="120">
        <f t="shared" si="20"/>
        <v>2025000</v>
      </c>
      <c r="H359" s="123">
        <f t="shared" si="21"/>
        <v>45.121951219512198</v>
      </c>
      <c r="I359" s="121" t="s">
        <v>60</v>
      </c>
    </row>
    <row r="360" spans="1:11" ht="18.75" hidden="1" customHeight="1">
      <c r="A360" s="47" t="s">
        <v>53</v>
      </c>
      <c r="B360" s="48" t="s">
        <v>238</v>
      </c>
      <c r="C360" s="79">
        <v>2070000</v>
      </c>
      <c r="D360" s="79">
        <v>0</v>
      </c>
      <c r="E360" s="68"/>
      <c r="F360" s="120">
        <f t="shared" si="23"/>
        <v>0</v>
      </c>
      <c r="G360" s="120">
        <f t="shared" si="20"/>
        <v>2070000</v>
      </c>
      <c r="H360" s="123">
        <f t="shared" si="21"/>
        <v>0</v>
      </c>
      <c r="I360" s="121" t="s">
        <v>60</v>
      </c>
    </row>
    <row r="361" spans="1:11" ht="18.75" hidden="1" customHeight="1">
      <c r="A361" s="47" t="s">
        <v>53</v>
      </c>
      <c r="B361" s="48" t="s">
        <v>251</v>
      </c>
      <c r="C361" s="79">
        <v>1620000</v>
      </c>
      <c r="D361" s="79">
        <v>1665000</v>
      </c>
      <c r="E361" s="68">
        <v>0</v>
      </c>
      <c r="F361" s="120">
        <f t="shared" si="23"/>
        <v>1665000</v>
      </c>
      <c r="G361" s="120">
        <f t="shared" si="20"/>
        <v>-45000</v>
      </c>
      <c r="H361" s="123">
        <f t="shared" si="21"/>
        <v>102.77777777777777</v>
      </c>
      <c r="I361" s="121" t="s">
        <v>60</v>
      </c>
    </row>
    <row r="362" spans="1:11" ht="18.75" hidden="1" customHeight="1">
      <c r="A362" s="52" t="s">
        <v>70</v>
      </c>
      <c r="B362" s="53" t="s">
        <v>71</v>
      </c>
      <c r="C362" s="83">
        <f>SUM(C363:C364)</f>
        <v>10220000</v>
      </c>
      <c r="D362" s="83">
        <f>SUM(D363:D364)</f>
        <v>4060000</v>
      </c>
      <c r="E362" s="83">
        <f>SUM(E363:E364)</f>
        <v>0</v>
      </c>
      <c r="F362" s="120">
        <f t="shared" si="23"/>
        <v>4060000</v>
      </c>
      <c r="G362" s="120">
        <f t="shared" si="20"/>
        <v>6160000</v>
      </c>
      <c r="H362" s="123">
        <f t="shared" si="21"/>
        <v>39.726027397260275</v>
      </c>
      <c r="I362" s="121" t="s">
        <v>60</v>
      </c>
    </row>
    <row r="363" spans="1:11" ht="18.75" hidden="1" customHeight="1">
      <c r="A363" s="47" t="s">
        <v>53</v>
      </c>
      <c r="B363" s="48" t="s">
        <v>242</v>
      </c>
      <c r="C363" s="79">
        <v>7000000</v>
      </c>
      <c r="D363" s="79">
        <v>2680000</v>
      </c>
      <c r="E363" s="79"/>
      <c r="F363" s="120">
        <f t="shared" si="23"/>
        <v>2680000</v>
      </c>
      <c r="G363" s="120">
        <f t="shared" ref="G363:G406" si="24">C363-F363</f>
        <v>4320000</v>
      </c>
      <c r="H363" s="123">
        <f t="shared" ref="H363:H406" si="25">F363/C363*100</f>
        <v>38.285714285714285</v>
      </c>
      <c r="I363" s="121" t="s">
        <v>60</v>
      </c>
    </row>
    <row r="364" spans="1:11" ht="18.75" hidden="1" customHeight="1">
      <c r="A364" s="47" t="s">
        <v>53</v>
      </c>
      <c r="B364" s="48" t="s">
        <v>247</v>
      </c>
      <c r="C364" s="79">
        <v>3220000</v>
      </c>
      <c r="D364" s="79">
        <v>1380000</v>
      </c>
      <c r="E364" s="79"/>
      <c r="F364" s="120">
        <f t="shared" si="23"/>
        <v>1380000</v>
      </c>
      <c r="G364" s="120">
        <f t="shared" si="24"/>
        <v>1840000</v>
      </c>
      <c r="H364" s="123">
        <f t="shared" si="25"/>
        <v>42.857142857142854</v>
      </c>
      <c r="I364" s="121" t="s">
        <v>60</v>
      </c>
      <c r="K364" s="101">
        <f>C364-D364+470000</f>
        <v>2310000</v>
      </c>
    </row>
    <row r="365" spans="1:11" ht="18.75" hidden="1" customHeight="1">
      <c r="A365" s="47" t="s">
        <v>145</v>
      </c>
      <c r="B365" s="48" t="s">
        <v>252</v>
      </c>
      <c r="C365" s="79">
        <v>9300000</v>
      </c>
      <c r="D365" s="79">
        <f>D366+D369</f>
        <v>4885000</v>
      </c>
      <c r="E365" s="69"/>
      <c r="F365" s="120">
        <f t="shared" si="23"/>
        <v>4885000</v>
      </c>
      <c r="G365" s="120">
        <f t="shared" si="24"/>
        <v>4415000</v>
      </c>
      <c r="H365" s="123">
        <f t="shared" si="25"/>
        <v>52.526881720430104</v>
      </c>
      <c r="I365" s="121" t="s">
        <v>60</v>
      </c>
      <c r="K365" s="101">
        <f>C365-D365+230000</f>
        <v>4645000</v>
      </c>
    </row>
    <row r="366" spans="1:11" ht="18.75" hidden="1" customHeight="1">
      <c r="A366" s="52" t="s">
        <v>63</v>
      </c>
      <c r="B366" s="53" t="s">
        <v>64</v>
      </c>
      <c r="C366" s="83">
        <f>SUM(C367:C368)</f>
        <v>3300000</v>
      </c>
      <c r="D366" s="83">
        <f>SUM(D367:D368)</f>
        <v>3270000</v>
      </c>
      <c r="E366" s="92"/>
      <c r="F366" s="120">
        <f t="shared" si="23"/>
        <v>3270000</v>
      </c>
      <c r="G366" s="120">
        <f t="shared" si="24"/>
        <v>30000</v>
      </c>
      <c r="H366" s="123">
        <f t="shared" si="25"/>
        <v>99.090909090909093</v>
      </c>
      <c r="I366" s="121" t="s">
        <v>60</v>
      </c>
    </row>
    <row r="367" spans="1:11" ht="18.75" hidden="1" customHeight="1">
      <c r="A367" s="47" t="s">
        <v>53</v>
      </c>
      <c r="B367" s="48" t="s">
        <v>253</v>
      </c>
      <c r="C367" s="79">
        <v>1650000</v>
      </c>
      <c r="D367" s="79">
        <v>1620000</v>
      </c>
      <c r="E367" s="69"/>
      <c r="F367" s="120">
        <f t="shared" si="23"/>
        <v>1620000</v>
      </c>
      <c r="G367" s="120">
        <f t="shared" si="24"/>
        <v>30000</v>
      </c>
      <c r="H367" s="123">
        <f t="shared" si="25"/>
        <v>98.181818181818187</v>
      </c>
      <c r="I367" s="121" t="s">
        <v>60</v>
      </c>
    </row>
    <row r="368" spans="1:11" ht="40.5" hidden="1" customHeight="1">
      <c r="A368" s="47" t="s">
        <v>53</v>
      </c>
      <c r="B368" s="48" t="s">
        <v>254</v>
      </c>
      <c r="C368" s="79">
        <v>1650000</v>
      </c>
      <c r="D368" s="79">
        <v>1650000</v>
      </c>
      <c r="E368" s="69"/>
      <c r="F368" s="120">
        <f t="shared" si="23"/>
        <v>1650000</v>
      </c>
      <c r="G368" s="120">
        <f t="shared" si="24"/>
        <v>0</v>
      </c>
      <c r="H368" s="123">
        <f t="shared" si="25"/>
        <v>100</v>
      </c>
      <c r="I368" s="121" t="s">
        <v>60</v>
      </c>
    </row>
    <row r="369" spans="1:11" ht="28.5" hidden="1" customHeight="1">
      <c r="A369" s="52" t="s">
        <v>70</v>
      </c>
      <c r="B369" s="53" t="s">
        <v>71</v>
      </c>
      <c r="C369" s="83">
        <f>SUM(C370:C371)</f>
        <v>4820000</v>
      </c>
      <c r="D369" s="83">
        <f>SUM(D370:D371)</f>
        <v>1615000</v>
      </c>
      <c r="E369" s="92"/>
      <c r="F369" s="120">
        <f t="shared" si="23"/>
        <v>1615000</v>
      </c>
      <c r="G369" s="120">
        <f t="shared" si="24"/>
        <v>3205000</v>
      </c>
      <c r="H369" s="123">
        <f t="shared" si="25"/>
        <v>33.50622406639004</v>
      </c>
      <c r="I369" s="121" t="s">
        <v>60</v>
      </c>
    </row>
    <row r="370" spans="1:11" ht="18.75" hidden="1" customHeight="1">
      <c r="A370" s="47" t="s">
        <v>53</v>
      </c>
      <c r="B370" s="48" t="s">
        <v>255</v>
      </c>
      <c r="C370" s="79">
        <v>3670000</v>
      </c>
      <c r="D370" s="79">
        <v>1065000</v>
      </c>
      <c r="E370" s="69"/>
      <c r="F370" s="120">
        <f t="shared" si="23"/>
        <v>1065000</v>
      </c>
      <c r="G370" s="120">
        <f t="shared" si="24"/>
        <v>2605000</v>
      </c>
      <c r="H370" s="123">
        <f t="shared" si="25"/>
        <v>29.019073569482291</v>
      </c>
      <c r="I370" s="121" t="s">
        <v>60</v>
      </c>
    </row>
    <row r="371" spans="1:11" ht="28.5" hidden="1" customHeight="1">
      <c r="A371" s="47" t="s">
        <v>53</v>
      </c>
      <c r="B371" s="48" t="s">
        <v>256</v>
      </c>
      <c r="C371" s="79">
        <v>1150000</v>
      </c>
      <c r="D371" s="79">
        <v>550000</v>
      </c>
      <c r="E371" s="69"/>
      <c r="F371" s="120">
        <f t="shared" si="23"/>
        <v>550000</v>
      </c>
      <c r="G371" s="120">
        <f t="shared" si="24"/>
        <v>600000</v>
      </c>
      <c r="H371" s="123">
        <f t="shared" si="25"/>
        <v>47.826086956521742</v>
      </c>
      <c r="I371" s="121" t="s">
        <v>60</v>
      </c>
    </row>
    <row r="372" spans="1:11" ht="28.5" hidden="1" customHeight="1">
      <c r="A372" s="47" t="s">
        <v>151</v>
      </c>
      <c r="B372" s="48" t="s">
        <v>152</v>
      </c>
      <c r="C372" s="79">
        <v>25905000</v>
      </c>
      <c r="D372" s="79">
        <f>+D373+D377</f>
        <v>10030000</v>
      </c>
      <c r="E372" s="69"/>
      <c r="F372" s="120">
        <f t="shared" si="23"/>
        <v>10030000</v>
      </c>
      <c r="G372" s="120">
        <f t="shared" si="24"/>
        <v>15875000</v>
      </c>
      <c r="H372" s="123">
        <f t="shared" si="25"/>
        <v>38.718394132406871</v>
      </c>
      <c r="I372" s="121" t="s">
        <v>60</v>
      </c>
    </row>
    <row r="373" spans="1:11" hidden="1">
      <c r="A373" s="52" t="s">
        <v>63</v>
      </c>
      <c r="B373" s="53" t="s">
        <v>64</v>
      </c>
      <c r="C373" s="83">
        <f>SUM(C374:C376)</f>
        <v>15420000</v>
      </c>
      <c r="D373" s="83">
        <f>SUM(D374:D376)</f>
        <v>7490000</v>
      </c>
      <c r="E373" s="83">
        <f>SUM(E374:E376)</f>
        <v>0</v>
      </c>
      <c r="F373" s="120">
        <f t="shared" si="23"/>
        <v>7490000</v>
      </c>
      <c r="G373" s="120">
        <f t="shared" si="24"/>
        <v>7930000</v>
      </c>
      <c r="H373" s="123">
        <f t="shared" si="25"/>
        <v>48.573281452658883</v>
      </c>
      <c r="I373" s="121" t="s">
        <v>60</v>
      </c>
    </row>
    <row r="374" spans="1:11" hidden="1">
      <c r="A374" s="47" t="s">
        <v>53</v>
      </c>
      <c r="B374" s="48" t="s">
        <v>257</v>
      </c>
      <c r="C374" s="79">
        <v>4500000</v>
      </c>
      <c r="D374" s="79">
        <v>4140000</v>
      </c>
      <c r="E374" s="68">
        <v>0</v>
      </c>
      <c r="F374" s="120"/>
      <c r="G374" s="120">
        <f t="shared" si="24"/>
        <v>4500000</v>
      </c>
      <c r="H374" s="123">
        <f t="shared" si="25"/>
        <v>0</v>
      </c>
      <c r="I374" s="121" t="s">
        <v>60</v>
      </c>
    </row>
    <row r="375" spans="1:11" hidden="1">
      <c r="A375" s="47" t="s">
        <v>53</v>
      </c>
      <c r="B375" s="48" t="s">
        <v>258</v>
      </c>
      <c r="C375" s="79">
        <v>7560000</v>
      </c>
      <c r="D375" s="79" t="s">
        <v>53</v>
      </c>
      <c r="E375" s="120"/>
      <c r="F375" s="120"/>
      <c r="G375" s="120">
        <f t="shared" si="24"/>
        <v>7560000</v>
      </c>
      <c r="H375" s="123">
        <f t="shared" si="25"/>
        <v>0</v>
      </c>
      <c r="I375" s="121" t="s">
        <v>60</v>
      </c>
    </row>
    <row r="376" spans="1:11" hidden="1">
      <c r="A376" s="47" t="s">
        <v>53</v>
      </c>
      <c r="B376" s="48" t="s">
        <v>259</v>
      </c>
      <c r="C376" s="79">
        <v>3360000</v>
      </c>
      <c r="D376" s="79">
        <v>3350000</v>
      </c>
      <c r="E376" s="120">
        <v>0</v>
      </c>
      <c r="F376" s="120">
        <f t="shared" si="23"/>
        <v>3350000</v>
      </c>
      <c r="G376" s="120">
        <f t="shared" si="24"/>
        <v>10000</v>
      </c>
      <c r="H376" s="123">
        <f t="shared" si="25"/>
        <v>99.702380952380949</v>
      </c>
      <c r="I376" s="121" t="s">
        <v>60</v>
      </c>
    </row>
    <row r="377" spans="1:11" hidden="1">
      <c r="A377" s="52" t="s">
        <v>70</v>
      </c>
      <c r="B377" s="53" t="s">
        <v>71</v>
      </c>
      <c r="C377" s="83">
        <f>SUM(C378:C379)</f>
        <v>20360000</v>
      </c>
      <c r="D377" s="83">
        <f>SUM(D378:D379)</f>
        <v>2540000</v>
      </c>
      <c r="E377" s="83">
        <f>SUM(E378:E379)</f>
        <v>0</v>
      </c>
      <c r="F377" s="120">
        <f t="shared" si="23"/>
        <v>2540000</v>
      </c>
      <c r="G377" s="120">
        <f t="shared" si="24"/>
        <v>17820000</v>
      </c>
      <c r="H377" s="123">
        <f t="shared" si="25"/>
        <v>12.475442043222005</v>
      </c>
      <c r="I377" s="121" t="s">
        <v>60</v>
      </c>
    </row>
    <row r="378" spans="1:11" hidden="1">
      <c r="A378" s="47" t="s">
        <v>53</v>
      </c>
      <c r="B378" s="48" t="s">
        <v>260</v>
      </c>
      <c r="C378" s="79">
        <v>5520000</v>
      </c>
      <c r="D378" s="79">
        <v>600000</v>
      </c>
      <c r="E378" s="79"/>
      <c r="F378" s="120">
        <f t="shared" si="23"/>
        <v>600000</v>
      </c>
      <c r="G378" s="120">
        <f t="shared" si="24"/>
        <v>4920000</v>
      </c>
      <c r="H378" s="123">
        <f t="shared" si="25"/>
        <v>10.869565217391305</v>
      </c>
      <c r="I378" s="121" t="s">
        <v>60</v>
      </c>
    </row>
    <row r="379" spans="1:11" hidden="1">
      <c r="A379" s="47" t="s">
        <v>53</v>
      </c>
      <c r="B379" s="48" t="s">
        <v>261</v>
      </c>
      <c r="C379" s="79">
        <v>14840000</v>
      </c>
      <c r="D379" s="79">
        <v>1940000</v>
      </c>
      <c r="E379" s="79"/>
      <c r="F379" s="120">
        <f t="shared" si="23"/>
        <v>1940000</v>
      </c>
      <c r="G379" s="120">
        <f t="shared" si="24"/>
        <v>12900000</v>
      </c>
      <c r="H379" s="123">
        <f t="shared" si="25"/>
        <v>13.072776280323451</v>
      </c>
      <c r="I379" s="121" t="s">
        <v>60</v>
      </c>
      <c r="K379" s="101">
        <f>C379-D379</f>
        <v>12900000</v>
      </c>
    </row>
    <row r="380" spans="1:11" hidden="1">
      <c r="A380" s="47" t="s">
        <v>156</v>
      </c>
      <c r="B380" s="48" t="s">
        <v>262</v>
      </c>
      <c r="C380" s="79">
        <v>5420000</v>
      </c>
      <c r="D380" s="79">
        <f>+D381+D384</f>
        <v>2900000</v>
      </c>
      <c r="E380" s="69"/>
      <c r="F380" s="120">
        <f t="shared" si="23"/>
        <v>2900000</v>
      </c>
      <c r="G380" s="120">
        <f t="shared" si="24"/>
        <v>2520000</v>
      </c>
      <c r="H380" s="123">
        <f t="shared" si="25"/>
        <v>53.505535055350549</v>
      </c>
      <c r="I380" s="121" t="s">
        <v>60</v>
      </c>
      <c r="K380" s="101">
        <f>C380-D380+1600000</f>
        <v>4120000</v>
      </c>
    </row>
    <row r="381" spans="1:11" ht="18.75" hidden="1" customHeight="1">
      <c r="A381" s="52" t="s">
        <v>63</v>
      </c>
      <c r="B381" s="53" t="s">
        <v>64</v>
      </c>
      <c r="C381" s="83">
        <f>SUM(C382:C383)</f>
        <v>4060000</v>
      </c>
      <c r="D381" s="83">
        <f>SUM(D382:D383)</f>
        <v>2700000</v>
      </c>
      <c r="E381" s="92"/>
      <c r="F381" s="120">
        <f t="shared" si="23"/>
        <v>2700000</v>
      </c>
      <c r="G381" s="120">
        <f t="shared" si="24"/>
        <v>1360000</v>
      </c>
      <c r="H381" s="123">
        <f t="shared" si="25"/>
        <v>66.502463054187189</v>
      </c>
      <c r="I381" s="121" t="s">
        <v>60</v>
      </c>
    </row>
    <row r="382" spans="1:11" ht="18.75" hidden="1" customHeight="1">
      <c r="A382" s="47" t="s">
        <v>53</v>
      </c>
      <c r="B382" s="48" t="s">
        <v>263</v>
      </c>
      <c r="C382" s="79">
        <v>2700000</v>
      </c>
      <c r="D382" s="79">
        <v>2700000</v>
      </c>
      <c r="E382" s="69"/>
      <c r="F382" s="120">
        <f t="shared" si="23"/>
        <v>2700000</v>
      </c>
      <c r="G382" s="120">
        <f t="shared" si="24"/>
        <v>0</v>
      </c>
      <c r="H382" s="123">
        <f t="shared" si="25"/>
        <v>100</v>
      </c>
      <c r="I382" s="121" t="s">
        <v>60</v>
      </c>
    </row>
    <row r="383" spans="1:11" ht="28.5" hidden="1" customHeight="1">
      <c r="A383" s="47"/>
      <c r="B383" s="67" t="s">
        <v>273</v>
      </c>
      <c r="C383" s="79">
        <v>1360000</v>
      </c>
      <c r="D383" s="79"/>
      <c r="E383" s="69"/>
      <c r="F383" s="120"/>
      <c r="G383" s="120">
        <f t="shared" si="24"/>
        <v>1360000</v>
      </c>
      <c r="H383" s="123">
        <f t="shared" si="25"/>
        <v>0</v>
      </c>
      <c r="I383" s="121" t="s">
        <v>60</v>
      </c>
    </row>
    <row r="384" spans="1:11" ht="28.5" hidden="1" customHeight="1">
      <c r="A384" s="52" t="s">
        <v>70</v>
      </c>
      <c r="B384" s="53" t="s">
        <v>71</v>
      </c>
      <c r="C384" s="83">
        <f>SUM(C385:C386)</f>
        <v>2040000</v>
      </c>
      <c r="D384" s="83">
        <f>SUM(D385:D386)</f>
        <v>200000</v>
      </c>
      <c r="E384" s="92"/>
      <c r="F384" s="120">
        <f t="shared" si="23"/>
        <v>200000</v>
      </c>
      <c r="G384" s="120">
        <f t="shared" si="24"/>
        <v>1840000</v>
      </c>
      <c r="H384" s="123">
        <f t="shared" si="25"/>
        <v>9.8039215686274517</v>
      </c>
      <c r="I384" s="121" t="s">
        <v>60</v>
      </c>
    </row>
    <row r="385" spans="1:9" ht="18.75" hidden="1" customHeight="1">
      <c r="A385" s="47" t="s">
        <v>53</v>
      </c>
      <c r="B385" s="48" t="s">
        <v>264</v>
      </c>
      <c r="C385" s="79">
        <v>460000</v>
      </c>
      <c r="D385" s="79">
        <v>50000</v>
      </c>
      <c r="E385" s="69"/>
      <c r="F385" s="120">
        <f t="shared" si="23"/>
        <v>50000</v>
      </c>
      <c r="G385" s="120">
        <f t="shared" si="24"/>
        <v>410000</v>
      </c>
      <c r="H385" s="123">
        <f t="shared" si="25"/>
        <v>10.869565217391305</v>
      </c>
      <c r="I385" s="121" t="s">
        <v>60</v>
      </c>
    </row>
    <row r="386" spans="1:9" ht="18.75" hidden="1" customHeight="1">
      <c r="A386" s="47" t="s">
        <v>53</v>
      </c>
      <c r="B386" s="48" t="s">
        <v>261</v>
      </c>
      <c r="C386" s="79">
        <v>1580000</v>
      </c>
      <c r="D386" s="79">
        <v>150000</v>
      </c>
      <c r="E386" s="69"/>
      <c r="F386" s="120">
        <f t="shared" si="23"/>
        <v>150000</v>
      </c>
      <c r="G386" s="120">
        <f t="shared" si="24"/>
        <v>1430000</v>
      </c>
      <c r="H386" s="123">
        <f t="shared" si="25"/>
        <v>9.4936708860759502</v>
      </c>
      <c r="I386" s="121" t="s">
        <v>60</v>
      </c>
    </row>
    <row r="387" spans="1:9" ht="18.75" hidden="1" customHeight="1">
      <c r="A387" s="47" t="s">
        <v>161</v>
      </c>
      <c r="B387" s="48" t="s">
        <v>265</v>
      </c>
      <c r="C387" s="79">
        <v>3355000</v>
      </c>
      <c r="D387" s="79">
        <f>D388+D390</f>
        <v>3220000</v>
      </c>
      <c r="E387" s="69"/>
      <c r="F387" s="120">
        <f t="shared" si="23"/>
        <v>3220000</v>
      </c>
      <c r="G387" s="120">
        <f t="shared" si="24"/>
        <v>135000</v>
      </c>
      <c r="H387" s="123">
        <f t="shared" si="25"/>
        <v>95.97615499254843</v>
      </c>
      <c r="I387" s="121" t="s">
        <v>60</v>
      </c>
    </row>
    <row r="388" spans="1:9" ht="28.5" hidden="1" customHeight="1">
      <c r="A388" s="52" t="s">
        <v>63</v>
      </c>
      <c r="B388" s="53" t="s">
        <v>64</v>
      </c>
      <c r="C388" s="83">
        <f>SUM(C389)</f>
        <v>1980000</v>
      </c>
      <c r="D388" s="83">
        <f>SUM(D389)</f>
        <v>1980000</v>
      </c>
      <c r="E388" s="83">
        <f>SUM(E389)</f>
        <v>0</v>
      </c>
      <c r="F388" s="120">
        <f t="shared" si="23"/>
        <v>1980000</v>
      </c>
      <c r="G388" s="120">
        <f t="shared" si="24"/>
        <v>0</v>
      </c>
      <c r="H388" s="123">
        <f t="shared" si="25"/>
        <v>100</v>
      </c>
      <c r="I388" s="121" t="s">
        <v>60</v>
      </c>
    </row>
    <row r="389" spans="1:9" ht="18.75" hidden="1" customHeight="1">
      <c r="A389" s="47" t="s">
        <v>53</v>
      </c>
      <c r="B389" s="48" t="s">
        <v>266</v>
      </c>
      <c r="C389" s="79">
        <v>1980000</v>
      </c>
      <c r="D389" s="79">
        <v>1980000</v>
      </c>
      <c r="E389" s="68">
        <v>0</v>
      </c>
      <c r="F389" s="120">
        <f t="shared" si="23"/>
        <v>1980000</v>
      </c>
      <c r="G389" s="120">
        <f t="shared" si="24"/>
        <v>0</v>
      </c>
      <c r="H389" s="123">
        <f t="shared" si="25"/>
        <v>100</v>
      </c>
      <c r="I389" s="121" t="s">
        <v>60</v>
      </c>
    </row>
    <row r="390" spans="1:9" ht="28.5" hidden="1" customHeight="1">
      <c r="A390" s="52" t="s">
        <v>70</v>
      </c>
      <c r="B390" s="53" t="s">
        <v>71</v>
      </c>
      <c r="C390" s="83">
        <f>SUM(C391:C392)</f>
        <v>1240000</v>
      </c>
      <c r="D390" s="83">
        <f>SUM(D391:D392)</f>
        <v>1240000</v>
      </c>
      <c r="E390" s="68"/>
      <c r="F390" s="120">
        <f t="shared" si="23"/>
        <v>1240000</v>
      </c>
      <c r="G390" s="120">
        <f t="shared" si="24"/>
        <v>0</v>
      </c>
      <c r="H390" s="123">
        <f t="shared" si="25"/>
        <v>100</v>
      </c>
      <c r="I390" s="121" t="s">
        <v>60</v>
      </c>
    </row>
    <row r="391" spans="1:9" ht="18.75" hidden="1" customHeight="1">
      <c r="A391" s="47" t="s">
        <v>53</v>
      </c>
      <c r="B391" s="48" t="s">
        <v>260</v>
      </c>
      <c r="C391" s="79">
        <v>300000</v>
      </c>
      <c r="D391" s="79">
        <v>300000</v>
      </c>
      <c r="E391" s="69"/>
      <c r="F391" s="120">
        <f t="shared" si="23"/>
        <v>300000</v>
      </c>
      <c r="G391" s="120">
        <f t="shared" si="24"/>
        <v>0</v>
      </c>
      <c r="H391" s="123">
        <f t="shared" si="25"/>
        <v>100</v>
      </c>
      <c r="I391" s="121" t="s">
        <v>60</v>
      </c>
    </row>
    <row r="392" spans="1:9" ht="18.75" hidden="1" customHeight="1">
      <c r="A392" s="47" t="s">
        <v>53</v>
      </c>
      <c r="B392" s="48" t="s">
        <v>261</v>
      </c>
      <c r="C392" s="79">
        <v>940000</v>
      </c>
      <c r="D392" s="79">
        <v>940000</v>
      </c>
      <c r="E392" s="69"/>
      <c r="F392" s="120">
        <f t="shared" si="23"/>
        <v>940000</v>
      </c>
      <c r="G392" s="120">
        <f t="shared" si="24"/>
        <v>0</v>
      </c>
      <c r="H392" s="123">
        <f t="shared" si="25"/>
        <v>100</v>
      </c>
      <c r="I392" s="121" t="s">
        <v>60</v>
      </c>
    </row>
    <row r="393" spans="1:9" ht="18.75" hidden="1" customHeight="1">
      <c r="A393" s="47" t="s">
        <v>165</v>
      </c>
      <c r="B393" s="48" t="s">
        <v>267</v>
      </c>
      <c r="C393" s="79">
        <f>C394+C397</f>
        <v>5570000</v>
      </c>
      <c r="D393" s="79">
        <f>D394+D397</f>
        <v>5570000</v>
      </c>
      <c r="E393" s="69"/>
      <c r="F393" s="120">
        <f t="shared" si="23"/>
        <v>5570000</v>
      </c>
      <c r="G393" s="120">
        <f t="shared" si="24"/>
        <v>0</v>
      </c>
      <c r="H393" s="123">
        <f t="shared" si="25"/>
        <v>100</v>
      </c>
      <c r="I393" s="121" t="s">
        <v>60</v>
      </c>
    </row>
    <row r="394" spans="1:9" ht="28.5" hidden="1" customHeight="1">
      <c r="A394" s="52" t="s">
        <v>63</v>
      </c>
      <c r="B394" s="53" t="s">
        <v>64</v>
      </c>
      <c r="C394" s="83">
        <f>SUM(C395:C396)</f>
        <v>5300000</v>
      </c>
      <c r="D394" s="83">
        <f>SUM(D395:D396)</f>
        <v>5300000</v>
      </c>
      <c r="E394" s="92"/>
      <c r="F394" s="120">
        <f t="shared" si="23"/>
        <v>5300000</v>
      </c>
      <c r="G394" s="120">
        <f t="shared" si="24"/>
        <v>0</v>
      </c>
      <c r="H394" s="123">
        <f t="shared" si="25"/>
        <v>100</v>
      </c>
      <c r="I394" s="121" t="s">
        <v>60</v>
      </c>
    </row>
    <row r="395" spans="1:9" ht="18.75" hidden="1" customHeight="1">
      <c r="A395" s="47" t="s">
        <v>53</v>
      </c>
      <c r="B395" s="48" t="s">
        <v>268</v>
      </c>
      <c r="C395" s="79">
        <v>1340000</v>
      </c>
      <c r="D395" s="79">
        <v>1340000</v>
      </c>
      <c r="E395" s="69"/>
      <c r="F395" s="120">
        <f t="shared" si="23"/>
        <v>1340000</v>
      </c>
      <c r="G395" s="120">
        <f t="shared" si="24"/>
        <v>0</v>
      </c>
      <c r="H395" s="123">
        <f t="shared" si="25"/>
        <v>100</v>
      </c>
      <c r="I395" s="121" t="s">
        <v>60</v>
      </c>
    </row>
    <row r="396" spans="1:9" ht="28.5" hidden="1" customHeight="1">
      <c r="A396" s="47" t="s">
        <v>53</v>
      </c>
      <c r="B396" s="48" t="s">
        <v>269</v>
      </c>
      <c r="C396" s="79">
        <v>3960000</v>
      </c>
      <c r="D396" s="79">
        <v>3960000</v>
      </c>
      <c r="E396" s="69"/>
      <c r="F396" s="120">
        <f t="shared" si="23"/>
        <v>3960000</v>
      </c>
      <c r="G396" s="120">
        <f t="shared" si="24"/>
        <v>0</v>
      </c>
      <c r="H396" s="123">
        <f t="shared" si="25"/>
        <v>100</v>
      </c>
      <c r="I396" s="121" t="s">
        <v>60</v>
      </c>
    </row>
    <row r="397" spans="1:9" ht="18.75" hidden="1" customHeight="1">
      <c r="A397" s="52" t="s">
        <v>70</v>
      </c>
      <c r="B397" s="53" t="s">
        <v>71</v>
      </c>
      <c r="C397" s="83">
        <f>SUM(C398:C399)</f>
        <v>270000</v>
      </c>
      <c r="D397" s="83">
        <f>SUM(D398:D399)</f>
        <v>270000</v>
      </c>
      <c r="E397" s="92"/>
      <c r="F397" s="120">
        <f t="shared" si="23"/>
        <v>270000</v>
      </c>
      <c r="G397" s="120">
        <f t="shared" si="24"/>
        <v>0</v>
      </c>
      <c r="H397" s="123">
        <f t="shared" si="25"/>
        <v>100</v>
      </c>
      <c r="I397" s="121" t="s">
        <v>60</v>
      </c>
    </row>
    <row r="398" spans="1:9" ht="18.75" hidden="1" customHeight="1">
      <c r="A398" s="47" t="s">
        <v>53</v>
      </c>
      <c r="B398" s="48" t="s">
        <v>270</v>
      </c>
      <c r="C398" s="79">
        <v>50000</v>
      </c>
      <c r="D398" s="79">
        <v>50000</v>
      </c>
      <c r="E398" s="69"/>
      <c r="F398" s="120">
        <f t="shared" si="23"/>
        <v>50000</v>
      </c>
      <c r="G398" s="120">
        <f t="shared" si="24"/>
        <v>0</v>
      </c>
      <c r="H398" s="123">
        <f t="shared" si="25"/>
        <v>100</v>
      </c>
      <c r="I398" s="121" t="s">
        <v>60</v>
      </c>
    </row>
    <row r="399" spans="1:9" ht="18.75" hidden="1" customHeight="1">
      <c r="A399" s="47" t="s">
        <v>53</v>
      </c>
      <c r="B399" s="48" t="s">
        <v>271</v>
      </c>
      <c r="C399" s="79">
        <v>220000</v>
      </c>
      <c r="D399" s="79">
        <v>220000</v>
      </c>
      <c r="E399" s="69"/>
      <c r="F399" s="120">
        <f t="shared" si="23"/>
        <v>220000</v>
      </c>
      <c r="G399" s="120">
        <f t="shared" si="24"/>
        <v>0</v>
      </c>
      <c r="H399" s="123">
        <f t="shared" si="25"/>
        <v>100</v>
      </c>
      <c r="I399" s="121" t="s">
        <v>60</v>
      </c>
    </row>
    <row r="400" spans="1:9" ht="18.75" hidden="1" customHeight="1">
      <c r="A400" s="47" t="s">
        <v>167</v>
      </c>
      <c r="B400" s="48" t="s">
        <v>272</v>
      </c>
      <c r="C400" s="79">
        <f>C401+C404</f>
        <v>5400000</v>
      </c>
      <c r="D400" s="79">
        <f>D401+D404</f>
        <v>5400000</v>
      </c>
      <c r="E400" s="69"/>
      <c r="F400" s="120">
        <f t="shared" si="23"/>
        <v>5400000</v>
      </c>
      <c r="G400" s="120">
        <f t="shared" si="24"/>
        <v>0</v>
      </c>
      <c r="H400" s="123">
        <f t="shared" si="25"/>
        <v>100</v>
      </c>
      <c r="I400" s="121" t="s">
        <v>60</v>
      </c>
    </row>
    <row r="401" spans="1:9" ht="28.5" hidden="1" customHeight="1">
      <c r="A401" s="52" t="s">
        <v>63</v>
      </c>
      <c r="B401" s="53" t="s">
        <v>64</v>
      </c>
      <c r="C401" s="83">
        <f>SUM(C402:C403)</f>
        <v>5140000</v>
      </c>
      <c r="D401" s="83">
        <f>SUM(D402:D403)</f>
        <v>5140000</v>
      </c>
      <c r="E401" s="92"/>
      <c r="F401" s="120">
        <f t="shared" si="23"/>
        <v>5140000</v>
      </c>
      <c r="G401" s="120">
        <f t="shared" si="24"/>
        <v>0</v>
      </c>
      <c r="H401" s="123">
        <f t="shared" si="25"/>
        <v>100</v>
      </c>
      <c r="I401" s="121" t="s">
        <v>60</v>
      </c>
    </row>
    <row r="402" spans="1:9" ht="18.75" hidden="1" customHeight="1">
      <c r="A402" s="47" t="s">
        <v>53</v>
      </c>
      <c r="B402" s="48" t="s">
        <v>273</v>
      </c>
      <c r="C402" s="79">
        <v>1360000</v>
      </c>
      <c r="D402" s="79">
        <v>1360000</v>
      </c>
      <c r="E402" s="69"/>
      <c r="F402" s="120">
        <f t="shared" si="23"/>
        <v>1360000</v>
      </c>
      <c r="G402" s="120">
        <f t="shared" si="24"/>
        <v>0</v>
      </c>
      <c r="H402" s="123">
        <f t="shared" si="25"/>
        <v>100</v>
      </c>
      <c r="I402" s="121" t="s">
        <v>60</v>
      </c>
    </row>
    <row r="403" spans="1:9" ht="28.5" hidden="1" customHeight="1">
      <c r="A403" s="47" t="s">
        <v>53</v>
      </c>
      <c r="B403" s="48" t="s">
        <v>274</v>
      </c>
      <c r="C403" s="79">
        <v>3780000</v>
      </c>
      <c r="D403" s="79">
        <v>3780000</v>
      </c>
      <c r="E403" s="69"/>
      <c r="F403" s="120">
        <f t="shared" si="23"/>
        <v>3780000</v>
      </c>
      <c r="G403" s="120">
        <f t="shared" si="24"/>
        <v>0</v>
      </c>
      <c r="H403" s="123">
        <f t="shared" si="25"/>
        <v>100</v>
      </c>
      <c r="I403" s="121" t="s">
        <v>60</v>
      </c>
    </row>
    <row r="404" spans="1:9" ht="18.75" hidden="1" customHeight="1">
      <c r="A404" s="52" t="s">
        <v>70</v>
      </c>
      <c r="B404" s="53" t="s">
        <v>71</v>
      </c>
      <c r="C404" s="83">
        <f>SUM(C405:C406)</f>
        <v>260000</v>
      </c>
      <c r="D404" s="83">
        <f>SUM(D405:D406)</f>
        <v>260000</v>
      </c>
      <c r="E404" s="92"/>
      <c r="F404" s="120">
        <f t="shared" si="23"/>
        <v>260000</v>
      </c>
      <c r="G404" s="120">
        <f t="shared" si="24"/>
        <v>0</v>
      </c>
      <c r="H404" s="123">
        <f t="shared" si="25"/>
        <v>100</v>
      </c>
      <c r="I404" s="121" t="s">
        <v>60</v>
      </c>
    </row>
    <row r="405" spans="1:9" ht="18.75" hidden="1" customHeight="1">
      <c r="A405" s="47" t="s">
        <v>53</v>
      </c>
      <c r="B405" s="48" t="s">
        <v>270</v>
      </c>
      <c r="C405" s="79">
        <v>50000</v>
      </c>
      <c r="D405" s="79">
        <v>50000</v>
      </c>
      <c r="E405" s="69"/>
      <c r="F405" s="120">
        <f t="shared" si="23"/>
        <v>50000</v>
      </c>
      <c r="G405" s="120">
        <f t="shared" si="24"/>
        <v>0</v>
      </c>
      <c r="H405" s="123">
        <f t="shared" si="25"/>
        <v>100</v>
      </c>
      <c r="I405" s="121" t="s">
        <v>60</v>
      </c>
    </row>
    <row r="406" spans="1:9" ht="18.75" hidden="1" customHeight="1">
      <c r="A406" s="63" t="s">
        <v>53</v>
      </c>
      <c r="B406" s="64" t="s">
        <v>275</v>
      </c>
      <c r="C406" s="95">
        <v>210000</v>
      </c>
      <c r="D406" s="95">
        <v>210000</v>
      </c>
      <c r="E406" s="96"/>
      <c r="F406" s="133">
        <f>E406+D406</f>
        <v>210000</v>
      </c>
      <c r="G406" s="133">
        <f t="shared" si="24"/>
        <v>0</v>
      </c>
      <c r="H406" s="134">
        <f t="shared" si="25"/>
        <v>100</v>
      </c>
      <c r="I406" s="135" t="s">
        <v>60</v>
      </c>
    </row>
    <row r="407" spans="1:9" ht="18.75" customHeight="1">
      <c r="A407" s="65"/>
      <c r="B407" s="66" t="s">
        <v>276</v>
      </c>
      <c r="C407" s="97">
        <f>C404+C401+C397+C394+C390+C388+C384+C381+C377+C373+C369+C366+C362+C359+C355+C353+C349+C346+C342+C339+C335+C332+C328+C326+C322+C320+C317+C315+C312+C308+C299+C294+C292+C285+C282+C280+C277+C272+C270+C268+C265+C261+C259+C257+C254+C251+C245+C237+C235+C233+C230+C223+C219+C217+C214+C210+C207+C204+C200+C198+C194+C192+C188+C186+C182+C179+C175+C171+C167+C163+C159+C156+C152+C148+C144+C139+C135+C131+C127+C123+C119+C114+C110+C107+C95+C82+C60+C53+C44+C32+C23+C14+C248</f>
        <v>3834560270</v>
      </c>
      <c r="D407" s="97">
        <f>D404+D401+D397+D394+D390+D388+D384+D381+D377+D373+D369+D366+D362+D359+D355+D353+D349+D346+D342+D339+D335+D332+D328+D326+D322+D320+D317+D315+D312+D308+D299+D294+D292+D285+D282+D280+D277+D272+D270+D268+D265+D261+D259+D257+D254+D251+D245+D237+D235+D233+D230+D223+D219+D217+D214+D210+D207+D204+D200+D198+D194+D192+D188+D186+D182+D179+D175+D171+D167+D163+D159+D156+D152+D148+D144+D139+D135+D131+D127+D123+D119+D114+D110+D107+D95+D82+D60+D53+D44+D32+D23+D14+D248</f>
        <v>1422515557</v>
      </c>
      <c r="E407" s="97">
        <f>E404+E401+E397+E394+E390+E388+E384+E381+E377+E373+E369+E366+E362+E359+E355+E353+E349+E346+E342+E339+E335+E332+E328+E326+E322+E320+E317+E315+E312+E308+E299+E294+E292+E285+E282+E280+E277+E272+E270+E268+E265+E261+E259+E257+E254+E251+E245+E237+E235+E233+E230+E223+E219+E217+E214+E210+E207+E204+E200+E198+E194+E192+E188+E186+E182+E179+E175+E171+E167+E163+E159+E156+E152+E148+E144+E139+E135+E131+E127+E123+E119+E114+E110+E107+E95+E82+E60+E53+E44+E32+E23+E14+E248</f>
        <v>183265000</v>
      </c>
      <c r="F407" s="136">
        <f>F404+F401+F397+F394+F390+F388+F384+F381+F377+F373+F369+F366+F362+F359+F355+F353+F349+F346+F342+F339+F335+F332+F328+F326+F322+F320+F317+F315+F312+F308+F299+F294+F292+F285+F282+F280+F277+F272+F270+F268+F265+F261+F259+F257+F254+F251+F245+F237+F235+F233+F230+F223+F219+F217+F214+F210+F207+F204+F200+F198+F194+F192+F188+F186+F182+F179+F175+F171+F167+F163+F159+F156+F152+F148+F144+F139+F135+F131+F127+F123+F119+F114+F110+F107+F95+F82+F60+F53+F44+F32+F23+F14+F248</f>
        <v>1605780557</v>
      </c>
      <c r="G407" s="136">
        <f>G404+G401+G397+G394+G390+G388+G384+G381+G377+G373+G369+G366+G362+G359+G355+G353+G349+G346+G342+G339+G335+G332+G328+G326+G322+G320+G317+G315+G312+G308+G299+G294+G292+G285+G282+G280+G277+G272+G270+G268+G265+G261+G259+G257+G254+G251+G245+G237+G235+G233+G230+G223+G219+G217+G214+G210+G207+G204+G200+G198+G194+G192+G188+G186+G182+G179+G175+G171+G167+G163+G159+G156+G152+G148+G144+G139+G135+G131+G127+G123+G119+G114+G110+G107+G95+G82+G60+G53+G44+G32+G23+G14+G248</f>
        <v>2228779713</v>
      </c>
      <c r="H407" s="137">
        <f>F407/C407*100</f>
        <v>41.876524136625449</v>
      </c>
      <c r="I407" s="72" t="s">
        <v>60</v>
      </c>
    </row>
    <row r="408" spans="1:9">
      <c r="C408" s="74"/>
      <c r="D408" s="75"/>
      <c r="E408" s="76"/>
      <c r="F408" s="98"/>
      <c r="G408" s="98"/>
      <c r="H408" s="117"/>
      <c r="I408" s="117"/>
    </row>
    <row r="409" spans="1:9">
      <c r="C409" s="74"/>
      <c r="D409" s="75"/>
      <c r="E409" s="98"/>
      <c r="F409" s="99" t="s">
        <v>446</v>
      </c>
      <c r="G409" s="98"/>
      <c r="H409" s="117"/>
      <c r="I409" s="117"/>
    </row>
    <row r="410" spans="1:9">
      <c r="C410" s="74"/>
      <c r="D410" s="75"/>
      <c r="E410" s="98"/>
      <c r="F410" s="100" t="s">
        <v>277</v>
      </c>
      <c r="G410" s="98"/>
      <c r="H410" s="117"/>
      <c r="I410" s="117"/>
    </row>
    <row r="411" spans="1:9">
      <c r="C411" s="74"/>
      <c r="D411" s="75"/>
      <c r="E411" s="98"/>
      <c r="F411" s="100" t="s">
        <v>278</v>
      </c>
      <c r="G411" s="98"/>
      <c r="H411" s="117"/>
      <c r="I411" s="117"/>
    </row>
    <row r="412" spans="1:9">
      <c r="C412" s="74"/>
      <c r="D412" s="75"/>
      <c r="E412" s="98"/>
      <c r="F412" s="100"/>
      <c r="G412" s="98"/>
      <c r="H412" s="117"/>
      <c r="I412" s="117"/>
    </row>
    <row r="413" spans="1:9">
      <c r="C413" s="74"/>
      <c r="D413" s="75"/>
      <c r="E413" s="98"/>
      <c r="F413" s="100"/>
      <c r="G413" s="98"/>
      <c r="H413" s="117"/>
      <c r="I413" s="117"/>
    </row>
    <row r="414" spans="1:9">
      <c r="C414" s="74"/>
      <c r="D414" s="75"/>
      <c r="E414" s="220" t="s">
        <v>279</v>
      </c>
      <c r="F414" s="220"/>
      <c r="G414" s="220"/>
      <c r="H414" s="117"/>
      <c r="I414" s="117"/>
    </row>
    <row r="415" spans="1:9">
      <c r="C415" s="74"/>
      <c r="D415" s="75"/>
      <c r="E415" s="221" t="s">
        <v>280</v>
      </c>
      <c r="F415" s="221"/>
      <c r="G415" s="221"/>
      <c r="H415" s="117"/>
      <c r="I415" s="117"/>
    </row>
    <row r="416" spans="1:9">
      <c r="A416"/>
      <c r="B416"/>
      <c r="C416" s="101"/>
      <c r="D416" s="101"/>
      <c r="E416" s="101"/>
      <c r="F416" s="138"/>
      <c r="G416" s="138"/>
      <c r="H416" s="139"/>
      <c r="I416" s="139"/>
    </row>
  </sheetData>
  <mergeCells count="13">
    <mergeCell ref="E414:G414"/>
    <mergeCell ref="E415:G415"/>
    <mergeCell ref="H7:I8"/>
    <mergeCell ref="A1:I1"/>
    <mergeCell ref="A2:I2"/>
    <mergeCell ref="A3:I3"/>
    <mergeCell ref="A4:I4"/>
    <mergeCell ref="A7:A8"/>
    <mergeCell ref="B7:B8"/>
    <mergeCell ref="C7:C8"/>
    <mergeCell ref="D7:E7"/>
    <mergeCell ref="F7:F8"/>
    <mergeCell ref="G7:G8"/>
  </mergeCells>
  <pageMargins left="0.31496062992125984" right="0.31496062992125984" top="0.74803149606299213" bottom="0.74803149606299213" header="0.31496062992125984" footer="0.31496062992125984"/>
  <pageSetup paperSize="5" scale="75" orientation="portrait" r:id="rId1"/>
</worksheet>
</file>

<file path=xl/worksheets/sheet10.xml><?xml version="1.0" encoding="utf-8"?>
<worksheet xmlns="http://schemas.openxmlformats.org/spreadsheetml/2006/main" xmlns:r="http://schemas.openxmlformats.org/officeDocument/2006/relationships">
  <dimension ref="A1:I31"/>
  <sheetViews>
    <sheetView topLeftCell="A17" workbookViewId="0">
      <selection activeCell="F17" sqref="F17"/>
    </sheetView>
  </sheetViews>
  <sheetFormatPr defaultRowHeight="18.75"/>
  <cols>
    <col min="1" max="1" width="2.59765625" style="22" customWidth="1"/>
    <col min="2" max="2" width="7.69921875" style="22" customWidth="1"/>
    <col min="3" max="3" width="17.5" style="149" customWidth="1"/>
    <col min="4" max="4" width="20.3984375" style="22" customWidth="1"/>
    <col min="5" max="5" width="8.5" style="22" customWidth="1"/>
    <col min="6" max="6" width="2.8984375" style="22" customWidth="1"/>
    <col min="7" max="7" width="9.5" style="22" customWidth="1"/>
    <col min="8" max="9" width="7.796875" style="22" customWidth="1"/>
    <col min="10" max="11" width="13.69921875" bestFit="1" customWidth="1"/>
    <col min="12" max="12" width="9.19921875" bestFit="1" customWidth="1"/>
  </cols>
  <sheetData>
    <row r="1" spans="1:9">
      <c r="A1" s="230" t="s">
        <v>0</v>
      </c>
      <c r="B1" s="230"/>
      <c r="C1" s="230"/>
      <c r="D1" s="230"/>
      <c r="E1" s="230"/>
      <c r="F1" s="230"/>
      <c r="G1" s="230"/>
      <c r="H1" s="230"/>
      <c r="I1" s="230"/>
    </row>
    <row r="2" spans="1:9">
      <c r="A2" s="230" t="s">
        <v>1</v>
      </c>
      <c r="B2" s="230"/>
      <c r="C2" s="230"/>
      <c r="D2" s="230"/>
      <c r="E2" s="230"/>
      <c r="F2" s="230"/>
      <c r="G2" s="230"/>
      <c r="H2" s="230"/>
      <c r="I2" s="230"/>
    </row>
    <row r="3" spans="1:9">
      <c r="A3" s="1"/>
      <c r="B3" s="1"/>
      <c r="C3" s="143"/>
      <c r="D3" s="1"/>
      <c r="E3" s="1"/>
      <c r="F3" s="1"/>
      <c r="G3" s="2"/>
      <c r="H3" s="1"/>
      <c r="I3" s="1"/>
    </row>
    <row r="4" spans="1:9">
      <c r="A4" s="1" t="s">
        <v>2</v>
      </c>
      <c r="B4" s="1"/>
      <c r="C4" s="143"/>
      <c r="D4" s="3" t="s">
        <v>3</v>
      </c>
      <c r="E4" s="1"/>
      <c r="F4" s="1"/>
      <c r="G4" s="2"/>
      <c r="H4" s="1"/>
      <c r="I4" s="1"/>
    </row>
    <row r="5" spans="1:9">
      <c r="A5" s="1" t="s">
        <v>4</v>
      </c>
      <c r="B5" s="1"/>
      <c r="C5" s="143"/>
      <c r="D5" s="1" t="s">
        <v>5</v>
      </c>
      <c r="E5" s="1"/>
      <c r="F5" s="1"/>
      <c r="G5" s="2"/>
      <c r="H5" s="1"/>
      <c r="I5" s="1"/>
    </row>
    <row r="6" spans="1:9">
      <c r="A6" s="1" t="s">
        <v>6</v>
      </c>
      <c r="B6" s="1"/>
      <c r="C6" s="143"/>
      <c r="D6" s="1" t="s">
        <v>29</v>
      </c>
      <c r="E6" s="1"/>
      <c r="F6" s="1"/>
      <c r="G6" s="2"/>
      <c r="H6" s="1"/>
      <c r="I6" s="1"/>
    </row>
    <row r="7" spans="1:9">
      <c r="A7" s="4" t="s">
        <v>7</v>
      </c>
      <c r="B7" s="4"/>
      <c r="C7" s="144"/>
      <c r="D7" s="231" t="s">
        <v>39</v>
      </c>
      <c r="E7" s="231"/>
      <c r="F7" s="231"/>
      <c r="G7" s="231"/>
      <c r="H7" s="5"/>
      <c r="I7" s="5"/>
    </row>
    <row r="8" spans="1:9">
      <c r="A8" s="1"/>
      <c r="B8" s="1"/>
      <c r="C8" s="143"/>
      <c r="D8" s="1"/>
      <c r="E8" s="1"/>
      <c r="F8" s="1"/>
      <c r="G8" s="2"/>
      <c r="H8" s="1"/>
      <c r="I8" s="1"/>
    </row>
    <row r="9" spans="1:9" ht="51" customHeight="1">
      <c r="A9" s="231" t="s">
        <v>32</v>
      </c>
      <c r="B9" s="231"/>
      <c r="C9" s="231"/>
      <c r="D9" s="231"/>
      <c r="E9" s="231"/>
      <c r="F9" s="231"/>
      <c r="G9" s="231"/>
      <c r="H9" s="231"/>
      <c r="I9" s="231"/>
    </row>
    <row r="10" spans="1:9">
      <c r="A10" s="1"/>
      <c r="B10" s="1"/>
      <c r="C10" s="143"/>
      <c r="D10" s="1"/>
      <c r="E10" s="1"/>
      <c r="F10" s="1"/>
      <c r="G10" s="2"/>
      <c r="H10" s="1"/>
      <c r="I10" s="1"/>
    </row>
    <row r="11" spans="1:9">
      <c r="A11" s="1" t="s">
        <v>40</v>
      </c>
      <c r="B11" s="1"/>
      <c r="C11" s="143"/>
      <c r="D11" s="1"/>
      <c r="E11" s="1"/>
      <c r="F11" s="1"/>
      <c r="G11" s="2"/>
      <c r="H11" s="1"/>
      <c r="I11" s="1"/>
    </row>
    <row r="12" spans="1:9">
      <c r="A12" s="232" t="s">
        <v>8</v>
      </c>
      <c r="B12" s="232" t="s">
        <v>9</v>
      </c>
      <c r="C12" s="244" t="s">
        <v>10</v>
      </c>
      <c r="D12" s="232" t="s">
        <v>11</v>
      </c>
      <c r="E12" s="234" t="s">
        <v>12</v>
      </c>
      <c r="F12" s="235"/>
      <c r="G12" s="236" t="s">
        <v>13</v>
      </c>
      <c r="H12" s="238" t="s">
        <v>14</v>
      </c>
      <c r="I12" s="238"/>
    </row>
    <row r="13" spans="1:9">
      <c r="A13" s="233"/>
      <c r="B13" s="233"/>
      <c r="C13" s="245"/>
      <c r="D13" s="233"/>
      <c r="E13" s="6" t="s">
        <v>15</v>
      </c>
      <c r="F13" s="6" t="s">
        <v>16</v>
      </c>
      <c r="G13" s="237"/>
      <c r="H13" s="7" t="s">
        <v>17</v>
      </c>
      <c r="I13" s="7" t="s">
        <v>18</v>
      </c>
    </row>
    <row r="14" spans="1:9" ht="157.5" customHeight="1">
      <c r="A14" s="27">
        <v>1</v>
      </c>
      <c r="B14" s="109">
        <v>525119</v>
      </c>
      <c r="C14" s="158" t="s">
        <v>328</v>
      </c>
      <c r="D14" s="159" t="s">
        <v>329</v>
      </c>
      <c r="E14" s="160"/>
      <c r="F14" s="8"/>
      <c r="G14" s="161">
        <v>935000</v>
      </c>
      <c r="H14" s="116"/>
      <c r="I14" s="116"/>
    </row>
    <row r="15" spans="1:9" ht="155.25" customHeight="1">
      <c r="A15" s="27">
        <v>2</v>
      </c>
      <c r="B15" s="109">
        <v>525119</v>
      </c>
      <c r="C15" s="158" t="s">
        <v>375</v>
      </c>
      <c r="D15" s="159" t="s">
        <v>374</v>
      </c>
      <c r="E15" s="160"/>
      <c r="F15" s="8"/>
      <c r="G15" s="161">
        <v>2625000</v>
      </c>
      <c r="H15" s="116"/>
      <c r="I15" s="116"/>
    </row>
    <row r="16" spans="1:9" ht="164.25" customHeight="1">
      <c r="A16" s="27">
        <v>3</v>
      </c>
      <c r="B16" s="109">
        <v>525119</v>
      </c>
      <c r="C16" s="162" t="s">
        <v>331</v>
      </c>
      <c r="D16" s="159" t="s">
        <v>330</v>
      </c>
      <c r="E16" s="160"/>
      <c r="F16" s="8"/>
      <c r="G16" s="161">
        <v>1020000</v>
      </c>
      <c r="H16" s="116"/>
      <c r="I16" s="116"/>
    </row>
    <row r="17" spans="1:9" ht="144.75" customHeight="1">
      <c r="A17" s="27">
        <v>4</v>
      </c>
      <c r="B17" s="109">
        <v>525119</v>
      </c>
      <c r="C17" s="162" t="s">
        <v>334</v>
      </c>
      <c r="D17" s="159" t="s">
        <v>333</v>
      </c>
      <c r="E17" s="160"/>
      <c r="F17" s="8"/>
      <c r="G17" s="161">
        <v>450000</v>
      </c>
      <c r="H17" s="116"/>
      <c r="I17" s="116"/>
    </row>
    <row r="18" spans="1:9" ht="179.25" customHeight="1">
      <c r="A18" s="27">
        <v>5</v>
      </c>
      <c r="B18" s="109">
        <v>525119</v>
      </c>
      <c r="C18" s="162" t="s">
        <v>419</v>
      </c>
      <c r="D18" s="159" t="s">
        <v>373</v>
      </c>
      <c r="E18" s="160"/>
      <c r="F18" s="8"/>
      <c r="G18" s="161">
        <v>1802000</v>
      </c>
      <c r="H18" s="116"/>
      <c r="I18" s="116"/>
    </row>
    <row r="19" spans="1:9">
      <c r="A19" s="27"/>
      <c r="B19" s="8"/>
      <c r="C19" s="145" t="s">
        <v>19</v>
      </c>
      <c r="D19" s="6"/>
      <c r="E19" s="8"/>
      <c r="F19" s="8"/>
      <c r="G19" s="10">
        <f>SUM(G14:G18)</f>
        <v>6832000</v>
      </c>
      <c r="H19" s="10">
        <f t="shared" ref="H19:I19" si="0">SUM(H14:H17)</f>
        <v>0</v>
      </c>
      <c r="I19" s="10">
        <f t="shared" si="0"/>
        <v>0</v>
      </c>
    </row>
    <row r="20" spans="1:9">
      <c r="A20" s="40"/>
      <c r="B20" s="40"/>
      <c r="C20" s="146"/>
      <c r="D20" s="11"/>
      <c r="E20" s="12"/>
      <c r="F20" s="12"/>
      <c r="G20" s="13"/>
      <c r="H20" s="1"/>
      <c r="I20" s="1"/>
    </row>
    <row r="21" spans="1:9" ht="47.25" customHeight="1">
      <c r="A21" s="227" t="s">
        <v>20</v>
      </c>
      <c r="B21" s="227"/>
      <c r="C21" s="227"/>
      <c r="D21" s="227"/>
      <c r="E21" s="227"/>
      <c r="F21" s="227"/>
      <c r="G21" s="227"/>
      <c r="H21" s="227"/>
      <c r="I21" s="227"/>
    </row>
    <row r="22" spans="1:9">
      <c r="A22" s="40"/>
      <c r="B22" s="40"/>
      <c r="C22" s="146"/>
      <c r="D22" s="11"/>
      <c r="E22" s="12"/>
      <c r="F22" s="12"/>
      <c r="G22" s="13"/>
      <c r="H22" s="1"/>
      <c r="I22" s="1"/>
    </row>
    <row r="23" spans="1:9">
      <c r="A23" s="40"/>
      <c r="B23" s="228" t="s">
        <v>21</v>
      </c>
      <c r="C23" s="228"/>
      <c r="D23" s="228"/>
      <c r="E23" s="12"/>
      <c r="F23" s="12"/>
      <c r="G23" s="13"/>
      <c r="H23" s="1"/>
      <c r="I23" s="1"/>
    </row>
    <row r="24" spans="1:9">
      <c r="A24" s="229"/>
      <c r="B24" s="229"/>
      <c r="C24" s="229"/>
      <c r="D24" s="12"/>
      <c r="E24" s="12"/>
      <c r="F24" s="12"/>
      <c r="G24" s="2"/>
      <c r="H24" s="1"/>
      <c r="I24" s="1"/>
    </row>
    <row r="25" spans="1:9">
      <c r="A25" s="2"/>
      <c r="B25" s="2"/>
      <c r="C25" s="147" t="s">
        <v>22</v>
      </c>
      <c r="D25" s="2"/>
      <c r="E25" s="14"/>
      <c r="F25" s="14"/>
      <c r="G25" s="14" t="s">
        <v>23</v>
      </c>
      <c r="H25" s="2"/>
      <c r="I25" s="2"/>
    </row>
    <row r="26" spans="1:9">
      <c r="A26" s="2"/>
      <c r="B26" s="2"/>
      <c r="C26" s="117" t="s">
        <v>24</v>
      </c>
      <c r="D26" s="2"/>
      <c r="E26" s="2"/>
      <c r="F26" s="2"/>
      <c r="G26" s="15" t="s">
        <v>25</v>
      </c>
      <c r="H26" s="2"/>
      <c r="I26" s="2"/>
    </row>
    <row r="27" spans="1:9">
      <c r="A27" s="2"/>
      <c r="B27" s="2"/>
      <c r="C27" s="117"/>
      <c r="D27" s="2"/>
      <c r="E27" s="2"/>
      <c r="F27" s="2"/>
      <c r="G27" s="15" t="s">
        <v>26</v>
      </c>
      <c r="H27" s="2"/>
      <c r="I27" s="2"/>
    </row>
    <row r="28" spans="1:9">
      <c r="A28" s="2"/>
      <c r="B28" s="2"/>
      <c r="C28" s="117"/>
      <c r="D28" s="2"/>
      <c r="E28" s="2"/>
      <c r="F28" s="2"/>
      <c r="G28" s="15"/>
      <c r="H28" s="2"/>
      <c r="I28" s="2"/>
    </row>
    <row r="29" spans="1:9">
      <c r="A29" s="2"/>
      <c r="B29" s="2"/>
      <c r="C29" s="143"/>
      <c r="D29" s="2"/>
      <c r="E29" s="16"/>
      <c r="F29" s="17"/>
      <c r="G29" s="15"/>
      <c r="H29" s="2"/>
      <c r="I29" s="2"/>
    </row>
    <row r="30" spans="1:9">
      <c r="A30" s="2"/>
      <c r="B30" s="2"/>
      <c r="C30" s="148" t="s">
        <v>30</v>
      </c>
      <c r="D30" s="2"/>
      <c r="E30" s="2"/>
      <c r="F30" s="2"/>
      <c r="G30" s="19" t="s">
        <v>27</v>
      </c>
      <c r="H30" s="2"/>
      <c r="I30" s="2"/>
    </row>
    <row r="31" spans="1:9">
      <c r="A31" s="2"/>
      <c r="B31" s="2"/>
      <c r="C31" s="21" t="s">
        <v>31</v>
      </c>
      <c r="D31" s="2"/>
      <c r="E31" s="2"/>
      <c r="F31" s="2"/>
      <c r="G31" s="21" t="s">
        <v>28</v>
      </c>
      <c r="H31" s="2"/>
      <c r="I31" s="2"/>
    </row>
  </sheetData>
  <mergeCells count="14">
    <mergeCell ref="A21:I21"/>
    <mergeCell ref="B23:D23"/>
    <mergeCell ref="A24:C24"/>
    <mergeCell ref="A1:I1"/>
    <mergeCell ref="A2:I2"/>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11.xml><?xml version="1.0" encoding="utf-8"?>
<worksheet xmlns="http://schemas.openxmlformats.org/spreadsheetml/2006/main" xmlns:r="http://schemas.openxmlformats.org/officeDocument/2006/relationships">
  <dimension ref="A1:I27"/>
  <sheetViews>
    <sheetView topLeftCell="A4" workbookViewId="0">
      <selection sqref="A1:I28"/>
    </sheetView>
  </sheetViews>
  <sheetFormatPr defaultRowHeight="18.75"/>
  <cols>
    <col min="1" max="1" width="2.59765625" style="22" customWidth="1"/>
    <col min="2" max="2" width="7.69921875" style="22" customWidth="1"/>
    <col min="3" max="3" width="17.5" style="149" customWidth="1"/>
    <col min="4" max="4" width="20.3984375" style="22" customWidth="1"/>
    <col min="5" max="5" width="8.5" style="22" customWidth="1"/>
    <col min="6" max="6" width="2.8984375" style="22" customWidth="1"/>
    <col min="7" max="7" width="9.5" style="22" customWidth="1"/>
    <col min="8" max="9" width="7.796875" style="22" customWidth="1"/>
    <col min="10" max="11" width="13.69921875" bestFit="1" customWidth="1"/>
    <col min="12" max="12" width="9.19921875" bestFit="1" customWidth="1"/>
  </cols>
  <sheetData>
    <row r="1" spans="1:9">
      <c r="A1" s="230" t="s">
        <v>0</v>
      </c>
      <c r="B1" s="230"/>
      <c r="C1" s="230"/>
      <c r="D1" s="230"/>
      <c r="E1" s="230"/>
      <c r="F1" s="230"/>
      <c r="G1" s="230"/>
      <c r="H1" s="230"/>
      <c r="I1" s="230"/>
    </row>
    <row r="2" spans="1:9">
      <c r="A2" s="230" t="s">
        <v>1</v>
      </c>
      <c r="B2" s="230"/>
      <c r="C2" s="230"/>
      <c r="D2" s="230"/>
      <c r="E2" s="230"/>
      <c r="F2" s="230"/>
      <c r="G2" s="230"/>
      <c r="H2" s="230"/>
      <c r="I2" s="230"/>
    </row>
    <row r="3" spans="1:9">
      <c r="A3" s="1"/>
      <c r="B3" s="1"/>
      <c r="C3" s="143"/>
      <c r="D3" s="1"/>
      <c r="E3" s="1"/>
      <c r="F3" s="1"/>
      <c r="G3" s="2"/>
      <c r="H3" s="1"/>
      <c r="I3" s="1"/>
    </row>
    <row r="4" spans="1:9">
      <c r="A4" s="1" t="s">
        <v>2</v>
      </c>
      <c r="B4" s="1"/>
      <c r="C4" s="143"/>
      <c r="D4" s="3" t="s">
        <v>3</v>
      </c>
      <c r="E4" s="1"/>
      <c r="F4" s="1"/>
      <c r="G4" s="2"/>
      <c r="H4" s="1"/>
      <c r="I4" s="1"/>
    </row>
    <row r="5" spans="1:9">
      <c r="A5" s="1" t="s">
        <v>4</v>
      </c>
      <c r="B5" s="1"/>
      <c r="C5" s="143"/>
      <c r="D5" s="1" t="s">
        <v>5</v>
      </c>
      <c r="E5" s="1"/>
      <c r="F5" s="1"/>
      <c r="G5" s="2"/>
      <c r="H5" s="1"/>
      <c r="I5" s="1"/>
    </row>
    <row r="6" spans="1:9">
      <c r="A6" s="1" t="s">
        <v>6</v>
      </c>
      <c r="B6" s="1"/>
      <c r="C6" s="143"/>
      <c r="D6" s="1" t="s">
        <v>29</v>
      </c>
      <c r="E6" s="1"/>
      <c r="F6" s="1"/>
      <c r="G6" s="2"/>
      <c r="H6" s="1"/>
      <c r="I6" s="1"/>
    </row>
    <row r="7" spans="1:9">
      <c r="A7" s="4" t="s">
        <v>7</v>
      </c>
      <c r="B7" s="4"/>
      <c r="C7" s="144"/>
      <c r="D7" s="231" t="s">
        <v>437</v>
      </c>
      <c r="E7" s="231"/>
      <c r="F7" s="231"/>
      <c r="G7" s="231"/>
      <c r="H7" s="5"/>
      <c r="I7" s="5"/>
    </row>
    <row r="8" spans="1:9">
      <c r="A8" s="1"/>
      <c r="B8" s="1"/>
      <c r="C8" s="143"/>
      <c r="D8" s="1"/>
      <c r="E8" s="1"/>
      <c r="F8" s="1"/>
      <c r="G8" s="2"/>
      <c r="H8" s="1"/>
      <c r="I8" s="1"/>
    </row>
    <row r="9" spans="1:9" ht="51" customHeight="1">
      <c r="A9" s="231" t="s">
        <v>32</v>
      </c>
      <c r="B9" s="231"/>
      <c r="C9" s="231"/>
      <c r="D9" s="231"/>
      <c r="E9" s="231"/>
      <c r="F9" s="231"/>
      <c r="G9" s="231"/>
      <c r="H9" s="231"/>
      <c r="I9" s="231"/>
    </row>
    <row r="10" spans="1:9">
      <c r="A10" s="1"/>
      <c r="B10" s="1"/>
      <c r="C10" s="143"/>
      <c r="D10" s="1"/>
      <c r="E10" s="1"/>
      <c r="F10" s="1"/>
      <c r="G10" s="2"/>
      <c r="H10" s="1"/>
      <c r="I10" s="1"/>
    </row>
    <row r="11" spans="1:9">
      <c r="A11" s="1" t="s">
        <v>438</v>
      </c>
      <c r="B11" s="1"/>
      <c r="C11" s="143"/>
      <c r="D11" s="1"/>
      <c r="E11" s="1"/>
      <c r="F11" s="1"/>
      <c r="G11" s="2"/>
      <c r="H11" s="1"/>
      <c r="I11" s="1"/>
    </row>
    <row r="12" spans="1:9">
      <c r="A12" s="232" t="s">
        <v>8</v>
      </c>
      <c r="B12" s="232" t="s">
        <v>9</v>
      </c>
      <c r="C12" s="244" t="s">
        <v>10</v>
      </c>
      <c r="D12" s="232" t="s">
        <v>11</v>
      </c>
      <c r="E12" s="234" t="s">
        <v>12</v>
      </c>
      <c r="F12" s="235"/>
      <c r="G12" s="236" t="s">
        <v>13</v>
      </c>
      <c r="H12" s="238" t="s">
        <v>14</v>
      </c>
      <c r="I12" s="238"/>
    </row>
    <row r="13" spans="1:9">
      <c r="A13" s="233"/>
      <c r="B13" s="233"/>
      <c r="C13" s="245"/>
      <c r="D13" s="233"/>
      <c r="E13" s="6" t="s">
        <v>15</v>
      </c>
      <c r="F13" s="6" t="s">
        <v>16</v>
      </c>
      <c r="G13" s="237"/>
      <c r="H13" s="7" t="s">
        <v>17</v>
      </c>
      <c r="I13" s="7" t="s">
        <v>18</v>
      </c>
    </row>
    <row r="14" spans="1:9" ht="81.75" customHeight="1">
      <c r="A14" s="27">
        <v>1</v>
      </c>
      <c r="B14" s="109">
        <v>525112</v>
      </c>
      <c r="C14" s="215" t="s">
        <v>440</v>
      </c>
      <c r="D14" s="219" t="s">
        <v>439</v>
      </c>
      <c r="E14" s="218"/>
      <c r="F14" s="217"/>
      <c r="G14" s="216">
        <v>700000</v>
      </c>
      <c r="H14" s="116"/>
      <c r="I14" s="116"/>
    </row>
    <row r="15" spans="1:9">
      <c r="A15" s="27"/>
      <c r="B15" s="8"/>
      <c r="C15" s="145" t="s">
        <v>19</v>
      </c>
      <c r="D15" s="6"/>
      <c r="E15" s="8"/>
      <c r="F15" s="8"/>
      <c r="G15" s="10">
        <f>SUM(G14)</f>
        <v>700000</v>
      </c>
      <c r="H15" s="10">
        <f>SUM(H14:H14)</f>
        <v>0</v>
      </c>
      <c r="I15" s="10">
        <f>SUM(I14:I14)</f>
        <v>0</v>
      </c>
    </row>
    <row r="16" spans="1:9">
      <c r="A16" s="170"/>
      <c r="B16" s="170"/>
      <c r="C16" s="183"/>
      <c r="D16" s="11"/>
      <c r="E16" s="12"/>
      <c r="F16" s="12"/>
      <c r="G16" s="13"/>
      <c r="H16" s="1"/>
      <c r="I16" s="1"/>
    </row>
    <row r="17" spans="1:9" ht="47.25" customHeight="1">
      <c r="A17" s="227" t="s">
        <v>20</v>
      </c>
      <c r="B17" s="227"/>
      <c r="C17" s="227"/>
      <c r="D17" s="227"/>
      <c r="E17" s="227"/>
      <c r="F17" s="227"/>
      <c r="G17" s="227"/>
      <c r="H17" s="227"/>
      <c r="I17" s="227"/>
    </row>
    <row r="18" spans="1:9">
      <c r="A18" s="170"/>
      <c r="B18" s="170"/>
      <c r="C18" s="183"/>
      <c r="D18" s="11"/>
      <c r="E18" s="12"/>
      <c r="F18" s="12"/>
      <c r="G18" s="13"/>
      <c r="H18" s="1"/>
      <c r="I18" s="1"/>
    </row>
    <row r="19" spans="1:9">
      <c r="A19" s="170"/>
      <c r="B19" s="228" t="s">
        <v>21</v>
      </c>
      <c r="C19" s="228"/>
      <c r="D19" s="228"/>
      <c r="E19" s="12"/>
      <c r="F19" s="12"/>
      <c r="G19" s="13"/>
      <c r="H19" s="1"/>
      <c r="I19" s="1"/>
    </row>
    <row r="20" spans="1:9">
      <c r="A20" s="229"/>
      <c r="B20" s="229"/>
      <c r="C20" s="229"/>
      <c r="D20" s="12"/>
      <c r="E20" s="12"/>
      <c r="F20" s="12"/>
      <c r="G20" s="2"/>
      <c r="H20" s="1"/>
      <c r="I20" s="1"/>
    </row>
    <row r="21" spans="1:9">
      <c r="A21" s="2"/>
      <c r="B21" s="2"/>
      <c r="C21" s="184" t="s">
        <v>22</v>
      </c>
      <c r="D21" s="2"/>
      <c r="E21" s="14"/>
      <c r="F21" s="14"/>
      <c r="G21" s="14" t="s">
        <v>23</v>
      </c>
      <c r="H21" s="2"/>
      <c r="I21" s="2"/>
    </row>
    <row r="22" spans="1:9">
      <c r="A22" s="2"/>
      <c r="B22" s="2"/>
      <c r="C22" s="117" t="s">
        <v>24</v>
      </c>
      <c r="D22" s="2"/>
      <c r="E22" s="2"/>
      <c r="F22" s="2"/>
      <c r="G22" s="15" t="s">
        <v>25</v>
      </c>
      <c r="H22" s="2"/>
      <c r="I22" s="2"/>
    </row>
    <row r="23" spans="1:9">
      <c r="A23" s="2"/>
      <c r="B23" s="2"/>
      <c r="C23" s="117"/>
      <c r="D23" s="2"/>
      <c r="E23" s="2"/>
      <c r="F23" s="2"/>
      <c r="G23" s="15" t="s">
        <v>26</v>
      </c>
      <c r="H23" s="2"/>
      <c r="I23" s="2"/>
    </row>
    <row r="24" spans="1:9">
      <c r="A24" s="2"/>
      <c r="B24" s="2"/>
      <c r="C24" s="117"/>
      <c r="D24" s="2"/>
      <c r="E24" s="2"/>
      <c r="F24" s="2"/>
      <c r="G24" s="15"/>
      <c r="H24" s="2"/>
      <c r="I24" s="2"/>
    </row>
    <row r="25" spans="1:9">
      <c r="A25" s="2"/>
      <c r="B25" s="2"/>
      <c r="C25" s="143"/>
      <c r="D25" s="2"/>
      <c r="E25" s="16"/>
      <c r="F25" s="17"/>
      <c r="G25" s="15"/>
      <c r="H25" s="2"/>
      <c r="I25" s="2"/>
    </row>
    <row r="26" spans="1:9">
      <c r="A26" s="2"/>
      <c r="B26" s="2"/>
      <c r="C26" s="148" t="s">
        <v>30</v>
      </c>
      <c r="D26" s="2"/>
      <c r="E26" s="2"/>
      <c r="F26" s="2"/>
      <c r="G26" s="19" t="s">
        <v>27</v>
      </c>
      <c r="H26" s="2"/>
      <c r="I26" s="2"/>
    </row>
    <row r="27" spans="1:9">
      <c r="A27" s="2"/>
      <c r="B27" s="2"/>
      <c r="C27" s="21" t="s">
        <v>31</v>
      </c>
      <c r="D27" s="2"/>
      <c r="E27" s="2"/>
      <c r="F27" s="2"/>
      <c r="G27" s="21" t="s">
        <v>28</v>
      </c>
      <c r="H27" s="2"/>
      <c r="I27" s="2"/>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12.xml><?xml version="1.0" encoding="utf-8"?>
<worksheet xmlns="http://schemas.openxmlformats.org/spreadsheetml/2006/main" xmlns:r="http://schemas.openxmlformats.org/officeDocument/2006/relationships">
  <dimension ref="A1:I34"/>
  <sheetViews>
    <sheetView topLeftCell="A22" workbookViewId="0">
      <selection sqref="A1:I34"/>
    </sheetView>
  </sheetViews>
  <sheetFormatPr defaultRowHeight="18.75"/>
  <cols>
    <col min="1" max="1" width="2.59765625" style="22" customWidth="1"/>
    <col min="2" max="2" width="7.69921875" style="22" customWidth="1"/>
    <col min="3" max="3" width="17.5" style="149" customWidth="1"/>
    <col min="4" max="4" width="20.3984375" style="22" customWidth="1"/>
    <col min="5" max="5" width="8.5" style="22" customWidth="1"/>
    <col min="6" max="6" width="2.8984375" style="22" customWidth="1"/>
    <col min="7" max="7" width="9.5" style="22" customWidth="1"/>
    <col min="8" max="9" width="7.796875" style="22" customWidth="1"/>
    <col min="10" max="11" width="13.69921875" bestFit="1" customWidth="1"/>
    <col min="12" max="12" width="9.19921875" bestFit="1" customWidth="1"/>
  </cols>
  <sheetData>
    <row r="1" spans="1:9">
      <c r="A1" s="230" t="s">
        <v>0</v>
      </c>
      <c r="B1" s="230"/>
      <c r="C1" s="230"/>
      <c r="D1" s="230"/>
      <c r="E1" s="230"/>
      <c r="F1" s="230"/>
      <c r="G1" s="230"/>
      <c r="H1" s="230"/>
      <c r="I1" s="230"/>
    </row>
    <row r="2" spans="1:9">
      <c r="A2" s="230" t="s">
        <v>1</v>
      </c>
      <c r="B2" s="230"/>
      <c r="C2" s="230"/>
      <c r="D2" s="230"/>
      <c r="E2" s="230"/>
      <c r="F2" s="230"/>
      <c r="G2" s="230"/>
      <c r="H2" s="230"/>
      <c r="I2" s="230"/>
    </row>
    <row r="3" spans="1:9">
      <c r="A3" s="1"/>
      <c r="B3" s="1"/>
      <c r="C3" s="143"/>
      <c r="D3" s="1"/>
      <c r="E3" s="1"/>
      <c r="F3" s="1"/>
      <c r="G3" s="2"/>
      <c r="H3" s="1"/>
      <c r="I3" s="1"/>
    </row>
    <row r="4" spans="1:9">
      <c r="A4" s="1" t="s">
        <v>2</v>
      </c>
      <c r="B4" s="1"/>
      <c r="C4" s="143"/>
      <c r="D4" s="3" t="s">
        <v>3</v>
      </c>
      <c r="E4" s="1"/>
      <c r="F4" s="1"/>
      <c r="G4" s="2"/>
      <c r="H4" s="1"/>
      <c r="I4" s="1"/>
    </row>
    <row r="5" spans="1:9">
      <c r="A5" s="1" t="s">
        <v>4</v>
      </c>
      <c r="B5" s="1"/>
      <c r="C5" s="143"/>
      <c r="D5" s="1" t="s">
        <v>5</v>
      </c>
      <c r="E5" s="1"/>
      <c r="F5" s="1"/>
      <c r="G5" s="2"/>
      <c r="H5" s="1"/>
      <c r="I5" s="1"/>
    </row>
    <row r="6" spans="1:9">
      <c r="A6" s="1" t="s">
        <v>6</v>
      </c>
      <c r="B6" s="1"/>
      <c r="C6" s="143"/>
      <c r="D6" s="1" t="s">
        <v>29</v>
      </c>
      <c r="E6" s="1"/>
      <c r="F6" s="1"/>
      <c r="G6" s="2"/>
      <c r="H6" s="1"/>
      <c r="I6" s="1"/>
    </row>
    <row r="7" spans="1:9">
      <c r="A7" s="4" t="s">
        <v>7</v>
      </c>
      <c r="B7" s="4"/>
      <c r="C7" s="144"/>
      <c r="D7" s="231" t="s">
        <v>442</v>
      </c>
      <c r="E7" s="231"/>
      <c r="F7" s="231"/>
      <c r="G7" s="231"/>
      <c r="H7" s="5"/>
      <c r="I7" s="5"/>
    </row>
    <row r="8" spans="1:9">
      <c r="A8" s="1"/>
      <c r="B8" s="1"/>
      <c r="C8" s="143"/>
      <c r="D8" s="1"/>
      <c r="E8" s="1"/>
      <c r="F8" s="1"/>
      <c r="G8" s="2"/>
      <c r="H8" s="1"/>
      <c r="I8" s="1"/>
    </row>
    <row r="9" spans="1:9" ht="51" customHeight="1">
      <c r="A9" s="231" t="s">
        <v>32</v>
      </c>
      <c r="B9" s="231"/>
      <c r="C9" s="231"/>
      <c r="D9" s="231"/>
      <c r="E9" s="231"/>
      <c r="F9" s="231"/>
      <c r="G9" s="231"/>
      <c r="H9" s="231"/>
      <c r="I9" s="231"/>
    </row>
    <row r="10" spans="1:9">
      <c r="A10" s="1"/>
      <c r="B10" s="1"/>
      <c r="C10" s="143"/>
      <c r="D10" s="1"/>
      <c r="E10" s="1"/>
      <c r="F10" s="1"/>
      <c r="G10" s="2"/>
      <c r="H10" s="1"/>
      <c r="I10" s="1"/>
    </row>
    <row r="11" spans="1:9">
      <c r="A11" s="1" t="s">
        <v>443</v>
      </c>
      <c r="B11" s="1"/>
      <c r="C11" s="143"/>
      <c r="D11" s="1"/>
      <c r="E11" s="1"/>
      <c r="F11" s="1"/>
      <c r="G11" s="2"/>
      <c r="H11" s="1"/>
      <c r="I11" s="1"/>
    </row>
    <row r="12" spans="1:9">
      <c r="A12" s="232" t="s">
        <v>8</v>
      </c>
      <c r="B12" s="232" t="s">
        <v>9</v>
      </c>
      <c r="C12" s="244" t="s">
        <v>10</v>
      </c>
      <c r="D12" s="232" t="s">
        <v>11</v>
      </c>
      <c r="E12" s="234" t="s">
        <v>12</v>
      </c>
      <c r="F12" s="235"/>
      <c r="G12" s="236" t="s">
        <v>13</v>
      </c>
      <c r="H12" s="238" t="s">
        <v>14</v>
      </c>
      <c r="I12" s="238"/>
    </row>
    <row r="13" spans="1:9">
      <c r="A13" s="233"/>
      <c r="B13" s="233"/>
      <c r="C13" s="245"/>
      <c r="D13" s="233"/>
      <c r="E13" s="6" t="s">
        <v>15</v>
      </c>
      <c r="F13" s="6" t="s">
        <v>16</v>
      </c>
      <c r="G13" s="237"/>
      <c r="H13" s="7" t="s">
        <v>17</v>
      </c>
      <c r="I13" s="7" t="s">
        <v>18</v>
      </c>
    </row>
    <row r="14" spans="1:9" ht="99.75" customHeight="1">
      <c r="A14" s="27">
        <v>1</v>
      </c>
      <c r="B14" s="109">
        <v>525119</v>
      </c>
      <c r="C14" s="215" t="s">
        <v>436</v>
      </c>
      <c r="D14" s="214" t="s">
        <v>430</v>
      </c>
      <c r="E14" s="213"/>
      <c r="F14" s="8"/>
      <c r="G14" s="212">
        <v>255000</v>
      </c>
      <c r="H14" s="116"/>
      <c r="I14" s="116"/>
    </row>
    <row r="15" spans="1:9" ht="105.75" customHeight="1">
      <c r="A15" s="27">
        <v>2</v>
      </c>
      <c r="B15" s="109">
        <v>525119</v>
      </c>
      <c r="C15" s="215" t="s">
        <v>433</v>
      </c>
      <c r="D15" s="214" t="s">
        <v>430</v>
      </c>
      <c r="E15" s="213"/>
      <c r="F15" s="8"/>
      <c r="G15" s="212">
        <v>255000</v>
      </c>
      <c r="H15" s="116"/>
      <c r="I15" s="116"/>
    </row>
    <row r="16" spans="1:9" ht="89.25" customHeight="1">
      <c r="A16" s="27">
        <v>3</v>
      </c>
      <c r="B16" s="109">
        <v>525119</v>
      </c>
      <c r="C16" s="215" t="s">
        <v>435</v>
      </c>
      <c r="D16" s="214" t="s">
        <v>430</v>
      </c>
      <c r="E16" s="213"/>
      <c r="F16" s="8"/>
      <c r="G16" s="212">
        <v>255000</v>
      </c>
      <c r="H16" s="116"/>
      <c r="I16" s="116"/>
    </row>
    <row r="17" spans="1:9" ht="116.25" customHeight="1">
      <c r="A17" s="27">
        <v>4</v>
      </c>
      <c r="B17" s="109">
        <v>525119</v>
      </c>
      <c r="C17" s="215" t="s">
        <v>434</v>
      </c>
      <c r="D17" s="214" t="s">
        <v>430</v>
      </c>
      <c r="E17" s="213"/>
      <c r="F17" s="8"/>
      <c r="G17" s="212">
        <v>255000</v>
      </c>
      <c r="H17" s="116"/>
      <c r="I17" s="116"/>
    </row>
    <row r="18" spans="1:9" ht="100.5" customHeight="1">
      <c r="A18" s="27">
        <v>5</v>
      </c>
      <c r="B18" s="109">
        <v>525119</v>
      </c>
      <c r="C18" s="215" t="s">
        <v>431</v>
      </c>
      <c r="D18" s="214" t="s">
        <v>430</v>
      </c>
      <c r="E18" s="213"/>
      <c r="F18" s="8"/>
      <c r="G18" s="212">
        <v>255000</v>
      </c>
      <c r="H18" s="116"/>
      <c r="I18" s="116"/>
    </row>
    <row r="19" spans="1:9" ht="128.25" customHeight="1">
      <c r="A19" s="27">
        <v>6</v>
      </c>
      <c r="B19" s="109">
        <v>525119</v>
      </c>
      <c r="C19" s="215" t="s">
        <v>433</v>
      </c>
      <c r="D19" s="214" t="s">
        <v>432</v>
      </c>
      <c r="E19" s="213"/>
      <c r="F19" s="8"/>
      <c r="G19" s="212">
        <v>255000</v>
      </c>
      <c r="H19" s="116"/>
      <c r="I19" s="116"/>
    </row>
    <row r="20" spans="1:9" ht="117" customHeight="1">
      <c r="A20" s="27">
        <v>7</v>
      </c>
      <c r="B20" s="109">
        <v>525119</v>
      </c>
      <c r="C20" s="215" t="s">
        <v>431</v>
      </c>
      <c r="D20" s="214" t="s">
        <v>430</v>
      </c>
      <c r="E20" s="213"/>
      <c r="F20" s="8"/>
      <c r="G20" s="212">
        <v>255000</v>
      </c>
      <c r="H20" s="116"/>
      <c r="I20" s="116"/>
    </row>
    <row r="21" spans="1:9" ht="94.5" customHeight="1">
      <c r="A21" s="27">
        <v>8</v>
      </c>
      <c r="B21" s="109">
        <v>525119</v>
      </c>
      <c r="C21" s="215" t="s">
        <v>441</v>
      </c>
      <c r="D21" s="214" t="s">
        <v>430</v>
      </c>
      <c r="E21" s="213"/>
      <c r="F21" s="8"/>
      <c r="G21" s="212">
        <v>255000</v>
      </c>
      <c r="H21" s="116"/>
      <c r="I21" s="116"/>
    </row>
    <row r="22" spans="1:9">
      <c r="A22" s="27"/>
      <c r="B22" s="8"/>
      <c r="C22" s="145" t="s">
        <v>19</v>
      </c>
      <c r="D22" s="6"/>
      <c r="E22" s="8"/>
      <c r="F22" s="8"/>
      <c r="G22" s="10">
        <f>SUM(G14:G21)</f>
        <v>2040000</v>
      </c>
      <c r="H22" s="10">
        <f t="shared" ref="H22:I22" si="0">SUM(H14:H17)</f>
        <v>0</v>
      </c>
      <c r="I22" s="10">
        <f t="shared" si="0"/>
        <v>0</v>
      </c>
    </row>
    <row r="23" spans="1:9">
      <c r="A23" s="169"/>
      <c r="B23" s="169"/>
      <c r="C23" s="146"/>
      <c r="D23" s="11"/>
      <c r="E23" s="12"/>
      <c r="F23" s="12"/>
      <c r="G23" s="13"/>
      <c r="H23" s="1"/>
      <c r="I23" s="1"/>
    </row>
    <row r="24" spans="1:9" ht="47.25" customHeight="1">
      <c r="A24" s="227" t="s">
        <v>20</v>
      </c>
      <c r="B24" s="227"/>
      <c r="C24" s="227"/>
      <c r="D24" s="227"/>
      <c r="E24" s="227"/>
      <c r="F24" s="227"/>
      <c r="G24" s="227"/>
      <c r="H24" s="227"/>
      <c r="I24" s="227"/>
    </row>
    <row r="25" spans="1:9">
      <c r="A25" s="169"/>
      <c r="B25" s="169"/>
      <c r="C25" s="146"/>
      <c r="D25" s="11"/>
      <c r="E25" s="12"/>
      <c r="F25" s="12"/>
      <c r="G25" s="13"/>
      <c r="H25" s="1"/>
      <c r="I25" s="1"/>
    </row>
    <row r="26" spans="1:9">
      <c r="A26" s="169"/>
      <c r="B26" s="228" t="s">
        <v>21</v>
      </c>
      <c r="C26" s="228"/>
      <c r="D26" s="228"/>
      <c r="E26" s="12"/>
      <c r="F26" s="12"/>
      <c r="G26" s="13"/>
      <c r="H26" s="1"/>
      <c r="I26" s="1"/>
    </row>
    <row r="27" spans="1:9">
      <c r="A27" s="229"/>
      <c r="B27" s="229"/>
      <c r="C27" s="229"/>
      <c r="D27" s="12"/>
      <c r="E27" s="12"/>
      <c r="F27" s="12"/>
      <c r="G27" s="2"/>
      <c r="H27" s="1"/>
      <c r="I27" s="1"/>
    </row>
    <row r="28" spans="1:9">
      <c r="A28" s="2"/>
      <c r="B28" s="2"/>
      <c r="C28" s="147" t="s">
        <v>22</v>
      </c>
      <c r="D28" s="2"/>
      <c r="E28" s="14"/>
      <c r="F28" s="14"/>
      <c r="G28" s="14" t="s">
        <v>23</v>
      </c>
      <c r="H28" s="2"/>
      <c r="I28" s="2"/>
    </row>
    <row r="29" spans="1:9">
      <c r="A29" s="2"/>
      <c r="B29" s="2"/>
      <c r="C29" s="117" t="s">
        <v>24</v>
      </c>
      <c r="D29" s="2"/>
      <c r="E29" s="2"/>
      <c r="F29" s="2"/>
      <c r="G29" s="15" t="s">
        <v>25</v>
      </c>
      <c r="H29" s="2"/>
      <c r="I29" s="2"/>
    </row>
    <row r="30" spans="1:9">
      <c r="A30" s="2"/>
      <c r="B30" s="2"/>
      <c r="C30" s="117"/>
      <c r="D30" s="2"/>
      <c r="E30" s="2"/>
      <c r="F30" s="2"/>
      <c r="G30" s="15" t="s">
        <v>26</v>
      </c>
      <c r="H30" s="2"/>
      <c r="I30" s="2"/>
    </row>
    <row r="31" spans="1:9">
      <c r="A31" s="2"/>
      <c r="B31" s="2"/>
      <c r="C31" s="117"/>
      <c r="D31" s="2"/>
      <c r="E31" s="2"/>
      <c r="F31" s="2"/>
      <c r="G31" s="15"/>
      <c r="H31" s="2"/>
      <c r="I31" s="2"/>
    </row>
    <row r="32" spans="1:9">
      <c r="A32" s="2"/>
      <c r="B32" s="2"/>
      <c r="C32" s="143"/>
      <c r="D32" s="2"/>
      <c r="E32" s="16"/>
      <c r="F32" s="17"/>
      <c r="G32" s="15"/>
      <c r="H32" s="2"/>
      <c r="I32" s="2"/>
    </row>
    <row r="33" spans="1:9">
      <c r="A33" s="2"/>
      <c r="B33" s="2"/>
      <c r="C33" s="148" t="s">
        <v>30</v>
      </c>
      <c r="D33" s="2"/>
      <c r="E33" s="2"/>
      <c r="F33" s="2"/>
      <c r="G33" s="19" t="s">
        <v>27</v>
      </c>
      <c r="H33" s="2"/>
      <c r="I33" s="2"/>
    </row>
    <row r="34" spans="1:9">
      <c r="A34" s="2"/>
      <c r="B34" s="2"/>
      <c r="C34" s="21" t="s">
        <v>31</v>
      </c>
      <c r="D34" s="2"/>
      <c r="E34" s="2"/>
      <c r="F34" s="2"/>
      <c r="G34" s="21" t="s">
        <v>28</v>
      </c>
      <c r="H34" s="2"/>
      <c r="I34" s="2"/>
    </row>
  </sheetData>
  <mergeCells count="14">
    <mergeCell ref="H12:I12"/>
    <mergeCell ref="A24:I24"/>
    <mergeCell ref="B26:D26"/>
    <mergeCell ref="A27:C27"/>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13.xml><?xml version="1.0" encoding="utf-8"?>
<worksheet xmlns="http://schemas.openxmlformats.org/spreadsheetml/2006/main" xmlns:r="http://schemas.openxmlformats.org/officeDocument/2006/relationships">
  <sheetPr codeName="Sheet5"/>
  <dimension ref="A1"/>
  <sheetViews>
    <sheetView workbookViewId="0">
      <selection activeCell="G6" sqref="G6"/>
    </sheetView>
  </sheetViews>
  <sheetFormatPr defaultRowHeight="18.75"/>
  <sheetData/>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6"/>
  <dimension ref="A1"/>
  <sheetViews>
    <sheetView workbookViewId="0">
      <selection activeCell="I12" sqref="I12"/>
    </sheetView>
  </sheetViews>
  <sheetFormatPr defaultRowHeight="18.7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I27"/>
  <sheetViews>
    <sheetView topLeftCell="A9" workbookViewId="0">
      <selection sqref="A1:I28"/>
    </sheetView>
  </sheetViews>
  <sheetFormatPr defaultRowHeight="18.75"/>
  <cols>
    <col min="1" max="1" width="2.59765625" style="22" customWidth="1"/>
    <col min="2" max="2" width="7.69921875" style="22" customWidth="1"/>
    <col min="3" max="3" width="17.5" style="22" customWidth="1"/>
    <col min="4" max="4" width="20.3984375" style="22" customWidth="1"/>
    <col min="5" max="5" width="8.5" style="22" customWidth="1"/>
    <col min="6" max="6" width="2.8984375" style="22" customWidth="1"/>
    <col min="7" max="7" width="9.5" style="22" customWidth="1"/>
    <col min="8" max="9" width="7.796875" style="22" customWidth="1"/>
    <col min="11" max="11" width="10.09765625" bestFit="1" customWidth="1"/>
    <col min="12" max="12" width="9.19921875" bestFit="1" customWidth="1"/>
  </cols>
  <sheetData>
    <row r="1" spans="1:9">
      <c r="A1" s="230" t="s">
        <v>0</v>
      </c>
      <c r="B1" s="230"/>
      <c r="C1" s="230"/>
      <c r="D1" s="230"/>
      <c r="E1" s="230"/>
      <c r="F1" s="230"/>
      <c r="G1" s="230"/>
      <c r="H1" s="230"/>
      <c r="I1" s="230"/>
    </row>
    <row r="2" spans="1:9">
      <c r="A2" s="230" t="s">
        <v>1</v>
      </c>
      <c r="B2" s="230"/>
      <c r="C2" s="230"/>
      <c r="D2" s="230"/>
      <c r="E2" s="230"/>
      <c r="F2" s="230"/>
      <c r="G2" s="230"/>
      <c r="H2" s="230"/>
      <c r="I2" s="230"/>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231" t="s">
        <v>33</v>
      </c>
      <c r="E7" s="231"/>
      <c r="F7" s="231"/>
      <c r="G7" s="231"/>
      <c r="H7" s="5"/>
      <c r="I7" s="5"/>
    </row>
    <row r="8" spans="1:9">
      <c r="A8" s="1"/>
      <c r="B8" s="1"/>
      <c r="C8" s="1"/>
      <c r="D8" s="1"/>
      <c r="E8" s="1"/>
      <c r="F8" s="1"/>
      <c r="G8" s="2"/>
      <c r="H8" s="1"/>
      <c r="I8" s="1"/>
    </row>
    <row r="9" spans="1:9" ht="54" customHeight="1">
      <c r="A9" s="231" t="s">
        <v>32</v>
      </c>
      <c r="B9" s="231"/>
      <c r="C9" s="231"/>
      <c r="D9" s="231"/>
      <c r="E9" s="231"/>
      <c r="F9" s="231"/>
      <c r="G9" s="231"/>
      <c r="H9" s="231"/>
      <c r="I9" s="231"/>
    </row>
    <row r="10" spans="1:9">
      <c r="A10" s="1"/>
      <c r="B10" s="1"/>
      <c r="C10" s="1"/>
      <c r="D10" s="1"/>
      <c r="E10" s="1"/>
      <c r="F10" s="1"/>
      <c r="G10" s="2"/>
      <c r="H10" s="1"/>
      <c r="I10" s="1"/>
    </row>
    <row r="11" spans="1:9">
      <c r="A11" s="1" t="s">
        <v>34</v>
      </c>
      <c r="B11" s="1"/>
      <c r="C11" s="1"/>
      <c r="D11" s="1"/>
      <c r="E11" s="1"/>
      <c r="F11" s="1"/>
      <c r="G11" s="2"/>
      <c r="H11" s="1"/>
      <c r="I11" s="1"/>
    </row>
    <row r="12" spans="1:9">
      <c r="A12" s="232" t="s">
        <v>8</v>
      </c>
      <c r="B12" s="232" t="s">
        <v>9</v>
      </c>
      <c r="C12" s="232" t="s">
        <v>10</v>
      </c>
      <c r="D12" s="232" t="s">
        <v>11</v>
      </c>
      <c r="E12" s="234" t="s">
        <v>12</v>
      </c>
      <c r="F12" s="235"/>
      <c r="G12" s="236" t="s">
        <v>13</v>
      </c>
      <c r="H12" s="238" t="s">
        <v>14</v>
      </c>
      <c r="I12" s="238"/>
    </row>
    <row r="13" spans="1:9">
      <c r="A13" s="233"/>
      <c r="B13" s="233"/>
      <c r="C13" s="233"/>
      <c r="D13" s="233"/>
      <c r="E13" s="6" t="s">
        <v>15</v>
      </c>
      <c r="F13" s="6" t="s">
        <v>16</v>
      </c>
      <c r="G13" s="237"/>
      <c r="H13" s="7" t="s">
        <v>17</v>
      </c>
      <c r="I13" s="7" t="s">
        <v>18</v>
      </c>
    </row>
    <row r="14" spans="1:9" ht="122.25" customHeight="1">
      <c r="A14" s="23">
        <v>1</v>
      </c>
      <c r="B14" s="28">
        <v>525112</v>
      </c>
      <c r="C14" s="29" t="s">
        <v>335</v>
      </c>
      <c r="D14" s="30" t="s">
        <v>336</v>
      </c>
      <c r="E14" s="31"/>
      <c r="F14" s="26"/>
      <c r="G14" s="32">
        <v>350000</v>
      </c>
      <c r="H14" s="25">
        <f>100/110*'51B.525112'!G14*0%</f>
        <v>0</v>
      </c>
      <c r="I14" s="25">
        <f>100/110*'51B.525112'!G14*0%</f>
        <v>0</v>
      </c>
    </row>
    <row r="15" spans="1:9">
      <c r="A15" s="27"/>
      <c r="B15" s="8"/>
      <c r="C15" s="9" t="s">
        <v>19</v>
      </c>
      <c r="D15" s="6"/>
      <c r="E15" s="8"/>
      <c r="F15" s="8"/>
      <c r="G15" s="10">
        <f>SUM('51B.525112'!G14:G14)</f>
        <v>350000</v>
      </c>
      <c r="H15" s="10">
        <f>SUM(H14:H14)</f>
        <v>0</v>
      </c>
      <c r="I15" s="10">
        <f>SUM(I14:I14)</f>
        <v>0</v>
      </c>
    </row>
    <row r="16" spans="1:9">
      <c r="A16" s="34"/>
      <c r="B16" s="34"/>
      <c r="C16" s="33"/>
      <c r="D16" s="11"/>
      <c r="E16" s="12"/>
      <c r="F16" s="12"/>
      <c r="G16" s="13"/>
      <c r="H16" s="1"/>
      <c r="I16" s="1"/>
    </row>
    <row r="17" spans="1:9" ht="34.5" customHeight="1">
      <c r="A17" s="227" t="s">
        <v>20</v>
      </c>
      <c r="B17" s="227"/>
      <c r="C17" s="227"/>
      <c r="D17" s="227"/>
      <c r="E17" s="227"/>
      <c r="F17" s="227"/>
      <c r="G17" s="227"/>
      <c r="H17" s="227"/>
      <c r="I17" s="227"/>
    </row>
    <row r="18" spans="1:9">
      <c r="A18" s="34"/>
      <c r="B18" s="34"/>
      <c r="C18" s="33"/>
      <c r="D18" s="11"/>
      <c r="E18" s="12"/>
      <c r="F18" s="12"/>
      <c r="G18" s="13"/>
      <c r="H18" s="1"/>
      <c r="I18" s="1"/>
    </row>
    <row r="19" spans="1:9">
      <c r="A19" s="34"/>
      <c r="B19" s="228" t="s">
        <v>21</v>
      </c>
      <c r="C19" s="228"/>
      <c r="D19" s="228"/>
      <c r="E19" s="12"/>
      <c r="F19" s="12"/>
      <c r="G19" s="13"/>
      <c r="H19" s="1"/>
      <c r="I19" s="1"/>
    </row>
    <row r="20" spans="1:9">
      <c r="A20" s="229"/>
      <c r="B20" s="229"/>
      <c r="C20" s="229"/>
      <c r="D20" s="12"/>
      <c r="E20" s="12"/>
      <c r="F20" s="12"/>
      <c r="G20" s="2"/>
      <c r="H20" s="1"/>
      <c r="I20" s="1"/>
    </row>
    <row r="21" spans="1:9">
      <c r="A21" s="2"/>
      <c r="B21" s="2"/>
      <c r="C21" s="34" t="s">
        <v>22</v>
      </c>
      <c r="D21" s="2"/>
      <c r="E21" s="14"/>
      <c r="F21" s="14"/>
      <c r="G21" s="14" t="s">
        <v>23</v>
      </c>
      <c r="H21" s="2"/>
      <c r="I21" s="2"/>
    </row>
    <row r="22" spans="1:9">
      <c r="A22" s="2"/>
      <c r="B22" s="2"/>
      <c r="C22" s="15" t="s">
        <v>24</v>
      </c>
      <c r="D22" s="2"/>
      <c r="E22" s="2"/>
      <c r="F22" s="2"/>
      <c r="G22" s="15" t="s">
        <v>25</v>
      </c>
      <c r="H22" s="2"/>
      <c r="I22" s="2"/>
    </row>
    <row r="23" spans="1:9">
      <c r="A23" s="2"/>
      <c r="B23" s="2"/>
      <c r="C23" s="15"/>
      <c r="D23" s="2"/>
      <c r="E23" s="2"/>
      <c r="F23" s="2"/>
      <c r="G23" s="15" t="s">
        <v>26</v>
      </c>
      <c r="H23" s="2"/>
      <c r="I23" s="2"/>
    </row>
    <row r="24" spans="1:9">
      <c r="A24" s="2"/>
      <c r="B24" s="2"/>
      <c r="C24" s="15"/>
      <c r="D24" s="2"/>
      <c r="E24" s="2"/>
      <c r="F24" s="2"/>
      <c r="G24" s="15"/>
      <c r="H24" s="2"/>
      <c r="I24" s="2"/>
    </row>
    <row r="25" spans="1:9">
      <c r="A25" s="2"/>
      <c r="B25" s="2"/>
      <c r="C25" s="1"/>
      <c r="D25" s="2"/>
      <c r="E25" s="16"/>
      <c r="F25" s="17"/>
      <c r="G25" s="15"/>
      <c r="H25" s="2"/>
      <c r="I25" s="2"/>
    </row>
    <row r="26" spans="1:9">
      <c r="A26" s="2"/>
      <c r="B26" s="2"/>
      <c r="C26" s="18" t="s">
        <v>30</v>
      </c>
      <c r="D26" s="2"/>
      <c r="E26" s="2"/>
      <c r="F26" s="2"/>
      <c r="G26" s="19" t="s">
        <v>27</v>
      </c>
      <c r="H26" s="2"/>
      <c r="I26" s="2"/>
    </row>
    <row r="27" spans="1:9">
      <c r="A27" s="2"/>
      <c r="B27" s="2"/>
      <c r="C27" s="20" t="s">
        <v>31</v>
      </c>
      <c r="D27" s="2"/>
      <c r="E27" s="2"/>
      <c r="F27" s="2"/>
      <c r="G27" s="21" t="s">
        <v>28</v>
      </c>
      <c r="H27" s="2"/>
      <c r="I27" s="2"/>
    </row>
  </sheetData>
  <mergeCells count="14">
    <mergeCell ref="A17:I17"/>
    <mergeCell ref="B19:D19"/>
    <mergeCell ref="A20:C20"/>
    <mergeCell ref="A1:I1"/>
    <mergeCell ref="A2:I2"/>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3.xml><?xml version="1.0" encoding="utf-8"?>
<worksheet xmlns="http://schemas.openxmlformats.org/spreadsheetml/2006/main" xmlns:r="http://schemas.openxmlformats.org/officeDocument/2006/relationships">
  <dimension ref="A1:I27"/>
  <sheetViews>
    <sheetView topLeftCell="A15" workbookViewId="0">
      <selection sqref="A1:I27"/>
    </sheetView>
  </sheetViews>
  <sheetFormatPr defaultRowHeight="18.75"/>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9.5" style="15" customWidth="1"/>
    <col min="8" max="9" width="7.796875" style="15" customWidth="1"/>
  </cols>
  <sheetData>
    <row r="1" spans="1:9">
      <c r="A1" s="230" t="s">
        <v>0</v>
      </c>
      <c r="B1" s="230"/>
      <c r="C1" s="230"/>
      <c r="D1" s="230"/>
      <c r="E1" s="230"/>
      <c r="F1" s="230"/>
      <c r="G1" s="230"/>
      <c r="H1" s="230"/>
      <c r="I1" s="230"/>
    </row>
    <row r="2" spans="1:9">
      <c r="A2" s="230" t="s">
        <v>1</v>
      </c>
      <c r="B2" s="230"/>
      <c r="C2" s="230"/>
      <c r="D2" s="230"/>
      <c r="E2" s="230"/>
      <c r="F2" s="230"/>
      <c r="G2" s="230"/>
      <c r="H2" s="230"/>
      <c r="I2" s="230"/>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231" t="s">
        <v>37</v>
      </c>
      <c r="E7" s="231"/>
      <c r="F7" s="231"/>
      <c r="G7" s="231"/>
      <c r="H7" s="5"/>
      <c r="I7" s="5"/>
    </row>
    <row r="8" spans="1:9">
      <c r="A8" s="1"/>
      <c r="B8" s="1"/>
      <c r="C8" s="1"/>
      <c r="D8" s="1"/>
      <c r="E8" s="1"/>
      <c r="F8" s="1"/>
      <c r="G8" s="2"/>
      <c r="H8" s="1"/>
      <c r="I8" s="1"/>
    </row>
    <row r="9" spans="1:9" ht="47.25" customHeight="1">
      <c r="A9" s="231" t="s">
        <v>32</v>
      </c>
      <c r="B9" s="231"/>
      <c r="C9" s="231"/>
      <c r="D9" s="231"/>
      <c r="E9" s="231"/>
      <c r="F9" s="231"/>
      <c r="G9" s="231"/>
      <c r="H9" s="231"/>
      <c r="I9" s="231"/>
    </row>
    <row r="10" spans="1:9">
      <c r="A10" s="1"/>
      <c r="B10" s="1"/>
      <c r="C10" s="1"/>
      <c r="D10" s="1"/>
      <c r="E10" s="1"/>
      <c r="F10" s="1"/>
      <c r="G10" s="2"/>
      <c r="H10" s="1"/>
      <c r="I10" s="1"/>
    </row>
    <row r="11" spans="1:9">
      <c r="A11" s="1" t="s">
        <v>38</v>
      </c>
      <c r="B11" s="1"/>
      <c r="C11" s="1"/>
      <c r="D11" s="1"/>
      <c r="E11" s="1"/>
      <c r="F11" s="1"/>
      <c r="G11" s="2"/>
      <c r="H11" s="1"/>
      <c r="I11" s="1"/>
    </row>
    <row r="12" spans="1:9">
      <c r="A12" s="232" t="s">
        <v>8</v>
      </c>
      <c r="B12" s="232" t="s">
        <v>9</v>
      </c>
      <c r="C12" s="232" t="s">
        <v>10</v>
      </c>
      <c r="D12" s="232" t="s">
        <v>11</v>
      </c>
      <c r="E12" s="234" t="s">
        <v>12</v>
      </c>
      <c r="F12" s="235"/>
      <c r="G12" s="236" t="s">
        <v>13</v>
      </c>
      <c r="H12" s="238" t="s">
        <v>14</v>
      </c>
      <c r="I12" s="238"/>
    </row>
    <row r="13" spans="1:9">
      <c r="A13" s="233"/>
      <c r="B13" s="233"/>
      <c r="C13" s="233"/>
      <c r="D13" s="233"/>
      <c r="E13" s="6" t="s">
        <v>15</v>
      </c>
      <c r="F13" s="6" t="s">
        <v>16</v>
      </c>
      <c r="G13" s="237"/>
      <c r="H13" s="7" t="s">
        <v>17</v>
      </c>
      <c r="I13" s="7" t="s">
        <v>18</v>
      </c>
    </row>
    <row r="14" spans="1:9" ht="77.25" customHeight="1">
      <c r="A14" s="27">
        <v>1</v>
      </c>
      <c r="B14" s="109">
        <v>525113</v>
      </c>
      <c r="C14" s="110" t="s">
        <v>308</v>
      </c>
      <c r="D14" s="111" t="s">
        <v>307</v>
      </c>
      <c r="E14" s="112"/>
      <c r="F14" s="113"/>
      <c r="G14" s="114">
        <v>5000000</v>
      </c>
      <c r="H14" s="115">
        <f>100/110*10%*G14</f>
        <v>454545.45454545453</v>
      </c>
      <c r="I14" s="116">
        <f>100/110*G14*2%</f>
        <v>90909.090909090897</v>
      </c>
    </row>
    <row r="15" spans="1:9">
      <c r="A15" s="27"/>
      <c r="B15" s="8"/>
      <c r="C15" s="9" t="s">
        <v>19</v>
      </c>
      <c r="D15" s="6"/>
      <c r="E15" s="8"/>
      <c r="F15" s="8"/>
      <c r="G15" s="10">
        <f>SUM(G14:G14)</f>
        <v>5000000</v>
      </c>
      <c r="H15" s="10">
        <f>SUM(H14:H14)</f>
        <v>454545.45454545453</v>
      </c>
      <c r="I15" s="10">
        <f>SUM(I14:I14)</f>
        <v>90909.090909090897</v>
      </c>
    </row>
    <row r="16" spans="1:9">
      <c r="A16" s="104"/>
      <c r="B16" s="104"/>
      <c r="C16" s="103"/>
      <c r="D16" s="11"/>
      <c r="E16" s="12"/>
      <c r="F16" s="12"/>
      <c r="G16" s="13"/>
      <c r="H16" s="1"/>
      <c r="I16" s="1"/>
    </row>
    <row r="17" spans="1:9" ht="42" customHeight="1">
      <c r="A17" s="227" t="s">
        <v>20</v>
      </c>
      <c r="B17" s="227"/>
      <c r="C17" s="227"/>
      <c r="D17" s="227"/>
      <c r="E17" s="227"/>
      <c r="F17" s="227"/>
      <c r="G17" s="227"/>
      <c r="H17" s="227"/>
      <c r="I17" s="227"/>
    </row>
    <row r="18" spans="1:9">
      <c r="A18" s="104"/>
      <c r="B18" s="104"/>
      <c r="C18" s="103"/>
      <c r="D18" s="11"/>
      <c r="E18" s="12"/>
      <c r="F18" s="12"/>
      <c r="G18" s="13"/>
      <c r="H18" s="1"/>
      <c r="I18" s="1"/>
    </row>
    <row r="19" spans="1:9">
      <c r="A19" s="104"/>
      <c r="B19" s="228" t="s">
        <v>21</v>
      </c>
      <c r="C19" s="228"/>
      <c r="D19" s="228"/>
      <c r="E19" s="12"/>
      <c r="F19" s="12"/>
      <c r="G19" s="13"/>
      <c r="H19" s="1"/>
      <c r="I19" s="1"/>
    </row>
    <row r="20" spans="1:9">
      <c r="A20" s="229"/>
      <c r="B20" s="229"/>
      <c r="C20" s="229"/>
      <c r="D20" s="12"/>
      <c r="E20" s="12"/>
      <c r="F20" s="12"/>
      <c r="G20" s="2"/>
      <c r="H20" s="1"/>
      <c r="I20" s="1"/>
    </row>
    <row r="21" spans="1:9">
      <c r="A21" s="2"/>
      <c r="B21" s="2"/>
      <c r="C21" s="104" t="s">
        <v>22</v>
      </c>
      <c r="D21" s="2"/>
      <c r="E21" s="14"/>
      <c r="F21" s="14"/>
      <c r="G21" s="14" t="s">
        <v>23</v>
      </c>
      <c r="H21" s="2"/>
      <c r="I21" s="2"/>
    </row>
    <row r="22" spans="1:9">
      <c r="A22" s="2"/>
      <c r="B22" s="2"/>
      <c r="C22" s="15" t="s">
        <v>24</v>
      </c>
      <c r="D22" s="2"/>
      <c r="E22" s="2"/>
      <c r="F22" s="2"/>
      <c r="G22" s="15" t="s">
        <v>25</v>
      </c>
      <c r="H22" s="2"/>
      <c r="I22" s="2"/>
    </row>
    <row r="23" spans="1:9">
      <c r="A23" s="2"/>
      <c r="B23" s="2"/>
      <c r="D23" s="2"/>
      <c r="E23" s="2"/>
      <c r="F23" s="2"/>
      <c r="G23" s="15" t="s">
        <v>26</v>
      </c>
      <c r="H23" s="2"/>
      <c r="I23" s="2"/>
    </row>
    <row r="24" spans="1:9">
      <c r="A24" s="2"/>
      <c r="B24" s="2"/>
      <c r="D24" s="2"/>
      <c r="E24" s="2"/>
      <c r="F24" s="2"/>
      <c r="H24" s="2"/>
      <c r="I24" s="2"/>
    </row>
    <row r="25" spans="1:9">
      <c r="A25" s="2"/>
      <c r="B25" s="2"/>
      <c r="C25" s="1"/>
      <c r="D25" s="2"/>
      <c r="E25" s="16"/>
      <c r="F25" s="17"/>
      <c r="H25" s="2"/>
      <c r="I25" s="2"/>
    </row>
    <row r="26" spans="1:9">
      <c r="A26" s="2"/>
      <c r="B26" s="2"/>
      <c r="C26" s="18" t="s">
        <v>30</v>
      </c>
      <c r="D26" s="2"/>
      <c r="E26" s="2"/>
      <c r="F26" s="2"/>
      <c r="G26" s="19" t="s">
        <v>27</v>
      </c>
      <c r="H26" s="2"/>
      <c r="I26" s="2"/>
    </row>
    <row r="27" spans="1:9">
      <c r="A27" s="2"/>
      <c r="B27" s="2"/>
      <c r="C27" s="20" t="s">
        <v>31</v>
      </c>
      <c r="D27" s="2"/>
      <c r="E27" s="2"/>
      <c r="F27" s="2"/>
      <c r="G27" s="21" t="s">
        <v>28</v>
      </c>
      <c r="H27" s="2"/>
      <c r="I27" s="2"/>
    </row>
  </sheetData>
  <mergeCells count="14">
    <mergeCell ref="A17:I17"/>
    <mergeCell ref="B19:D19"/>
    <mergeCell ref="A20:C20"/>
    <mergeCell ref="A1:I1"/>
    <mergeCell ref="A2:I2"/>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4.xml><?xml version="1.0" encoding="utf-8"?>
<worksheet xmlns="http://schemas.openxmlformats.org/spreadsheetml/2006/main" xmlns:r="http://schemas.openxmlformats.org/officeDocument/2006/relationships">
  <sheetPr codeName="Sheet7"/>
  <dimension ref="A1:J33"/>
  <sheetViews>
    <sheetView topLeftCell="A18" workbookViewId="0">
      <selection sqref="A1:I33"/>
    </sheetView>
  </sheetViews>
  <sheetFormatPr defaultRowHeight="18.75"/>
  <cols>
    <col min="1" max="1" width="2.59765625" style="117" customWidth="1"/>
    <col min="2" max="2" width="7.69921875" style="117" customWidth="1"/>
    <col min="3" max="3" width="17.5" style="117" customWidth="1"/>
    <col min="4" max="4" width="20.3984375" style="117" customWidth="1"/>
    <col min="5" max="5" width="8.5" style="117" customWidth="1"/>
    <col min="6" max="6" width="2.8984375" style="117" customWidth="1"/>
    <col min="7" max="7" width="9.5" style="117" customWidth="1"/>
    <col min="8" max="9" width="7.796875" style="117" customWidth="1"/>
    <col min="10" max="10" width="8.796875" style="139"/>
    <col min="11" max="12" width="9.19921875" bestFit="1" customWidth="1"/>
  </cols>
  <sheetData>
    <row r="1" spans="1:9">
      <c r="A1" s="242" t="s">
        <v>0</v>
      </c>
      <c r="B1" s="242"/>
      <c r="C1" s="242"/>
      <c r="D1" s="242"/>
      <c r="E1" s="242"/>
      <c r="F1" s="242"/>
      <c r="G1" s="242"/>
      <c r="H1" s="242"/>
      <c r="I1" s="242"/>
    </row>
    <row r="2" spans="1:9">
      <c r="A2" s="242" t="s">
        <v>1</v>
      </c>
      <c r="B2" s="242"/>
      <c r="C2" s="242"/>
      <c r="D2" s="242"/>
      <c r="E2" s="242"/>
      <c r="F2" s="242"/>
      <c r="G2" s="242"/>
      <c r="H2" s="242"/>
      <c r="I2" s="242"/>
    </row>
    <row r="3" spans="1:9">
      <c r="A3" s="143"/>
      <c r="B3" s="143"/>
      <c r="C3" s="143"/>
      <c r="D3" s="143"/>
      <c r="E3" s="143"/>
      <c r="F3" s="143"/>
      <c r="G3" s="143"/>
      <c r="H3" s="143"/>
      <c r="I3" s="143"/>
    </row>
    <row r="4" spans="1:9">
      <c r="A4" s="143" t="s">
        <v>2</v>
      </c>
      <c r="B4" s="143"/>
      <c r="C4" s="143"/>
      <c r="D4" s="172" t="s">
        <v>3</v>
      </c>
      <c r="E4" s="143"/>
      <c r="F4" s="143"/>
      <c r="G4" s="143"/>
      <c r="H4" s="143"/>
      <c r="I4" s="143"/>
    </row>
    <row r="5" spans="1:9">
      <c r="A5" s="143" t="s">
        <v>4</v>
      </c>
      <c r="B5" s="143"/>
      <c r="C5" s="143"/>
      <c r="D5" s="143" t="s">
        <v>5</v>
      </c>
      <c r="E5" s="143"/>
      <c r="F5" s="143"/>
      <c r="G5" s="143"/>
      <c r="H5" s="143"/>
      <c r="I5" s="143"/>
    </row>
    <row r="6" spans="1:9">
      <c r="A6" s="143" t="s">
        <v>6</v>
      </c>
      <c r="B6" s="143"/>
      <c r="C6" s="143"/>
      <c r="D6" s="143" t="s">
        <v>29</v>
      </c>
      <c r="E6" s="143"/>
      <c r="F6" s="143"/>
      <c r="G6" s="143"/>
      <c r="H6" s="143"/>
      <c r="I6" s="143"/>
    </row>
    <row r="7" spans="1:9">
      <c r="A7" s="144" t="s">
        <v>7</v>
      </c>
      <c r="B7" s="144"/>
      <c r="C7" s="144"/>
      <c r="D7" s="243" t="s">
        <v>35</v>
      </c>
      <c r="E7" s="243"/>
      <c r="F7" s="243"/>
      <c r="G7" s="243"/>
      <c r="H7" s="5"/>
      <c r="I7" s="5"/>
    </row>
    <row r="8" spans="1:9">
      <c r="A8" s="143"/>
      <c r="B8" s="143"/>
      <c r="C8" s="143"/>
      <c r="D8" s="143"/>
      <c r="E8" s="143"/>
      <c r="F8" s="143"/>
      <c r="G8" s="143"/>
      <c r="H8" s="143"/>
      <c r="I8" s="143"/>
    </row>
    <row r="9" spans="1:9" ht="64.5" customHeight="1">
      <c r="A9" s="243" t="s">
        <v>32</v>
      </c>
      <c r="B9" s="243"/>
      <c r="C9" s="243"/>
      <c r="D9" s="243"/>
      <c r="E9" s="243"/>
      <c r="F9" s="243"/>
      <c r="G9" s="243"/>
      <c r="H9" s="243"/>
      <c r="I9" s="243"/>
    </row>
    <row r="10" spans="1:9">
      <c r="A10" s="143"/>
      <c r="B10" s="143"/>
      <c r="C10" s="143"/>
      <c r="D10" s="143"/>
      <c r="E10" s="143"/>
      <c r="F10" s="143"/>
      <c r="G10" s="143"/>
      <c r="H10" s="143"/>
      <c r="I10" s="143"/>
    </row>
    <row r="11" spans="1:9">
      <c r="A11" s="143" t="s">
        <v>36</v>
      </c>
      <c r="B11" s="143"/>
      <c r="C11" s="143"/>
      <c r="D11" s="143"/>
      <c r="E11" s="143"/>
      <c r="F11" s="143"/>
      <c r="G11" s="143"/>
      <c r="H11" s="143"/>
      <c r="I11" s="143"/>
    </row>
    <row r="12" spans="1:9">
      <c r="A12" s="244" t="s">
        <v>8</v>
      </c>
      <c r="B12" s="244" t="s">
        <v>9</v>
      </c>
      <c r="C12" s="244" t="s">
        <v>10</v>
      </c>
      <c r="D12" s="244" t="s">
        <v>11</v>
      </c>
      <c r="E12" s="246" t="s">
        <v>12</v>
      </c>
      <c r="F12" s="247"/>
      <c r="G12" s="244" t="s">
        <v>13</v>
      </c>
      <c r="H12" s="248" t="s">
        <v>14</v>
      </c>
      <c r="I12" s="248"/>
    </row>
    <row r="13" spans="1:9">
      <c r="A13" s="245"/>
      <c r="B13" s="245"/>
      <c r="C13" s="245"/>
      <c r="D13" s="245"/>
      <c r="E13" s="173" t="s">
        <v>15</v>
      </c>
      <c r="F13" s="173" t="s">
        <v>16</v>
      </c>
      <c r="G13" s="245"/>
      <c r="H13" s="174" t="s">
        <v>17</v>
      </c>
      <c r="I13" s="174" t="s">
        <v>18</v>
      </c>
    </row>
    <row r="14" spans="1:9" ht="50.25" customHeight="1">
      <c r="A14" s="187">
        <v>1</v>
      </c>
      <c r="B14" s="188">
        <v>525112</v>
      </c>
      <c r="C14" s="189" t="s">
        <v>313</v>
      </c>
      <c r="D14" s="35" t="s">
        <v>310</v>
      </c>
      <c r="E14" s="36"/>
      <c r="F14" s="37"/>
      <c r="G14" s="38">
        <v>2263000</v>
      </c>
      <c r="H14" s="38">
        <f>G14*100/110*10%</f>
        <v>205727.27272727274</v>
      </c>
      <c r="I14" s="190">
        <f>G14*2%</f>
        <v>45260</v>
      </c>
    </row>
    <row r="15" spans="1:9" ht="79.5" customHeight="1">
      <c r="A15" s="191">
        <v>2</v>
      </c>
      <c r="B15" s="192">
        <v>525112</v>
      </c>
      <c r="C15" s="193" t="s">
        <v>311</v>
      </c>
      <c r="D15" s="194" t="s">
        <v>312</v>
      </c>
      <c r="E15" s="195"/>
      <c r="F15" s="196"/>
      <c r="G15" s="197">
        <v>3480000</v>
      </c>
      <c r="H15" s="197">
        <f>G15*100/110*10%</f>
        <v>316363.63636363641</v>
      </c>
      <c r="I15" s="198">
        <f>G15*2%</f>
        <v>69600</v>
      </c>
    </row>
    <row r="16" spans="1:9" ht="85.5" customHeight="1">
      <c r="A16" s="191">
        <v>3</v>
      </c>
      <c r="B16" s="192">
        <v>525112</v>
      </c>
      <c r="C16" s="199" t="s">
        <v>366</v>
      </c>
      <c r="D16" s="124" t="s">
        <v>365</v>
      </c>
      <c r="E16" s="200"/>
      <c r="F16" s="201"/>
      <c r="G16" s="202">
        <v>19800000</v>
      </c>
      <c r="H16" s="197">
        <f>G16*100/110*10%</f>
        <v>1800000</v>
      </c>
      <c r="I16" s="198">
        <f>G16*2%</f>
        <v>396000</v>
      </c>
    </row>
    <row r="17" spans="1:9" ht="67.5" customHeight="1">
      <c r="A17" s="191">
        <v>4</v>
      </c>
      <c r="B17" s="192">
        <v>525112</v>
      </c>
      <c r="C17" s="199" t="s">
        <v>370</v>
      </c>
      <c r="D17" s="124" t="s">
        <v>372</v>
      </c>
      <c r="E17" s="200"/>
      <c r="F17" s="201"/>
      <c r="G17" s="202">
        <v>300000</v>
      </c>
      <c r="H17" s="197"/>
      <c r="I17" s="198"/>
    </row>
    <row r="18" spans="1:9" ht="66" customHeight="1">
      <c r="A18" s="191">
        <v>5</v>
      </c>
      <c r="B18" s="192">
        <v>525112</v>
      </c>
      <c r="C18" s="199" t="s">
        <v>371</v>
      </c>
      <c r="D18" s="124" t="s">
        <v>372</v>
      </c>
      <c r="E18" s="200"/>
      <c r="F18" s="201"/>
      <c r="G18" s="202">
        <v>700000</v>
      </c>
      <c r="H18" s="197"/>
      <c r="I18" s="198"/>
    </row>
    <row r="19" spans="1:9" ht="96" customHeight="1">
      <c r="A19" s="191">
        <v>6</v>
      </c>
      <c r="B19" s="192">
        <v>525112</v>
      </c>
      <c r="C19" s="199" t="s">
        <v>429</v>
      </c>
      <c r="D19" s="124" t="s">
        <v>426</v>
      </c>
      <c r="E19" s="200"/>
      <c r="F19" s="201"/>
      <c r="G19" s="202">
        <v>1200000</v>
      </c>
      <c r="H19" s="197"/>
      <c r="I19" s="198"/>
    </row>
    <row r="20" spans="1:9" ht="89.25" customHeight="1">
      <c r="A20" s="203">
        <v>7</v>
      </c>
      <c r="B20" s="204">
        <v>525112</v>
      </c>
      <c r="C20" s="205" t="s">
        <v>428</v>
      </c>
      <c r="D20" s="206" t="s">
        <v>427</v>
      </c>
      <c r="E20" s="207"/>
      <c r="F20" s="208"/>
      <c r="G20" s="209">
        <v>2400000</v>
      </c>
      <c r="H20" s="210"/>
      <c r="I20" s="211">
        <f>G20*4%</f>
        <v>96000</v>
      </c>
    </row>
    <row r="21" spans="1:9">
      <c r="A21" s="175"/>
      <c r="B21" s="178"/>
      <c r="C21" s="145" t="s">
        <v>19</v>
      </c>
      <c r="D21" s="173"/>
      <c r="E21" s="178"/>
      <c r="F21" s="178"/>
      <c r="G21" s="179">
        <f>SUM(G14:G20)</f>
        <v>30143000</v>
      </c>
      <c r="H21" s="179">
        <f>SUM(H14:H16)</f>
        <v>2322090.9090909092</v>
      </c>
      <c r="I21" s="179">
        <f>SUM(I14:I16)</f>
        <v>510860</v>
      </c>
    </row>
    <row r="22" spans="1:9">
      <c r="A22" s="147"/>
      <c r="B22" s="147"/>
      <c r="C22" s="146"/>
      <c r="D22" s="180"/>
      <c r="E22" s="181"/>
      <c r="F22" s="181"/>
      <c r="G22" s="182"/>
      <c r="H22" s="143"/>
      <c r="I22" s="143"/>
    </row>
    <row r="23" spans="1:9" ht="30.75" customHeight="1">
      <c r="A23" s="239" t="s">
        <v>20</v>
      </c>
      <c r="B23" s="239"/>
      <c r="C23" s="239"/>
      <c r="D23" s="239"/>
      <c r="E23" s="239"/>
      <c r="F23" s="239"/>
      <c r="G23" s="239"/>
      <c r="H23" s="239"/>
      <c r="I23" s="239"/>
    </row>
    <row r="24" spans="1:9" ht="10.5" customHeight="1">
      <c r="A24" s="147"/>
      <c r="B24" s="147"/>
      <c r="C24" s="146"/>
      <c r="D24" s="180"/>
      <c r="E24" s="181"/>
      <c r="F24" s="181"/>
      <c r="G24" s="182"/>
      <c r="H24" s="143"/>
      <c r="I24" s="143"/>
    </row>
    <row r="25" spans="1:9">
      <c r="A25" s="147"/>
      <c r="B25" s="240" t="s">
        <v>21</v>
      </c>
      <c r="C25" s="240"/>
      <c r="D25" s="240"/>
      <c r="E25" s="181"/>
      <c r="F25" s="181"/>
      <c r="G25" s="182"/>
      <c r="H25" s="143"/>
      <c r="I25" s="143"/>
    </row>
    <row r="26" spans="1:9" ht="12.75" customHeight="1">
      <c r="A26" s="241"/>
      <c r="B26" s="241"/>
      <c r="C26" s="241"/>
      <c r="D26" s="181"/>
      <c r="E26" s="181"/>
      <c r="F26" s="181"/>
      <c r="G26" s="143"/>
      <c r="H26" s="143"/>
      <c r="I26" s="143"/>
    </row>
    <row r="27" spans="1:9">
      <c r="A27" s="143"/>
      <c r="B27" s="143"/>
      <c r="C27" s="147" t="s">
        <v>22</v>
      </c>
      <c r="D27" s="143"/>
      <c r="E27" s="181"/>
      <c r="F27" s="181"/>
      <c r="G27" s="181" t="s">
        <v>23</v>
      </c>
      <c r="H27" s="143"/>
      <c r="I27" s="143"/>
    </row>
    <row r="28" spans="1:9">
      <c r="A28" s="143"/>
      <c r="B28" s="143"/>
      <c r="C28" s="117" t="s">
        <v>24</v>
      </c>
      <c r="D28" s="143"/>
      <c r="E28" s="143"/>
      <c r="F28" s="143"/>
      <c r="G28" s="117" t="s">
        <v>25</v>
      </c>
      <c r="H28" s="143"/>
      <c r="I28" s="143"/>
    </row>
    <row r="29" spans="1:9">
      <c r="A29" s="143"/>
      <c r="B29" s="143"/>
      <c r="D29" s="143"/>
      <c r="E29" s="143"/>
      <c r="F29" s="143"/>
      <c r="G29" s="117" t="s">
        <v>26</v>
      </c>
      <c r="H29" s="143"/>
      <c r="I29" s="143"/>
    </row>
    <row r="30" spans="1:9">
      <c r="A30" s="143"/>
      <c r="B30" s="143"/>
      <c r="D30" s="143"/>
      <c r="E30" s="143"/>
      <c r="F30" s="143"/>
      <c r="H30" s="143"/>
      <c r="I30" s="143"/>
    </row>
    <row r="31" spans="1:9">
      <c r="A31" s="143"/>
      <c r="B31" s="143"/>
      <c r="C31" s="143"/>
      <c r="D31" s="143"/>
      <c r="E31" s="185"/>
      <c r="F31" s="186"/>
      <c r="H31" s="143"/>
      <c r="I31" s="143"/>
    </row>
    <row r="32" spans="1:9">
      <c r="A32" s="143"/>
      <c r="B32" s="143"/>
      <c r="C32" s="148" t="s">
        <v>30</v>
      </c>
      <c r="D32" s="143"/>
      <c r="E32" s="143"/>
      <c r="F32" s="143"/>
      <c r="G32" s="19" t="s">
        <v>27</v>
      </c>
      <c r="H32" s="143"/>
      <c r="I32" s="143"/>
    </row>
    <row r="33" spans="1:9">
      <c r="A33" s="143"/>
      <c r="B33" s="143"/>
      <c r="C33" s="21" t="s">
        <v>31</v>
      </c>
      <c r="D33" s="143"/>
      <c r="E33" s="143"/>
      <c r="F33" s="143"/>
      <c r="G33" s="21" t="s">
        <v>28</v>
      </c>
      <c r="H33" s="143"/>
      <c r="I33" s="143"/>
    </row>
  </sheetData>
  <mergeCells count="14">
    <mergeCell ref="A23:I23"/>
    <mergeCell ref="B25:D25"/>
    <mergeCell ref="A26:C26"/>
    <mergeCell ref="A1:I1"/>
    <mergeCell ref="A2:I2"/>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5.xml><?xml version="1.0" encoding="utf-8"?>
<worksheet xmlns="http://schemas.openxmlformats.org/spreadsheetml/2006/main" xmlns:r="http://schemas.openxmlformats.org/officeDocument/2006/relationships">
  <dimension ref="A1:I57"/>
  <sheetViews>
    <sheetView topLeftCell="A42" workbookViewId="0">
      <selection activeCell="I44" sqref="I44"/>
    </sheetView>
  </sheetViews>
  <sheetFormatPr defaultRowHeight="18.75"/>
  <cols>
    <col min="1" max="1" width="2.59765625" style="117" customWidth="1"/>
    <col min="2" max="2" width="7.69921875" style="117" customWidth="1"/>
    <col min="3" max="3" width="17.5" style="117" customWidth="1"/>
    <col min="4" max="4" width="20.3984375" style="117" customWidth="1"/>
    <col min="5" max="5" width="8.5" style="117" customWidth="1"/>
    <col min="6" max="6" width="2.8984375" style="117" customWidth="1"/>
    <col min="7" max="7" width="9.5" style="117" customWidth="1"/>
    <col min="8" max="9" width="7.796875" style="117" customWidth="1"/>
    <col min="11" max="12" width="9.19921875" bestFit="1" customWidth="1"/>
  </cols>
  <sheetData>
    <row r="1" spans="1:9">
      <c r="A1" s="242" t="s">
        <v>0</v>
      </c>
      <c r="B1" s="242"/>
      <c r="C1" s="242"/>
      <c r="D1" s="242"/>
      <c r="E1" s="242"/>
      <c r="F1" s="242"/>
      <c r="G1" s="242"/>
      <c r="H1" s="242"/>
      <c r="I1" s="242"/>
    </row>
    <row r="2" spans="1:9">
      <c r="A2" s="242" t="s">
        <v>1</v>
      </c>
      <c r="B2" s="242"/>
      <c r="C2" s="242"/>
      <c r="D2" s="242"/>
      <c r="E2" s="242"/>
      <c r="F2" s="242"/>
      <c r="G2" s="242"/>
      <c r="H2" s="242"/>
      <c r="I2" s="242"/>
    </row>
    <row r="3" spans="1:9">
      <c r="A3" s="143"/>
      <c r="B3" s="143"/>
      <c r="C3" s="143"/>
      <c r="D3" s="143"/>
      <c r="E3" s="143"/>
      <c r="F3" s="143"/>
      <c r="G3" s="143"/>
      <c r="H3" s="143"/>
      <c r="I3" s="143"/>
    </row>
    <row r="4" spans="1:9">
      <c r="A4" s="143" t="s">
        <v>2</v>
      </c>
      <c r="B4" s="143"/>
      <c r="C4" s="143"/>
      <c r="D4" s="172" t="s">
        <v>3</v>
      </c>
      <c r="E4" s="143"/>
      <c r="F4" s="143"/>
      <c r="G4" s="143"/>
      <c r="H4" s="143"/>
      <c r="I4" s="143"/>
    </row>
    <row r="5" spans="1:9">
      <c r="A5" s="143" t="s">
        <v>4</v>
      </c>
      <c r="B5" s="143"/>
      <c r="C5" s="143"/>
      <c r="D5" s="143" t="s">
        <v>5</v>
      </c>
      <c r="E5" s="143"/>
      <c r="F5" s="143"/>
      <c r="G5" s="143"/>
      <c r="H5" s="143"/>
      <c r="I5" s="143"/>
    </row>
    <row r="6" spans="1:9">
      <c r="A6" s="143" t="s">
        <v>6</v>
      </c>
      <c r="B6" s="143"/>
      <c r="C6" s="143"/>
      <c r="D6" s="143" t="s">
        <v>29</v>
      </c>
      <c r="E6" s="143"/>
      <c r="F6" s="143"/>
      <c r="G6" s="143"/>
      <c r="H6" s="143"/>
      <c r="I6" s="143"/>
    </row>
    <row r="7" spans="1:9" ht="18.75" customHeight="1">
      <c r="A7" s="144" t="s">
        <v>7</v>
      </c>
      <c r="B7" s="144"/>
      <c r="C7" s="144"/>
      <c r="D7" s="243" t="s">
        <v>376</v>
      </c>
      <c r="E7" s="243"/>
      <c r="F7" s="243"/>
      <c r="G7" s="243"/>
      <c r="H7" s="5"/>
      <c r="I7" s="5"/>
    </row>
    <row r="8" spans="1:9">
      <c r="A8" s="143"/>
      <c r="B8" s="143"/>
      <c r="C8" s="143"/>
      <c r="D8" s="143"/>
      <c r="E8" s="143"/>
      <c r="F8" s="143"/>
      <c r="G8" s="143"/>
      <c r="H8" s="143"/>
      <c r="I8" s="143"/>
    </row>
    <row r="9" spans="1:9" ht="64.5" customHeight="1">
      <c r="A9" s="243" t="s">
        <v>32</v>
      </c>
      <c r="B9" s="243"/>
      <c r="C9" s="243"/>
      <c r="D9" s="243"/>
      <c r="E9" s="243"/>
      <c r="F9" s="243"/>
      <c r="G9" s="243"/>
      <c r="H9" s="243"/>
      <c r="I9" s="243"/>
    </row>
    <row r="10" spans="1:9">
      <c r="A10" s="143"/>
      <c r="B10" s="143"/>
      <c r="C10" s="143"/>
      <c r="D10" s="143"/>
      <c r="E10" s="143"/>
      <c r="F10" s="143"/>
      <c r="G10" s="143"/>
      <c r="H10" s="143"/>
      <c r="I10" s="143"/>
    </row>
    <row r="11" spans="1:9">
      <c r="A11" s="143" t="s">
        <v>377</v>
      </c>
      <c r="B11" s="143"/>
      <c r="C11" s="143"/>
      <c r="D11" s="143"/>
      <c r="E11" s="143"/>
      <c r="F11" s="143"/>
      <c r="G11" s="143"/>
      <c r="H11" s="143"/>
      <c r="I11" s="143"/>
    </row>
    <row r="12" spans="1:9" ht="18.75" customHeight="1">
      <c r="A12" s="244" t="s">
        <v>8</v>
      </c>
      <c r="B12" s="244" t="s">
        <v>9</v>
      </c>
      <c r="C12" s="244" t="s">
        <v>10</v>
      </c>
      <c r="D12" s="244" t="s">
        <v>11</v>
      </c>
      <c r="E12" s="246" t="s">
        <v>12</v>
      </c>
      <c r="F12" s="247"/>
      <c r="G12" s="244" t="s">
        <v>13</v>
      </c>
      <c r="H12" s="249" t="s">
        <v>14</v>
      </c>
      <c r="I12" s="250"/>
    </row>
    <row r="13" spans="1:9">
      <c r="A13" s="245"/>
      <c r="B13" s="245"/>
      <c r="C13" s="245"/>
      <c r="D13" s="245"/>
      <c r="E13" s="173" t="s">
        <v>15</v>
      </c>
      <c r="F13" s="173" t="s">
        <v>16</v>
      </c>
      <c r="G13" s="245"/>
      <c r="H13" s="174" t="s">
        <v>17</v>
      </c>
      <c r="I13" s="174" t="s">
        <v>18</v>
      </c>
    </row>
    <row r="14" spans="1:9" ht="76.5" customHeight="1">
      <c r="A14" s="175">
        <v>1</v>
      </c>
      <c r="B14" s="176">
        <v>525113</v>
      </c>
      <c r="C14" s="111" t="s">
        <v>327</v>
      </c>
      <c r="D14" s="111" t="s">
        <v>326</v>
      </c>
      <c r="E14" s="112"/>
      <c r="F14" s="113"/>
      <c r="G14" s="114">
        <v>4000000</v>
      </c>
      <c r="H14" s="114"/>
      <c r="I14" s="177">
        <f t="shared" ref="I14:I42" si="0">G14*5%</f>
        <v>200000</v>
      </c>
    </row>
    <row r="15" spans="1:9" ht="76.5" customHeight="1">
      <c r="A15" s="175">
        <v>2</v>
      </c>
      <c r="B15" s="176">
        <v>525113</v>
      </c>
      <c r="C15" s="110" t="s">
        <v>325</v>
      </c>
      <c r="D15" s="111" t="s">
        <v>317</v>
      </c>
      <c r="E15" s="112"/>
      <c r="F15" s="113"/>
      <c r="G15" s="114">
        <v>4500000</v>
      </c>
      <c r="H15" s="114"/>
      <c r="I15" s="177">
        <f t="shared" si="0"/>
        <v>225000</v>
      </c>
    </row>
    <row r="16" spans="1:9" ht="76.5" customHeight="1">
      <c r="A16" s="175">
        <v>3</v>
      </c>
      <c r="B16" s="176">
        <v>525113</v>
      </c>
      <c r="C16" s="110" t="s">
        <v>324</v>
      </c>
      <c r="D16" s="111" t="s">
        <v>317</v>
      </c>
      <c r="E16" s="112"/>
      <c r="F16" s="113"/>
      <c r="G16" s="114">
        <v>3000000</v>
      </c>
      <c r="H16" s="114"/>
      <c r="I16" s="177">
        <f t="shared" si="0"/>
        <v>150000</v>
      </c>
    </row>
    <row r="17" spans="1:9" ht="76.5" customHeight="1">
      <c r="A17" s="175">
        <v>4</v>
      </c>
      <c r="B17" s="176">
        <v>525113</v>
      </c>
      <c r="C17" s="110" t="s">
        <v>323</v>
      </c>
      <c r="D17" s="111" t="s">
        <v>317</v>
      </c>
      <c r="E17" s="112"/>
      <c r="F17" s="113"/>
      <c r="G17" s="114">
        <v>4500000</v>
      </c>
      <c r="H17" s="114"/>
      <c r="I17" s="177">
        <f t="shared" si="0"/>
        <v>225000</v>
      </c>
    </row>
    <row r="18" spans="1:9" ht="76.5" customHeight="1">
      <c r="A18" s="175">
        <v>5</v>
      </c>
      <c r="B18" s="176">
        <v>525113</v>
      </c>
      <c r="C18" s="110" t="s">
        <v>322</v>
      </c>
      <c r="D18" s="111" t="s">
        <v>317</v>
      </c>
      <c r="E18" s="112"/>
      <c r="F18" s="113"/>
      <c r="G18" s="114">
        <v>6000000</v>
      </c>
      <c r="H18" s="114"/>
      <c r="I18" s="177">
        <f t="shared" si="0"/>
        <v>300000</v>
      </c>
    </row>
    <row r="19" spans="1:9" ht="76.5" customHeight="1">
      <c r="A19" s="175">
        <v>6</v>
      </c>
      <c r="B19" s="176">
        <v>525113</v>
      </c>
      <c r="C19" s="110" t="s">
        <v>321</v>
      </c>
      <c r="D19" s="111" t="s">
        <v>317</v>
      </c>
      <c r="E19" s="112"/>
      <c r="F19" s="113"/>
      <c r="G19" s="114">
        <v>3000000</v>
      </c>
      <c r="H19" s="114"/>
      <c r="I19" s="177">
        <f t="shared" si="0"/>
        <v>150000</v>
      </c>
    </row>
    <row r="20" spans="1:9" ht="76.5" customHeight="1">
      <c r="A20" s="175">
        <v>7</v>
      </c>
      <c r="B20" s="176">
        <v>525113</v>
      </c>
      <c r="C20" s="110" t="s">
        <v>320</v>
      </c>
      <c r="D20" s="111" t="s">
        <v>317</v>
      </c>
      <c r="E20" s="112"/>
      <c r="F20" s="113"/>
      <c r="G20" s="114">
        <v>3000000</v>
      </c>
      <c r="H20" s="114"/>
      <c r="I20" s="177">
        <f t="shared" si="0"/>
        <v>150000</v>
      </c>
    </row>
    <row r="21" spans="1:9" ht="76.5" customHeight="1">
      <c r="A21" s="175">
        <v>8</v>
      </c>
      <c r="B21" s="176">
        <v>525113</v>
      </c>
      <c r="C21" s="110" t="s">
        <v>319</v>
      </c>
      <c r="D21" s="111" t="s">
        <v>317</v>
      </c>
      <c r="E21" s="112"/>
      <c r="F21" s="113"/>
      <c r="G21" s="114">
        <v>3000000</v>
      </c>
      <c r="H21" s="114"/>
      <c r="I21" s="177">
        <f t="shared" si="0"/>
        <v>150000</v>
      </c>
    </row>
    <row r="22" spans="1:9" ht="76.5" customHeight="1">
      <c r="A22" s="175">
        <v>9</v>
      </c>
      <c r="B22" s="176">
        <v>525113</v>
      </c>
      <c r="C22" s="110" t="s">
        <v>318</v>
      </c>
      <c r="D22" s="111" t="s">
        <v>317</v>
      </c>
      <c r="E22" s="112"/>
      <c r="F22" s="113"/>
      <c r="G22" s="114">
        <v>3000000</v>
      </c>
      <c r="H22" s="114"/>
      <c r="I22" s="177">
        <f t="shared" si="0"/>
        <v>150000</v>
      </c>
    </row>
    <row r="23" spans="1:9" ht="76.5" customHeight="1">
      <c r="A23" s="175">
        <v>10</v>
      </c>
      <c r="B23" s="176">
        <v>525113</v>
      </c>
      <c r="C23" s="110" t="s">
        <v>316</v>
      </c>
      <c r="D23" s="111" t="s">
        <v>314</v>
      </c>
      <c r="E23" s="112"/>
      <c r="F23" s="113"/>
      <c r="G23" s="114">
        <v>7500000</v>
      </c>
      <c r="H23" s="114"/>
      <c r="I23" s="177">
        <f t="shared" si="0"/>
        <v>375000</v>
      </c>
    </row>
    <row r="24" spans="1:9" ht="76.5" customHeight="1">
      <c r="A24" s="175">
        <v>11</v>
      </c>
      <c r="B24" s="176">
        <v>525113</v>
      </c>
      <c r="C24" s="110" t="s">
        <v>315</v>
      </c>
      <c r="D24" s="111" t="s">
        <v>314</v>
      </c>
      <c r="E24" s="112"/>
      <c r="F24" s="113"/>
      <c r="G24" s="114">
        <v>5000000</v>
      </c>
      <c r="H24" s="114"/>
      <c r="I24" s="177">
        <f t="shared" si="0"/>
        <v>250000</v>
      </c>
    </row>
    <row r="25" spans="1:9" ht="76.5" customHeight="1">
      <c r="A25" s="175">
        <v>12</v>
      </c>
      <c r="B25" s="176">
        <v>525113</v>
      </c>
      <c r="C25" s="110" t="s">
        <v>338</v>
      </c>
      <c r="D25" s="111" t="s">
        <v>337</v>
      </c>
      <c r="E25" s="112"/>
      <c r="F25" s="113"/>
      <c r="G25" s="114">
        <v>2500000</v>
      </c>
      <c r="H25" s="114"/>
      <c r="I25" s="177">
        <f t="shared" si="0"/>
        <v>125000</v>
      </c>
    </row>
    <row r="26" spans="1:9" ht="76.5" customHeight="1">
      <c r="A26" s="175">
        <v>13</v>
      </c>
      <c r="B26" s="176">
        <v>525113</v>
      </c>
      <c r="C26" s="110" t="s">
        <v>340</v>
      </c>
      <c r="D26" s="111" t="s">
        <v>339</v>
      </c>
      <c r="E26" s="112"/>
      <c r="F26" s="113"/>
      <c r="G26" s="114">
        <v>2500000</v>
      </c>
      <c r="H26" s="114"/>
      <c r="I26" s="177">
        <f t="shared" si="0"/>
        <v>125000</v>
      </c>
    </row>
    <row r="27" spans="1:9" ht="76.5" customHeight="1">
      <c r="A27" s="175">
        <v>14</v>
      </c>
      <c r="B27" s="176">
        <v>525113</v>
      </c>
      <c r="C27" s="110" t="s">
        <v>342</v>
      </c>
      <c r="D27" s="111" t="s">
        <v>341</v>
      </c>
      <c r="E27" s="112"/>
      <c r="F27" s="113"/>
      <c r="G27" s="114">
        <v>3500000</v>
      </c>
      <c r="H27" s="114"/>
      <c r="I27" s="177">
        <f t="shared" si="0"/>
        <v>175000</v>
      </c>
    </row>
    <row r="28" spans="1:9" ht="76.5" customHeight="1">
      <c r="A28" s="175">
        <v>15</v>
      </c>
      <c r="B28" s="176">
        <v>525113</v>
      </c>
      <c r="C28" s="110" t="s">
        <v>344</v>
      </c>
      <c r="D28" s="111" t="s">
        <v>343</v>
      </c>
      <c r="E28" s="112"/>
      <c r="F28" s="113"/>
      <c r="G28" s="114">
        <v>3500000</v>
      </c>
      <c r="H28" s="114"/>
      <c r="I28" s="177">
        <f t="shared" si="0"/>
        <v>175000</v>
      </c>
    </row>
    <row r="29" spans="1:9" ht="76.5" customHeight="1">
      <c r="A29" s="175">
        <v>16</v>
      </c>
      <c r="B29" s="176">
        <v>525113</v>
      </c>
      <c r="C29" s="110" t="s">
        <v>367</v>
      </c>
      <c r="D29" s="111" t="s">
        <v>339</v>
      </c>
      <c r="E29" s="112"/>
      <c r="F29" s="113"/>
      <c r="G29" s="114">
        <v>2500000</v>
      </c>
      <c r="H29" s="114"/>
      <c r="I29" s="177">
        <f t="shared" si="0"/>
        <v>125000</v>
      </c>
    </row>
    <row r="30" spans="1:9" ht="76.5" customHeight="1">
      <c r="A30" s="175">
        <v>17</v>
      </c>
      <c r="B30" s="176">
        <v>525113</v>
      </c>
      <c r="C30" s="110" t="s">
        <v>369</v>
      </c>
      <c r="D30" s="111" t="s">
        <v>368</v>
      </c>
      <c r="E30" s="112"/>
      <c r="F30" s="113"/>
      <c r="G30" s="114">
        <v>3500000</v>
      </c>
      <c r="H30" s="114"/>
      <c r="I30" s="177">
        <f t="shared" si="0"/>
        <v>175000</v>
      </c>
    </row>
    <row r="31" spans="1:9" ht="76.5" customHeight="1">
      <c r="A31" s="175">
        <v>18</v>
      </c>
      <c r="B31" s="176">
        <v>525113</v>
      </c>
      <c r="C31" s="110" t="s">
        <v>345</v>
      </c>
      <c r="D31" s="111" t="s">
        <v>343</v>
      </c>
      <c r="E31" s="112"/>
      <c r="F31" s="113"/>
      <c r="G31" s="114">
        <v>3500000</v>
      </c>
      <c r="H31" s="114"/>
      <c r="I31" s="177">
        <f t="shared" si="0"/>
        <v>175000</v>
      </c>
    </row>
    <row r="32" spans="1:9" ht="76.5" customHeight="1">
      <c r="A32" s="175">
        <v>19</v>
      </c>
      <c r="B32" s="176">
        <v>525113</v>
      </c>
      <c r="C32" s="110" t="s">
        <v>384</v>
      </c>
      <c r="D32" s="111" t="s">
        <v>343</v>
      </c>
      <c r="E32" s="112"/>
      <c r="F32" s="113"/>
      <c r="G32" s="114">
        <v>3500000</v>
      </c>
      <c r="H32" s="114"/>
      <c r="I32" s="177">
        <f t="shared" ref="I32" si="1">G32*5%</f>
        <v>175000</v>
      </c>
    </row>
    <row r="33" spans="1:9" ht="76.5" customHeight="1">
      <c r="A33" s="175">
        <v>20</v>
      </c>
      <c r="B33" s="176">
        <v>525113</v>
      </c>
      <c r="C33" s="110" t="s">
        <v>347</v>
      </c>
      <c r="D33" s="111" t="s">
        <v>346</v>
      </c>
      <c r="E33" s="112"/>
      <c r="F33" s="113"/>
      <c r="G33" s="114">
        <v>2100000</v>
      </c>
      <c r="H33" s="114"/>
      <c r="I33" s="177">
        <f t="shared" si="0"/>
        <v>105000</v>
      </c>
    </row>
    <row r="34" spans="1:9" ht="76.5" customHeight="1">
      <c r="A34" s="175">
        <v>21</v>
      </c>
      <c r="B34" s="176">
        <v>525113</v>
      </c>
      <c r="C34" s="110" t="s">
        <v>349</v>
      </c>
      <c r="D34" s="111" t="s">
        <v>348</v>
      </c>
      <c r="E34" s="112"/>
      <c r="F34" s="113"/>
      <c r="G34" s="114">
        <v>1500000</v>
      </c>
      <c r="H34" s="114"/>
      <c r="I34" s="177">
        <f t="shared" si="0"/>
        <v>75000</v>
      </c>
    </row>
    <row r="35" spans="1:9" ht="76.5" customHeight="1">
      <c r="A35" s="175">
        <v>22</v>
      </c>
      <c r="B35" s="176">
        <v>525113</v>
      </c>
      <c r="C35" s="110" t="s">
        <v>351</v>
      </c>
      <c r="D35" s="111" t="s">
        <v>350</v>
      </c>
      <c r="E35" s="112"/>
      <c r="F35" s="113"/>
      <c r="G35" s="114">
        <v>3000000</v>
      </c>
      <c r="H35" s="114"/>
      <c r="I35" s="177">
        <f t="shared" si="0"/>
        <v>150000</v>
      </c>
    </row>
    <row r="36" spans="1:9" ht="76.5" customHeight="1">
      <c r="A36" s="175">
        <v>23</v>
      </c>
      <c r="B36" s="176">
        <v>525113</v>
      </c>
      <c r="C36" s="110" t="s">
        <v>352</v>
      </c>
      <c r="D36" s="111" t="s">
        <v>350</v>
      </c>
      <c r="E36" s="112"/>
      <c r="F36" s="113"/>
      <c r="G36" s="114">
        <v>3000000</v>
      </c>
      <c r="H36" s="114"/>
      <c r="I36" s="177">
        <f t="shared" si="0"/>
        <v>150000</v>
      </c>
    </row>
    <row r="37" spans="1:9" ht="76.5" customHeight="1">
      <c r="A37" s="175">
        <v>24</v>
      </c>
      <c r="B37" s="176">
        <v>525113</v>
      </c>
      <c r="C37" s="110" t="s">
        <v>353</v>
      </c>
      <c r="D37" s="111" t="s">
        <v>350</v>
      </c>
      <c r="E37" s="112"/>
      <c r="F37" s="113"/>
      <c r="G37" s="114">
        <v>3000000</v>
      </c>
      <c r="H37" s="114"/>
      <c r="I37" s="177">
        <f t="shared" si="0"/>
        <v>150000</v>
      </c>
    </row>
    <row r="38" spans="1:9" ht="76.5" customHeight="1">
      <c r="A38" s="175">
        <v>25</v>
      </c>
      <c r="B38" s="176">
        <v>525113</v>
      </c>
      <c r="C38" s="110" t="s">
        <v>355</v>
      </c>
      <c r="D38" s="111" t="s">
        <v>354</v>
      </c>
      <c r="E38" s="112"/>
      <c r="F38" s="113"/>
      <c r="G38" s="114">
        <v>1500000</v>
      </c>
      <c r="H38" s="114"/>
      <c r="I38" s="177">
        <f t="shared" si="0"/>
        <v>75000</v>
      </c>
    </row>
    <row r="39" spans="1:9" ht="76.5" customHeight="1">
      <c r="A39" s="175">
        <v>26</v>
      </c>
      <c r="B39" s="176">
        <v>525113</v>
      </c>
      <c r="C39" s="110" t="s">
        <v>357</v>
      </c>
      <c r="D39" s="111" t="s">
        <v>356</v>
      </c>
      <c r="E39" s="112"/>
      <c r="F39" s="113"/>
      <c r="G39" s="114">
        <v>3000000</v>
      </c>
      <c r="H39" s="114"/>
      <c r="I39" s="177">
        <f t="shared" si="0"/>
        <v>150000</v>
      </c>
    </row>
    <row r="40" spans="1:9" ht="76.5" customHeight="1">
      <c r="A40" s="175">
        <v>27</v>
      </c>
      <c r="B40" s="176">
        <v>525113</v>
      </c>
      <c r="C40" s="110" t="s">
        <v>359</v>
      </c>
      <c r="D40" s="111" t="s">
        <v>358</v>
      </c>
      <c r="E40" s="112"/>
      <c r="F40" s="113"/>
      <c r="G40" s="114">
        <v>3000000</v>
      </c>
      <c r="H40" s="114"/>
      <c r="I40" s="177">
        <f t="shared" si="0"/>
        <v>150000</v>
      </c>
    </row>
    <row r="41" spans="1:9" ht="76.5" customHeight="1">
      <c r="A41" s="175">
        <v>28</v>
      </c>
      <c r="B41" s="176">
        <v>525113</v>
      </c>
      <c r="C41" s="110" t="s">
        <v>361</v>
      </c>
      <c r="D41" s="111" t="s">
        <v>360</v>
      </c>
      <c r="E41" s="112"/>
      <c r="F41" s="113"/>
      <c r="G41" s="114">
        <v>3000000</v>
      </c>
      <c r="H41" s="114"/>
      <c r="I41" s="177">
        <f t="shared" si="0"/>
        <v>150000</v>
      </c>
    </row>
    <row r="42" spans="1:9" ht="76.5" customHeight="1">
      <c r="A42" s="175">
        <v>29</v>
      </c>
      <c r="B42" s="176">
        <v>525113</v>
      </c>
      <c r="C42" s="110" t="s">
        <v>362</v>
      </c>
      <c r="D42" s="111" t="s">
        <v>354</v>
      </c>
      <c r="E42" s="112"/>
      <c r="F42" s="113"/>
      <c r="G42" s="114">
        <v>3000000</v>
      </c>
      <c r="H42" s="114"/>
      <c r="I42" s="177">
        <f t="shared" si="0"/>
        <v>150000</v>
      </c>
    </row>
    <row r="43" spans="1:9" ht="76.5" customHeight="1">
      <c r="A43" s="175">
        <v>30</v>
      </c>
      <c r="B43" s="176">
        <v>525113</v>
      </c>
      <c r="C43" s="110" t="s">
        <v>364</v>
      </c>
      <c r="D43" s="111" t="s">
        <v>363</v>
      </c>
      <c r="E43" s="112"/>
      <c r="F43" s="113"/>
      <c r="G43" s="114">
        <v>13650000</v>
      </c>
      <c r="H43" s="114"/>
      <c r="I43" s="177">
        <f>G43*4%</f>
        <v>546000</v>
      </c>
    </row>
    <row r="44" spans="1:9" ht="76.5" customHeight="1">
      <c r="A44" s="175">
        <v>31</v>
      </c>
      <c r="B44" s="176">
        <v>525113</v>
      </c>
      <c r="C44" s="110" t="s">
        <v>364</v>
      </c>
      <c r="D44" s="111" t="s">
        <v>420</v>
      </c>
      <c r="E44" s="112"/>
      <c r="F44" s="113"/>
      <c r="G44" s="114">
        <v>13650000</v>
      </c>
      <c r="H44" s="114"/>
      <c r="I44" s="177">
        <f>G44*4%</f>
        <v>546000</v>
      </c>
    </row>
    <row r="45" spans="1:9">
      <c r="A45" s="175"/>
      <c r="B45" s="178"/>
      <c r="C45" s="145" t="s">
        <v>19</v>
      </c>
      <c r="D45" s="173"/>
      <c r="E45" s="178"/>
      <c r="F45" s="178"/>
      <c r="G45" s="179">
        <f>SUM(G14:G44)</f>
        <v>124900000</v>
      </c>
      <c r="H45" s="179">
        <f t="shared" ref="H45:I45" si="2">SUM(H14:H44)</f>
        <v>0</v>
      </c>
      <c r="I45" s="179">
        <f t="shared" si="2"/>
        <v>5972000</v>
      </c>
    </row>
    <row r="46" spans="1:9">
      <c r="A46" s="147"/>
      <c r="B46" s="147"/>
      <c r="C46" s="146"/>
      <c r="D46" s="180"/>
      <c r="E46" s="181"/>
      <c r="F46" s="181"/>
      <c r="G46" s="182"/>
      <c r="H46" s="143"/>
      <c r="I46" s="143"/>
    </row>
    <row r="47" spans="1:9" ht="39.75" customHeight="1">
      <c r="A47" s="239" t="s">
        <v>20</v>
      </c>
      <c r="B47" s="239"/>
      <c r="C47" s="239"/>
      <c r="D47" s="239"/>
      <c r="E47" s="239"/>
      <c r="F47" s="239"/>
      <c r="G47" s="239"/>
      <c r="H47" s="239"/>
      <c r="I47" s="239"/>
    </row>
    <row r="48" spans="1:9">
      <c r="A48" s="147"/>
      <c r="B48" s="147"/>
      <c r="C48" s="146"/>
      <c r="D48" s="180"/>
      <c r="E48" s="181"/>
      <c r="F48" s="181"/>
      <c r="G48" s="182"/>
      <c r="H48" s="143"/>
      <c r="I48" s="143"/>
    </row>
    <row r="49" spans="1:9">
      <c r="A49" s="147"/>
      <c r="B49" s="240" t="s">
        <v>21</v>
      </c>
      <c r="C49" s="240"/>
      <c r="D49" s="240"/>
      <c r="E49" s="181"/>
      <c r="F49" s="181"/>
      <c r="G49" s="182"/>
      <c r="H49" s="143"/>
      <c r="I49" s="143"/>
    </row>
    <row r="50" spans="1:9">
      <c r="A50" s="241"/>
      <c r="B50" s="241"/>
      <c r="C50" s="241"/>
      <c r="D50" s="181"/>
      <c r="E50" s="181"/>
      <c r="F50" s="181"/>
      <c r="G50" s="143"/>
      <c r="H50" s="143"/>
      <c r="I50" s="143"/>
    </row>
    <row r="51" spans="1:9">
      <c r="A51" s="143"/>
      <c r="B51" s="143"/>
      <c r="C51" s="147" t="s">
        <v>22</v>
      </c>
      <c r="D51" s="143"/>
      <c r="E51" s="181"/>
      <c r="F51" s="181"/>
      <c r="G51" s="181" t="s">
        <v>23</v>
      </c>
      <c r="H51" s="143"/>
      <c r="I51" s="143"/>
    </row>
    <row r="52" spans="1:9">
      <c r="A52" s="143"/>
      <c r="B52" s="143"/>
      <c r="C52" s="117" t="s">
        <v>24</v>
      </c>
      <c r="D52" s="143"/>
      <c r="E52" s="143"/>
      <c r="F52" s="143"/>
      <c r="G52" s="117" t="s">
        <v>25</v>
      </c>
      <c r="H52" s="143"/>
      <c r="I52" s="143"/>
    </row>
    <row r="53" spans="1:9">
      <c r="A53" s="143"/>
      <c r="B53" s="143"/>
      <c r="D53" s="143"/>
      <c r="E53" s="143"/>
      <c r="F53" s="143"/>
      <c r="G53" s="117" t="s">
        <v>26</v>
      </c>
      <c r="H53" s="143"/>
      <c r="I53" s="143"/>
    </row>
    <row r="54" spans="1:9">
      <c r="A54" s="143"/>
      <c r="B54" s="143"/>
      <c r="D54" s="143"/>
      <c r="E54" s="143"/>
      <c r="F54" s="143"/>
      <c r="H54" s="143"/>
      <c r="I54" s="143"/>
    </row>
    <row r="55" spans="1:9">
      <c r="A55" s="143"/>
      <c r="B55" s="143"/>
      <c r="C55" s="143"/>
      <c r="D55" s="143"/>
      <c r="E55" s="185"/>
      <c r="F55" s="186"/>
      <c r="H55" s="143"/>
      <c r="I55" s="143"/>
    </row>
    <row r="56" spans="1:9">
      <c r="A56" s="143"/>
      <c r="B56" s="143"/>
      <c r="C56" s="148" t="s">
        <v>30</v>
      </c>
      <c r="D56" s="143"/>
      <c r="E56" s="143"/>
      <c r="F56" s="143"/>
      <c r="G56" s="19" t="s">
        <v>27</v>
      </c>
      <c r="H56" s="143"/>
      <c r="I56" s="143"/>
    </row>
    <row r="57" spans="1:9">
      <c r="A57" s="143"/>
      <c r="B57" s="143"/>
      <c r="C57" s="21" t="s">
        <v>31</v>
      </c>
      <c r="D57" s="143"/>
      <c r="E57" s="143"/>
      <c r="F57" s="143"/>
      <c r="G57" s="21" t="s">
        <v>28</v>
      </c>
      <c r="H57" s="143"/>
      <c r="I57" s="143"/>
    </row>
  </sheetData>
  <mergeCells count="14">
    <mergeCell ref="H12:I12"/>
    <mergeCell ref="A47:I47"/>
    <mergeCell ref="B49:D49"/>
    <mergeCell ref="A50:C5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6.xml><?xml version="1.0" encoding="utf-8"?>
<worksheet xmlns="http://schemas.openxmlformats.org/spreadsheetml/2006/main" xmlns:r="http://schemas.openxmlformats.org/officeDocument/2006/relationships">
  <dimension ref="A1:I28"/>
  <sheetViews>
    <sheetView topLeftCell="A7" workbookViewId="0">
      <selection sqref="A1:I29"/>
    </sheetView>
  </sheetViews>
  <sheetFormatPr defaultRowHeight="18.75"/>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9.5" style="15" customWidth="1"/>
    <col min="8" max="9" width="7.796875" style="15" customWidth="1"/>
    <col min="11" max="12" width="9.19921875" bestFit="1" customWidth="1"/>
  </cols>
  <sheetData>
    <row r="1" spans="1:9">
      <c r="A1" s="230" t="s">
        <v>0</v>
      </c>
      <c r="B1" s="230"/>
      <c r="C1" s="230"/>
      <c r="D1" s="230"/>
      <c r="E1" s="230"/>
      <c r="F1" s="230"/>
      <c r="G1" s="230"/>
      <c r="H1" s="230"/>
      <c r="I1" s="230"/>
    </row>
    <row r="2" spans="1:9">
      <c r="A2" s="230" t="s">
        <v>1</v>
      </c>
      <c r="B2" s="230"/>
      <c r="C2" s="230"/>
      <c r="D2" s="230"/>
      <c r="E2" s="230"/>
      <c r="F2" s="230"/>
      <c r="G2" s="230"/>
      <c r="H2" s="230"/>
      <c r="I2" s="230"/>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ht="18.75" customHeight="1">
      <c r="A7" s="4" t="s">
        <v>7</v>
      </c>
      <c r="B7" s="4"/>
      <c r="C7" s="4"/>
      <c r="D7" s="231" t="s">
        <v>304</v>
      </c>
      <c r="E7" s="231"/>
      <c r="F7" s="231"/>
      <c r="G7" s="231"/>
      <c r="H7" s="5"/>
      <c r="I7" s="5"/>
    </row>
    <row r="8" spans="1:9">
      <c r="A8" s="1"/>
      <c r="B8" s="1"/>
      <c r="C8" s="1"/>
      <c r="D8" s="1"/>
      <c r="E8" s="1"/>
      <c r="F8" s="1"/>
      <c r="G8" s="2"/>
      <c r="H8" s="1"/>
      <c r="I8" s="1"/>
    </row>
    <row r="9" spans="1:9" ht="64.5" customHeight="1">
      <c r="A9" s="231" t="s">
        <v>32</v>
      </c>
      <c r="B9" s="231"/>
      <c r="C9" s="231"/>
      <c r="D9" s="231"/>
      <c r="E9" s="231"/>
      <c r="F9" s="231"/>
      <c r="G9" s="231"/>
      <c r="H9" s="231"/>
      <c r="I9" s="231"/>
    </row>
    <row r="10" spans="1:9">
      <c r="A10" s="1"/>
      <c r="B10" s="1"/>
      <c r="C10" s="1"/>
      <c r="D10" s="1"/>
      <c r="E10" s="1"/>
      <c r="F10" s="1"/>
      <c r="G10" s="2"/>
      <c r="H10" s="1"/>
      <c r="I10" s="1"/>
    </row>
    <row r="11" spans="1:9">
      <c r="A11" s="1" t="s">
        <v>305</v>
      </c>
      <c r="B11" s="1"/>
      <c r="C11" s="1"/>
      <c r="D11" s="1"/>
      <c r="E11" s="1"/>
      <c r="F11" s="1"/>
      <c r="G11" s="2"/>
      <c r="H11" s="1"/>
      <c r="I11" s="1"/>
    </row>
    <row r="12" spans="1:9" ht="18.75" customHeight="1">
      <c r="A12" s="232" t="s">
        <v>8</v>
      </c>
      <c r="B12" s="232" t="s">
        <v>9</v>
      </c>
      <c r="C12" s="232" t="s">
        <v>10</v>
      </c>
      <c r="D12" s="232" t="s">
        <v>11</v>
      </c>
      <c r="E12" s="234" t="s">
        <v>12</v>
      </c>
      <c r="F12" s="235"/>
      <c r="G12" s="236" t="s">
        <v>13</v>
      </c>
      <c r="H12" s="251" t="s">
        <v>14</v>
      </c>
      <c r="I12" s="252"/>
    </row>
    <row r="13" spans="1:9">
      <c r="A13" s="233"/>
      <c r="B13" s="233"/>
      <c r="C13" s="233"/>
      <c r="D13" s="233"/>
      <c r="E13" s="6" t="s">
        <v>15</v>
      </c>
      <c r="F13" s="6" t="s">
        <v>16</v>
      </c>
      <c r="G13" s="237"/>
      <c r="H13" s="7" t="s">
        <v>17</v>
      </c>
      <c r="I13" s="7" t="s">
        <v>18</v>
      </c>
    </row>
    <row r="14" spans="1:9" ht="76.5" customHeight="1">
      <c r="A14" s="27">
        <v>1</v>
      </c>
      <c r="B14" s="109">
        <v>525113</v>
      </c>
      <c r="C14" s="111" t="s">
        <v>379</v>
      </c>
      <c r="D14" s="111" t="s">
        <v>378</v>
      </c>
      <c r="E14" s="112"/>
      <c r="F14" s="113"/>
      <c r="G14" s="114">
        <v>600000</v>
      </c>
      <c r="H14" s="115"/>
      <c r="I14" s="116">
        <f t="shared" ref="I14:I15" si="0">G14*5%</f>
        <v>30000</v>
      </c>
    </row>
    <row r="15" spans="1:9" ht="76.5" customHeight="1">
      <c r="A15" s="27">
        <v>2</v>
      </c>
      <c r="B15" s="109">
        <v>525113</v>
      </c>
      <c r="C15" s="110" t="s">
        <v>381</v>
      </c>
      <c r="D15" s="111" t="s">
        <v>380</v>
      </c>
      <c r="E15" s="112"/>
      <c r="F15" s="113"/>
      <c r="G15" s="114">
        <v>300000</v>
      </c>
      <c r="H15" s="115"/>
      <c r="I15" s="116">
        <f t="shared" si="0"/>
        <v>15000</v>
      </c>
    </row>
    <row r="16" spans="1:9">
      <c r="A16" s="27"/>
      <c r="B16" s="8"/>
      <c r="C16" s="9" t="s">
        <v>19</v>
      </c>
      <c r="D16" s="6"/>
      <c r="E16" s="8"/>
      <c r="F16" s="8"/>
      <c r="G16" s="10">
        <f>SUM(G14:G15)</f>
        <v>900000</v>
      </c>
      <c r="H16" s="10">
        <f>SUM(H14:H15)</f>
        <v>0</v>
      </c>
      <c r="I16" s="10">
        <f>SUM(I14:I15)</f>
        <v>45000</v>
      </c>
    </row>
    <row r="17" spans="1:9">
      <c r="A17" s="108"/>
      <c r="B17" s="108"/>
      <c r="C17" s="107"/>
      <c r="D17" s="11"/>
      <c r="E17" s="12"/>
      <c r="F17" s="12"/>
      <c r="G17" s="13"/>
      <c r="H17" s="1"/>
      <c r="I17" s="1"/>
    </row>
    <row r="18" spans="1:9" ht="39.75" customHeight="1">
      <c r="A18" s="227" t="s">
        <v>20</v>
      </c>
      <c r="B18" s="227"/>
      <c r="C18" s="227"/>
      <c r="D18" s="227"/>
      <c r="E18" s="227"/>
      <c r="F18" s="227"/>
      <c r="G18" s="227"/>
      <c r="H18" s="227"/>
      <c r="I18" s="227"/>
    </row>
    <row r="19" spans="1:9">
      <c r="A19" s="108"/>
      <c r="B19" s="108"/>
      <c r="C19" s="107"/>
      <c r="D19" s="11"/>
      <c r="E19" s="12"/>
      <c r="F19" s="12"/>
      <c r="G19" s="13"/>
      <c r="H19" s="1"/>
      <c r="I19" s="1"/>
    </row>
    <row r="20" spans="1:9">
      <c r="A20" s="108"/>
      <c r="B20" s="228" t="s">
        <v>21</v>
      </c>
      <c r="C20" s="228"/>
      <c r="D20" s="228"/>
      <c r="E20" s="12"/>
      <c r="F20" s="12"/>
      <c r="G20" s="13"/>
      <c r="H20" s="1"/>
      <c r="I20" s="1"/>
    </row>
    <row r="21" spans="1:9">
      <c r="A21" s="229"/>
      <c r="B21" s="229"/>
      <c r="C21" s="229"/>
      <c r="D21" s="12"/>
      <c r="E21" s="12"/>
      <c r="F21" s="12"/>
      <c r="G21" s="2"/>
      <c r="H21" s="1"/>
      <c r="I21" s="1"/>
    </row>
    <row r="22" spans="1:9">
      <c r="A22" s="2"/>
      <c r="B22" s="2"/>
      <c r="C22" s="108" t="s">
        <v>22</v>
      </c>
      <c r="D22" s="2"/>
      <c r="E22" s="14"/>
      <c r="F22" s="14"/>
      <c r="G22" s="14" t="s">
        <v>23</v>
      </c>
      <c r="H22" s="2"/>
      <c r="I22" s="2"/>
    </row>
    <row r="23" spans="1:9">
      <c r="A23" s="2"/>
      <c r="B23" s="2"/>
      <c r="C23" s="15" t="s">
        <v>24</v>
      </c>
      <c r="D23" s="2"/>
      <c r="E23" s="2"/>
      <c r="F23" s="2"/>
      <c r="G23" s="15" t="s">
        <v>25</v>
      </c>
      <c r="H23" s="2"/>
      <c r="I23" s="2"/>
    </row>
    <row r="24" spans="1:9">
      <c r="A24" s="2"/>
      <c r="B24" s="2"/>
      <c r="D24" s="2"/>
      <c r="E24" s="2"/>
      <c r="F24" s="2"/>
      <c r="G24" s="15" t="s">
        <v>26</v>
      </c>
      <c r="H24" s="2"/>
      <c r="I24" s="2"/>
    </row>
    <row r="25" spans="1:9">
      <c r="A25" s="2"/>
      <c r="B25" s="2"/>
      <c r="D25" s="2"/>
      <c r="E25" s="2"/>
      <c r="F25" s="2"/>
      <c r="H25" s="2"/>
      <c r="I25" s="2"/>
    </row>
    <row r="26" spans="1:9">
      <c r="A26" s="2"/>
      <c r="B26" s="2"/>
      <c r="C26" s="1"/>
      <c r="D26" s="2"/>
      <c r="E26" s="16"/>
      <c r="F26" s="17"/>
      <c r="H26" s="2"/>
      <c r="I26" s="2"/>
    </row>
    <row r="27" spans="1:9">
      <c r="A27" s="2"/>
      <c r="B27" s="2"/>
      <c r="C27" s="18" t="s">
        <v>30</v>
      </c>
      <c r="D27" s="2"/>
      <c r="E27" s="2"/>
      <c r="F27" s="2"/>
      <c r="G27" s="19" t="s">
        <v>27</v>
      </c>
      <c r="H27" s="2"/>
      <c r="I27" s="2"/>
    </row>
    <row r="28" spans="1:9">
      <c r="A28" s="2"/>
      <c r="B28" s="2"/>
      <c r="C28" s="20" t="s">
        <v>31</v>
      </c>
      <c r="D28" s="2"/>
      <c r="E28" s="2"/>
      <c r="F28" s="2"/>
      <c r="G28" s="21" t="s">
        <v>28</v>
      </c>
      <c r="H28" s="2"/>
      <c r="I28" s="2"/>
    </row>
  </sheetData>
  <mergeCells count="14">
    <mergeCell ref="H12:I12"/>
    <mergeCell ref="A18:I18"/>
    <mergeCell ref="B20:D20"/>
    <mergeCell ref="A21:C21"/>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7.xml><?xml version="1.0" encoding="utf-8"?>
<worksheet xmlns="http://schemas.openxmlformats.org/spreadsheetml/2006/main" xmlns:r="http://schemas.openxmlformats.org/officeDocument/2006/relationships">
  <dimension ref="A1:I28"/>
  <sheetViews>
    <sheetView topLeftCell="A10" workbookViewId="0">
      <selection sqref="A1:I28"/>
    </sheetView>
  </sheetViews>
  <sheetFormatPr defaultRowHeight="18.75"/>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9.5" style="15" customWidth="1"/>
    <col min="8" max="9" width="7.796875" style="15" customWidth="1"/>
    <col min="11" max="12" width="9.19921875" bestFit="1" customWidth="1"/>
  </cols>
  <sheetData>
    <row r="1" spans="1:9">
      <c r="A1" s="230" t="s">
        <v>0</v>
      </c>
      <c r="B1" s="230"/>
      <c r="C1" s="230"/>
      <c r="D1" s="230"/>
      <c r="E1" s="230"/>
      <c r="F1" s="230"/>
      <c r="G1" s="230"/>
      <c r="H1" s="230"/>
      <c r="I1" s="230"/>
    </row>
    <row r="2" spans="1:9">
      <c r="A2" s="230" t="s">
        <v>1</v>
      </c>
      <c r="B2" s="230"/>
      <c r="C2" s="230"/>
      <c r="D2" s="230"/>
      <c r="E2" s="230"/>
      <c r="F2" s="230"/>
      <c r="G2" s="230"/>
      <c r="H2" s="230"/>
      <c r="I2" s="230"/>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ht="18.75" customHeight="1">
      <c r="A7" s="4" t="s">
        <v>7</v>
      </c>
      <c r="B7" s="4"/>
      <c r="C7" s="4"/>
      <c r="D7" s="231" t="s">
        <v>424</v>
      </c>
      <c r="E7" s="231"/>
      <c r="F7" s="231"/>
      <c r="G7" s="231"/>
      <c r="H7" s="5"/>
      <c r="I7" s="5"/>
    </row>
    <row r="8" spans="1:9">
      <c r="A8" s="1"/>
      <c r="B8" s="1"/>
      <c r="C8" s="1"/>
      <c r="D8" s="1"/>
      <c r="E8" s="1"/>
      <c r="F8" s="1"/>
      <c r="G8" s="2"/>
      <c r="H8" s="1"/>
      <c r="I8" s="1"/>
    </row>
    <row r="9" spans="1:9" ht="64.5" customHeight="1">
      <c r="A9" s="231" t="s">
        <v>32</v>
      </c>
      <c r="B9" s="231"/>
      <c r="C9" s="231"/>
      <c r="D9" s="231"/>
      <c r="E9" s="231"/>
      <c r="F9" s="231"/>
      <c r="G9" s="231"/>
      <c r="H9" s="231"/>
      <c r="I9" s="231"/>
    </row>
    <row r="10" spans="1:9">
      <c r="A10" s="1"/>
      <c r="B10" s="1"/>
      <c r="C10" s="1"/>
      <c r="D10" s="1"/>
      <c r="E10" s="1"/>
      <c r="F10" s="1"/>
      <c r="G10" s="2"/>
      <c r="H10" s="1"/>
      <c r="I10" s="1"/>
    </row>
    <row r="11" spans="1:9">
      <c r="A11" s="1" t="s">
        <v>425</v>
      </c>
      <c r="B11" s="1"/>
      <c r="C11" s="1"/>
      <c r="D11" s="1"/>
      <c r="E11" s="1"/>
      <c r="F11" s="1"/>
      <c r="G11" s="2"/>
      <c r="H11" s="1"/>
      <c r="I11" s="1"/>
    </row>
    <row r="12" spans="1:9" ht="18.75" customHeight="1">
      <c r="A12" s="232" t="s">
        <v>8</v>
      </c>
      <c r="B12" s="232" t="s">
        <v>9</v>
      </c>
      <c r="C12" s="232" t="s">
        <v>10</v>
      </c>
      <c r="D12" s="232" t="s">
        <v>11</v>
      </c>
      <c r="E12" s="234" t="s">
        <v>12</v>
      </c>
      <c r="F12" s="235"/>
      <c r="G12" s="236" t="s">
        <v>13</v>
      </c>
      <c r="H12" s="251" t="s">
        <v>14</v>
      </c>
      <c r="I12" s="252"/>
    </row>
    <row r="13" spans="1:9">
      <c r="A13" s="233"/>
      <c r="B13" s="233"/>
      <c r="C13" s="233"/>
      <c r="D13" s="233"/>
      <c r="E13" s="6" t="s">
        <v>15</v>
      </c>
      <c r="F13" s="6" t="s">
        <v>16</v>
      </c>
      <c r="G13" s="237"/>
      <c r="H13" s="7" t="s">
        <v>17</v>
      </c>
      <c r="I13" s="7" t="s">
        <v>18</v>
      </c>
    </row>
    <row r="14" spans="1:9" ht="86.25" customHeight="1">
      <c r="A14" s="23">
        <v>1</v>
      </c>
      <c r="B14" s="109">
        <v>525113</v>
      </c>
      <c r="C14" s="110" t="s">
        <v>421</v>
      </c>
      <c r="D14" s="111" t="s">
        <v>422</v>
      </c>
      <c r="E14" s="112"/>
      <c r="F14" s="113"/>
      <c r="G14" s="114">
        <v>600000</v>
      </c>
      <c r="H14" s="115"/>
      <c r="I14" s="116">
        <f t="shared" ref="I14" si="0">G14*5%</f>
        <v>30000</v>
      </c>
    </row>
    <row r="15" spans="1:9" ht="86.25" customHeight="1">
      <c r="A15" s="171">
        <v>2</v>
      </c>
      <c r="B15" s="109">
        <v>525113</v>
      </c>
      <c r="C15" s="110" t="s">
        <v>423</v>
      </c>
      <c r="D15" s="111" t="s">
        <v>422</v>
      </c>
      <c r="E15" s="112"/>
      <c r="F15" s="113"/>
      <c r="G15" s="114">
        <v>1800000</v>
      </c>
      <c r="H15" s="115"/>
      <c r="I15" s="116">
        <f>G15*5%</f>
        <v>90000</v>
      </c>
    </row>
    <row r="16" spans="1:9">
      <c r="A16" s="27"/>
      <c r="B16" s="8"/>
      <c r="C16" s="9" t="s">
        <v>19</v>
      </c>
      <c r="D16" s="6"/>
      <c r="E16" s="8"/>
      <c r="F16" s="8"/>
      <c r="G16" s="10">
        <f>SUM(G14:G15)</f>
        <v>2400000</v>
      </c>
      <c r="H16" s="10">
        <f>SUM(H14:H15)</f>
        <v>0</v>
      </c>
      <c r="I16" s="10">
        <f>SUM(I14:I15)</f>
        <v>120000</v>
      </c>
    </row>
    <row r="17" spans="1:9">
      <c r="A17" s="169"/>
      <c r="B17" s="169"/>
      <c r="C17" s="168"/>
      <c r="D17" s="11"/>
      <c r="E17" s="12"/>
      <c r="F17" s="12"/>
      <c r="G17" s="13"/>
      <c r="H17" s="1"/>
      <c r="I17" s="1"/>
    </row>
    <row r="18" spans="1:9" ht="39.75" customHeight="1">
      <c r="A18" s="227" t="s">
        <v>20</v>
      </c>
      <c r="B18" s="227"/>
      <c r="C18" s="227"/>
      <c r="D18" s="227"/>
      <c r="E18" s="227"/>
      <c r="F18" s="227"/>
      <c r="G18" s="227"/>
      <c r="H18" s="227"/>
      <c r="I18" s="227"/>
    </row>
    <row r="19" spans="1:9">
      <c r="A19" s="169"/>
      <c r="B19" s="169"/>
      <c r="C19" s="168"/>
      <c r="D19" s="11"/>
      <c r="E19" s="12"/>
      <c r="F19" s="12"/>
      <c r="G19" s="13"/>
      <c r="H19" s="1"/>
      <c r="I19" s="1"/>
    </row>
    <row r="20" spans="1:9">
      <c r="A20" s="169"/>
      <c r="B20" s="228" t="s">
        <v>21</v>
      </c>
      <c r="C20" s="228"/>
      <c r="D20" s="228"/>
      <c r="E20" s="12"/>
      <c r="F20" s="12"/>
      <c r="G20" s="13"/>
      <c r="H20" s="1"/>
      <c r="I20" s="1"/>
    </row>
    <row r="21" spans="1:9">
      <c r="A21" s="229"/>
      <c r="B21" s="229"/>
      <c r="C21" s="229"/>
      <c r="D21" s="12"/>
      <c r="E21" s="12"/>
      <c r="F21" s="12"/>
      <c r="G21" s="2"/>
      <c r="H21" s="1"/>
      <c r="I21" s="1"/>
    </row>
    <row r="22" spans="1:9">
      <c r="A22" s="2"/>
      <c r="B22" s="2"/>
      <c r="C22" s="169" t="s">
        <v>22</v>
      </c>
      <c r="D22" s="2"/>
      <c r="E22" s="14"/>
      <c r="F22" s="14"/>
      <c r="G22" s="14" t="s">
        <v>23</v>
      </c>
      <c r="H22" s="2"/>
      <c r="I22" s="2"/>
    </row>
    <row r="23" spans="1:9">
      <c r="A23" s="2"/>
      <c r="B23" s="2"/>
      <c r="C23" s="15" t="s">
        <v>24</v>
      </c>
      <c r="D23" s="2"/>
      <c r="E23" s="2"/>
      <c r="F23" s="2"/>
      <c r="G23" s="15" t="s">
        <v>25</v>
      </c>
      <c r="H23" s="2"/>
      <c r="I23" s="2"/>
    </row>
    <row r="24" spans="1:9">
      <c r="A24" s="2"/>
      <c r="B24" s="2"/>
      <c r="D24" s="2"/>
      <c r="E24" s="2"/>
      <c r="F24" s="2"/>
      <c r="G24" s="15" t="s">
        <v>26</v>
      </c>
      <c r="H24" s="2"/>
      <c r="I24" s="2"/>
    </row>
    <row r="25" spans="1:9">
      <c r="A25" s="2"/>
      <c r="B25" s="2"/>
      <c r="D25" s="2"/>
      <c r="E25" s="2"/>
      <c r="F25" s="2"/>
      <c r="H25" s="2"/>
      <c r="I25" s="2"/>
    </row>
    <row r="26" spans="1:9">
      <c r="A26" s="2"/>
      <c r="B26" s="2"/>
      <c r="C26" s="1"/>
      <c r="D26" s="2"/>
      <c r="E26" s="16"/>
      <c r="F26" s="17"/>
      <c r="H26" s="2"/>
      <c r="I26" s="2"/>
    </row>
    <row r="27" spans="1:9">
      <c r="A27" s="2"/>
      <c r="B27" s="2"/>
      <c r="C27" s="18" t="s">
        <v>30</v>
      </c>
      <c r="D27" s="2"/>
      <c r="E27" s="2"/>
      <c r="F27" s="2"/>
      <c r="G27" s="19" t="s">
        <v>27</v>
      </c>
      <c r="H27" s="2"/>
      <c r="I27" s="2"/>
    </row>
    <row r="28" spans="1:9">
      <c r="A28" s="2"/>
      <c r="B28" s="2"/>
      <c r="C28" s="20" t="s">
        <v>31</v>
      </c>
      <c r="D28" s="2"/>
      <c r="E28" s="2"/>
      <c r="F28" s="2"/>
      <c r="G28" s="21" t="s">
        <v>28</v>
      </c>
      <c r="H28" s="2"/>
      <c r="I28" s="2"/>
    </row>
  </sheetData>
  <mergeCells count="14">
    <mergeCell ref="H12:I12"/>
    <mergeCell ref="A18:I18"/>
    <mergeCell ref="B20:D20"/>
    <mergeCell ref="A21:C21"/>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8.xml><?xml version="1.0" encoding="utf-8"?>
<worksheet xmlns="http://schemas.openxmlformats.org/spreadsheetml/2006/main" xmlns:r="http://schemas.openxmlformats.org/officeDocument/2006/relationships">
  <dimension ref="A1:I27"/>
  <sheetViews>
    <sheetView topLeftCell="A12" workbookViewId="0">
      <selection sqref="A1:I27"/>
    </sheetView>
  </sheetViews>
  <sheetFormatPr defaultRowHeight="18.75"/>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9.5" style="15" customWidth="1"/>
    <col min="8" max="9" width="7.796875" style="15" customWidth="1"/>
    <col min="11" max="12" width="9.19921875" bestFit="1" customWidth="1"/>
  </cols>
  <sheetData>
    <row r="1" spans="1:9">
      <c r="A1" s="230" t="s">
        <v>0</v>
      </c>
      <c r="B1" s="230"/>
      <c r="C1" s="230"/>
      <c r="D1" s="230"/>
      <c r="E1" s="230"/>
      <c r="F1" s="230"/>
      <c r="G1" s="230"/>
      <c r="H1" s="230"/>
      <c r="I1" s="230"/>
    </row>
    <row r="2" spans="1:9">
      <c r="A2" s="230" t="s">
        <v>1</v>
      </c>
      <c r="B2" s="230"/>
      <c r="C2" s="230"/>
      <c r="D2" s="230"/>
      <c r="E2" s="230"/>
      <c r="F2" s="230"/>
      <c r="G2" s="230"/>
      <c r="H2" s="230"/>
      <c r="I2" s="230"/>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ht="18.75" customHeight="1">
      <c r="A7" s="4" t="s">
        <v>7</v>
      </c>
      <c r="B7" s="4"/>
      <c r="C7" s="4"/>
      <c r="D7" s="231" t="s">
        <v>298</v>
      </c>
      <c r="E7" s="231"/>
      <c r="F7" s="231"/>
      <c r="G7" s="231"/>
      <c r="H7" s="5"/>
      <c r="I7" s="5"/>
    </row>
    <row r="8" spans="1:9">
      <c r="A8" s="1"/>
      <c r="B8" s="1"/>
      <c r="C8" s="1"/>
      <c r="D8" s="1"/>
      <c r="E8" s="1"/>
      <c r="F8" s="1"/>
      <c r="G8" s="2"/>
      <c r="H8" s="1"/>
      <c r="I8" s="1"/>
    </row>
    <row r="9" spans="1:9" ht="64.5" customHeight="1">
      <c r="A9" s="231" t="s">
        <v>32</v>
      </c>
      <c r="B9" s="231"/>
      <c r="C9" s="231"/>
      <c r="D9" s="231"/>
      <c r="E9" s="231"/>
      <c r="F9" s="231"/>
      <c r="G9" s="231"/>
      <c r="H9" s="231"/>
      <c r="I9" s="231"/>
    </row>
    <row r="10" spans="1:9">
      <c r="A10" s="1"/>
      <c r="B10" s="1"/>
      <c r="C10" s="1"/>
      <c r="D10" s="1"/>
      <c r="E10" s="1"/>
      <c r="F10" s="1"/>
      <c r="G10" s="2"/>
      <c r="H10" s="1"/>
      <c r="I10" s="1"/>
    </row>
    <row r="11" spans="1:9">
      <c r="A11" s="1" t="s">
        <v>299</v>
      </c>
      <c r="B11" s="1"/>
      <c r="C11" s="1"/>
      <c r="D11" s="1"/>
      <c r="E11" s="1"/>
      <c r="F11" s="1"/>
      <c r="G11" s="2"/>
      <c r="H11" s="1"/>
      <c r="I11" s="1"/>
    </row>
    <row r="12" spans="1:9" ht="18.75" customHeight="1">
      <c r="A12" s="232" t="s">
        <v>8</v>
      </c>
      <c r="B12" s="232" t="s">
        <v>9</v>
      </c>
      <c r="C12" s="232" t="s">
        <v>10</v>
      </c>
      <c r="D12" s="232" t="s">
        <v>11</v>
      </c>
      <c r="E12" s="234" t="s">
        <v>12</v>
      </c>
      <c r="F12" s="235"/>
      <c r="G12" s="236" t="s">
        <v>13</v>
      </c>
      <c r="H12" s="251" t="s">
        <v>14</v>
      </c>
      <c r="I12" s="252"/>
    </row>
    <row r="13" spans="1:9">
      <c r="A13" s="233"/>
      <c r="B13" s="233"/>
      <c r="C13" s="233"/>
      <c r="D13" s="233"/>
      <c r="E13" s="6" t="s">
        <v>15</v>
      </c>
      <c r="F13" s="6" t="s">
        <v>16</v>
      </c>
      <c r="G13" s="237"/>
      <c r="H13" s="7" t="s">
        <v>17</v>
      </c>
      <c r="I13" s="7" t="s">
        <v>18</v>
      </c>
    </row>
    <row r="14" spans="1:9" ht="86.25" customHeight="1">
      <c r="A14" s="23">
        <v>1</v>
      </c>
      <c r="B14" s="24">
        <v>525113</v>
      </c>
      <c r="C14" s="35" t="s">
        <v>383</v>
      </c>
      <c r="D14" s="35" t="s">
        <v>382</v>
      </c>
      <c r="E14" s="36"/>
      <c r="F14" s="37"/>
      <c r="G14" s="38">
        <v>600000</v>
      </c>
      <c r="H14" s="39"/>
      <c r="I14" s="25">
        <f>G14*5%</f>
        <v>30000</v>
      </c>
    </row>
    <row r="15" spans="1:9">
      <c r="A15" s="27"/>
      <c r="B15" s="8"/>
      <c r="C15" s="9" t="s">
        <v>19</v>
      </c>
      <c r="D15" s="6"/>
      <c r="E15" s="8"/>
      <c r="F15" s="8"/>
      <c r="G15" s="10">
        <f>SUM(G14:G14)</f>
        <v>600000</v>
      </c>
      <c r="H15" s="10">
        <f>SUM(H14:H14)</f>
        <v>0</v>
      </c>
      <c r="I15" s="10">
        <f>SUM(I14:I14)</f>
        <v>30000</v>
      </c>
    </row>
    <row r="16" spans="1:9">
      <c r="A16" s="43"/>
      <c r="B16" s="43"/>
      <c r="C16" s="42"/>
      <c r="D16" s="11"/>
      <c r="E16" s="12"/>
      <c r="F16" s="12"/>
      <c r="G16" s="13"/>
      <c r="H16" s="1"/>
      <c r="I16" s="1"/>
    </row>
    <row r="17" spans="1:9" ht="39.75" customHeight="1">
      <c r="A17" s="227" t="s">
        <v>20</v>
      </c>
      <c r="B17" s="227"/>
      <c r="C17" s="227"/>
      <c r="D17" s="227"/>
      <c r="E17" s="227"/>
      <c r="F17" s="227"/>
      <c r="G17" s="227"/>
      <c r="H17" s="227"/>
      <c r="I17" s="227"/>
    </row>
    <row r="18" spans="1:9">
      <c r="A18" s="43"/>
      <c r="B18" s="43"/>
      <c r="C18" s="42"/>
      <c r="D18" s="11"/>
      <c r="E18" s="12"/>
      <c r="F18" s="12"/>
      <c r="G18" s="13"/>
      <c r="H18" s="1"/>
      <c r="I18" s="1"/>
    </row>
    <row r="19" spans="1:9">
      <c r="A19" s="43"/>
      <c r="B19" s="228" t="s">
        <v>21</v>
      </c>
      <c r="C19" s="228"/>
      <c r="D19" s="228"/>
      <c r="E19" s="12"/>
      <c r="F19" s="12"/>
      <c r="G19" s="13"/>
      <c r="H19" s="1"/>
      <c r="I19" s="1"/>
    </row>
    <row r="20" spans="1:9">
      <c r="A20" s="229"/>
      <c r="B20" s="229"/>
      <c r="C20" s="229"/>
      <c r="D20" s="12"/>
      <c r="E20" s="12"/>
      <c r="F20" s="12"/>
      <c r="G20" s="2"/>
      <c r="H20" s="1"/>
      <c r="I20" s="1"/>
    </row>
    <row r="21" spans="1:9">
      <c r="A21" s="2"/>
      <c r="B21" s="2"/>
      <c r="C21" s="43" t="s">
        <v>22</v>
      </c>
      <c r="D21" s="2"/>
      <c r="E21" s="14"/>
      <c r="F21" s="14"/>
      <c r="G21" s="14" t="s">
        <v>23</v>
      </c>
      <c r="H21" s="2"/>
      <c r="I21" s="2"/>
    </row>
    <row r="22" spans="1:9">
      <c r="A22" s="2"/>
      <c r="B22" s="2"/>
      <c r="C22" s="15" t="s">
        <v>24</v>
      </c>
      <c r="D22" s="2"/>
      <c r="E22" s="2"/>
      <c r="F22" s="2"/>
      <c r="G22" s="15" t="s">
        <v>25</v>
      </c>
      <c r="H22" s="2"/>
      <c r="I22" s="2"/>
    </row>
    <row r="23" spans="1:9">
      <c r="A23" s="2"/>
      <c r="B23" s="2"/>
      <c r="D23" s="2"/>
      <c r="E23" s="2"/>
      <c r="F23" s="2"/>
      <c r="G23" s="15" t="s">
        <v>26</v>
      </c>
      <c r="H23" s="2"/>
      <c r="I23" s="2"/>
    </row>
    <row r="24" spans="1:9">
      <c r="A24" s="2"/>
      <c r="B24" s="2"/>
      <c r="D24" s="2"/>
      <c r="E24" s="2"/>
      <c r="F24" s="2"/>
      <c r="H24" s="2"/>
      <c r="I24" s="2"/>
    </row>
    <row r="25" spans="1:9">
      <c r="A25" s="2"/>
      <c r="B25" s="2"/>
      <c r="C25" s="1"/>
      <c r="D25" s="2"/>
      <c r="E25" s="16"/>
      <c r="F25" s="17"/>
      <c r="H25" s="2"/>
      <c r="I25" s="2"/>
    </row>
    <row r="26" spans="1:9">
      <c r="A26" s="2"/>
      <c r="B26" s="2"/>
      <c r="C26" s="18" t="s">
        <v>30</v>
      </c>
      <c r="D26" s="2"/>
      <c r="E26" s="2"/>
      <c r="F26" s="2"/>
      <c r="G26" s="19" t="s">
        <v>27</v>
      </c>
      <c r="H26" s="2"/>
      <c r="I26" s="2"/>
    </row>
    <row r="27" spans="1:9">
      <c r="A27" s="2"/>
      <c r="B27" s="2"/>
      <c r="C27" s="20" t="s">
        <v>31</v>
      </c>
      <c r="D27" s="2"/>
      <c r="E27" s="2"/>
      <c r="F27" s="2"/>
      <c r="G27" s="21" t="s">
        <v>28</v>
      </c>
      <c r="H27" s="2"/>
      <c r="I27" s="2"/>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9.xml><?xml version="1.0" encoding="utf-8"?>
<worksheet xmlns="http://schemas.openxmlformats.org/spreadsheetml/2006/main" xmlns:r="http://schemas.openxmlformats.org/officeDocument/2006/relationships">
  <dimension ref="A1:L28"/>
  <sheetViews>
    <sheetView topLeftCell="A24" workbookViewId="0">
      <selection activeCell="D39" sqref="D39"/>
    </sheetView>
  </sheetViews>
  <sheetFormatPr defaultRowHeight="18.75"/>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9.5" style="15" customWidth="1"/>
    <col min="8" max="9" width="7.796875" style="15" customWidth="1"/>
    <col min="11" max="11" width="11.09765625" style="141" bestFit="1" customWidth="1"/>
    <col min="12" max="12" width="11.296875" style="141" customWidth="1"/>
  </cols>
  <sheetData>
    <row r="1" spans="1:12">
      <c r="A1" s="230" t="s">
        <v>0</v>
      </c>
      <c r="B1" s="230"/>
      <c r="C1" s="230"/>
      <c r="D1" s="230"/>
      <c r="E1" s="230"/>
      <c r="F1" s="230"/>
      <c r="G1" s="230"/>
      <c r="H1" s="230"/>
      <c r="I1" s="230"/>
    </row>
    <row r="2" spans="1:12">
      <c r="A2" s="230" t="s">
        <v>1</v>
      </c>
      <c r="B2" s="230"/>
      <c r="C2" s="230"/>
      <c r="D2" s="230"/>
      <c r="E2" s="230"/>
      <c r="F2" s="230"/>
      <c r="G2" s="230"/>
      <c r="H2" s="230"/>
      <c r="I2" s="230"/>
    </row>
    <row r="3" spans="1:12">
      <c r="A3" s="1"/>
      <c r="B3" s="1"/>
      <c r="C3" s="1"/>
      <c r="D3" s="1"/>
      <c r="E3" s="1"/>
      <c r="F3" s="1"/>
      <c r="G3" s="2"/>
      <c r="H3" s="1"/>
      <c r="I3" s="1"/>
    </row>
    <row r="4" spans="1:12">
      <c r="A4" s="1" t="s">
        <v>2</v>
      </c>
      <c r="B4" s="1"/>
      <c r="C4" s="1"/>
      <c r="D4" s="3" t="s">
        <v>3</v>
      </c>
      <c r="E4" s="1"/>
      <c r="F4" s="1"/>
      <c r="G4" s="2"/>
      <c r="H4" s="1"/>
      <c r="I4" s="1"/>
    </row>
    <row r="5" spans="1:12">
      <c r="A5" s="1" t="s">
        <v>4</v>
      </c>
      <c r="B5" s="1"/>
      <c r="C5" s="1"/>
      <c r="D5" s="1" t="s">
        <v>5</v>
      </c>
      <c r="E5" s="1"/>
      <c r="F5" s="1"/>
      <c r="G5" s="2"/>
      <c r="H5" s="1"/>
      <c r="I5" s="1"/>
    </row>
    <row r="6" spans="1:12">
      <c r="A6" s="1" t="s">
        <v>6</v>
      </c>
      <c r="B6" s="1"/>
      <c r="C6" s="1"/>
      <c r="D6" s="1" t="s">
        <v>29</v>
      </c>
      <c r="E6" s="1"/>
      <c r="F6" s="1"/>
      <c r="G6" s="2"/>
      <c r="H6" s="1"/>
      <c r="I6" s="1"/>
    </row>
    <row r="7" spans="1:12" ht="18.75" customHeight="1">
      <c r="A7" s="4" t="s">
        <v>7</v>
      </c>
      <c r="B7" s="4"/>
      <c r="C7" s="4"/>
      <c r="D7" s="231" t="s">
        <v>302</v>
      </c>
      <c r="E7" s="231"/>
      <c r="F7" s="231"/>
      <c r="G7" s="231"/>
      <c r="H7" s="5"/>
      <c r="I7" s="5"/>
    </row>
    <row r="8" spans="1:12">
      <c r="A8" s="1"/>
      <c r="B8" s="1"/>
      <c r="C8" s="1"/>
      <c r="D8" s="1"/>
      <c r="E8" s="1"/>
      <c r="F8" s="1"/>
      <c r="G8" s="2"/>
      <c r="H8" s="1"/>
      <c r="I8" s="1"/>
    </row>
    <row r="9" spans="1:12" ht="64.5" customHeight="1">
      <c r="A9" s="231" t="s">
        <v>32</v>
      </c>
      <c r="B9" s="231"/>
      <c r="C9" s="231"/>
      <c r="D9" s="231"/>
      <c r="E9" s="231"/>
      <c r="F9" s="231"/>
      <c r="G9" s="231"/>
      <c r="H9" s="231"/>
      <c r="I9" s="231"/>
    </row>
    <row r="10" spans="1:12">
      <c r="A10" s="1"/>
      <c r="B10" s="1"/>
      <c r="C10" s="1"/>
      <c r="D10" s="1"/>
      <c r="E10" s="1"/>
      <c r="F10" s="1"/>
      <c r="G10" s="2"/>
      <c r="H10" s="1"/>
      <c r="I10" s="1"/>
    </row>
    <row r="11" spans="1:12">
      <c r="A11" s="1" t="s">
        <v>303</v>
      </c>
      <c r="B11" s="1"/>
      <c r="C11" s="1"/>
      <c r="D11" s="1"/>
      <c r="E11" s="1"/>
      <c r="F11" s="1"/>
      <c r="G11" s="2"/>
      <c r="H11" s="1"/>
      <c r="I11" s="1"/>
    </row>
    <row r="12" spans="1:12" ht="18.75" customHeight="1">
      <c r="A12" s="232" t="s">
        <v>8</v>
      </c>
      <c r="B12" s="232" t="s">
        <v>9</v>
      </c>
      <c r="C12" s="232" t="s">
        <v>10</v>
      </c>
      <c r="D12" s="232" t="s">
        <v>11</v>
      </c>
      <c r="E12" s="234" t="s">
        <v>12</v>
      </c>
      <c r="F12" s="235"/>
      <c r="G12" s="236" t="s">
        <v>13</v>
      </c>
      <c r="H12" s="251" t="s">
        <v>14</v>
      </c>
      <c r="I12" s="252"/>
    </row>
    <row r="13" spans="1:12">
      <c r="A13" s="233"/>
      <c r="B13" s="233"/>
      <c r="C13" s="233"/>
      <c r="D13" s="233"/>
      <c r="E13" s="6" t="s">
        <v>15</v>
      </c>
      <c r="F13" s="6" t="s">
        <v>16</v>
      </c>
      <c r="G13" s="237"/>
      <c r="H13" s="7" t="s">
        <v>17</v>
      </c>
      <c r="I13" s="7" t="s">
        <v>18</v>
      </c>
    </row>
    <row r="14" spans="1:12" ht="89.25" customHeight="1">
      <c r="A14" s="27">
        <v>1</v>
      </c>
      <c r="B14" s="109">
        <v>525113</v>
      </c>
      <c r="C14" s="110" t="s">
        <v>301</v>
      </c>
      <c r="D14" s="111" t="s">
        <v>309</v>
      </c>
      <c r="E14" s="112"/>
      <c r="F14" s="113"/>
      <c r="G14" s="114">
        <v>5400000</v>
      </c>
      <c r="H14" s="115"/>
      <c r="I14" s="116">
        <v>390000</v>
      </c>
      <c r="K14" s="142">
        <f>G14</f>
        <v>5400000</v>
      </c>
      <c r="L14" s="142"/>
    </row>
    <row r="15" spans="1:12" ht="89.25" customHeight="1">
      <c r="A15" s="27">
        <v>2</v>
      </c>
      <c r="B15" s="109">
        <v>525113</v>
      </c>
      <c r="C15" s="110" t="s">
        <v>306</v>
      </c>
      <c r="D15" s="111" t="s">
        <v>309</v>
      </c>
      <c r="E15" s="112"/>
      <c r="F15" s="113"/>
      <c r="G15" s="114">
        <v>3400000</v>
      </c>
      <c r="H15" s="115"/>
      <c r="I15" s="116">
        <f>170000</f>
        <v>170000</v>
      </c>
      <c r="K15" s="142"/>
      <c r="L15" s="142">
        <v>3400000</v>
      </c>
    </row>
    <row r="16" spans="1:12">
      <c r="A16" s="27"/>
      <c r="B16" s="8"/>
      <c r="C16" s="9" t="s">
        <v>19</v>
      </c>
      <c r="D16" s="6"/>
      <c r="E16" s="8"/>
      <c r="F16" s="8"/>
      <c r="G16" s="10">
        <f>SUM(G14:G15)</f>
        <v>8800000</v>
      </c>
      <c r="H16" s="10">
        <f>SUM(H14:H15)</f>
        <v>0</v>
      </c>
      <c r="I16" s="10">
        <f>SUM(I14:I15)</f>
        <v>560000</v>
      </c>
      <c r="K16" s="142">
        <f>SUM(K14:K15)</f>
        <v>5400000</v>
      </c>
      <c r="L16" s="142">
        <f>SUM(L14:L15)</f>
        <v>3400000</v>
      </c>
    </row>
    <row r="17" spans="1:9">
      <c r="A17" s="106"/>
      <c r="B17" s="106"/>
      <c r="C17" s="105"/>
      <c r="D17" s="11"/>
      <c r="E17" s="12"/>
      <c r="F17" s="12"/>
      <c r="G17" s="13"/>
      <c r="H17" s="1"/>
      <c r="I17" s="1"/>
    </row>
    <row r="18" spans="1:9" ht="39.75" customHeight="1">
      <c r="A18" s="227" t="s">
        <v>20</v>
      </c>
      <c r="B18" s="227"/>
      <c r="C18" s="227"/>
      <c r="D18" s="227"/>
      <c r="E18" s="227"/>
      <c r="F18" s="227"/>
      <c r="G18" s="227"/>
      <c r="H18" s="227"/>
      <c r="I18" s="227"/>
    </row>
    <row r="19" spans="1:9">
      <c r="A19" s="106"/>
      <c r="B19" s="106"/>
      <c r="C19" s="105"/>
      <c r="D19" s="11"/>
      <c r="E19" s="12"/>
      <c r="F19" s="12"/>
      <c r="G19" s="13"/>
      <c r="H19" s="1"/>
      <c r="I19" s="1"/>
    </row>
    <row r="20" spans="1:9">
      <c r="A20" s="106"/>
      <c r="B20" s="228" t="s">
        <v>21</v>
      </c>
      <c r="C20" s="228"/>
      <c r="D20" s="228"/>
      <c r="E20" s="12"/>
      <c r="F20" s="12"/>
      <c r="G20" s="13"/>
      <c r="H20" s="1"/>
      <c r="I20" s="1"/>
    </row>
    <row r="21" spans="1:9">
      <c r="A21" s="229"/>
      <c r="B21" s="229"/>
      <c r="C21" s="229"/>
      <c r="D21" s="12"/>
      <c r="E21" s="12"/>
      <c r="F21" s="12"/>
      <c r="G21" s="2"/>
      <c r="H21" s="1"/>
      <c r="I21" s="1"/>
    </row>
    <row r="22" spans="1:9">
      <c r="A22" s="2"/>
      <c r="B22" s="2"/>
      <c r="C22" s="106" t="s">
        <v>22</v>
      </c>
      <c r="D22" s="2"/>
      <c r="E22" s="14"/>
      <c r="F22" s="14"/>
      <c r="G22" s="14" t="s">
        <v>23</v>
      </c>
      <c r="H22" s="2"/>
      <c r="I22" s="2"/>
    </row>
    <row r="23" spans="1:9">
      <c r="A23" s="2"/>
      <c r="B23" s="2"/>
      <c r="C23" s="15" t="s">
        <v>24</v>
      </c>
      <c r="D23" s="2"/>
      <c r="E23" s="2"/>
      <c r="F23" s="2"/>
      <c r="G23" s="15" t="s">
        <v>25</v>
      </c>
      <c r="H23" s="2"/>
      <c r="I23" s="2"/>
    </row>
    <row r="24" spans="1:9">
      <c r="A24" s="2"/>
      <c r="B24" s="2"/>
      <c r="D24" s="2"/>
      <c r="E24" s="2"/>
      <c r="F24" s="2"/>
      <c r="G24" s="15" t="s">
        <v>26</v>
      </c>
      <c r="H24" s="2"/>
      <c r="I24" s="2"/>
    </row>
    <row r="25" spans="1:9">
      <c r="A25" s="2"/>
      <c r="B25" s="2"/>
      <c r="D25" s="2"/>
      <c r="E25" s="2"/>
      <c r="F25" s="2"/>
      <c r="H25" s="2"/>
      <c r="I25" s="2"/>
    </row>
    <row r="26" spans="1:9">
      <c r="A26" s="2"/>
      <c r="B26" s="2"/>
      <c r="C26" s="1"/>
      <c r="D26" s="2"/>
      <c r="E26" s="16"/>
      <c r="F26" s="17"/>
      <c r="H26" s="2"/>
      <c r="I26" s="2"/>
    </row>
    <row r="27" spans="1:9">
      <c r="A27" s="2"/>
      <c r="B27" s="2"/>
      <c r="C27" s="18" t="s">
        <v>30</v>
      </c>
      <c r="D27" s="2"/>
      <c r="E27" s="2"/>
      <c r="F27" s="2"/>
      <c r="G27" s="19" t="s">
        <v>27</v>
      </c>
      <c r="H27" s="2"/>
      <c r="I27" s="2"/>
    </row>
    <row r="28" spans="1:9">
      <c r="A28" s="2"/>
      <c r="B28" s="2"/>
      <c r="C28" s="20" t="s">
        <v>31</v>
      </c>
      <c r="D28" s="2"/>
      <c r="E28" s="2"/>
      <c r="F28" s="2"/>
      <c r="G28" s="21" t="s">
        <v>28</v>
      </c>
      <c r="H28" s="2"/>
      <c r="I28" s="2"/>
    </row>
  </sheetData>
  <mergeCells count="14">
    <mergeCell ref="H12:I12"/>
    <mergeCell ref="A18:I18"/>
    <mergeCell ref="B20:D20"/>
    <mergeCell ref="A21:C21"/>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real</vt:lpstr>
      <vt:lpstr>51B.525112</vt:lpstr>
      <vt:lpstr>51B.525113</vt:lpstr>
      <vt:lpstr>52B.525112</vt:lpstr>
      <vt:lpstr>52B.525113</vt:lpstr>
      <vt:lpstr>52BB.525113</vt:lpstr>
      <vt:lpstr>52BI.525113</vt:lpstr>
      <vt:lpstr>52BF.525113</vt:lpstr>
      <vt:lpstr>52BJ.525113</vt:lpstr>
      <vt:lpstr>53BI.525119</vt:lpstr>
      <vt:lpstr>53BB.525112</vt:lpstr>
      <vt:lpstr>53BB.525119</vt:lpstr>
      <vt:lpstr>Sheet2</vt:lpstr>
      <vt:lpstr>Sheet3</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 P845</dc:creator>
  <cp:lastModifiedBy>TOSHIBA P845</cp:lastModifiedBy>
  <cp:lastPrinted>2020-10-16T04:54:57Z</cp:lastPrinted>
  <dcterms:created xsi:type="dcterms:W3CDTF">2020-01-21T03:26:54Z</dcterms:created>
  <dcterms:modified xsi:type="dcterms:W3CDTF">2020-10-16T05:14:24Z</dcterms:modified>
</cp:coreProperties>
</file>