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60" yWindow="675" windowWidth="19020" windowHeight="6870" activeTab="1"/>
  </bookViews>
  <sheets>
    <sheet name="REAL" sheetId="57" r:id="rId1"/>
    <sheet name="52B.525112" sheetId="62" r:id="rId2"/>
    <sheet name="5B.525113" sheetId="64" r:id="rId3"/>
  </sheets>
  <externalReferences>
    <externalReference r:id="rId4"/>
    <externalReference r:id="rId5"/>
    <externalReference r:id="rId6"/>
    <externalReference r:id="rId7"/>
  </externalReferences>
  <definedNames>
    <definedName name="_xlnm.Print_Area" localSheetId="1">'52B.525112'!$A$1:$I$30</definedName>
  </definedNames>
  <calcPr calcId="145621"/>
</workbook>
</file>

<file path=xl/calcChain.xml><?xml version="1.0" encoding="utf-8"?>
<calcChain xmlns="http://schemas.openxmlformats.org/spreadsheetml/2006/main">
  <c r="I16" i="62" l="1"/>
  <c r="E77" i="57"/>
  <c r="E79" i="57"/>
  <c r="E78" i="57"/>
  <c r="F78" i="57" s="1"/>
  <c r="G78" i="57" s="1"/>
  <c r="F87" i="57"/>
  <c r="G87" i="57" s="1"/>
  <c r="F406" i="57"/>
  <c r="F405" i="57"/>
  <c r="H405" i="57" s="1"/>
  <c r="D404" i="57"/>
  <c r="F404" i="57" s="1"/>
  <c r="C404" i="57"/>
  <c r="F403" i="57"/>
  <c r="H403" i="57" s="1"/>
  <c r="F402" i="57"/>
  <c r="G402" i="57" s="1"/>
  <c r="D401" i="57"/>
  <c r="D400" i="57" s="1"/>
  <c r="F400" i="57" s="1"/>
  <c r="C401" i="57"/>
  <c r="F399" i="57"/>
  <c r="H399" i="57" s="1"/>
  <c r="F398" i="57"/>
  <c r="G398" i="57" s="1"/>
  <c r="D397" i="57"/>
  <c r="F397" i="57" s="1"/>
  <c r="H397" i="57" s="1"/>
  <c r="C397" i="57"/>
  <c r="F396" i="57"/>
  <c r="G396" i="57" s="1"/>
  <c r="F395" i="57"/>
  <c r="G395" i="57" s="1"/>
  <c r="D394" i="57"/>
  <c r="F394" i="57" s="1"/>
  <c r="C394" i="57"/>
  <c r="F392" i="57"/>
  <c r="G392" i="57" s="1"/>
  <c r="F391" i="57"/>
  <c r="H391" i="57" s="1"/>
  <c r="D390" i="57"/>
  <c r="F390" i="57" s="1"/>
  <c r="C390" i="57"/>
  <c r="F389" i="57"/>
  <c r="H389" i="57" s="1"/>
  <c r="E388" i="57"/>
  <c r="D388" i="57"/>
  <c r="D387" i="57" s="1"/>
  <c r="F387" i="57" s="1"/>
  <c r="G387" i="57" s="1"/>
  <c r="C388" i="57"/>
  <c r="F386" i="57"/>
  <c r="G386" i="57" s="1"/>
  <c r="F385" i="57"/>
  <c r="G385" i="57" s="1"/>
  <c r="D384" i="57"/>
  <c r="F384" i="57" s="1"/>
  <c r="C384" i="57"/>
  <c r="H383" i="57"/>
  <c r="G383" i="57"/>
  <c r="F382" i="57"/>
  <c r="H382" i="57" s="1"/>
  <c r="D381" i="57"/>
  <c r="D380" i="57" s="1"/>
  <c r="F380" i="57" s="1"/>
  <c r="C381" i="57"/>
  <c r="F379" i="57"/>
  <c r="H379" i="57" s="1"/>
  <c r="F378" i="57"/>
  <c r="G378" i="57" s="1"/>
  <c r="E377" i="57"/>
  <c r="D377" i="57"/>
  <c r="C377" i="57"/>
  <c r="F376" i="57"/>
  <c r="H376" i="57" s="1"/>
  <c r="H375" i="57"/>
  <c r="G375" i="57"/>
  <c r="H374" i="57"/>
  <c r="G374" i="57"/>
  <c r="E373" i="57"/>
  <c r="D373" i="57"/>
  <c r="C373" i="57"/>
  <c r="F371" i="57"/>
  <c r="F370" i="57"/>
  <c r="H370" i="57" s="1"/>
  <c r="D369" i="57"/>
  <c r="F369" i="57" s="1"/>
  <c r="C369" i="57"/>
  <c r="F368" i="57"/>
  <c r="H368" i="57" s="1"/>
  <c r="H367" i="57"/>
  <c r="F367" i="57"/>
  <c r="G367" i="57" s="1"/>
  <c r="D366" i="57"/>
  <c r="C366" i="57"/>
  <c r="F364" i="57"/>
  <c r="G364" i="57" s="1"/>
  <c r="F363" i="57"/>
  <c r="G363" i="57" s="1"/>
  <c r="E362" i="57"/>
  <c r="F362" i="57" s="1"/>
  <c r="D362" i="57"/>
  <c r="C362" i="57"/>
  <c r="F361" i="57"/>
  <c r="G361" i="57" s="1"/>
  <c r="G360" i="57"/>
  <c r="F360" i="57"/>
  <c r="H360" i="57" s="1"/>
  <c r="E359" i="57"/>
  <c r="D359" i="57"/>
  <c r="D358" i="57" s="1"/>
  <c r="F358" i="57" s="1"/>
  <c r="G358" i="57" s="1"/>
  <c r="C359" i="57"/>
  <c r="F357" i="57"/>
  <c r="G357" i="57" s="1"/>
  <c r="F356" i="57"/>
  <c r="H356" i="57" s="1"/>
  <c r="D355" i="57"/>
  <c r="F355" i="57" s="1"/>
  <c r="C355" i="57"/>
  <c r="F354" i="57"/>
  <c r="H354" i="57" s="1"/>
  <c r="F353" i="57"/>
  <c r="D353" i="57"/>
  <c r="C353" i="57"/>
  <c r="F351" i="57"/>
  <c r="H351" i="57" s="1"/>
  <c r="F350" i="57"/>
  <c r="E349" i="57"/>
  <c r="D349" i="57"/>
  <c r="C349" i="57"/>
  <c r="H348" i="57"/>
  <c r="G348" i="57"/>
  <c r="D347" i="57"/>
  <c r="E346" i="57"/>
  <c r="C346" i="57"/>
  <c r="F344" i="57"/>
  <c r="H344" i="57" s="1"/>
  <c r="F343" i="57"/>
  <c r="D342" i="57"/>
  <c r="F342" i="57" s="1"/>
  <c r="C342" i="57"/>
  <c r="H341" i="57"/>
  <c r="G341" i="57"/>
  <c r="F340" i="57"/>
  <c r="G340" i="57" s="1"/>
  <c r="D339" i="57"/>
  <c r="C339" i="57"/>
  <c r="F337" i="57"/>
  <c r="G337" i="57" s="1"/>
  <c r="F336" i="57"/>
  <c r="H336" i="57" s="1"/>
  <c r="E335" i="57"/>
  <c r="D335" i="57"/>
  <c r="C335" i="57"/>
  <c r="F334" i="57"/>
  <c r="G334" i="57" s="1"/>
  <c r="F333" i="57"/>
  <c r="H333" i="57" s="1"/>
  <c r="E332" i="57"/>
  <c r="D332" i="57"/>
  <c r="C332" i="57"/>
  <c r="F330" i="57"/>
  <c r="G330" i="57" s="1"/>
  <c r="F329" i="57"/>
  <c r="H329" i="57" s="1"/>
  <c r="E328" i="57"/>
  <c r="D328" i="57"/>
  <c r="C328" i="57"/>
  <c r="F327" i="57"/>
  <c r="G327" i="57" s="1"/>
  <c r="E326" i="57"/>
  <c r="D326" i="57"/>
  <c r="C326" i="57"/>
  <c r="D325" i="57"/>
  <c r="F325" i="57" s="1"/>
  <c r="F323" i="57"/>
  <c r="H323" i="57" s="1"/>
  <c r="D322" i="57"/>
  <c r="C322" i="57"/>
  <c r="F321" i="57"/>
  <c r="G321" i="57" s="1"/>
  <c r="D320" i="57"/>
  <c r="F320" i="57" s="1"/>
  <c r="C320" i="57"/>
  <c r="F318" i="57"/>
  <c r="G318" i="57" s="1"/>
  <c r="E317" i="57"/>
  <c r="D317" i="57"/>
  <c r="C317" i="57"/>
  <c r="F316" i="57"/>
  <c r="D315" i="57"/>
  <c r="C315" i="57"/>
  <c r="F313" i="57"/>
  <c r="H313" i="57" s="1"/>
  <c r="D312" i="57"/>
  <c r="F312" i="57" s="1"/>
  <c r="C312" i="57"/>
  <c r="F310" i="57"/>
  <c r="H310" i="57" s="1"/>
  <c r="F309" i="57"/>
  <c r="E308" i="57"/>
  <c r="D308" i="57"/>
  <c r="C308" i="57"/>
  <c r="F307" i="57"/>
  <c r="G307" i="57" s="1"/>
  <c r="F306" i="57"/>
  <c r="H306" i="57" s="1"/>
  <c r="F305" i="57"/>
  <c r="F304" i="57"/>
  <c r="G304" i="57" s="1"/>
  <c r="F303" i="57"/>
  <c r="G303" i="57" s="1"/>
  <c r="F302" i="57"/>
  <c r="H302" i="57" s="1"/>
  <c r="F301" i="57"/>
  <c r="F300" i="57"/>
  <c r="G300" i="57" s="1"/>
  <c r="E299" i="57"/>
  <c r="D299" i="57"/>
  <c r="C299" i="57"/>
  <c r="F298" i="57"/>
  <c r="F297" i="57"/>
  <c r="G297" i="57" s="1"/>
  <c r="F296" i="57"/>
  <c r="G296" i="57" s="1"/>
  <c r="F295" i="57"/>
  <c r="H295" i="57" s="1"/>
  <c r="E294" i="57"/>
  <c r="D294" i="57"/>
  <c r="C294" i="57"/>
  <c r="F293" i="57"/>
  <c r="G293" i="57" s="1"/>
  <c r="D292" i="57"/>
  <c r="C292" i="57"/>
  <c r="F290" i="57"/>
  <c r="G290" i="57" s="1"/>
  <c r="F289" i="57"/>
  <c r="H289" i="57" s="1"/>
  <c r="F288" i="57"/>
  <c r="F287" i="57"/>
  <c r="G287" i="57" s="1"/>
  <c r="F286" i="57"/>
  <c r="G286" i="57" s="1"/>
  <c r="D285" i="57"/>
  <c r="F285" i="57" s="1"/>
  <c r="C285" i="57"/>
  <c r="F284" i="57"/>
  <c r="G284" i="57" s="1"/>
  <c r="F283" i="57"/>
  <c r="H283" i="57" s="1"/>
  <c r="D282" i="57"/>
  <c r="F282" i="57" s="1"/>
  <c r="H282" i="57" s="1"/>
  <c r="C282" i="57"/>
  <c r="G281" i="57"/>
  <c r="F281" i="57"/>
  <c r="H281" i="57" s="1"/>
  <c r="F280" i="57"/>
  <c r="D280" i="57"/>
  <c r="C280" i="57"/>
  <c r="F278" i="57"/>
  <c r="G278" i="57" s="1"/>
  <c r="D277" i="57"/>
  <c r="F277" i="57" s="1"/>
  <c r="H277" i="57" s="1"/>
  <c r="C277" i="57"/>
  <c r="F276" i="57"/>
  <c r="G276" i="57" s="1"/>
  <c r="F275" i="57"/>
  <c r="H275" i="57" s="1"/>
  <c r="F274" i="57"/>
  <c r="F273" i="57"/>
  <c r="H273" i="57" s="1"/>
  <c r="D272" i="57"/>
  <c r="F272" i="57" s="1"/>
  <c r="C272" i="57"/>
  <c r="F271" i="57"/>
  <c r="H271" i="57" s="1"/>
  <c r="D270" i="57"/>
  <c r="F270" i="57" s="1"/>
  <c r="C270" i="57"/>
  <c r="F269" i="57"/>
  <c r="G269" i="57" s="1"/>
  <c r="D268" i="57"/>
  <c r="F268" i="57" s="1"/>
  <c r="H268" i="57" s="1"/>
  <c r="C268" i="57"/>
  <c r="D267" i="57"/>
  <c r="F267" i="57" s="1"/>
  <c r="H267" i="57" s="1"/>
  <c r="F266" i="57"/>
  <c r="H266" i="57" s="1"/>
  <c r="D265" i="57"/>
  <c r="F265" i="57" s="1"/>
  <c r="C265" i="57"/>
  <c r="F264" i="57"/>
  <c r="G264" i="57" s="1"/>
  <c r="F263" i="57"/>
  <c r="G263" i="57" s="1"/>
  <c r="G262" i="57"/>
  <c r="F262" i="57"/>
  <c r="H262" i="57" s="1"/>
  <c r="F261" i="57"/>
  <c r="D261" i="57"/>
  <c r="C261" i="57"/>
  <c r="F260" i="57"/>
  <c r="H260" i="57" s="1"/>
  <c r="D259" i="57"/>
  <c r="F259" i="57" s="1"/>
  <c r="H259" i="57" s="1"/>
  <c r="C259" i="57"/>
  <c r="G258" i="57"/>
  <c r="F258" i="57"/>
  <c r="H258" i="57" s="1"/>
  <c r="F257" i="57"/>
  <c r="D257" i="57"/>
  <c r="C257" i="57"/>
  <c r="F255" i="57"/>
  <c r="H255" i="57" s="1"/>
  <c r="D254" i="57"/>
  <c r="F254" i="57" s="1"/>
  <c r="C254" i="57"/>
  <c r="F253" i="57"/>
  <c r="H253" i="57" s="1"/>
  <c r="F252" i="57"/>
  <c r="G252" i="57" s="1"/>
  <c r="D251" i="57"/>
  <c r="F251" i="57" s="1"/>
  <c r="H251" i="57" s="1"/>
  <c r="C251" i="57"/>
  <c r="F250" i="57"/>
  <c r="G250" i="57" s="1"/>
  <c r="F249" i="57"/>
  <c r="H249" i="57" s="1"/>
  <c r="D248" i="57"/>
  <c r="F248" i="57" s="1"/>
  <c r="C248" i="57"/>
  <c r="G247" i="57"/>
  <c r="F247" i="57"/>
  <c r="H247" i="57" s="1"/>
  <c r="F246" i="57"/>
  <c r="G246" i="57" s="1"/>
  <c r="D245" i="57"/>
  <c r="C245" i="57"/>
  <c r="F243" i="57"/>
  <c r="G243" i="57" s="1"/>
  <c r="G242" i="57"/>
  <c r="F242" i="57"/>
  <c r="H242" i="57" s="1"/>
  <c r="F241" i="57"/>
  <c r="G241" i="57" s="1"/>
  <c r="F240" i="57"/>
  <c r="H240" i="57" s="1"/>
  <c r="F239" i="57"/>
  <c r="G239" i="57" s="1"/>
  <c r="F238" i="57"/>
  <c r="H238" i="57" s="1"/>
  <c r="D237" i="57"/>
  <c r="F237" i="57" s="1"/>
  <c r="C237" i="57"/>
  <c r="F236" i="57"/>
  <c r="H236" i="57" s="1"/>
  <c r="D235" i="57"/>
  <c r="F235" i="57" s="1"/>
  <c r="C235" i="57"/>
  <c r="F234" i="57"/>
  <c r="H234" i="57" s="1"/>
  <c r="F233" i="57"/>
  <c r="H233" i="57" s="1"/>
  <c r="D233" i="57"/>
  <c r="C233" i="57"/>
  <c r="F231" i="57"/>
  <c r="H231" i="57" s="1"/>
  <c r="E230" i="57"/>
  <c r="F230" i="57" s="1"/>
  <c r="H230" i="57" s="1"/>
  <c r="D230" i="57"/>
  <c r="C230" i="57"/>
  <c r="G230" i="57" s="1"/>
  <c r="F229" i="57"/>
  <c r="H229" i="57" s="1"/>
  <c r="F228" i="57"/>
  <c r="G228" i="57" s="1"/>
  <c r="F227" i="57"/>
  <c r="H227" i="57" s="1"/>
  <c r="F226" i="57"/>
  <c r="G226" i="57" s="1"/>
  <c r="F225" i="57"/>
  <c r="H225" i="57" s="1"/>
  <c r="F224" i="57"/>
  <c r="G224" i="57" s="1"/>
  <c r="D223" i="57"/>
  <c r="F223" i="57" s="1"/>
  <c r="C223" i="57"/>
  <c r="F222" i="57"/>
  <c r="G222" i="57" s="1"/>
  <c r="F221" i="57"/>
  <c r="G221" i="57" s="1"/>
  <c r="F220" i="57"/>
  <c r="G220" i="57" s="1"/>
  <c r="D219" i="57"/>
  <c r="F219" i="57" s="1"/>
  <c r="H219" i="57" s="1"/>
  <c r="C219" i="57"/>
  <c r="F218" i="57"/>
  <c r="G218" i="57" s="1"/>
  <c r="E217" i="57"/>
  <c r="D217" i="57"/>
  <c r="C217" i="57"/>
  <c r="F215" i="57"/>
  <c r="G215" i="57" s="1"/>
  <c r="D214" i="57"/>
  <c r="F214" i="57" s="1"/>
  <c r="C214" i="57"/>
  <c r="F213" i="57"/>
  <c r="G213" i="57" s="1"/>
  <c r="G212" i="57"/>
  <c r="F212" i="57"/>
  <c r="H212" i="57" s="1"/>
  <c r="F211" i="57"/>
  <c r="G211" i="57" s="1"/>
  <c r="D210" i="57"/>
  <c r="F210" i="57" s="1"/>
  <c r="C210" i="57"/>
  <c r="F209" i="57"/>
  <c r="G209" i="57" s="1"/>
  <c r="D208" i="57"/>
  <c r="E207" i="57"/>
  <c r="C207" i="57"/>
  <c r="F206" i="57"/>
  <c r="H206" i="57" s="1"/>
  <c r="F205" i="57"/>
  <c r="G205" i="57" s="1"/>
  <c r="E204" i="57"/>
  <c r="D204" i="57"/>
  <c r="C204" i="57"/>
  <c r="H201" i="57"/>
  <c r="F201" i="57"/>
  <c r="G201" i="57" s="1"/>
  <c r="D200" i="57"/>
  <c r="F200" i="57" s="1"/>
  <c r="C200" i="57"/>
  <c r="H199" i="57"/>
  <c r="F199" i="57"/>
  <c r="G199" i="57" s="1"/>
  <c r="D198" i="57"/>
  <c r="C198" i="57"/>
  <c r="F196" i="57"/>
  <c r="G196" i="57" s="1"/>
  <c r="F195" i="57"/>
  <c r="H195" i="57" s="1"/>
  <c r="D194" i="57"/>
  <c r="F194" i="57" s="1"/>
  <c r="H194" i="57" s="1"/>
  <c r="C194" i="57"/>
  <c r="F193" i="57"/>
  <c r="H193" i="57" s="1"/>
  <c r="D192" i="57"/>
  <c r="D191" i="57" s="1"/>
  <c r="F191" i="57" s="1"/>
  <c r="F190" i="57"/>
  <c r="G190" i="57" s="1"/>
  <c r="G189" i="57"/>
  <c r="F189" i="57"/>
  <c r="H189" i="57" s="1"/>
  <c r="D188" i="57"/>
  <c r="F188" i="57" s="1"/>
  <c r="F187" i="57"/>
  <c r="G187" i="57" s="1"/>
  <c r="D186" i="57"/>
  <c r="F186" i="57" s="1"/>
  <c r="H186" i="57" s="1"/>
  <c r="F184" i="57"/>
  <c r="H184" i="57" s="1"/>
  <c r="F183" i="57"/>
  <c r="G183" i="57" s="1"/>
  <c r="D182" i="57"/>
  <c r="F182" i="57" s="1"/>
  <c r="H182" i="57" s="1"/>
  <c r="F181" i="57"/>
  <c r="H181" i="57" s="1"/>
  <c r="F180" i="57"/>
  <c r="G180" i="57" s="1"/>
  <c r="E179" i="57"/>
  <c r="D179" i="57"/>
  <c r="C179" i="57"/>
  <c r="C178" i="57" s="1"/>
  <c r="F177" i="57"/>
  <c r="G177" i="57" s="1"/>
  <c r="F176" i="57"/>
  <c r="H176" i="57" s="1"/>
  <c r="E175" i="57"/>
  <c r="D175" i="57"/>
  <c r="C175" i="57"/>
  <c r="F174" i="57"/>
  <c r="G174" i="57" s="1"/>
  <c r="F173" i="57"/>
  <c r="H173" i="57" s="1"/>
  <c r="F172" i="57"/>
  <c r="G172" i="57" s="1"/>
  <c r="E171" i="57"/>
  <c r="D171" i="57"/>
  <c r="C171" i="57"/>
  <c r="C170" i="57" s="1"/>
  <c r="F169" i="57"/>
  <c r="G169" i="57" s="1"/>
  <c r="F168" i="57"/>
  <c r="G168" i="57" s="1"/>
  <c r="E167" i="57"/>
  <c r="D167" i="57"/>
  <c r="D166" i="57" s="1"/>
  <c r="F166" i="57" s="1"/>
  <c r="C167" i="57"/>
  <c r="C166" i="57" s="1"/>
  <c r="F165" i="57"/>
  <c r="H165" i="57" s="1"/>
  <c r="F164" i="57"/>
  <c r="G164" i="57" s="1"/>
  <c r="E163" i="57"/>
  <c r="D163" i="57"/>
  <c r="C163" i="57"/>
  <c r="F162" i="57"/>
  <c r="G162" i="57" s="1"/>
  <c r="F161" i="57"/>
  <c r="G161" i="57" s="1"/>
  <c r="F160" i="57"/>
  <c r="H160" i="57" s="1"/>
  <c r="E159" i="57"/>
  <c r="D159" i="57"/>
  <c r="C159" i="57"/>
  <c r="F157" i="57"/>
  <c r="G157" i="57" s="1"/>
  <c r="D156" i="57"/>
  <c r="F156" i="57" s="1"/>
  <c r="C156" i="57"/>
  <c r="F155" i="57"/>
  <c r="G155" i="57" s="1"/>
  <c r="F154" i="57"/>
  <c r="H154" i="57" s="1"/>
  <c r="F153" i="57"/>
  <c r="G153" i="57" s="1"/>
  <c r="E152" i="57"/>
  <c r="D152" i="57"/>
  <c r="C152" i="57"/>
  <c r="D151" i="57"/>
  <c r="F151" i="57" s="1"/>
  <c r="F150" i="57"/>
  <c r="G150" i="57" s="1"/>
  <c r="F149" i="57"/>
  <c r="H149" i="57" s="1"/>
  <c r="E148" i="57"/>
  <c r="D148" i="57"/>
  <c r="F148" i="57" s="1"/>
  <c r="H148" i="57" s="1"/>
  <c r="C148" i="57"/>
  <c r="F147" i="57"/>
  <c r="G147" i="57" s="1"/>
  <c r="F146" i="57"/>
  <c r="H146" i="57" s="1"/>
  <c r="F145" i="57"/>
  <c r="G145" i="57" s="1"/>
  <c r="E144" i="57"/>
  <c r="D144" i="57"/>
  <c r="C144" i="57"/>
  <c r="D142" i="57"/>
  <c r="F142" i="57" s="1"/>
  <c r="H142" i="57" s="1"/>
  <c r="D141" i="57"/>
  <c r="F141" i="57" s="1"/>
  <c r="H141" i="57" s="1"/>
  <c r="F140" i="57"/>
  <c r="H140" i="57" s="1"/>
  <c r="E139" i="57"/>
  <c r="C139" i="57"/>
  <c r="F138" i="57"/>
  <c r="G138" i="57" s="1"/>
  <c r="D138" i="57"/>
  <c r="D137" i="57"/>
  <c r="F137" i="57" s="1"/>
  <c r="G137" i="57" s="1"/>
  <c r="D136" i="57"/>
  <c r="F136" i="57" s="1"/>
  <c r="G136" i="57" s="1"/>
  <c r="E135" i="57"/>
  <c r="C135" i="57"/>
  <c r="F133" i="57"/>
  <c r="G133" i="57" s="1"/>
  <c r="F132" i="57"/>
  <c r="H132" i="57" s="1"/>
  <c r="E131" i="57"/>
  <c r="D131" i="57"/>
  <c r="C131" i="57"/>
  <c r="F130" i="57"/>
  <c r="G130" i="57" s="1"/>
  <c r="F129" i="57"/>
  <c r="H129" i="57" s="1"/>
  <c r="D128" i="57"/>
  <c r="F128" i="57" s="1"/>
  <c r="G128" i="57" s="1"/>
  <c r="E127" i="57"/>
  <c r="C127" i="57"/>
  <c r="F125" i="57"/>
  <c r="G125" i="57" s="1"/>
  <c r="F124" i="57"/>
  <c r="H124" i="57" s="1"/>
  <c r="E123" i="57"/>
  <c r="D123" i="57"/>
  <c r="C123" i="57"/>
  <c r="F122" i="57"/>
  <c r="G122" i="57" s="1"/>
  <c r="F121" i="57"/>
  <c r="H121" i="57" s="1"/>
  <c r="F120" i="57"/>
  <c r="G120" i="57" s="1"/>
  <c r="E119" i="57"/>
  <c r="E118" i="57" s="1"/>
  <c r="D119" i="57"/>
  <c r="C119" i="57"/>
  <c r="C118" i="57" s="1"/>
  <c r="F117" i="57"/>
  <c r="H117" i="57" s="1"/>
  <c r="F116" i="57"/>
  <c r="G116" i="57" s="1"/>
  <c r="F115" i="57"/>
  <c r="H115" i="57" s="1"/>
  <c r="D114" i="57"/>
  <c r="F114" i="57" s="1"/>
  <c r="C114" i="57"/>
  <c r="F113" i="57"/>
  <c r="H113" i="57" s="1"/>
  <c r="F112" i="57"/>
  <c r="G112" i="57" s="1"/>
  <c r="F111" i="57"/>
  <c r="H111" i="57" s="1"/>
  <c r="E110" i="57"/>
  <c r="D110" i="57"/>
  <c r="D109" i="57" s="1"/>
  <c r="F109" i="57" s="1"/>
  <c r="C110" i="57"/>
  <c r="F108" i="57"/>
  <c r="G108" i="57" s="1"/>
  <c r="E107" i="57"/>
  <c r="F107" i="57" s="1"/>
  <c r="H107" i="57" s="1"/>
  <c r="F106" i="57"/>
  <c r="H106" i="57" s="1"/>
  <c r="D105" i="57"/>
  <c r="F105" i="57" s="1"/>
  <c r="F104" i="57"/>
  <c r="G104" i="57" s="1"/>
  <c r="F103" i="57"/>
  <c r="H103" i="57" s="1"/>
  <c r="F102" i="57"/>
  <c r="G102" i="57" s="1"/>
  <c r="F101" i="57"/>
  <c r="H101" i="57" s="1"/>
  <c r="F100" i="57"/>
  <c r="G100" i="57" s="1"/>
  <c r="D100" i="57"/>
  <c r="F99" i="57"/>
  <c r="G99" i="57" s="1"/>
  <c r="F98" i="57"/>
  <c r="H98" i="57" s="1"/>
  <c r="F97" i="57"/>
  <c r="G97" i="57" s="1"/>
  <c r="D96" i="57"/>
  <c r="E95" i="57"/>
  <c r="C95" i="57"/>
  <c r="F94" i="57"/>
  <c r="H94" i="57" s="1"/>
  <c r="F93" i="57"/>
  <c r="G93" i="57" s="1"/>
  <c r="F92" i="57"/>
  <c r="H92" i="57" s="1"/>
  <c r="F91" i="57"/>
  <c r="G91" i="57" s="1"/>
  <c r="F90" i="57"/>
  <c r="H90" i="57" s="1"/>
  <c r="F89" i="57"/>
  <c r="G89" i="57" s="1"/>
  <c r="F88" i="57"/>
  <c r="H88" i="57" s="1"/>
  <c r="F86" i="57"/>
  <c r="G86" i="57" s="1"/>
  <c r="F85" i="57"/>
  <c r="H85" i="57" s="1"/>
  <c r="F84" i="57"/>
  <c r="G84" i="57" s="1"/>
  <c r="F83" i="57"/>
  <c r="H83" i="57" s="1"/>
  <c r="E82" i="57"/>
  <c r="D82" i="57"/>
  <c r="C82" i="57"/>
  <c r="F81" i="57"/>
  <c r="G81" i="57" s="1"/>
  <c r="F80" i="57"/>
  <c r="H80" i="57" s="1"/>
  <c r="F79" i="57"/>
  <c r="G79" i="57" s="1"/>
  <c r="F77" i="57"/>
  <c r="G77" i="57" s="1"/>
  <c r="F76" i="57"/>
  <c r="H76" i="57" s="1"/>
  <c r="F75" i="57"/>
  <c r="H75" i="57" s="1"/>
  <c r="F74" i="57"/>
  <c r="G74" i="57" s="1"/>
  <c r="F73" i="57"/>
  <c r="G73" i="57" s="1"/>
  <c r="F72" i="57"/>
  <c r="G72" i="57" s="1"/>
  <c r="F71" i="57"/>
  <c r="H71" i="57" s="1"/>
  <c r="F70" i="57"/>
  <c r="G70" i="57" s="1"/>
  <c r="F69" i="57"/>
  <c r="G69" i="57" s="1"/>
  <c r="F68" i="57"/>
  <c r="H68" i="57" s="1"/>
  <c r="F67" i="57"/>
  <c r="G67" i="57" s="1"/>
  <c r="F66" i="57"/>
  <c r="H66" i="57" s="1"/>
  <c r="D65" i="57"/>
  <c r="F65" i="57" s="1"/>
  <c r="G65" i="57" s="1"/>
  <c r="F64" i="57"/>
  <c r="F63" i="57"/>
  <c r="G63" i="57" s="1"/>
  <c r="D62" i="57"/>
  <c r="F62" i="57" s="1"/>
  <c r="G62" i="57" s="1"/>
  <c r="D61" i="57"/>
  <c r="F61" i="57" s="1"/>
  <c r="G61" i="57" s="1"/>
  <c r="C60" i="57"/>
  <c r="D57" i="57"/>
  <c r="F57" i="57" s="1"/>
  <c r="D56" i="57"/>
  <c r="F56" i="57" s="1"/>
  <c r="H56" i="57" s="1"/>
  <c r="F55" i="57"/>
  <c r="H55" i="57" s="1"/>
  <c r="F54" i="57"/>
  <c r="G54" i="57" s="1"/>
  <c r="E53" i="57"/>
  <c r="D53" i="57"/>
  <c r="C53" i="57"/>
  <c r="F52" i="57"/>
  <c r="H52" i="57" s="1"/>
  <c r="F51" i="57"/>
  <c r="G51" i="57" s="1"/>
  <c r="F50" i="57"/>
  <c r="G50" i="57" s="1"/>
  <c r="F49" i="57"/>
  <c r="G49" i="57" s="1"/>
  <c r="F48" i="57"/>
  <c r="H48" i="57" s="1"/>
  <c r="F47" i="57"/>
  <c r="G47" i="57" s="1"/>
  <c r="F46" i="57"/>
  <c r="G46" i="57" s="1"/>
  <c r="D45" i="57"/>
  <c r="D44" i="57" s="1"/>
  <c r="E44" i="57"/>
  <c r="C44" i="57"/>
  <c r="F43" i="57"/>
  <c r="G43" i="57" s="1"/>
  <c r="F42" i="57"/>
  <c r="G42" i="57" s="1"/>
  <c r="F41" i="57"/>
  <c r="G41" i="57" s="1"/>
  <c r="F40" i="57"/>
  <c r="H40" i="57" s="1"/>
  <c r="F39" i="57"/>
  <c r="G39" i="57" s="1"/>
  <c r="F38" i="57"/>
  <c r="H38" i="57" s="1"/>
  <c r="F37" i="57"/>
  <c r="G37" i="57" s="1"/>
  <c r="F36" i="57"/>
  <c r="H36" i="57" s="1"/>
  <c r="F35" i="57"/>
  <c r="G35" i="57" s="1"/>
  <c r="F34" i="57"/>
  <c r="G34" i="57" s="1"/>
  <c r="F33" i="57"/>
  <c r="H33" i="57" s="1"/>
  <c r="E32" i="57"/>
  <c r="F32" i="57" s="1"/>
  <c r="H32" i="57" s="1"/>
  <c r="D32" i="57"/>
  <c r="C32" i="57"/>
  <c r="F31" i="57"/>
  <c r="H31" i="57" s="1"/>
  <c r="F30" i="57"/>
  <c r="G30" i="57" s="1"/>
  <c r="F29" i="57"/>
  <c r="H29" i="57" s="1"/>
  <c r="F28" i="57"/>
  <c r="G28" i="57" s="1"/>
  <c r="F27" i="57"/>
  <c r="H27" i="57" s="1"/>
  <c r="F26" i="57"/>
  <c r="G26" i="57" s="1"/>
  <c r="F25" i="57"/>
  <c r="H25" i="57" s="1"/>
  <c r="F24" i="57"/>
  <c r="G24" i="57" s="1"/>
  <c r="E23" i="57"/>
  <c r="D23" i="57"/>
  <c r="C23" i="57"/>
  <c r="F22" i="57"/>
  <c r="H22" i="57" s="1"/>
  <c r="F21" i="57"/>
  <c r="G21" i="57" s="1"/>
  <c r="F20" i="57"/>
  <c r="G20" i="57" s="1"/>
  <c r="F19" i="57"/>
  <c r="H19" i="57" s="1"/>
  <c r="F18" i="57"/>
  <c r="H18" i="57" s="1"/>
  <c r="F17" i="57"/>
  <c r="G17" i="57" s="1"/>
  <c r="F16" i="57"/>
  <c r="H16" i="57" s="1"/>
  <c r="F15" i="57"/>
  <c r="G15" i="57" s="1"/>
  <c r="E14" i="57"/>
  <c r="D14" i="57"/>
  <c r="C14" i="57"/>
  <c r="H257" i="57" l="1"/>
  <c r="H280" i="57"/>
  <c r="H353" i="57"/>
  <c r="H362" i="57"/>
  <c r="G38" i="57"/>
  <c r="G68" i="57"/>
  <c r="G106" i="57"/>
  <c r="H114" i="57"/>
  <c r="D118" i="57"/>
  <c r="G121" i="57"/>
  <c r="F123" i="57"/>
  <c r="H123" i="57" s="1"/>
  <c r="D143" i="57"/>
  <c r="F143" i="57" s="1"/>
  <c r="H143" i="57" s="1"/>
  <c r="G146" i="57"/>
  <c r="G184" i="57"/>
  <c r="F192" i="57"/>
  <c r="G192" i="57" s="1"/>
  <c r="H210" i="57"/>
  <c r="H214" i="57"/>
  <c r="G273" i="57"/>
  <c r="D291" i="57"/>
  <c r="F291" i="57" s="1"/>
  <c r="G291" i="57" s="1"/>
  <c r="H312" i="57"/>
  <c r="C314" i="57"/>
  <c r="H320" i="57"/>
  <c r="H321" i="57"/>
  <c r="G323" i="57"/>
  <c r="F328" i="57"/>
  <c r="H328" i="57" s="1"/>
  <c r="D331" i="57"/>
  <c r="F331" i="57" s="1"/>
  <c r="G331" i="57" s="1"/>
  <c r="G336" i="57"/>
  <c r="H337" i="57"/>
  <c r="H340" i="57"/>
  <c r="H355" i="57"/>
  <c r="H369" i="57"/>
  <c r="F381" i="57"/>
  <c r="G381" i="57" s="1"/>
  <c r="G382" i="57"/>
  <c r="H384" i="57"/>
  <c r="H385" i="57"/>
  <c r="G389" i="57"/>
  <c r="H394" i="57"/>
  <c r="H395" i="57"/>
  <c r="F45" i="57"/>
  <c r="G45" i="57" s="1"/>
  <c r="D135" i="57"/>
  <c r="F135" i="57" s="1"/>
  <c r="G113" i="57"/>
  <c r="G115" i="57"/>
  <c r="G117" i="57"/>
  <c r="H166" i="57"/>
  <c r="H183" i="57"/>
  <c r="G231" i="57"/>
  <c r="F294" i="57"/>
  <c r="H294" i="57" s="1"/>
  <c r="H297" i="57"/>
  <c r="D311" i="57"/>
  <c r="F311" i="57" s="1"/>
  <c r="H311" i="57" s="1"/>
  <c r="H318" i="57"/>
  <c r="G333" i="57"/>
  <c r="F335" i="57"/>
  <c r="H335" i="57" s="1"/>
  <c r="H378" i="57"/>
  <c r="H396" i="57"/>
  <c r="H196" i="57"/>
  <c r="H235" i="57"/>
  <c r="H237" i="57"/>
  <c r="G240" i="57"/>
  <c r="G255" i="57"/>
  <c r="H264" i="57"/>
  <c r="G266" i="57"/>
  <c r="G271" i="57"/>
  <c r="G275" i="57"/>
  <c r="D279" i="57"/>
  <c r="F279" i="57" s="1"/>
  <c r="H287" i="57"/>
  <c r="H304" i="57"/>
  <c r="D319" i="57"/>
  <c r="F319" i="57" s="1"/>
  <c r="G319" i="57" s="1"/>
  <c r="G354" i="57"/>
  <c r="H364" i="57"/>
  <c r="G376" i="57"/>
  <c r="H386" i="57"/>
  <c r="H116" i="57"/>
  <c r="H120" i="57"/>
  <c r="H147" i="57"/>
  <c r="F171" i="57"/>
  <c r="G171" i="57" s="1"/>
  <c r="G176" i="57"/>
  <c r="G214" i="57"/>
  <c r="H221" i="57"/>
  <c r="H300" i="57"/>
  <c r="H334" i="57"/>
  <c r="G351" i="57"/>
  <c r="G379" i="57"/>
  <c r="G111" i="57"/>
  <c r="F131" i="57"/>
  <c r="H131" i="57" s="1"/>
  <c r="G165" i="57"/>
  <c r="G181" i="57"/>
  <c r="G193" i="57"/>
  <c r="G195" i="57"/>
  <c r="H200" i="57"/>
  <c r="H209" i="57"/>
  <c r="H211" i="57"/>
  <c r="H213" i="57"/>
  <c r="G234" i="57"/>
  <c r="G236" i="57"/>
  <c r="G249" i="57"/>
  <c r="H265" i="57"/>
  <c r="H270" i="57"/>
  <c r="H276" i="57"/>
  <c r="H278" i="57"/>
  <c r="G368" i="57"/>
  <c r="G370" i="57"/>
  <c r="G391" i="57"/>
  <c r="G397" i="57"/>
  <c r="H404" i="57"/>
  <c r="G405" i="57"/>
  <c r="G16" i="57"/>
  <c r="G19" i="57"/>
  <c r="G27" i="57"/>
  <c r="H41" i="57"/>
  <c r="H26" i="57"/>
  <c r="G33" i="57"/>
  <c r="G109" i="57"/>
  <c r="H109" i="57"/>
  <c r="G188" i="57"/>
  <c r="H188" i="57"/>
  <c r="G191" i="57"/>
  <c r="H191" i="57"/>
  <c r="G105" i="57"/>
  <c r="H105" i="57"/>
  <c r="H20" i="57"/>
  <c r="H46" i="57"/>
  <c r="F110" i="57"/>
  <c r="H110" i="57" s="1"/>
  <c r="D127" i="57"/>
  <c r="D126" i="57" s="1"/>
  <c r="F126" i="57" s="1"/>
  <c r="G126" i="57" s="1"/>
  <c r="D158" i="57"/>
  <c r="F158" i="57" s="1"/>
  <c r="H162" i="57"/>
  <c r="G362" i="57"/>
  <c r="H390" i="57"/>
  <c r="G22" i="57"/>
  <c r="H39" i="57"/>
  <c r="F53" i="57"/>
  <c r="G53" i="57" s="1"/>
  <c r="G71" i="57"/>
  <c r="H74" i="57"/>
  <c r="H77" i="57"/>
  <c r="H89" i="57"/>
  <c r="H91" i="57"/>
  <c r="G94" i="57"/>
  <c r="G101" i="57"/>
  <c r="G103" i="57"/>
  <c r="G114" i="57"/>
  <c r="G132" i="57"/>
  <c r="H138" i="57"/>
  <c r="G140" i="57"/>
  <c r="G149" i="57"/>
  <c r="C151" i="57"/>
  <c r="G151" i="57" s="1"/>
  <c r="H153" i="57"/>
  <c r="H155" i="57"/>
  <c r="G160" i="57"/>
  <c r="F163" i="57"/>
  <c r="F204" i="57"/>
  <c r="G204" i="57" s="1"/>
  <c r="G206" i="57"/>
  <c r="G219" i="57"/>
  <c r="H223" i="57"/>
  <c r="G225" i="57"/>
  <c r="G227" i="57"/>
  <c r="G229" i="57"/>
  <c r="G235" i="57"/>
  <c r="G253" i="57"/>
  <c r="G259" i="57"/>
  <c r="G260" i="57"/>
  <c r="G270" i="57"/>
  <c r="G282" i="57"/>
  <c r="G283" i="57"/>
  <c r="H285" i="57"/>
  <c r="G289" i="57"/>
  <c r="G295" i="57"/>
  <c r="F299" i="57"/>
  <c r="H299" i="57" s="1"/>
  <c r="G302" i="57"/>
  <c r="G306" i="57"/>
  <c r="F308" i="57"/>
  <c r="H308" i="57" s="1"/>
  <c r="G310" i="57"/>
  <c r="F317" i="57"/>
  <c r="H317" i="57" s="1"/>
  <c r="F322" i="57"/>
  <c r="H322" i="57" s="1"/>
  <c r="F326" i="57"/>
  <c r="H326" i="57" s="1"/>
  <c r="G329" i="57"/>
  <c r="G355" i="57"/>
  <c r="G356" i="57"/>
  <c r="H361" i="57"/>
  <c r="G369" i="57"/>
  <c r="G394" i="57"/>
  <c r="H398" i="57"/>
  <c r="G403" i="57"/>
  <c r="H50" i="57"/>
  <c r="H62" i="57"/>
  <c r="H78" i="57"/>
  <c r="H248" i="57"/>
  <c r="H254" i="57"/>
  <c r="H261" i="57"/>
  <c r="H269" i="57"/>
  <c r="G272" i="57"/>
  <c r="G317" i="57"/>
  <c r="G320" i="57"/>
  <c r="G328" i="57"/>
  <c r="H331" i="57"/>
  <c r="F332" i="57"/>
  <c r="H332" i="57" s="1"/>
  <c r="G353" i="57"/>
  <c r="H358" i="57"/>
  <c r="F359" i="57"/>
  <c r="H359" i="57" s="1"/>
  <c r="H363" i="57"/>
  <c r="D365" i="57"/>
  <c r="F365" i="57" s="1"/>
  <c r="G365" i="57" s="1"/>
  <c r="F388" i="57"/>
  <c r="H388" i="57" s="1"/>
  <c r="D393" i="57"/>
  <c r="F393" i="57" s="1"/>
  <c r="H34" i="57"/>
  <c r="H42" i="57"/>
  <c r="H17" i="57"/>
  <c r="G36" i="57"/>
  <c r="H54" i="57"/>
  <c r="G90" i="57"/>
  <c r="G98" i="57"/>
  <c r="H100" i="57"/>
  <c r="H102" i="57"/>
  <c r="H104" i="57"/>
  <c r="G107" i="57"/>
  <c r="G124" i="57"/>
  <c r="G129" i="57"/>
  <c r="H133" i="57"/>
  <c r="F144" i="57"/>
  <c r="H144" i="57" s="1"/>
  <c r="H150" i="57"/>
  <c r="F152" i="57"/>
  <c r="H152" i="57" s="1"/>
  <c r="G154" i="57"/>
  <c r="H156" i="57"/>
  <c r="H161" i="57"/>
  <c r="G163" i="57"/>
  <c r="F175" i="57"/>
  <c r="H175" i="57" s="1"/>
  <c r="F179" i="57"/>
  <c r="H179" i="57" s="1"/>
  <c r="H187" i="57"/>
  <c r="H190" i="57"/>
  <c r="G194" i="57"/>
  <c r="C216" i="57"/>
  <c r="H222" i="57"/>
  <c r="H224" i="57"/>
  <c r="H226" i="57"/>
  <c r="H228" i="57"/>
  <c r="D232" i="57"/>
  <c r="F232" i="57" s="1"/>
  <c r="H232" i="57" s="1"/>
  <c r="G238" i="57"/>
  <c r="D256" i="57"/>
  <c r="F256" i="57" s="1"/>
  <c r="H256" i="57" s="1"/>
  <c r="G265" i="57"/>
  <c r="H284" i="57"/>
  <c r="H286" i="57"/>
  <c r="H290" i="57"/>
  <c r="H293" i="57"/>
  <c r="H296" i="57"/>
  <c r="H303" i="57"/>
  <c r="H307" i="57"/>
  <c r="G312" i="57"/>
  <c r="G313" i="57"/>
  <c r="G322" i="57"/>
  <c r="H327" i="57"/>
  <c r="H330" i="57"/>
  <c r="G344" i="57"/>
  <c r="F349" i="57"/>
  <c r="H349" i="57" s="1"/>
  <c r="D352" i="57"/>
  <c r="F352" i="57" s="1"/>
  <c r="H352" i="57" s="1"/>
  <c r="H357" i="57"/>
  <c r="F377" i="57"/>
  <c r="G377" i="57" s="1"/>
  <c r="H392" i="57"/>
  <c r="G399" i="57"/>
  <c r="H402" i="57"/>
  <c r="F217" i="57"/>
  <c r="H217" i="57" s="1"/>
  <c r="G173" i="57"/>
  <c r="H174" i="57"/>
  <c r="H168" i="57"/>
  <c r="H122" i="57"/>
  <c r="F119" i="57"/>
  <c r="H119" i="57" s="1"/>
  <c r="H93" i="57"/>
  <c r="G92" i="57"/>
  <c r="H87" i="57"/>
  <c r="F82" i="57"/>
  <c r="H82" i="57" s="1"/>
  <c r="G85" i="57"/>
  <c r="H84" i="57"/>
  <c r="H73" i="57"/>
  <c r="H69" i="57"/>
  <c r="G31" i="57"/>
  <c r="F14" i="57"/>
  <c r="H14" i="57" s="1"/>
  <c r="D13" i="57"/>
  <c r="H57" i="57"/>
  <c r="G57" i="57"/>
  <c r="G64" i="57"/>
  <c r="H64" i="57"/>
  <c r="G14" i="57"/>
  <c r="H126" i="57"/>
  <c r="G158" i="57"/>
  <c r="H158" i="57"/>
  <c r="G32" i="57"/>
  <c r="F373" i="57"/>
  <c r="H373" i="57" s="1"/>
  <c r="D372" i="57"/>
  <c r="F372" i="57" s="1"/>
  <c r="D244" i="57"/>
  <c r="F244" i="57" s="1"/>
  <c r="F245" i="57"/>
  <c r="G274" i="57"/>
  <c r="H274" i="57"/>
  <c r="G288" i="57"/>
  <c r="H288" i="57"/>
  <c r="G309" i="57"/>
  <c r="H309" i="57"/>
  <c r="G343" i="57"/>
  <c r="H343" i="57"/>
  <c r="G350" i="57"/>
  <c r="H350" i="57"/>
  <c r="C13" i="57"/>
  <c r="H15" i="57"/>
  <c r="F23" i="57"/>
  <c r="H24" i="57"/>
  <c r="G29" i="57"/>
  <c r="H37" i="57"/>
  <c r="G48" i="57"/>
  <c r="H51" i="57"/>
  <c r="H63" i="57"/>
  <c r="G66" i="57"/>
  <c r="H72" i="57"/>
  <c r="G80" i="57"/>
  <c r="F127" i="57"/>
  <c r="H127" i="57" s="1"/>
  <c r="H128" i="57"/>
  <c r="H130" i="57"/>
  <c r="G142" i="57"/>
  <c r="H145" i="57"/>
  <c r="G156" i="57"/>
  <c r="F159" i="57"/>
  <c r="H159" i="57" s="1"/>
  <c r="F167" i="57"/>
  <c r="H167" i="57" s="1"/>
  <c r="D170" i="57"/>
  <c r="F170" i="57" s="1"/>
  <c r="H171" i="57"/>
  <c r="D185" i="57"/>
  <c r="F185" i="57" s="1"/>
  <c r="H204" i="57"/>
  <c r="G233" i="57"/>
  <c r="G237" i="57"/>
  <c r="H241" i="57"/>
  <c r="H243" i="57"/>
  <c r="H252" i="57"/>
  <c r="H272" i="57"/>
  <c r="G280" i="57"/>
  <c r="G311" i="57"/>
  <c r="D338" i="57"/>
  <c r="G352" i="57"/>
  <c r="G373" i="57"/>
  <c r="H377" i="57"/>
  <c r="G388" i="57"/>
  <c r="C400" i="57"/>
  <c r="F208" i="57"/>
  <c r="D207" i="57"/>
  <c r="D95" i="57"/>
  <c r="F95" i="57" s="1"/>
  <c r="F96" i="57"/>
  <c r="G342" i="57"/>
  <c r="H342" i="57"/>
  <c r="G406" i="57"/>
  <c r="H406" i="57"/>
  <c r="G127" i="57"/>
  <c r="G131" i="57"/>
  <c r="G148" i="57"/>
  <c r="E13" i="57"/>
  <c r="G18" i="57"/>
  <c r="H21" i="57"/>
  <c r="H30" i="57"/>
  <c r="H35" i="57"/>
  <c r="G40" i="57"/>
  <c r="H43" i="57"/>
  <c r="F44" i="57"/>
  <c r="H44" i="57" s="1"/>
  <c r="H49" i="57"/>
  <c r="G55" i="57"/>
  <c r="H61" i="57"/>
  <c r="H67" i="57"/>
  <c r="H70" i="57"/>
  <c r="G75" i="57"/>
  <c r="H81" i="57"/>
  <c r="G88" i="57"/>
  <c r="H108" i="57"/>
  <c r="H112" i="57"/>
  <c r="H136" i="57"/>
  <c r="D139" i="57"/>
  <c r="F139" i="57" s="1"/>
  <c r="H139" i="57" s="1"/>
  <c r="H163" i="57"/>
  <c r="H169" i="57"/>
  <c r="H172" i="57"/>
  <c r="D178" i="57"/>
  <c r="F178" i="57" s="1"/>
  <c r="H178" i="57" s="1"/>
  <c r="G182" i="57"/>
  <c r="G186" i="57"/>
  <c r="H192" i="57"/>
  <c r="G200" i="57"/>
  <c r="H205" i="57"/>
  <c r="F207" i="57"/>
  <c r="H207" i="57" s="1"/>
  <c r="G210" i="57"/>
  <c r="D216" i="57"/>
  <c r="F216" i="57" s="1"/>
  <c r="H220" i="57"/>
  <c r="G223" i="57"/>
  <c r="G232" i="57"/>
  <c r="H239" i="57"/>
  <c r="H246" i="57"/>
  <c r="G248" i="57"/>
  <c r="H250" i="57"/>
  <c r="G254" i="57"/>
  <c r="G257" i="57"/>
  <c r="G261" i="57"/>
  <c r="G268" i="57"/>
  <c r="G277" i="57"/>
  <c r="G294" i="57"/>
  <c r="G308" i="57"/>
  <c r="G384" i="57"/>
  <c r="H387" i="57"/>
  <c r="G390" i="57"/>
  <c r="D197" i="57"/>
  <c r="F197" i="57" s="1"/>
  <c r="F198" i="57"/>
  <c r="F315" i="57"/>
  <c r="D314" i="57"/>
  <c r="F314" i="57" s="1"/>
  <c r="H314" i="57" s="1"/>
  <c r="C407" i="57"/>
  <c r="G404" i="57"/>
  <c r="G298" i="57"/>
  <c r="H298" i="57"/>
  <c r="G301" i="57"/>
  <c r="H301" i="57"/>
  <c r="G305" i="57"/>
  <c r="H305" i="57"/>
  <c r="G316" i="57"/>
  <c r="H316" i="57"/>
  <c r="H319" i="57"/>
  <c r="G325" i="57"/>
  <c r="H325" i="57"/>
  <c r="F347" i="57"/>
  <c r="D346" i="57"/>
  <c r="D345" i="57" s="1"/>
  <c r="F345" i="57" s="1"/>
  <c r="G371" i="57"/>
  <c r="H371" i="57"/>
  <c r="G380" i="57"/>
  <c r="H380" i="57"/>
  <c r="D60" i="57"/>
  <c r="G175" i="57"/>
  <c r="D12" i="57"/>
  <c r="F12" i="57" s="1"/>
  <c r="G25" i="57"/>
  <c r="H28" i="57"/>
  <c r="H47" i="57"/>
  <c r="G52" i="57"/>
  <c r="G56" i="57"/>
  <c r="E60" i="57"/>
  <c r="H65" i="57"/>
  <c r="G76" i="57"/>
  <c r="H79" i="57"/>
  <c r="G83" i="57"/>
  <c r="H86" i="57"/>
  <c r="H97" i="57"/>
  <c r="H99" i="57"/>
  <c r="G110" i="57"/>
  <c r="F118" i="57"/>
  <c r="H118" i="57" s="1"/>
  <c r="H125" i="57"/>
  <c r="H137" i="57"/>
  <c r="G139" i="57"/>
  <c r="G141" i="57"/>
  <c r="G143" i="57"/>
  <c r="H157" i="57"/>
  <c r="H164" i="57"/>
  <c r="G166" i="57"/>
  <c r="H177" i="57"/>
  <c r="H180" i="57"/>
  <c r="C202" i="57"/>
  <c r="H215" i="57"/>
  <c r="H218" i="57"/>
  <c r="G251" i="57"/>
  <c r="G256" i="57"/>
  <c r="H263" i="57"/>
  <c r="G267" i="57"/>
  <c r="G285" i="57"/>
  <c r="G326" i="57"/>
  <c r="G332" i="57"/>
  <c r="G359" i="57"/>
  <c r="E407" i="57"/>
  <c r="F292" i="57"/>
  <c r="F339" i="57"/>
  <c r="F366" i="57"/>
  <c r="F401" i="57"/>
  <c r="C279" i="57"/>
  <c r="G279" i="57" s="1"/>
  <c r="C393" i="57"/>
  <c r="G393" i="57" s="1"/>
  <c r="H135" i="57" l="1"/>
  <c r="G135" i="57"/>
  <c r="H381" i="57"/>
  <c r="G335" i="57"/>
  <c r="G144" i="57"/>
  <c r="G123" i="57"/>
  <c r="G152" i="57"/>
  <c r="G179" i="57"/>
  <c r="H291" i="57"/>
  <c r="G299" i="57"/>
  <c r="H151" i="57"/>
  <c r="H45" i="57"/>
  <c r="H53" i="57"/>
  <c r="H216" i="57"/>
  <c r="G44" i="57"/>
  <c r="G349" i="57"/>
  <c r="H365" i="57"/>
  <c r="G207" i="57"/>
  <c r="H279" i="57"/>
  <c r="G217" i="57"/>
  <c r="G167" i="57"/>
  <c r="G119" i="57"/>
  <c r="G82" i="57"/>
  <c r="H95" i="57"/>
  <c r="G95" i="57"/>
  <c r="G400" i="57"/>
  <c r="H400" i="57"/>
  <c r="H170" i="57"/>
  <c r="G170" i="57"/>
  <c r="H23" i="57"/>
  <c r="G23" i="57"/>
  <c r="G372" i="57"/>
  <c r="H372" i="57"/>
  <c r="G12" i="57"/>
  <c r="H12" i="57"/>
  <c r="G197" i="57"/>
  <c r="H197" i="57"/>
  <c r="H96" i="57"/>
  <c r="G96" i="57"/>
  <c r="G13" i="57"/>
  <c r="H13" i="57"/>
  <c r="G244" i="57"/>
  <c r="H244" i="57"/>
  <c r="D59" i="57"/>
  <c r="G159" i="57"/>
  <c r="D407" i="57"/>
  <c r="G178" i="57"/>
  <c r="H401" i="57"/>
  <c r="G401" i="57"/>
  <c r="H292" i="57"/>
  <c r="G292" i="57"/>
  <c r="H339" i="57"/>
  <c r="G339" i="57"/>
  <c r="H198" i="57"/>
  <c r="G198" i="57"/>
  <c r="H208" i="57"/>
  <c r="G208" i="57"/>
  <c r="F338" i="57"/>
  <c r="D324" i="57"/>
  <c r="F324" i="57" s="1"/>
  <c r="H245" i="57"/>
  <c r="G245" i="57"/>
  <c r="G216" i="57"/>
  <c r="H345" i="57"/>
  <c r="G345" i="57"/>
  <c r="H366" i="57"/>
  <c r="G366" i="57"/>
  <c r="F346" i="57"/>
  <c r="H346" i="57" s="1"/>
  <c r="G347" i="57"/>
  <c r="G346" i="57" s="1"/>
  <c r="H347" i="57"/>
  <c r="G315" i="57"/>
  <c r="H315" i="57"/>
  <c r="D202" i="57"/>
  <c r="F202" i="57" s="1"/>
  <c r="H202" i="57" s="1"/>
  <c r="D203" i="57"/>
  <c r="F203" i="57" s="1"/>
  <c r="H185" i="57"/>
  <c r="G185" i="57"/>
  <c r="G314" i="57"/>
  <c r="F60" i="57"/>
  <c r="D134" i="57"/>
  <c r="F134" i="57" s="1"/>
  <c r="H393" i="57"/>
  <c r="G118" i="57"/>
  <c r="G60" i="57" l="1"/>
  <c r="G407" i="57" s="1"/>
  <c r="H60" i="57"/>
  <c r="H203" i="57"/>
  <c r="G203" i="57"/>
  <c r="G338" i="57"/>
  <c r="H338" i="57"/>
  <c r="G134" i="57"/>
  <c r="H134" i="57"/>
  <c r="G324" i="57"/>
  <c r="H324" i="57"/>
  <c r="F59" i="57"/>
  <c r="D58" i="57"/>
  <c r="F58" i="57" s="1"/>
  <c r="G202" i="57"/>
  <c r="F407" i="57"/>
  <c r="H407" i="57" s="1"/>
  <c r="H58" i="57" l="1"/>
  <c r="G58" i="57"/>
  <c r="H59" i="57"/>
  <c r="G59" i="57"/>
  <c r="H17" i="64" l="1"/>
  <c r="G17" i="64"/>
  <c r="I16" i="64"/>
  <c r="I15" i="64"/>
  <c r="I14" i="64"/>
  <c r="I17" i="64" s="1"/>
  <c r="G17" i="62" l="1"/>
  <c r="H15" i="62"/>
  <c r="I15" i="62" s="1"/>
  <c r="H14" i="62"/>
  <c r="I14" i="62" s="1"/>
  <c r="H17" i="62" l="1"/>
  <c r="I17" i="62"/>
  <c r="H46" i="62"/>
  <c r="G46" i="62"/>
  <c r="I46" i="62"/>
</calcChain>
</file>

<file path=xl/sharedStrings.xml><?xml version="1.0" encoding="utf-8"?>
<sst xmlns="http://schemas.openxmlformats.org/spreadsheetml/2006/main" count="1290" uniqueCount="347">
  <si>
    <t>SURAT PERNYATAAN TANGGUNG JAWAB BELANJA RUTIN</t>
  </si>
  <si>
    <t>NOMOR :</t>
  </si>
  <si>
    <t>1. Kode Satuan Kerja BLU</t>
  </si>
  <si>
    <t>: 632242</t>
  </si>
  <si>
    <t>2. Nama Satuan Kerja BLU</t>
  </si>
  <si>
    <t>: Politeknik Kesehatan Semarang</t>
  </si>
  <si>
    <t>3. Tanggal /No. DIPA BLU</t>
  </si>
  <si>
    <t xml:space="preserve">4. Klasifikasi Anggaran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</si>
  <si>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</si>
  <si>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</si>
  <si>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</si>
  <si>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</si>
  <si>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</si>
  <si>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</si>
  <si>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</si>
  <si>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</si>
  <si>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</si>
  <si>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</si>
  <si>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</si>
  <si>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</si>
  <si>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</si>
  <si>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</si>
  <si>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</si>
  <si>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</si>
  <si>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</si>
  <si>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</si>
  <si>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</si>
  <si>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</si>
  <si>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</si>
  <si>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</si>
  <si>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</si>
  <si>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</si>
  <si>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Yang bertanda tangan di bawah ini Ketua Jurusan Kebidanan  Politeknik Kesehatan Kemenkes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</si>
  <si>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</si>
  <si>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</si>
  <si>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</si>
  <si>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</si>
  <si>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</si>
  <si>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</si>
  <si>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</si>
  <si>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</si>
  <si>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</si>
  <si>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</si>
  <si>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</si>
  <si>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</si>
  <si>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</si>
  <si>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</si>
  <si>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</si>
  <si>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</si>
  <si>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</si>
  <si>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</si>
  <si>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</si>
  <si>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</si>
  <si>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</si>
  <si>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</si>
  <si>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</si>
  <si>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</si>
  <si>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</si>
  <si>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</si>
  <si>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</si>
  <si>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</si>
  <si>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</si>
  <si>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</si>
  <si>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</si>
  <si>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</si>
  <si>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</si>
  <si>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</si>
  <si>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</si>
  <si>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</si>
  <si>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</si>
  <si>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</si>
  <si>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</si>
  <si>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</si>
  <si>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</si>
  <si>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</si>
  <si>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</si>
  <si>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</si>
  <si>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</si>
  <si>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</si>
  <si>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</si>
  <si>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</si>
  <si>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</si>
  <si>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</si>
  <si>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</si>
  <si>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</si>
  <si>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</si>
  <si>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</si>
  <si>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</si>
  <si>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</si>
  <si>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</si>
  <si>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</si>
  <si>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</si>
  <si>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</si>
  <si>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skripsi  1 BUKU x 247 EXP x 1 SMT</t>
  </si>
  <si>
    <t xml:space="preserve">    -     Penggandaan Tingkat Jurusan  1 PKT x 12 BLN</t>
  </si>
  <si>
    <t xml:space="preserve">    -     Penggandaan Tingkat Prodi</t>
  </si>
  <si>
    <t xml:space="preserve">    -  Pembelian konsumsi rapat PBM</t>
  </si>
  <si>
    <t xml:space="preserve">    -    Uang hari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</si>
  <si>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</si>
  <si>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</si>
  <si>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</si>
  <si>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</si>
  <si>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</si>
  <si>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</si>
  <si>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</si>
  <si>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</si>
  <si>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</si>
  <si>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</si>
  <si>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</si>
  <si>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</si>
  <si>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</si>
  <si>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</si>
  <si>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</si>
  <si>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</si>
  <si>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</si>
  <si>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</si>
  <si>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</si>
  <si>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</si>
  <si>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</si>
  <si>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</si>
  <si>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</si>
  <si>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</si>
  <si>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</si>
  <si>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</si>
  <si>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</si>
  <si>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</si>
  <si>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</si>
  <si>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</si>
  <si>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</si>
  <si>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</si>
  <si>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</si>
  <si>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</si>
  <si>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</si>
  <si>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</si>
  <si>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</si>
  <si>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</si>
  <si>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</si>
  <si>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</si>
  <si>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</si>
  <si>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</si>
  <si>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</si>
  <si>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</si>
  <si>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</si>
  <si>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</si>
  <si>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</si>
  <si>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</si>
  <si>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</si>
  <si>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</si>
  <si>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</si>
  <si>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</si>
  <si>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</si>
  <si>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</si>
  <si>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</si>
  <si>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</si>
  <si>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</si>
  <si>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</si>
  <si>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</si>
  <si>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</si>
  <si>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</si>
  <si>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</si>
  <si>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</si>
  <si>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</si>
  <si>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</si>
  <si>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</si>
  <si>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</si>
  <si>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</si>
  <si>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</si>
  <si>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</si>
  <si>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</si>
  <si>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</si>
  <si>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</si>
  <si>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</si>
  <si>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</si>
  <si>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</si>
  <si>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</si>
  <si>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</si>
  <si>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</si>
  <si>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</si>
  <si>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</si>
  <si>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</si>
  <si>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</si>
  <si>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</si>
  <si>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</si>
  <si>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</si>
  <si>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</si>
  <si>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</si>
  <si>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</si>
  <si>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</si>
  <si>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</si>
  <si>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</si>
  <si>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</si>
  <si>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</si>
  <si>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</si>
  <si>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</si>
  <si>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</si>
  <si>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</si>
  <si>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</si>
  <si>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</si>
  <si>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</si>
  <si>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</si>
  <si>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</si>
  <si>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</si>
  <si>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</si>
  <si>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</si>
  <si>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</si>
  <si>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</si>
  <si>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</si>
  <si>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</si>
  <si>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</si>
  <si>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</si>
  <si>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</si>
  <si>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</si>
  <si>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</si>
  <si>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</si>
  <si>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</si>
  <si>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</si>
  <si>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</si>
  <si>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</si>
  <si>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</si>
  <si>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</si>
  <si>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</si>
  <si>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</si>
  <si>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</si>
  <si>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</si>
  <si>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</si>
  <si>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</si>
  <si>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</si>
  <si>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</si>
  <si>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</si>
  <si>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</si>
  <si>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</si>
  <si>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</si>
  <si>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</si>
  <si>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</si>
  <si>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</si>
  <si>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</si>
  <si>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</si>
  <si>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</si>
  <si>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</si>
  <si>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</si>
  <si>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</si>
  <si>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</si>
  <si>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</si>
  <si>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</si>
  <si>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</si>
  <si>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</si>
  <si>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</si>
  <si>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</si>
  <si>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</si>
  <si>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</si>
  <si>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</si>
  <si>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</si>
  <si>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</si>
  <si>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</si>
  <si>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</si>
  <si>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</si>
  <si>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</si>
  <si>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</si>
  <si>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</si>
  <si>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</si>
  <si>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</si>
  <si>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</si>
  <si>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</si>
  <si>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</si>
  <si>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</si>
  <si>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</si>
  <si>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</si>
  <si>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</si>
  <si>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</si>
  <si>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</si>
  <si>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</si>
  <si>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</si>
  <si>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</si>
  <si>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</si>
  <si>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01/01/024.12.10/ 5034/501/002.52B.525113</t>
  </si>
  <si>
    <t>: 01/01/024.12.10/ 5034/501/002.52B.525112</t>
  </si>
  <si>
    <t>Klasifikasi Belanja :05B.525112</t>
  </si>
  <si>
    <t xml:space="preserve">    -     Konsumsi Workshopmedia pembelajaran interaktif   50 OR x 2 HR x 1 KEG</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</si>
  <si>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</si>
  <si>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</si>
  <si>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</si>
  <si>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</si>
  <si>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</si>
  <si>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</si>
  <si>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</si>
  <si>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</si>
  <si>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</si>
  <si>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</si>
  <si>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</si>
  <si>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</si>
  <si>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</si>
  <si>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</si>
  <si>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</si>
  <si>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</si>
  <si>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</si>
  <si>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Klasifikasi Belanja :052B.525112</t>
  </si>
  <si>
    <t xml:space="preserve">    - Pembelian Kuota Mahasiswa</t>
  </si>
  <si>
    <t xml:space="preserve">    -     Konsumsi rapat persiapan Praktek Klinik  15 ORG x 4 LHN x 1 KL x 2 SMT</t>
  </si>
  <si>
    <t xml:space="preserve">Garuda Fotocopy </t>
  </si>
  <si>
    <t>Cetak modul pelatihan kompetensi PWS  KIA Prodi Sarjana Terapan Kebidanan Magelang Poltekkes Kemenkes Semarang tgl 14 s/d 16 Juli 2020</t>
  </si>
  <si>
    <t xml:space="preserve">Tata Fotocopy </t>
  </si>
  <si>
    <t>Cetak sertifikat pelatihan kompetensi PWS KIA Prodi Sarjana Terapan Kebidanan Magelang Poltekkes Kemenkes semarang tgl 14 s/d 16 Juli 2020</t>
  </si>
  <si>
    <t>21/7/2020</t>
  </si>
  <si>
    <t>Mbak Atun Snack</t>
  </si>
  <si>
    <t>Konsumsi pelatihan kompetensi PWS KIA prodi Sarjana Terapan Kebidanan Poltekkes Kemenkes Semarang tgl 14s/d16 Juli 2020</t>
  </si>
  <si>
    <t>17/7/2020</t>
  </si>
  <si>
    <t>dr Yulianto Prabowo,M.Kes dkk</t>
  </si>
  <si>
    <t>Narasumber pelatihan kompetensi PWS Prodi Sarjana Terapan Kebidanan Magelang Poltekkes Kemenkes Semarang tgl 14 s/d 16 Juli 2020.</t>
  </si>
  <si>
    <t>16/7/2020</t>
  </si>
  <si>
    <t>Laila  Emi Y,SKM,M.Kes dkk</t>
  </si>
  <si>
    <t>Sri Partni,S.Tr.keb,MM</t>
  </si>
  <si>
    <t>Klasifikasi Belanja :052B.525113</t>
  </si>
  <si>
    <t>BULAN OKTOBER 2020</t>
  </si>
  <si>
    <t xml:space="preserve">    -     Cetak buku panduan praktek  1 BUKU x 1860 EXP x 1 SMT</t>
  </si>
  <si>
    <t xml:space="preserve">    -     Konsumsi Kuliah Umum  125 OR x 5 PRODI x 1 KEG</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</si>
  <si>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</si>
  <si>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</si>
  <si>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</si>
  <si>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</si>
  <si>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</si>
  <si>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</si>
  <si>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</si>
  <si>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</si>
  <si>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</si>
  <si>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</si>
  <si>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</si>
  <si>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</si>
  <si>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</si>
  <si>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</si>
  <si>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</si>
  <si>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</si>
  <si>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</si>
  <si>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</si>
  <si>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</si>
  <si>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</si>
  <si>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</si>
  <si>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</si>
  <si>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</si>
  <si>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</si>
  <si>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</si>
  <si>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r>
      <t xml:space="preserve">    -     Narasumber pelatihan IT</t>
    </r>
    <r>
      <rPr>
        <sz val="11"/>
        <color theme="1"/>
        <rFont val="Arial"/>
        <family val="2"/>
      </rPr>
      <t xml:space="preserve"> ( 2 or x 5 hr x 3 jam x 6 prodi)</t>
    </r>
  </si>
  <si>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</si>
  <si>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</si>
  <si>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</si>
  <si>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xml:space="preserve">    -     Honor DTT koreksi soal UAS smt ganjil  151 OR x 2 SMT x 1 KLS x 2 MK</t>
  </si>
  <si>
    <t>Semarang, 16 Oktober 2020</t>
  </si>
  <si>
    <t>LAPORAN REALIASI BLU 52 MGL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</si>
</sst>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14" x14ac:knownFonts="1">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sz val="10"/>
      <color theme="1"/>
      <name val="Arial Black"/>
      <family val="2"/>
    </font>
    <font>
      <b/>
      <sz val="10"/>
      <color theme="1"/>
      <name val="Calibri"/>
      <family val="2"/>
      <scheme val="minor"/>
    </font>
    <font>
      <b/>
      <i/>
      <sz val="10"/>
      <color theme="1"/>
      <name val="Arial"/>
      <family val="2"/>
    </font>
    <font>
      <b/>
      <i/>
      <sz val="10"/>
      <color theme="1"/>
      <name val="Calibri"/>
      <family val="2"/>
      <scheme val="minor"/>
    </font>
    <font>
      <b/>
      <u/>
      <sz val="10"/>
      <name val="Arial"/>
      <family val="2"/>
    </font>
    <font>
      <sz val="11"/>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s>
  <cellStyleXfs count="7">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0" fontId="1" fillId="0" borderId="0"/>
    <xf numFmtId="43" fontId="1" fillId="0" borderId="0" applyFont="0" applyFill="0" applyBorder="0" applyAlignment="0" applyProtection="0"/>
  </cellStyleXfs>
  <cellXfs count="168">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4" xfId="0" applyFont="1" applyBorder="1" applyAlignment="1">
      <alignment vertical="center"/>
    </xf>
    <xf numFmtId="0" fontId="2" fillId="0" borderId="4" xfId="0" applyFont="1" applyBorder="1" applyAlignment="1">
      <alignment vertical="center"/>
    </xf>
    <xf numFmtId="164"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4"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1" fillId="0" borderId="7" xfId="0" applyFont="1" applyBorder="1" applyAlignment="1">
      <alignment horizontal="center" vertical="center"/>
    </xf>
    <xf numFmtId="0" fontId="1" fillId="0" borderId="7" xfId="0" quotePrefix="1" applyFont="1" applyBorder="1" applyAlignment="1">
      <alignment vertical="center"/>
    </xf>
    <xf numFmtId="164" fontId="3" fillId="0" borderId="7" xfId="4" applyNumberFormat="1" applyFont="1" applyBorder="1" applyAlignment="1">
      <alignment vertical="center"/>
    </xf>
    <xf numFmtId="164" fontId="3" fillId="0" borderId="7" xfId="4" applyNumberFormat="1" applyFont="1" applyBorder="1" applyAlignment="1">
      <alignment horizontal="left" vertical="center"/>
    </xf>
    <xf numFmtId="0" fontId="3" fillId="0" borderId="0" xfId="0" applyFont="1" applyAlignment="1">
      <alignment wrapText="1"/>
    </xf>
    <xf numFmtId="0" fontId="3" fillId="0" borderId="7" xfId="0" applyFont="1" applyBorder="1"/>
    <xf numFmtId="0" fontId="3" fillId="0" borderId="7" xfId="0" applyFont="1" applyBorder="1" applyAlignment="1">
      <alignment wrapText="1"/>
    </xf>
    <xf numFmtId="0" fontId="3" fillId="0" borderId="9" xfId="0" applyFont="1" applyBorder="1"/>
    <xf numFmtId="0" fontId="3" fillId="0" borderId="9" xfId="0" applyFont="1" applyBorder="1" applyAlignment="1">
      <alignment wrapText="1"/>
    </xf>
    <xf numFmtId="0" fontId="3" fillId="4" borderId="9" xfId="0" applyFont="1" applyFill="1" applyBorder="1"/>
    <xf numFmtId="0" fontId="3" fillId="4" borderId="9" xfId="0" applyFont="1" applyFill="1" applyBorder="1" applyAlignment="1">
      <alignment wrapText="1"/>
    </xf>
    <xf numFmtId="0" fontId="6" fillId="0" borderId="9" xfId="0" applyFont="1" applyBorder="1"/>
    <xf numFmtId="0" fontId="6" fillId="0" borderId="9" xfId="0" applyFont="1" applyBorder="1" applyAlignment="1">
      <alignment wrapText="1"/>
    </xf>
    <xf numFmtId="0" fontId="6" fillId="0" borderId="9" xfId="0" applyFont="1" applyBorder="1" applyAlignment="1">
      <alignment vertical="center"/>
    </xf>
    <xf numFmtId="0" fontId="6" fillId="0" borderId="9" xfId="0" applyFont="1" applyBorder="1" applyAlignment="1">
      <alignment vertical="center" wrapText="1"/>
    </xf>
    <xf numFmtId="0" fontId="3" fillId="5" borderId="9" xfId="0" applyFont="1" applyFill="1" applyBorder="1"/>
    <xf numFmtId="0" fontId="3" fillId="5" borderId="9" xfId="0" applyFont="1" applyFill="1" applyBorder="1" applyAlignment="1">
      <alignment wrapText="1"/>
    </xf>
    <xf numFmtId="0" fontId="10" fillId="0" borderId="9" xfId="0" applyFont="1" applyBorder="1"/>
    <xf numFmtId="0" fontId="10" fillId="0" borderId="9" xfId="0" applyFont="1" applyBorder="1" applyAlignment="1">
      <alignment wrapText="1"/>
    </xf>
    <xf numFmtId="0" fontId="3" fillId="0" borderId="8" xfId="0" applyFont="1" applyBorder="1"/>
    <xf numFmtId="0" fontId="3" fillId="0" borderId="8" xfId="0" applyFont="1" applyBorder="1" applyAlignment="1">
      <alignment wrapText="1"/>
    </xf>
    <xf numFmtId="0" fontId="6" fillId="0" borderId="4" xfId="0" applyFont="1" applyBorder="1"/>
    <xf numFmtId="0" fontId="6" fillId="0" borderId="4" xfId="0" applyFont="1" applyBorder="1" applyAlignment="1">
      <alignment wrapText="1"/>
    </xf>
    <xf numFmtId="0" fontId="6" fillId="6" borderId="9" xfId="0" applyFont="1" applyFill="1" applyBorder="1"/>
    <xf numFmtId="0" fontId="6" fillId="6" borderId="9" xfId="0" applyFont="1" applyFill="1" applyBorder="1" applyAlignment="1">
      <alignment wrapText="1"/>
    </xf>
    <xf numFmtId="3" fontId="3" fillId="0" borderId="0" xfId="0" applyNumberFormat="1" applyFont="1"/>
    <xf numFmtId="3" fontId="3" fillId="0" borderId="0" xfId="4" applyNumberFormat="1" applyFont="1"/>
    <xf numFmtId="3" fontId="8" fillId="0" borderId="0" xfId="0" applyNumberFormat="1" applyFont="1"/>
    <xf numFmtId="3" fontId="3" fillId="0" borderId="7" xfId="4" applyNumberFormat="1" applyFont="1" applyBorder="1"/>
    <xf numFmtId="3" fontId="8" fillId="0" borderId="7" xfId="0" applyNumberFormat="1" applyFont="1" applyBorder="1"/>
    <xf numFmtId="3" fontId="3" fillId="0" borderId="9" xfId="4" applyNumberFormat="1" applyFont="1" applyBorder="1"/>
    <xf numFmtId="3" fontId="8" fillId="0" borderId="9" xfId="0" applyNumberFormat="1" applyFont="1" applyBorder="1"/>
    <xf numFmtId="3" fontId="3" fillId="0" borderId="9" xfId="0" applyNumberFormat="1" applyFont="1" applyBorder="1"/>
    <xf numFmtId="3" fontId="3" fillId="4" borderId="9" xfId="4" applyNumberFormat="1" applyFont="1" applyFill="1" applyBorder="1"/>
    <xf numFmtId="3" fontId="8" fillId="4" borderId="9" xfId="0" applyNumberFormat="1" applyFont="1" applyFill="1" applyBorder="1"/>
    <xf numFmtId="3" fontId="6" fillId="0" borderId="9" xfId="4" applyNumberFormat="1" applyFont="1" applyBorder="1"/>
    <xf numFmtId="3" fontId="3" fillId="3" borderId="9" xfId="4" applyNumberFormat="1" applyFont="1" applyFill="1" applyBorder="1" applyAlignment="1">
      <alignment vertical="center"/>
    </xf>
    <xf numFmtId="3" fontId="6" fillId="0" borderId="9" xfId="4" applyNumberFormat="1" applyFont="1" applyBorder="1" applyAlignment="1">
      <alignment vertical="center"/>
    </xf>
    <xf numFmtId="3" fontId="9" fillId="0" borderId="9" xfId="0" applyNumberFormat="1" applyFont="1" applyBorder="1" applyAlignment="1">
      <alignment vertical="center"/>
    </xf>
    <xf numFmtId="3" fontId="3" fillId="5" borderId="9" xfId="4" applyNumberFormat="1" applyFont="1" applyFill="1" applyBorder="1"/>
    <xf numFmtId="3" fontId="8" fillId="5" borderId="9" xfId="0" applyNumberFormat="1" applyFont="1" applyFill="1" applyBorder="1"/>
    <xf numFmtId="3" fontId="10" fillId="0" borderId="9" xfId="4" applyNumberFormat="1" applyFont="1" applyBorder="1"/>
    <xf numFmtId="3" fontId="11" fillId="0" borderId="9" xfId="0" applyNumberFormat="1" applyFont="1" applyBorder="1"/>
    <xf numFmtId="3" fontId="9" fillId="0" borderId="9" xfId="0" applyNumberFormat="1" applyFont="1" applyBorder="1"/>
    <xf numFmtId="3" fontId="6" fillId="6" borderId="9" xfId="4" applyNumberFormat="1" applyFont="1" applyFill="1" applyBorder="1"/>
    <xf numFmtId="3" fontId="3" fillId="0" borderId="8" xfId="4" applyNumberFormat="1" applyFont="1" applyBorder="1"/>
    <xf numFmtId="3" fontId="8" fillId="0" borderId="8" xfId="0" applyNumberFormat="1" applyFont="1" applyBorder="1"/>
    <xf numFmtId="3" fontId="6" fillId="0" borderId="4" xfId="0" applyNumberFormat="1" applyFont="1" applyBorder="1"/>
    <xf numFmtId="3" fontId="3" fillId="3" borderId="0" xfId="0" applyNumberFormat="1" applyFont="1" applyFill="1"/>
    <xf numFmtId="3" fontId="1" fillId="3" borderId="0" xfId="0" applyNumberFormat="1" applyFont="1" applyFill="1" applyBorder="1" applyAlignment="1">
      <alignment horizontal="center"/>
    </xf>
    <xf numFmtId="3" fontId="3" fillId="3" borderId="0" xfId="0" applyNumberFormat="1" applyFont="1" applyFill="1" applyAlignment="1">
      <alignment horizontal="center"/>
    </xf>
    <xf numFmtId="3" fontId="0" fillId="0" borderId="0" xfId="0" applyNumberFormat="1"/>
    <xf numFmtId="3" fontId="6" fillId="0" borderId="9" xfId="0" applyNumberFormat="1" applyFont="1" applyBorder="1"/>
    <xf numFmtId="0" fontId="1" fillId="0" borderId="1" xfId="0" applyFont="1" applyBorder="1" applyAlignment="1">
      <alignment horizontal="center" vertical="center"/>
    </xf>
    <xf numFmtId="0" fontId="3" fillId="3" borderId="0" xfId="0" applyFont="1" applyFill="1"/>
    <xf numFmtId="3" fontId="3" fillId="3" borderId="7" xfId="0" applyNumberFormat="1" applyFont="1" applyFill="1" applyBorder="1"/>
    <xf numFmtId="0" fontId="3" fillId="3" borderId="7" xfId="0" applyFont="1" applyFill="1" applyBorder="1"/>
    <xf numFmtId="3" fontId="3" fillId="3" borderId="9" xfId="0" applyNumberFormat="1" applyFont="1" applyFill="1" applyBorder="1"/>
    <xf numFmtId="0" fontId="3" fillId="3" borderId="9" xfId="0" applyFont="1" applyFill="1" applyBorder="1"/>
    <xf numFmtId="1" fontId="3" fillId="3" borderId="9" xfId="0" applyNumberFormat="1" applyFont="1" applyFill="1" applyBorder="1"/>
    <xf numFmtId="3" fontId="3" fillId="3" borderId="9" xfId="4" applyNumberFormat="1" applyFont="1" applyFill="1" applyBorder="1"/>
    <xf numFmtId="0" fontId="3" fillId="3" borderId="9" xfId="0" applyFont="1" applyFill="1" applyBorder="1" applyAlignment="1">
      <alignment wrapText="1"/>
    </xf>
    <xf numFmtId="0" fontId="3" fillId="0" borderId="9" xfId="0" applyFont="1" applyBorder="1" applyAlignment="1">
      <alignment vertical="center"/>
    </xf>
    <xf numFmtId="3" fontId="3" fillId="0" borderId="9" xfId="4" applyNumberFormat="1" applyFont="1" applyBorder="1" applyAlignment="1">
      <alignment vertical="center"/>
    </xf>
    <xf numFmtId="3" fontId="3" fillId="0" borderId="9" xfId="0" applyNumberFormat="1" applyFont="1" applyBorder="1" applyAlignment="1">
      <alignment vertical="center"/>
    </xf>
    <xf numFmtId="3" fontId="3" fillId="3" borderId="9" xfId="0" applyNumberFormat="1" applyFont="1" applyFill="1" applyBorder="1" applyAlignment="1">
      <alignment vertical="center"/>
    </xf>
    <xf numFmtId="1" fontId="3" fillId="3" borderId="9" xfId="0" applyNumberFormat="1" applyFont="1" applyFill="1" applyBorder="1" applyAlignment="1">
      <alignment vertical="center"/>
    </xf>
    <xf numFmtId="0" fontId="3" fillId="3" borderId="9" xfId="0" applyFont="1" applyFill="1" applyBorder="1" applyAlignment="1">
      <alignment vertical="center"/>
    </xf>
    <xf numFmtId="3" fontId="6" fillId="3" borderId="9" xfId="0" applyNumberFormat="1" applyFont="1" applyFill="1" applyBorder="1"/>
    <xf numFmtId="1" fontId="6" fillId="3" borderId="9" xfId="0" applyNumberFormat="1" applyFont="1" applyFill="1" applyBorder="1"/>
    <xf numFmtId="0" fontId="6" fillId="3" borderId="9" xfId="0" applyFont="1" applyFill="1" applyBorder="1"/>
    <xf numFmtId="0" fontId="6" fillId="3" borderId="4" xfId="0" applyFont="1" applyFill="1" applyBorder="1"/>
    <xf numFmtId="3" fontId="6" fillId="3" borderId="9" xfId="4" applyNumberFormat="1" applyFont="1" applyFill="1" applyBorder="1"/>
    <xf numFmtId="3" fontId="3" fillId="3" borderId="8" xfId="0" applyNumberFormat="1" applyFont="1" applyFill="1" applyBorder="1"/>
    <xf numFmtId="1" fontId="3" fillId="3" borderId="8" xfId="0" applyNumberFormat="1" applyFont="1" applyFill="1" applyBorder="1"/>
    <xf numFmtId="0" fontId="3" fillId="3" borderId="8" xfId="0" applyFont="1" applyFill="1" applyBorder="1"/>
    <xf numFmtId="3" fontId="6" fillId="3" borderId="4" xfId="0" applyNumberFormat="1" applyFont="1" applyFill="1" applyBorder="1"/>
    <xf numFmtId="1" fontId="6" fillId="3" borderId="4" xfId="0" applyNumberFormat="1" applyFont="1" applyFill="1" applyBorder="1"/>
    <xf numFmtId="3" fontId="0" fillId="3" borderId="0" xfId="0" applyNumberFormat="1" applyFill="1"/>
    <xf numFmtId="0" fontId="0" fillId="3" borderId="0" xfId="0" applyFill="1"/>
    <xf numFmtId="0" fontId="3" fillId="3" borderId="9" xfId="0" applyFont="1" applyFill="1" applyBorder="1" applyAlignment="1">
      <alignment vertical="center" wrapText="1"/>
    </xf>
    <xf numFmtId="0" fontId="6" fillId="3" borderId="9" xfId="0" applyFont="1" applyFill="1" applyBorder="1" applyAlignment="1">
      <alignment wrapText="1"/>
    </xf>
    <xf numFmtId="3" fontId="3" fillId="4" borderId="9" xfId="0" applyNumberFormat="1" applyFont="1" applyFill="1" applyBorder="1"/>
    <xf numFmtId="1" fontId="3" fillId="4" borderId="9" xfId="0" applyNumberFormat="1" applyFont="1" applyFill="1" applyBorder="1"/>
    <xf numFmtId="0" fontId="0" fillId="0" borderId="0" xfId="0" applyAlignment="1">
      <alignment vertical="center"/>
    </xf>
    <xf numFmtId="43" fontId="3" fillId="0" borderId="0" xfId="4" applyFont="1"/>
    <xf numFmtId="0" fontId="8" fillId="0" borderId="0" xfId="0" applyFont="1"/>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4" xfId="0" applyFont="1" applyBorder="1" applyAlignment="1">
      <alignment horizontal="left" vertical="center" wrapText="1"/>
    </xf>
    <xf numFmtId="14" fontId="1" fillId="0" borderId="4" xfId="0" applyNumberFormat="1" applyFont="1" applyBorder="1" applyAlignment="1">
      <alignment horizontal="center" vertical="center"/>
    </xf>
    <xf numFmtId="0" fontId="1" fillId="0" borderId="4" xfId="0" applyFont="1" applyBorder="1" applyAlignment="1">
      <alignment horizontal="center" vertical="center"/>
    </xf>
    <xf numFmtId="164" fontId="1" fillId="2" borderId="4" xfId="4" applyNumberFormat="1" applyFont="1" applyFill="1" applyBorder="1" applyAlignment="1">
      <alignment horizontal="right" vertical="center"/>
    </xf>
    <xf numFmtId="41" fontId="1" fillId="0" borderId="4" xfId="0" applyNumberFormat="1" applyFont="1" applyBorder="1" applyAlignment="1">
      <alignment vertical="center"/>
    </xf>
    <xf numFmtId="0" fontId="3" fillId="0" borderId="4" xfId="0" applyFont="1" applyBorder="1" applyAlignment="1">
      <alignment horizontal="left" vertical="center" wrapText="1"/>
    </xf>
    <xf numFmtId="0" fontId="3" fillId="0" borderId="7" xfId="0" applyFont="1" applyBorder="1" applyAlignment="1">
      <alignment vertical="center"/>
    </xf>
    <xf numFmtId="164" fontId="3" fillId="0" borderId="7" xfId="4" applyNumberFormat="1" applyFont="1" applyBorder="1" applyAlignment="1">
      <alignment vertical="center" wrapText="1"/>
    </xf>
    <xf numFmtId="164" fontId="3" fillId="0" borderId="7" xfId="4" applyNumberFormat="1" applyFont="1" applyBorder="1" applyAlignment="1">
      <alignment horizontal="left" vertical="center" wrapText="1"/>
    </xf>
    <xf numFmtId="14" fontId="3" fillId="0" borderId="7" xfId="4" applyNumberFormat="1" applyFont="1" applyBorder="1" applyAlignment="1">
      <alignment vertical="center"/>
    </xf>
    <xf numFmtId="0" fontId="1" fillId="0" borderId="9" xfId="0" applyFont="1" applyBorder="1" applyAlignment="1">
      <alignment horizontal="center" vertical="center"/>
    </xf>
    <xf numFmtId="164" fontId="3" fillId="0" borderId="9" xfId="4" applyNumberFormat="1" applyFont="1" applyBorder="1" applyAlignment="1">
      <alignment vertical="center" wrapText="1"/>
    </xf>
    <xf numFmtId="164" fontId="3" fillId="0" borderId="9" xfId="4" applyNumberFormat="1" applyFont="1" applyBorder="1" applyAlignment="1">
      <alignment horizontal="left" vertical="center" wrapText="1"/>
    </xf>
    <xf numFmtId="14" fontId="3" fillId="0" borderId="9" xfId="4" applyNumberFormat="1" applyFont="1" applyBorder="1" applyAlignment="1">
      <alignment vertical="center"/>
    </xf>
    <xf numFmtId="164" fontId="3" fillId="0" borderId="9" xfId="4" applyNumberFormat="1" applyFont="1" applyBorder="1" applyAlignment="1">
      <alignment vertical="center"/>
    </xf>
    <xf numFmtId="164" fontId="3" fillId="0" borderId="9" xfId="4" applyNumberFormat="1" applyFont="1" applyBorder="1" applyAlignment="1">
      <alignment horizontal="left" vertical="center"/>
    </xf>
    <xf numFmtId="0" fontId="1" fillId="0" borderId="8" xfId="0" applyFont="1" applyBorder="1" applyAlignment="1">
      <alignment horizontal="center" vertical="center"/>
    </xf>
    <xf numFmtId="0" fontId="3" fillId="0" borderId="8" xfId="0" applyFont="1" applyBorder="1" applyAlignment="1">
      <alignment vertical="center"/>
    </xf>
    <xf numFmtId="164" fontId="3" fillId="0" borderId="8" xfId="4" applyNumberFormat="1" applyFont="1" applyBorder="1" applyAlignment="1">
      <alignment vertical="center" wrapText="1"/>
    </xf>
    <xf numFmtId="164" fontId="3" fillId="0" borderId="8" xfId="4" applyNumberFormat="1" applyFont="1" applyBorder="1" applyAlignment="1">
      <alignment horizontal="left" vertical="center" wrapText="1"/>
    </xf>
    <xf numFmtId="14" fontId="3" fillId="0" borderId="8" xfId="4" applyNumberFormat="1" applyFont="1" applyBorder="1" applyAlignment="1">
      <alignment vertical="center"/>
    </xf>
    <xf numFmtId="164" fontId="3" fillId="0" borderId="8" xfId="4" applyNumberFormat="1" applyFont="1" applyBorder="1" applyAlignment="1">
      <alignment vertical="center"/>
    </xf>
    <xf numFmtId="164" fontId="3" fillId="0" borderId="8" xfId="4" applyNumberFormat="1" applyFont="1" applyBorder="1" applyAlignment="1">
      <alignment horizontal="left" vertical="center"/>
    </xf>
    <xf numFmtId="3" fontId="3" fillId="5" borderId="9" xfId="0" applyNumberFormat="1" applyFont="1" applyFill="1" applyBorder="1"/>
    <xf numFmtId="1" fontId="3" fillId="5" borderId="9" xfId="0" applyNumberFormat="1" applyFont="1" applyFill="1" applyBorder="1"/>
    <xf numFmtId="0" fontId="3" fillId="3" borderId="9" xfId="0" quotePrefix="1" applyFont="1" applyFill="1" applyBorder="1" applyAlignment="1">
      <alignment wrapText="1"/>
    </xf>
    <xf numFmtId="0" fontId="3" fillId="3" borderId="9" xfId="0" quotePrefix="1" applyFont="1" applyFill="1" applyBorder="1" applyAlignment="1">
      <alignment vertical="center" wrapText="1"/>
    </xf>
    <xf numFmtId="3" fontId="9" fillId="6" borderId="9" xfId="0" applyNumberFormat="1" applyFont="1" applyFill="1" applyBorder="1"/>
    <xf numFmtId="3" fontId="3" fillId="6" borderId="9" xfId="0" applyNumberFormat="1" applyFont="1" applyFill="1" applyBorder="1"/>
    <xf numFmtId="1" fontId="3" fillId="6" borderId="9" xfId="0" applyNumberFormat="1" applyFont="1" applyFill="1" applyBorder="1"/>
    <xf numFmtId="0" fontId="3" fillId="6" borderId="9" xfId="0" applyFont="1" applyFill="1" applyBorder="1"/>
    <xf numFmtId="0" fontId="3" fillId="6" borderId="9" xfId="0" applyFont="1" applyFill="1" applyBorder="1" applyAlignment="1">
      <alignment wrapText="1"/>
    </xf>
    <xf numFmtId="3" fontId="3" fillId="6" borderId="9" xfId="4" applyNumberFormat="1" applyFont="1" applyFill="1" applyBorder="1"/>
    <xf numFmtId="3" fontId="8" fillId="6" borderId="9" xfId="0" applyNumberFormat="1" applyFont="1" applyFill="1" applyBorder="1"/>
    <xf numFmtId="3" fontId="2" fillId="3" borderId="0" xfId="0" applyNumberFormat="1" applyFont="1" applyFill="1" applyAlignment="1">
      <alignment horizontal="center"/>
    </xf>
    <xf numFmtId="0" fontId="6" fillId="3" borderId="4" xfId="0" applyFont="1" applyFill="1" applyBorder="1" applyAlignment="1">
      <alignment horizontal="center" vertical="center" wrapText="1"/>
    </xf>
    <xf numFmtId="0" fontId="6" fillId="0" borderId="0" xfId="0" applyFont="1" applyAlignment="1">
      <alignment horizontal="center"/>
    </xf>
    <xf numFmtId="0" fontId="6" fillId="3" borderId="4" xfId="0" applyFont="1" applyFill="1" applyBorder="1" applyAlignment="1">
      <alignment horizontal="center" vertic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3" fontId="12" fillId="3" borderId="0" xfId="0" applyNumberFormat="1" applyFont="1" applyFill="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cellXfs>
  <cellStyles count="7">
    <cellStyle name="Comma" xfId="4" builtinId="3"/>
    <cellStyle name="Comma [0] 2 10" xfId="3"/>
    <cellStyle name="Comma 2" xfId="2"/>
    <cellStyle name="Comma 4" xfId="6"/>
    <cellStyle name="Normal" xfId="0" builtinId="0"/>
    <cellStyle name="Normal 2" xfId="1"/>
    <cellStyle name="Normal 4"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2050%20pw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lu%2047%20blo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lu43sm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lu%2045MG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19"/>
      <sheetName val="51B.525112"/>
      <sheetName val="52B.525112"/>
      <sheetName val="52B.525115"/>
      <sheetName val="52BD.525113"/>
      <sheetName val="52BD.525115"/>
      <sheetName val="54BD.525112"/>
    </sheetNames>
    <sheetDataSet>
      <sheetData sheetId="0">
        <row r="45">
          <cell r="F45">
            <v>36495000</v>
          </cell>
        </row>
        <row r="56">
          <cell r="F56">
            <v>32950400</v>
          </cell>
        </row>
        <row r="62">
          <cell r="F62">
            <v>66559000</v>
          </cell>
        </row>
        <row r="65">
          <cell r="F65">
            <v>85006250</v>
          </cell>
        </row>
        <row r="100">
          <cell r="F100">
            <v>11118000</v>
          </cell>
        </row>
        <row r="105">
          <cell r="F105">
            <v>3965000</v>
          </cell>
        </row>
        <row r="136">
          <cell r="F136">
            <v>2850000</v>
          </cell>
        </row>
        <row r="137">
          <cell r="F137">
            <v>1000000</v>
          </cell>
        </row>
        <row r="138">
          <cell r="F138">
            <v>6300000</v>
          </cell>
        </row>
        <row r="141">
          <cell r="F141">
            <v>1700000</v>
          </cell>
        </row>
        <row r="142">
          <cell r="F142">
            <v>1200000</v>
          </cell>
        </row>
        <row r="348">
          <cell r="F348">
            <v>1470000</v>
          </cell>
        </row>
      </sheetData>
      <sheetData sheetId="1" refreshError="1"/>
      <sheetData sheetId="2">
        <row r="14">
          <cell r="D14" t="str">
            <v xml:space="preserve">Pembelian konsumsi dalam rangka  Internasional Video Conference Prodi D III Kebidanan " Purwokerto pada tangal 24 Juli 2020 </v>
          </cell>
        </row>
      </sheetData>
      <sheetData sheetId="3" refreshError="1"/>
      <sheetData sheetId="4" refreshError="1"/>
      <sheetData sheetId="5">
        <row r="14">
          <cell r="G14">
            <v>2400000</v>
          </cell>
        </row>
      </sheetData>
      <sheetData sheetId="6">
        <row r="14">
          <cell r="G14">
            <v>400000</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21"/>
      <sheetName val="52B.525112"/>
      <sheetName val="52B.525113 "/>
      <sheetName val="52BA.525113"/>
      <sheetName val="53BA.525113"/>
      <sheetName val="53BA.525112"/>
    </sheetNames>
    <sheetDataSet>
      <sheetData sheetId="0">
        <row r="21">
          <cell r="F21">
            <v>3675000</v>
          </cell>
        </row>
        <row r="56">
          <cell r="F56">
            <v>7935000</v>
          </cell>
        </row>
        <row r="209">
          <cell r="F209">
            <v>1250000</v>
          </cell>
        </row>
      </sheetData>
      <sheetData sheetId="1" refreshError="1"/>
      <sheetData sheetId="2" refreshError="1"/>
      <sheetData sheetId="3" refreshError="1"/>
      <sheetData sheetId="4" refreshError="1"/>
      <sheetData sheetId="5">
        <row r="16">
          <cell r="G16">
            <v>750000</v>
          </cell>
        </row>
      </sheetData>
      <sheetData sheetId="6">
        <row r="16">
          <cell r="G16">
            <v>1460000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12"/>
      <sheetName val="51B.525115 "/>
      <sheetName val="51B.525119"/>
      <sheetName val="52B.525112"/>
      <sheetName val="52B.525115 "/>
      <sheetName val="53BI.525115"/>
      <sheetName val="53BI.525119"/>
      <sheetName val="Sheet3"/>
    </sheetNames>
    <sheetDataSet>
      <sheetData sheetId="0">
        <row r="59">
          <cell r="F59">
            <v>6300000</v>
          </cell>
        </row>
      </sheetData>
      <sheetData sheetId="1"/>
      <sheetData sheetId="2"/>
      <sheetData sheetId="3">
        <row r="14">
          <cell r="D14" t="str">
            <v>Biaya seminar, workshop, pelatihan bagi tenaga pendidik dan kependidikan berupa berupa bantuan penerbitan HAKI di bidang penelitian dalam bentuk buku berjudul " Baju Kanguru Model Ting Top untuk bayi prematur : an Ida Riyanti, SSiT, M.Kes dkk</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21"/>
      <sheetName val="51B.525113"/>
      <sheetName val="52B.525112"/>
      <sheetName val="52B.525115"/>
      <sheetName val="52BC.525113"/>
      <sheetName val="52BC.525115"/>
      <sheetName val="52BH.525113 "/>
      <sheetName val="52BH.525115"/>
      <sheetName val="52BK.525113"/>
    </sheetNames>
    <sheetDataSet>
      <sheetData sheetId="0">
        <row r="21">
          <cell r="F21">
            <v>3675000</v>
          </cell>
        </row>
        <row r="95">
          <cell r="F95">
            <v>3350000</v>
          </cell>
        </row>
        <row r="129">
          <cell r="F129">
            <v>9250000</v>
          </cell>
        </row>
      </sheetData>
      <sheetData sheetId="1" refreshError="1"/>
      <sheetData sheetId="2" refreshError="1"/>
      <sheetData sheetId="3" refreshError="1"/>
      <sheetData sheetId="4">
        <row r="15">
          <cell r="D15" t="str">
            <v>Biaya perjalanan dinas dalam rangka kegiatan sosialisasi dan verifikasi aplikasi tata laksana cetak ijazah dan transkrip pada tanggal 4 September 2020 di Poltekkes Kemenkes Semarang a.n Muzayyanatur Rakhmawati,SKM</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6"/>
  <sheetViews>
    <sheetView topLeftCell="A64" workbookViewId="0">
      <selection sqref="A1:I416"/>
    </sheetView>
  </sheetViews>
  <sheetFormatPr defaultRowHeight="18.75" x14ac:dyDescent="0.4"/>
  <cols>
    <col min="1" max="1" width="8.5" style="17" customWidth="1"/>
    <col min="2" max="2" width="33.296875" style="28" customWidth="1"/>
    <col min="3" max="3" width="10.796875" style="17" customWidth="1"/>
    <col min="4" max="4" width="11.296875" style="109" customWidth="1"/>
    <col min="5" max="5" width="9.796875" style="110" customWidth="1"/>
    <col min="6" max="6" width="12" style="17" customWidth="1"/>
    <col min="7" max="7" width="11.5" style="17" customWidth="1"/>
    <col min="8" max="8" width="2.796875" style="17" customWidth="1"/>
    <col min="9" max="9" width="2.296875" style="17" customWidth="1"/>
    <col min="10" max="10" width="8.796875" customWidth="1"/>
  </cols>
  <sheetData>
    <row r="1" spans="1:9" x14ac:dyDescent="0.4">
      <c r="A1" s="151" t="s">
        <v>346</v>
      </c>
      <c r="B1" s="151"/>
      <c r="C1" s="151"/>
      <c r="D1" s="151"/>
      <c r="E1" s="151"/>
      <c r="F1" s="151"/>
      <c r="G1" s="151"/>
      <c r="H1" s="151"/>
      <c r="I1" s="151"/>
    </row>
    <row r="2" spans="1:9" x14ac:dyDescent="0.4">
      <c r="A2" s="151" t="s">
        <v>33</v>
      </c>
      <c r="B2" s="151"/>
      <c r="C2" s="151"/>
      <c r="D2" s="151"/>
      <c r="E2" s="151"/>
      <c r="F2" s="151"/>
      <c r="G2" s="151"/>
      <c r="H2" s="151"/>
      <c r="I2" s="151"/>
    </row>
    <row r="3" spans="1:9" x14ac:dyDescent="0.4">
      <c r="A3" s="151" t="s">
        <v>34</v>
      </c>
      <c r="B3" s="151"/>
      <c r="C3" s="151"/>
      <c r="D3" s="151"/>
      <c r="E3" s="151"/>
      <c r="F3" s="151"/>
      <c r="G3" s="151"/>
      <c r="H3" s="151"/>
      <c r="I3" s="151"/>
    </row>
    <row r="4" spans="1:9" x14ac:dyDescent="0.4">
      <c r="A4" s="151" t="s">
        <v>312</v>
      </c>
      <c r="B4" s="151"/>
      <c r="C4" s="151"/>
      <c r="D4" s="151"/>
      <c r="E4" s="151"/>
      <c r="F4" s="151"/>
      <c r="G4" s="151"/>
      <c r="H4" s="151"/>
      <c r="I4" s="151"/>
    </row>
    <row r="5" spans="1:9" x14ac:dyDescent="0.4">
      <c r="C5" s="49"/>
      <c r="D5" s="50"/>
      <c r="E5" s="51"/>
      <c r="F5" s="72"/>
      <c r="G5" s="72"/>
      <c r="H5" s="78"/>
      <c r="I5" s="78"/>
    </row>
    <row r="6" spans="1:9" x14ac:dyDescent="0.4">
      <c r="C6" s="49"/>
      <c r="D6" s="50"/>
      <c r="E6" s="51"/>
      <c r="F6" s="72"/>
      <c r="G6" s="72"/>
      <c r="H6" s="78"/>
      <c r="I6" s="78"/>
    </row>
    <row r="7" spans="1:9" ht="18.75" customHeight="1" x14ac:dyDescent="0.4">
      <c r="A7" s="152" t="s">
        <v>35</v>
      </c>
      <c r="B7" s="152" t="s">
        <v>36</v>
      </c>
      <c r="C7" s="153" t="s">
        <v>37</v>
      </c>
      <c r="D7" s="154" t="s">
        <v>38</v>
      </c>
      <c r="E7" s="154"/>
      <c r="F7" s="154" t="s">
        <v>19</v>
      </c>
      <c r="G7" s="154" t="s">
        <v>39</v>
      </c>
      <c r="H7" s="150" t="s">
        <v>40</v>
      </c>
      <c r="I7" s="150"/>
    </row>
    <row r="8" spans="1:9" x14ac:dyDescent="0.4">
      <c r="A8" s="152"/>
      <c r="B8" s="152"/>
      <c r="C8" s="153"/>
      <c r="D8" s="111" t="s">
        <v>41</v>
      </c>
      <c r="E8" s="112" t="s">
        <v>42</v>
      </c>
      <c r="F8" s="154"/>
      <c r="G8" s="154"/>
      <c r="H8" s="150"/>
      <c r="I8" s="150"/>
    </row>
    <row r="9" spans="1:9" x14ac:dyDescent="0.4">
      <c r="A9" s="29" t="s">
        <v>43</v>
      </c>
      <c r="B9" s="30" t="s">
        <v>44</v>
      </c>
      <c r="C9" s="52">
        <v>5143999000</v>
      </c>
      <c r="D9" s="52" t="s">
        <v>45</v>
      </c>
      <c r="E9" s="53"/>
      <c r="F9" s="79"/>
      <c r="G9" s="79"/>
      <c r="H9" s="80"/>
      <c r="I9" s="80"/>
    </row>
    <row r="10" spans="1:9" ht="28.5" x14ac:dyDescent="0.4">
      <c r="A10" s="31" t="s">
        <v>46</v>
      </c>
      <c r="B10" s="32" t="s">
        <v>47</v>
      </c>
      <c r="C10" s="54">
        <v>5143999000</v>
      </c>
      <c r="D10" s="54" t="s">
        <v>45</v>
      </c>
      <c r="E10" s="55"/>
      <c r="F10" s="81"/>
      <c r="G10" s="81"/>
      <c r="H10" s="82"/>
      <c r="I10" s="82"/>
    </row>
    <row r="11" spans="1:9" x14ac:dyDescent="0.4">
      <c r="A11" s="31" t="s">
        <v>48</v>
      </c>
      <c r="B11" s="32" t="s">
        <v>49</v>
      </c>
      <c r="C11" s="54">
        <v>5143999000</v>
      </c>
      <c r="D11" s="54" t="s">
        <v>45</v>
      </c>
      <c r="E11" s="55"/>
      <c r="F11" s="81"/>
      <c r="G11" s="81"/>
      <c r="H11" s="82"/>
      <c r="I11" s="82"/>
    </row>
    <row r="12" spans="1:9" x14ac:dyDescent="0.4">
      <c r="A12" s="33" t="s">
        <v>50</v>
      </c>
      <c r="B12" s="34" t="s">
        <v>51</v>
      </c>
      <c r="C12" s="57">
        <v>780817000</v>
      </c>
      <c r="D12" s="57">
        <f>D14+D23+D32+D44</f>
        <v>389790030</v>
      </c>
      <c r="E12" s="58"/>
      <c r="F12" s="106">
        <f>E12+D12</f>
        <v>389790030</v>
      </c>
      <c r="G12" s="106">
        <f>C12-F12</f>
        <v>391026970</v>
      </c>
      <c r="H12" s="107">
        <f>F12/C12*100</f>
        <v>49.920791939724673</v>
      </c>
      <c r="I12" s="33" t="s">
        <v>52</v>
      </c>
    </row>
    <row r="13" spans="1:9" hidden="1" x14ac:dyDescent="0.4">
      <c r="A13" s="31" t="s">
        <v>53</v>
      </c>
      <c r="B13" s="32" t="s">
        <v>54</v>
      </c>
      <c r="C13" s="54">
        <f>C14+C23+C32+C44+C53</f>
        <v>1547715000</v>
      </c>
      <c r="D13" s="54">
        <f>D14+D23+D32+D44+D53</f>
        <v>480674930</v>
      </c>
      <c r="E13" s="54">
        <f>E14+E23+E32+E44+E53</f>
        <v>0</v>
      </c>
      <c r="F13" s="84"/>
      <c r="G13" s="81">
        <f t="shared" ref="G13:G107" si="0">C13-F13</f>
        <v>1547715000</v>
      </c>
      <c r="H13" s="83">
        <f t="shared" ref="H13:H107" si="1">F13/C13*100</f>
        <v>0</v>
      </c>
      <c r="I13" s="82" t="s">
        <v>52</v>
      </c>
    </row>
    <row r="14" spans="1:9" hidden="1" x14ac:dyDescent="0.4">
      <c r="A14" s="35" t="s">
        <v>55</v>
      </c>
      <c r="B14" s="36" t="s">
        <v>56</v>
      </c>
      <c r="C14" s="59">
        <f>SUM(C15:C22)</f>
        <v>235655000</v>
      </c>
      <c r="D14" s="59">
        <f>SUM(D15:D21)</f>
        <v>74599000</v>
      </c>
      <c r="E14" s="59">
        <f>SUM(E15:E21)</f>
        <v>0</v>
      </c>
      <c r="F14" s="81">
        <f t="shared" ref="F14:F105" si="2">E14+D14</f>
        <v>74599000</v>
      </c>
      <c r="G14" s="81">
        <f t="shared" si="0"/>
        <v>161056000</v>
      </c>
      <c r="H14" s="83">
        <f t="shared" si="1"/>
        <v>31.656022575375019</v>
      </c>
      <c r="I14" s="82" t="s">
        <v>52</v>
      </c>
    </row>
    <row r="15" spans="1:9" ht="28.5" hidden="1" x14ac:dyDescent="0.4">
      <c r="A15" s="31" t="s">
        <v>45</v>
      </c>
      <c r="B15" s="32" t="s">
        <v>57</v>
      </c>
      <c r="C15" s="54">
        <v>28125000</v>
      </c>
      <c r="D15" s="60">
        <v>28000000</v>
      </c>
      <c r="E15" s="81"/>
      <c r="F15" s="81">
        <f t="shared" si="2"/>
        <v>28000000</v>
      </c>
      <c r="G15" s="81">
        <f t="shared" si="0"/>
        <v>125000</v>
      </c>
      <c r="H15" s="83">
        <f t="shared" si="1"/>
        <v>99.555555555555557</v>
      </c>
      <c r="I15" s="82" t="s">
        <v>52</v>
      </c>
    </row>
    <row r="16" spans="1:9" hidden="1" x14ac:dyDescent="0.4">
      <c r="A16" s="31" t="s">
        <v>45</v>
      </c>
      <c r="B16" s="32" t="s">
        <v>58</v>
      </c>
      <c r="C16" s="54">
        <v>9500000</v>
      </c>
      <c r="D16" s="60">
        <v>9499000</v>
      </c>
      <c r="E16" s="81">
        <v>0</v>
      </c>
      <c r="F16" s="81">
        <f t="shared" si="2"/>
        <v>9499000</v>
      </c>
      <c r="G16" s="81">
        <f t="shared" si="0"/>
        <v>1000</v>
      </c>
      <c r="H16" s="83">
        <f t="shared" si="1"/>
        <v>99.989473684210523</v>
      </c>
      <c r="I16" s="82" t="s">
        <v>52</v>
      </c>
    </row>
    <row r="17" spans="1:9" ht="28.5" hidden="1" x14ac:dyDescent="0.4">
      <c r="A17" s="31" t="s">
        <v>45</v>
      </c>
      <c r="B17" s="32" t="s">
        <v>277</v>
      </c>
      <c r="C17" s="54">
        <v>10500000</v>
      </c>
      <c r="D17" s="60">
        <v>10395000</v>
      </c>
      <c r="E17" s="81">
        <v>0</v>
      </c>
      <c r="F17" s="81">
        <f t="shared" si="2"/>
        <v>10395000</v>
      </c>
      <c r="G17" s="81">
        <f t="shared" si="0"/>
        <v>105000</v>
      </c>
      <c r="H17" s="83">
        <f t="shared" si="1"/>
        <v>99</v>
      </c>
      <c r="I17" s="82" t="s">
        <v>52</v>
      </c>
    </row>
    <row r="18" spans="1:9" hidden="1" x14ac:dyDescent="0.4">
      <c r="A18" s="31" t="s">
        <v>45</v>
      </c>
      <c r="B18" s="32" t="s">
        <v>59</v>
      </c>
      <c r="C18" s="54">
        <v>9600000</v>
      </c>
      <c r="D18" s="60">
        <v>0</v>
      </c>
      <c r="E18" s="56"/>
      <c r="F18" s="81">
        <f t="shared" si="2"/>
        <v>0</v>
      </c>
      <c r="G18" s="81">
        <f t="shared" si="0"/>
        <v>9600000</v>
      </c>
      <c r="H18" s="83">
        <f t="shared" si="1"/>
        <v>0</v>
      </c>
      <c r="I18" s="82" t="s">
        <v>52</v>
      </c>
    </row>
    <row r="19" spans="1:9" ht="28.5" hidden="1" x14ac:dyDescent="0.4">
      <c r="A19" s="31" t="s">
        <v>45</v>
      </c>
      <c r="B19" s="32" t="s">
        <v>60</v>
      </c>
      <c r="C19" s="54">
        <v>10500000</v>
      </c>
      <c r="D19" s="60">
        <v>10500000</v>
      </c>
      <c r="E19" s="56"/>
      <c r="F19" s="81">
        <f t="shared" si="2"/>
        <v>10500000</v>
      </c>
      <c r="G19" s="81">
        <f t="shared" si="0"/>
        <v>0</v>
      </c>
      <c r="H19" s="83">
        <f t="shared" si="1"/>
        <v>100</v>
      </c>
      <c r="I19" s="82" t="s">
        <v>52</v>
      </c>
    </row>
    <row r="20" spans="1:9" ht="28.5" hidden="1" x14ac:dyDescent="0.4">
      <c r="A20" s="31" t="s">
        <v>45</v>
      </c>
      <c r="B20" s="32" t="s">
        <v>61</v>
      </c>
      <c r="C20" s="54">
        <v>20580000</v>
      </c>
      <c r="D20" s="60">
        <v>9730000</v>
      </c>
      <c r="E20" s="56">
        <v>0</v>
      </c>
      <c r="F20" s="81">
        <f t="shared" si="2"/>
        <v>9730000</v>
      </c>
      <c r="G20" s="81">
        <f t="shared" si="0"/>
        <v>10850000</v>
      </c>
      <c r="H20" s="83">
        <f t="shared" si="1"/>
        <v>47.278911564625851</v>
      </c>
      <c r="I20" s="82" t="s">
        <v>52</v>
      </c>
    </row>
    <row r="21" spans="1:9" ht="28.5" hidden="1" x14ac:dyDescent="0.4">
      <c r="A21" s="31"/>
      <c r="B21" s="85" t="s">
        <v>278</v>
      </c>
      <c r="C21" s="54">
        <v>6650000</v>
      </c>
      <c r="D21" s="60">
        <v>6475000</v>
      </c>
      <c r="E21" s="56">
        <v>0</v>
      </c>
      <c r="F21" s="81">
        <f t="shared" si="2"/>
        <v>6475000</v>
      </c>
      <c r="G21" s="81">
        <f t="shared" si="0"/>
        <v>175000</v>
      </c>
      <c r="H21" s="83">
        <f t="shared" si="1"/>
        <v>97.368421052631575</v>
      </c>
      <c r="I21" s="82" t="s">
        <v>52</v>
      </c>
    </row>
    <row r="22" spans="1:9" hidden="1" x14ac:dyDescent="0.4">
      <c r="A22" s="31"/>
      <c r="B22" s="32" t="s">
        <v>296</v>
      </c>
      <c r="C22" s="54">
        <v>140200000</v>
      </c>
      <c r="D22" s="60"/>
      <c r="E22" s="56"/>
      <c r="F22" s="81">
        <f t="shared" si="2"/>
        <v>0</v>
      </c>
      <c r="G22" s="81">
        <f t="shared" si="0"/>
        <v>140200000</v>
      </c>
      <c r="H22" s="83">
        <f t="shared" si="1"/>
        <v>0</v>
      </c>
      <c r="I22" s="82" t="s">
        <v>52</v>
      </c>
    </row>
    <row r="23" spans="1:9" hidden="1" x14ac:dyDescent="0.4">
      <c r="A23" s="35" t="s">
        <v>62</v>
      </c>
      <c r="B23" s="36" t="s">
        <v>63</v>
      </c>
      <c r="C23" s="59">
        <f>SUM(C24:C31)</f>
        <v>82350000</v>
      </c>
      <c r="D23" s="59">
        <f>SUM(D24:D31)</f>
        <v>54840000</v>
      </c>
      <c r="E23" s="59">
        <f>SUM(E24:E31)</f>
        <v>0</v>
      </c>
      <c r="F23" s="81">
        <f t="shared" si="2"/>
        <v>54840000</v>
      </c>
      <c r="G23" s="81">
        <f t="shared" si="0"/>
        <v>27510000</v>
      </c>
      <c r="H23" s="83">
        <f t="shared" si="1"/>
        <v>66.593806921675764</v>
      </c>
      <c r="I23" s="82" t="s">
        <v>52</v>
      </c>
    </row>
    <row r="24" spans="1:9" hidden="1" x14ac:dyDescent="0.4">
      <c r="A24" s="31" t="s">
        <v>45</v>
      </c>
      <c r="B24" s="32" t="s">
        <v>64</v>
      </c>
      <c r="C24" s="54">
        <v>5400000</v>
      </c>
      <c r="D24" s="54">
        <v>0</v>
      </c>
      <c r="E24" s="55"/>
      <c r="F24" s="81">
        <f t="shared" si="2"/>
        <v>0</v>
      </c>
      <c r="G24" s="81">
        <f t="shared" si="0"/>
        <v>5400000</v>
      </c>
      <c r="H24" s="83">
        <f t="shared" si="1"/>
        <v>0</v>
      </c>
      <c r="I24" s="82" t="s">
        <v>52</v>
      </c>
    </row>
    <row r="25" spans="1:9" ht="28.5" hidden="1" x14ac:dyDescent="0.4">
      <c r="A25" s="31" t="s">
        <v>45</v>
      </c>
      <c r="B25" s="32" t="s">
        <v>65</v>
      </c>
      <c r="C25" s="54">
        <v>4800000</v>
      </c>
      <c r="D25" s="54">
        <v>4500000</v>
      </c>
      <c r="E25" s="56">
        <v>0</v>
      </c>
      <c r="F25" s="81">
        <f t="shared" si="2"/>
        <v>4500000</v>
      </c>
      <c r="G25" s="81">
        <f t="shared" si="0"/>
        <v>300000</v>
      </c>
      <c r="H25" s="83">
        <f t="shared" si="1"/>
        <v>93.75</v>
      </c>
      <c r="I25" s="82" t="s">
        <v>52</v>
      </c>
    </row>
    <row r="26" spans="1:9" ht="28.5" hidden="1" x14ac:dyDescent="0.4">
      <c r="A26" s="31" t="s">
        <v>45</v>
      </c>
      <c r="B26" s="32" t="s">
        <v>66</v>
      </c>
      <c r="C26" s="54">
        <v>1250000</v>
      </c>
      <c r="D26" s="54">
        <v>600000</v>
      </c>
      <c r="E26" s="56">
        <v>0</v>
      </c>
      <c r="F26" s="81">
        <f t="shared" si="2"/>
        <v>600000</v>
      </c>
      <c r="G26" s="81">
        <f t="shared" si="0"/>
        <v>650000</v>
      </c>
      <c r="H26" s="83">
        <f t="shared" si="1"/>
        <v>48</v>
      </c>
      <c r="I26" s="82" t="s">
        <v>52</v>
      </c>
    </row>
    <row r="27" spans="1:9" ht="28.5" hidden="1" x14ac:dyDescent="0.4">
      <c r="A27" s="31" t="s">
        <v>45</v>
      </c>
      <c r="B27" s="32" t="s">
        <v>67</v>
      </c>
      <c r="C27" s="54">
        <v>18900000</v>
      </c>
      <c r="D27" s="54">
        <v>7700000</v>
      </c>
      <c r="E27" s="56">
        <v>0</v>
      </c>
      <c r="F27" s="81">
        <f t="shared" si="2"/>
        <v>7700000</v>
      </c>
      <c r="G27" s="81">
        <f t="shared" si="0"/>
        <v>11200000</v>
      </c>
      <c r="H27" s="83">
        <f t="shared" si="1"/>
        <v>40.74074074074074</v>
      </c>
      <c r="I27" s="82" t="s">
        <v>52</v>
      </c>
    </row>
    <row r="28" spans="1:9" ht="28.5" hidden="1" x14ac:dyDescent="0.4">
      <c r="A28" s="31" t="s">
        <v>45</v>
      </c>
      <c r="B28" s="32" t="s">
        <v>68</v>
      </c>
      <c r="C28" s="54">
        <v>5000000</v>
      </c>
      <c r="D28" s="54">
        <v>5000000</v>
      </c>
      <c r="E28" s="55"/>
      <c r="F28" s="81">
        <f t="shared" si="2"/>
        <v>5000000</v>
      </c>
      <c r="G28" s="81">
        <f t="shared" si="0"/>
        <v>0</v>
      </c>
      <c r="H28" s="83">
        <f>F28/C28*100</f>
        <v>100</v>
      </c>
      <c r="I28" s="82" t="s">
        <v>52</v>
      </c>
    </row>
    <row r="29" spans="1:9" ht="28.5" hidden="1" x14ac:dyDescent="0.4">
      <c r="A29" s="31"/>
      <c r="B29" s="85" t="s">
        <v>279</v>
      </c>
      <c r="C29" s="54">
        <v>24000000</v>
      </c>
      <c r="D29" s="54">
        <v>21540000</v>
      </c>
      <c r="E29" s="56"/>
      <c r="F29" s="81">
        <f t="shared" si="2"/>
        <v>21540000</v>
      </c>
      <c r="G29" s="81">
        <f t="shared" si="0"/>
        <v>2460000</v>
      </c>
      <c r="H29" s="83">
        <f t="shared" ref="H29:H31" si="3">F29/C29*100</f>
        <v>89.75</v>
      </c>
      <c r="I29" s="82" t="s">
        <v>52</v>
      </c>
    </row>
    <row r="30" spans="1:9" ht="25.5" hidden="1" x14ac:dyDescent="0.4">
      <c r="A30" s="86"/>
      <c r="B30" s="104" t="s">
        <v>280</v>
      </c>
      <c r="C30" s="87">
        <v>2000000</v>
      </c>
      <c r="D30" s="87">
        <v>2000000</v>
      </c>
      <c r="E30" s="88">
        <v>0</v>
      </c>
      <c r="F30" s="89">
        <f t="shared" si="2"/>
        <v>2000000</v>
      </c>
      <c r="G30" s="89">
        <f t="shared" si="0"/>
        <v>0</v>
      </c>
      <c r="H30" s="90">
        <f t="shared" si="3"/>
        <v>100</v>
      </c>
      <c r="I30" s="91" t="s">
        <v>52</v>
      </c>
    </row>
    <row r="31" spans="1:9" hidden="1" x14ac:dyDescent="0.4">
      <c r="A31" s="86"/>
      <c r="B31" s="104" t="s">
        <v>281</v>
      </c>
      <c r="C31" s="87">
        <v>21000000</v>
      </c>
      <c r="D31" s="87">
        <v>13500000</v>
      </c>
      <c r="E31" s="88">
        <v>0</v>
      </c>
      <c r="F31" s="89">
        <f t="shared" si="2"/>
        <v>13500000</v>
      </c>
      <c r="G31" s="89">
        <f t="shared" si="0"/>
        <v>7500000</v>
      </c>
      <c r="H31" s="90">
        <f t="shared" si="3"/>
        <v>64.285714285714292</v>
      </c>
      <c r="I31" s="91" t="s">
        <v>52</v>
      </c>
    </row>
    <row r="32" spans="1:9" ht="18.75" hidden="1" customHeight="1" x14ac:dyDescent="0.4">
      <c r="A32" s="35" t="s">
        <v>69</v>
      </c>
      <c r="B32" s="36" t="s">
        <v>70</v>
      </c>
      <c r="C32" s="59">
        <f>SUM(C33:C43)</f>
        <v>156075000</v>
      </c>
      <c r="D32" s="59">
        <f>SUM(D33:D43)</f>
        <v>76785330</v>
      </c>
      <c r="E32" s="59">
        <f>SUM(E33:E43)</f>
        <v>0</v>
      </c>
      <c r="F32" s="92">
        <f>E32+D32</f>
        <v>76785330</v>
      </c>
      <c r="G32" s="92">
        <f t="shared" si="0"/>
        <v>79289670</v>
      </c>
      <c r="H32" s="93">
        <f t="shared" si="1"/>
        <v>49.197712638154734</v>
      </c>
      <c r="I32" s="94" t="s">
        <v>52</v>
      </c>
    </row>
    <row r="33" spans="1:9" ht="28.5" hidden="1" customHeight="1" x14ac:dyDescent="0.4">
      <c r="A33" s="31" t="s">
        <v>45</v>
      </c>
      <c r="B33" s="32" t="s">
        <v>71</v>
      </c>
      <c r="C33" s="54">
        <v>19000000</v>
      </c>
      <c r="D33" s="54">
        <v>0</v>
      </c>
      <c r="E33" s="55"/>
      <c r="F33" s="81">
        <f t="shared" si="2"/>
        <v>0</v>
      </c>
      <c r="G33" s="81">
        <f t="shared" si="0"/>
        <v>19000000</v>
      </c>
      <c r="H33" s="83">
        <f t="shared" si="1"/>
        <v>0</v>
      </c>
      <c r="I33" s="82" t="s">
        <v>52</v>
      </c>
    </row>
    <row r="34" spans="1:9" ht="28.5" hidden="1" customHeight="1" x14ac:dyDescent="0.4">
      <c r="A34" s="31" t="s">
        <v>45</v>
      </c>
      <c r="B34" s="32" t="s">
        <v>72</v>
      </c>
      <c r="C34" s="54">
        <v>37240000</v>
      </c>
      <c r="D34" s="54">
        <v>18620000</v>
      </c>
      <c r="E34" s="56">
        <v>0</v>
      </c>
      <c r="F34" s="81">
        <f t="shared" si="2"/>
        <v>18620000</v>
      </c>
      <c r="G34" s="81">
        <f t="shared" si="0"/>
        <v>18620000</v>
      </c>
      <c r="H34" s="83">
        <f t="shared" si="1"/>
        <v>50</v>
      </c>
      <c r="I34" s="82" t="s">
        <v>52</v>
      </c>
    </row>
    <row r="35" spans="1:9" ht="18.75" hidden="1" customHeight="1" x14ac:dyDescent="0.4">
      <c r="A35" s="31" t="s">
        <v>45</v>
      </c>
      <c r="B35" s="32" t="s">
        <v>73</v>
      </c>
      <c r="C35" s="54">
        <v>27000000</v>
      </c>
      <c r="D35" s="54">
        <v>14700000</v>
      </c>
      <c r="E35" s="56">
        <v>0</v>
      </c>
      <c r="F35" s="81">
        <f t="shared" si="2"/>
        <v>14700000</v>
      </c>
      <c r="G35" s="81">
        <f t="shared" si="0"/>
        <v>12300000</v>
      </c>
      <c r="H35" s="83">
        <f t="shared" si="1"/>
        <v>54.444444444444443</v>
      </c>
      <c r="I35" s="82" t="s">
        <v>52</v>
      </c>
    </row>
    <row r="36" spans="1:9" ht="28.5" hidden="1" customHeight="1" x14ac:dyDescent="0.4">
      <c r="A36" s="31" t="s">
        <v>45</v>
      </c>
      <c r="B36" s="32" t="s">
        <v>74</v>
      </c>
      <c r="C36" s="54">
        <v>15000000</v>
      </c>
      <c r="D36" s="54">
        <v>0</v>
      </c>
      <c r="E36" s="60">
        <v>0</v>
      </c>
      <c r="F36" s="81">
        <f t="shared" si="2"/>
        <v>0</v>
      </c>
      <c r="G36" s="81">
        <f t="shared" si="0"/>
        <v>15000000</v>
      </c>
      <c r="H36" s="83">
        <f t="shared" si="1"/>
        <v>0</v>
      </c>
      <c r="I36" s="82" t="s">
        <v>52</v>
      </c>
    </row>
    <row r="37" spans="1:9" ht="28.5" hidden="1" customHeight="1" x14ac:dyDescent="0.4">
      <c r="A37" s="31" t="s">
        <v>45</v>
      </c>
      <c r="B37" s="32" t="s">
        <v>75</v>
      </c>
      <c r="C37" s="54">
        <v>450000</v>
      </c>
      <c r="D37" s="54">
        <v>450000</v>
      </c>
      <c r="E37" s="60">
        <v>0</v>
      </c>
      <c r="F37" s="81">
        <f t="shared" si="2"/>
        <v>450000</v>
      </c>
      <c r="G37" s="81">
        <f t="shared" si="0"/>
        <v>0</v>
      </c>
      <c r="H37" s="83">
        <f t="shared" si="1"/>
        <v>100</v>
      </c>
      <c r="I37" s="82" t="s">
        <v>52</v>
      </c>
    </row>
    <row r="38" spans="1:9" ht="28.5" hidden="1" customHeight="1" x14ac:dyDescent="0.4">
      <c r="A38" s="31" t="s">
        <v>45</v>
      </c>
      <c r="B38" s="32" t="s">
        <v>282</v>
      </c>
      <c r="C38" s="54">
        <v>15000000</v>
      </c>
      <c r="D38" s="54">
        <v>14700000</v>
      </c>
      <c r="E38" s="60">
        <v>0</v>
      </c>
      <c r="F38" s="81">
        <f t="shared" si="2"/>
        <v>14700000</v>
      </c>
      <c r="G38" s="81">
        <f t="shared" si="0"/>
        <v>300000</v>
      </c>
      <c r="H38" s="83">
        <f t="shared" si="1"/>
        <v>98</v>
      </c>
      <c r="I38" s="82" t="s">
        <v>52</v>
      </c>
    </row>
    <row r="39" spans="1:9" ht="28.5" hidden="1" customHeight="1" x14ac:dyDescent="0.4">
      <c r="A39" s="31" t="s">
        <v>45</v>
      </c>
      <c r="B39" s="32" t="s">
        <v>76</v>
      </c>
      <c r="C39" s="54">
        <v>28500000</v>
      </c>
      <c r="D39" s="54">
        <v>18145000</v>
      </c>
      <c r="E39" s="60">
        <v>0</v>
      </c>
      <c r="F39" s="81">
        <f t="shared" si="2"/>
        <v>18145000</v>
      </c>
      <c r="G39" s="81">
        <f t="shared" si="0"/>
        <v>10355000</v>
      </c>
      <c r="H39" s="83">
        <f t="shared" si="1"/>
        <v>63.666666666666671</v>
      </c>
      <c r="I39" s="82" t="s">
        <v>52</v>
      </c>
    </row>
    <row r="40" spans="1:9" ht="28.5" hidden="1" customHeight="1" x14ac:dyDescent="0.4">
      <c r="A40" s="31" t="s">
        <v>45</v>
      </c>
      <c r="B40" s="32" t="s">
        <v>77</v>
      </c>
      <c r="C40" s="54">
        <v>5300000</v>
      </c>
      <c r="D40" s="54">
        <v>5255330</v>
      </c>
      <c r="E40" s="55"/>
      <c r="F40" s="81">
        <f t="shared" si="2"/>
        <v>5255330</v>
      </c>
      <c r="G40" s="81">
        <f t="shared" si="0"/>
        <v>44670</v>
      </c>
      <c r="H40" s="83">
        <f t="shared" si="1"/>
        <v>99.157169811320756</v>
      </c>
      <c r="I40" s="82" t="s">
        <v>52</v>
      </c>
    </row>
    <row r="41" spans="1:9" ht="18.75" hidden="1" customHeight="1" x14ac:dyDescent="0.4">
      <c r="A41" s="31" t="s">
        <v>45</v>
      </c>
      <c r="B41" s="32" t="s">
        <v>78</v>
      </c>
      <c r="C41" s="54">
        <v>2565000</v>
      </c>
      <c r="D41" s="54">
        <v>2565000</v>
      </c>
      <c r="E41" s="55"/>
      <c r="F41" s="81">
        <f t="shared" si="2"/>
        <v>2565000</v>
      </c>
      <c r="G41" s="81">
        <f t="shared" si="0"/>
        <v>0</v>
      </c>
      <c r="H41" s="83">
        <f t="shared" si="1"/>
        <v>100</v>
      </c>
      <c r="I41" s="82" t="s">
        <v>52</v>
      </c>
    </row>
    <row r="42" spans="1:9" ht="18.75" hidden="1" customHeight="1" x14ac:dyDescent="0.4">
      <c r="A42" s="31" t="s">
        <v>45</v>
      </c>
      <c r="B42" s="32" t="s">
        <v>79</v>
      </c>
      <c r="C42" s="54">
        <v>2520000</v>
      </c>
      <c r="D42" s="54">
        <v>2350000</v>
      </c>
      <c r="E42" s="55"/>
      <c r="F42" s="81">
        <f t="shared" si="2"/>
        <v>2350000</v>
      </c>
      <c r="G42" s="81">
        <f t="shared" si="0"/>
        <v>170000</v>
      </c>
      <c r="H42" s="83">
        <f t="shared" si="1"/>
        <v>93.253968253968253</v>
      </c>
      <c r="I42" s="82" t="s">
        <v>52</v>
      </c>
    </row>
    <row r="43" spans="1:9" ht="28.5" hidden="1" customHeight="1" x14ac:dyDescent="0.4">
      <c r="A43" s="31" t="s">
        <v>45</v>
      </c>
      <c r="B43" s="32" t="s">
        <v>80</v>
      </c>
      <c r="C43" s="54">
        <v>3500000</v>
      </c>
      <c r="D43" s="54">
        <v>0</v>
      </c>
      <c r="E43" s="55"/>
      <c r="F43" s="81">
        <f t="shared" si="2"/>
        <v>0</v>
      </c>
      <c r="G43" s="81">
        <f t="shared" si="0"/>
        <v>3500000</v>
      </c>
      <c r="H43" s="83">
        <f t="shared" si="1"/>
        <v>0</v>
      </c>
      <c r="I43" s="82" t="s">
        <v>52</v>
      </c>
    </row>
    <row r="44" spans="1:9" ht="25.5" hidden="1" customHeight="1" x14ac:dyDescent="0.4">
      <c r="A44" s="37" t="s">
        <v>81</v>
      </c>
      <c r="B44" s="38" t="s">
        <v>82</v>
      </c>
      <c r="C44" s="61">
        <f>SUM(C45:C52)</f>
        <v>265006000</v>
      </c>
      <c r="D44" s="61">
        <f>SUM(D45:D52)</f>
        <v>183565700</v>
      </c>
      <c r="E44" s="61">
        <f>SUM(E45:E52)</f>
        <v>0</v>
      </c>
      <c r="F44" s="81">
        <f t="shared" si="2"/>
        <v>183565700</v>
      </c>
      <c r="G44" s="81">
        <f t="shared" si="0"/>
        <v>81440300</v>
      </c>
      <c r="H44" s="83">
        <f t="shared" si="1"/>
        <v>69.268507128140499</v>
      </c>
      <c r="I44" s="82" t="s">
        <v>52</v>
      </c>
    </row>
    <row r="45" spans="1:9" ht="28.5" hidden="1" customHeight="1" x14ac:dyDescent="0.4">
      <c r="A45" s="31" t="s">
        <v>45</v>
      </c>
      <c r="B45" s="32" t="s">
        <v>83</v>
      </c>
      <c r="C45" s="54">
        <v>100000000</v>
      </c>
      <c r="D45" s="54">
        <f>[1]REAL!$F$45</f>
        <v>36495000</v>
      </c>
      <c r="E45" s="81">
        <v>0</v>
      </c>
      <c r="F45" s="81">
        <f t="shared" si="2"/>
        <v>36495000</v>
      </c>
      <c r="G45" s="81">
        <f t="shared" si="0"/>
        <v>63505000</v>
      </c>
      <c r="H45" s="83">
        <f t="shared" si="1"/>
        <v>36.494999999999997</v>
      </c>
      <c r="I45" s="82" t="s">
        <v>52</v>
      </c>
    </row>
    <row r="46" spans="1:9" ht="28.5" hidden="1" customHeight="1" x14ac:dyDescent="0.4">
      <c r="A46" s="31" t="s">
        <v>45</v>
      </c>
      <c r="B46" s="32" t="s">
        <v>84</v>
      </c>
      <c r="C46" s="54">
        <v>47756000</v>
      </c>
      <c r="D46" s="54">
        <v>46131450</v>
      </c>
      <c r="E46" s="81"/>
      <c r="F46" s="81">
        <f t="shared" si="2"/>
        <v>46131450</v>
      </c>
      <c r="G46" s="81">
        <f t="shared" si="0"/>
        <v>1624550</v>
      </c>
      <c r="H46" s="83">
        <f t="shared" si="1"/>
        <v>96.598228494848811</v>
      </c>
      <c r="I46" s="82" t="s">
        <v>52</v>
      </c>
    </row>
    <row r="47" spans="1:9" ht="28.5" hidden="1" customHeight="1" x14ac:dyDescent="0.4">
      <c r="A47" s="31" t="s">
        <v>45</v>
      </c>
      <c r="B47" s="32" t="s">
        <v>85</v>
      </c>
      <c r="C47" s="54">
        <v>16875000</v>
      </c>
      <c r="D47" s="54">
        <v>16000000</v>
      </c>
      <c r="E47" s="55"/>
      <c r="F47" s="81">
        <f t="shared" si="2"/>
        <v>16000000</v>
      </c>
      <c r="G47" s="81">
        <f t="shared" si="0"/>
        <v>875000</v>
      </c>
      <c r="H47" s="83">
        <f t="shared" si="1"/>
        <v>94.814814814814824</v>
      </c>
      <c r="I47" s="82" t="s">
        <v>52</v>
      </c>
    </row>
    <row r="48" spans="1:9" ht="28.5" hidden="1" customHeight="1" x14ac:dyDescent="0.4">
      <c r="A48" s="31" t="s">
        <v>45</v>
      </c>
      <c r="B48" s="32" t="s">
        <v>86</v>
      </c>
      <c r="C48" s="54">
        <v>19875000</v>
      </c>
      <c r="D48" s="54">
        <v>19875000</v>
      </c>
      <c r="E48" s="55"/>
      <c r="F48" s="81">
        <f t="shared" si="2"/>
        <v>19875000</v>
      </c>
      <c r="G48" s="81">
        <f t="shared" si="0"/>
        <v>0</v>
      </c>
      <c r="H48" s="83">
        <f t="shared" si="1"/>
        <v>100</v>
      </c>
      <c r="I48" s="82" t="s">
        <v>52</v>
      </c>
    </row>
    <row r="49" spans="1:9" ht="28.5" hidden="1" customHeight="1" x14ac:dyDescent="0.4">
      <c r="A49" s="31" t="s">
        <v>45</v>
      </c>
      <c r="B49" s="32" t="s">
        <v>87</v>
      </c>
      <c r="C49" s="54">
        <v>19000000</v>
      </c>
      <c r="D49" s="54">
        <v>19000000</v>
      </c>
      <c r="E49" s="55"/>
      <c r="F49" s="81">
        <f t="shared" si="2"/>
        <v>19000000</v>
      </c>
      <c r="G49" s="81">
        <f t="shared" si="0"/>
        <v>0</v>
      </c>
      <c r="H49" s="83">
        <f t="shared" si="1"/>
        <v>100</v>
      </c>
      <c r="I49" s="82" t="s">
        <v>52</v>
      </c>
    </row>
    <row r="50" spans="1:9" ht="28.5" hidden="1" customHeight="1" x14ac:dyDescent="0.4">
      <c r="A50" s="31" t="s">
        <v>45</v>
      </c>
      <c r="B50" s="32" t="s">
        <v>88</v>
      </c>
      <c r="C50" s="54">
        <v>30500000</v>
      </c>
      <c r="D50" s="54">
        <v>30296250</v>
      </c>
      <c r="E50" s="56"/>
      <c r="F50" s="81">
        <f t="shared" si="2"/>
        <v>30296250</v>
      </c>
      <c r="G50" s="81">
        <f t="shared" si="0"/>
        <v>203750</v>
      </c>
      <c r="H50" s="83">
        <f t="shared" si="1"/>
        <v>99.331967213114751</v>
      </c>
      <c r="I50" s="82" t="s">
        <v>52</v>
      </c>
    </row>
    <row r="51" spans="1:9" ht="27" hidden="1" customHeight="1" x14ac:dyDescent="0.4">
      <c r="A51" s="31" t="s">
        <v>45</v>
      </c>
      <c r="B51" s="32" t="s">
        <v>89</v>
      </c>
      <c r="C51" s="54">
        <v>16000000</v>
      </c>
      <c r="D51" s="54">
        <v>1600000</v>
      </c>
      <c r="E51" s="56">
        <v>0</v>
      </c>
      <c r="F51" s="81">
        <f t="shared" si="2"/>
        <v>1600000</v>
      </c>
      <c r="G51" s="81">
        <f t="shared" si="0"/>
        <v>14400000</v>
      </c>
      <c r="H51" s="83">
        <f t="shared" si="1"/>
        <v>10</v>
      </c>
      <c r="I51" s="82" t="s">
        <v>52</v>
      </c>
    </row>
    <row r="52" spans="1:9" ht="27.75" hidden="1" customHeight="1" x14ac:dyDescent="0.4">
      <c r="A52" s="31"/>
      <c r="B52" s="32" t="s">
        <v>283</v>
      </c>
      <c r="C52" s="54">
        <v>15000000</v>
      </c>
      <c r="D52" s="54">
        <v>14168000</v>
      </c>
      <c r="E52" s="56">
        <v>0</v>
      </c>
      <c r="F52" s="81">
        <f t="shared" si="2"/>
        <v>14168000</v>
      </c>
      <c r="G52" s="81">
        <f t="shared" si="0"/>
        <v>832000</v>
      </c>
      <c r="H52" s="83">
        <f t="shared" si="1"/>
        <v>94.453333333333333</v>
      </c>
      <c r="I52" s="82" t="s">
        <v>52</v>
      </c>
    </row>
    <row r="53" spans="1:9" ht="18.75" hidden="1" customHeight="1" x14ac:dyDescent="0.4">
      <c r="A53" s="94">
        <v>525121</v>
      </c>
      <c r="B53" s="105" t="s">
        <v>284</v>
      </c>
      <c r="C53" s="59">
        <f>SUM(C54:C57)</f>
        <v>808629000</v>
      </c>
      <c r="D53" s="59">
        <f t="shared" ref="D53:E53" si="4">SUM(D54:D57)</f>
        <v>90884900</v>
      </c>
      <c r="E53" s="59">
        <f t="shared" si="4"/>
        <v>0</v>
      </c>
      <c r="F53" s="81">
        <f t="shared" si="2"/>
        <v>90884900</v>
      </c>
      <c r="G53" s="92">
        <f>C53-F53</f>
        <v>717744100</v>
      </c>
      <c r="H53" s="93">
        <f>F53/C53*100</f>
        <v>11.239381718934146</v>
      </c>
      <c r="I53" s="94" t="s">
        <v>52</v>
      </c>
    </row>
    <row r="54" spans="1:9" ht="28.5" hidden="1" customHeight="1" x14ac:dyDescent="0.4">
      <c r="A54" s="82"/>
      <c r="B54" s="85" t="s">
        <v>84</v>
      </c>
      <c r="C54" s="54">
        <v>766866000</v>
      </c>
      <c r="D54" s="54">
        <v>49999500</v>
      </c>
      <c r="E54" s="56">
        <v>0</v>
      </c>
      <c r="F54" s="81">
        <f t="shared" si="2"/>
        <v>49999500</v>
      </c>
      <c r="G54" s="81">
        <f t="shared" si="0"/>
        <v>716866500</v>
      </c>
      <c r="H54" s="83">
        <f t="shared" si="1"/>
        <v>6.519978718576648</v>
      </c>
      <c r="I54" s="82" t="s">
        <v>52</v>
      </c>
    </row>
    <row r="55" spans="1:9" ht="28.5" hidden="1" customHeight="1" x14ac:dyDescent="0.4">
      <c r="A55" s="82"/>
      <c r="B55" s="85" t="s">
        <v>85</v>
      </c>
      <c r="C55" s="54">
        <v>875000</v>
      </c>
      <c r="D55" s="54"/>
      <c r="E55" s="56"/>
      <c r="F55" s="81">
        <f t="shared" si="2"/>
        <v>0</v>
      </c>
      <c r="G55" s="81">
        <f t="shared" si="0"/>
        <v>875000</v>
      </c>
      <c r="H55" s="83">
        <f t="shared" si="1"/>
        <v>0</v>
      </c>
      <c r="I55" s="82" t="s">
        <v>52</v>
      </c>
    </row>
    <row r="56" spans="1:9" ht="28.5" hidden="1" customHeight="1" x14ac:dyDescent="0.4">
      <c r="A56" s="82"/>
      <c r="B56" s="85" t="s">
        <v>88</v>
      </c>
      <c r="C56" s="54">
        <v>32953000</v>
      </c>
      <c r="D56" s="54">
        <f>[1]REAL!$F$56</f>
        <v>32950400</v>
      </c>
      <c r="E56" s="56">
        <v>0</v>
      </c>
      <c r="F56" s="81">
        <f t="shared" si="2"/>
        <v>32950400</v>
      </c>
      <c r="G56" s="81">
        <f t="shared" si="0"/>
        <v>2600</v>
      </c>
      <c r="H56" s="83">
        <f t="shared" si="1"/>
        <v>99.992109974812621</v>
      </c>
      <c r="I56" s="82" t="s">
        <v>52</v>
      </c>
    </row>
    <row r="57" spans="1:9" ht="28.5" hidden="1" customHeight="1" x14ac:dyDescent="0.4">
      <c r="A57" s="82"/>
      <c r="B57" s="85" t="s">
        <v>87</v>
      </c>
      <c r="C57" s="54">
        <v>7935000</v>
      </c>
      <c r="D57" s="54">
        <f>[2]real!$F$56</f>
        <v>7935000</v>
      </c>
      <c r="E57" s="56"/>
      <c r="F57" s="81">
        <f t="shared" si="2"/>
        <v>7935000</v>
      </c>
      <c r="G57" s="81">
        <f t="shared" si="0"/>
        <v>0</v>
      </c>
      <c r="H57" s="83">
        <f t="shared" si="1"/>
        <v>100</v>
      </c>
      <c r="I57" s="82" t="s">
        <v>52</v>
      </c>
    </row>
    <row r="58" spans="1:9" x14ac:dyDescent="0.4">
      <c r="A58" s="39" t="s">
        <v>90</v>
      </c>
      <c r="B58" s="40" t="s">
        <v>91</v>
      </c>
      <c r="C58" s="63">
        <v>2215133000</v>
      </c>
      <c r="D58" s="63">
        <f>D59+D109+D118+D126+D134+D143+D151+D158+D166+D170+D178+D185+D191+D197</f>
        <v>535183127</v>
      </c>
      <c r="E58" s="64"/>
      <c r="F58" s="138">
        <f t="shared" si="2"/>
        <v>535183127</v>
      </c>
      <c r="G58" s="138">
        <f t="shared" si="0"/>
        <v>1679949873</v>
      </c>
      <c r="H58" s="139">
        <f t="shared" si="1"/>
        <v>24.160315746277988</v>
      </c>
      <c r="I58" s="39" t="s">
        <v>52</v>
      </c>
    </row>
    <row r="59" spans="1:9" x14ac:dyDescent="0.4">
      <c r="A59" s="41" t="s">
        <v>53</v>
      </c>
      <c r="B59" s="42" t="s">
        <v>54</v>
      </c>
      <c r="C59" s="65">
        <v>1357905000</v>
      </c>
      <c r="D59" s="65">
        <f>D60+D95+D107</f>
        <v>332533127</v>
      </c>
      <c r="E59" s="66"/>
      <c r="F59" s="81">
        <f t="shared" si="2"/>
        <v>332533127</v>
      </c>
      <c r="G59" s="81">
        <f t="shared" si="0"/>
        <v>1025371873</v>
      </c>
      <c r="H59" s="83">
        <f t="shared" si="1"/>
        <v>24.488688604872948</v>
      </c>
      <c r="I59" s="82" t="s">
        <v>52</v>
      </c>
    </row>
    <row r="60" spans="1:9" x14ac:dyDescent="0.4">
      <c r="A60" s="35" t="s">
        <v>55</v>
      </c>
      <c r="B60" s="36" t="s">
        <v>56</v>
      </c>
      <c r="C60" s="59">
        <f>SUM(C61:C81)</f>
        <v>424755000</v>
      </c>
      <c r="D60" s="59">
        <f>SUM(D61:D81)</f>
        <v>266829500</v>
      </c>
      <c r="E60" s="59">
        <f>SUM(E61:E81)</f>
        <v>38400000</v>
      </c>
      <c r="F60" s="81">
        <f t="shared" si="2"/>
        <v>305229500</v>
      </c>
      <c r="G60" s="81">
        <f t="shared" si="0"/>
        <v>119525500</v>
      </c>
      <c r="H60" s="83">
        <f t="shared" si="1"/>
        <v>71.860131134418666</v>
      </c>
      <c r="I60" s="82" t="s">
        <v>52</v>
      </c>
    </row>
    <row r="61" spans="1:9" ht="36.75" customHeight="1" x14ac:dyDescent="0.4">
      <c r="A61" s="31" t="s">
        <v>45</v>
      </c>
      <c r="B61" s="32" t="s">
        <v>92</v>
      </c>
      <c r="C61" s="54">
        <v>6300000</v>
      </c>
      <c r="D61" s="54">
        <f>[3]real!$F$59</f>
        <v>6300000</v>
      </c>
      <c r="E61" s="55"/>
      <c r="F61" s="81">
        <f t="shared" si="2"/>
        <v>6300000</v>
      </c>
      <c r="G61" s="81">
        <f t="shared" si="0"/>
        <v>0</v>
      </c>
      <c r="H61" s="83">
        <f t="shared" si="1"/>
        <v>100</v>
      </c>
      <c r="I61" s="82" t="s">
        <v>52</v>
      </c>
    </row>
    <row r="62" spans="1:9" ht="28.5" x14ac:dyDescent="0.4">
      <c r="A62" s="31" t="s">
        <v>45</v>
      </c>
      <c r="B62" s="32" t="s">
        <v>313</v>
      </c>
      <c r="C62" s="54">
        <v>70000000</v>
      </c>
      <c r="D62" s="54">
        <f>[1]REAL!$F$62</f>
        <v>66559000</v>
      </c>
      <c r="E62" s="56">
        <v>0</v>
      </c>
      <c r="F62" s="81">
        <f t="shared" si="2"/>
        <v>66559000</v>
      </c>
      <c r="G62" s="81">
        <f t="shared" si="0"/>
        <v>3441000</v>
      </c>
      <c r="H62" s="83">
        <f t="shared" si="1"/>
        <v>95.084285714285713</v>
      </c>
      <c r="I62" s="82" t="s">
        <v>52</v>
      </c>
    </row>
    <row r="63" spans="1:9" ht="28.5" x14ac:dyDescent="0.4">
      <c r="A63" s="31" t="s">
        <v>45</v>
      </c>
      <c r="B63" s="32" t="s">
        <v>93</v>
      </c>
      <c r="C63" s="54">
        <v>6175000</v>
      </c>
      <c r="D63" s="54">
        <v>6175000</v>
      </c>
      <c r="E63" s="56"/>
      <c r="F63" s="81">
        <f t="shared" si="2"/>
        <v>6175000</v>
      </c>
      <c r="G63" s="81">
        <f t="shared" si="0"/>
        <v>0</v>
      </c>
      <c r="H63" s="83">
        <f t="shared" si="1"/>
        <v>100</v>
      </c>
      <c r="I63" s="82" t="s">
        <v>52</v>
      </c>
    </row>
    <row r="64" spans="1:9" x14ac:dyDescent="0.4">
      <c r="A64" s="31" t="s">
        <v>45</v>
      </c>
      <c r="B64" s="32" t="s">
        <v>94</v>
      </c>
      <c r="C64" s="54">
        <v>8400000</v>
      </c>
      <c r="D64" s="54">
        <v>7486250</v>
      </c>
      <c r="E64" s="56">
        <v>0</v>
      </c>
      <c r="F64" s="81">
        <f t="shared" si="2"/>
        <v>7486250</v>
      </c>
      <c r="G64" s="81">
        <f t="shared" si="0"/>
        <v>913750</v>
      </c>
      <c r="H64" s="83">
        <f t="shared" si="1"/>
        <v>89.12202380952381</v>
      </c>
      <c r="I64" s="82" t="s">
        <v>52</v>
      </c>
    </row>
    <row r="65" spans="1:9" x14ac:dyDescent="0.4">
      <c r="A65" s="31" t="s">
        <v>45</v>
      </c>
      <c r="B65" s="32" t="s">
        <v>95</v>
      </c>
      <c r="C65" s="54">
        <v>122485000</v>
      </c>
      <c r="D65" s="54">
        <f>[1]REAL!$F$65</f>
        <v>85006250</v>
      </c>
      <c r="E65" s="56">
        <v>0</v>
      </c>
      <c r="F65" s="81">
        <f t="shared" si="2"/>
        <v>85006250</v>
      </c>
      <c r="G65" s="81">
        <f t="shared" si="0"/>
        <v>37478750</v>
      </c>
      <c r="H65" s="83">
        <f t="shared" si="1"/>
        <v>69.401355267992002</v>
      </c>
      <c r="I65" s="82" t="s">
        <v>52</v>
      </c>
    </row>
    <row r="66" spans="1:9" ht="28.5" x14ac:dyDescent="0.4">
      <c r="A66" s="31" t="s">
        <v>45</v>
      </c>
      <c r="B66" s="32" t="s">
        <v>314</v>
      </c>
      <c r="C66" s="54">
        <v>11375000</v>
      </c>
      <c r="D66" s="54">
        <v>6495000</v>
      </c>
      <c r="E66" s="56">
        <v>0</v>
      </c>
      <c r="F66" s="81">
        <f t="shared" si="2"/>
        <v>6495000</v>
      </c>
      <c r="G66" s="81">
        <f t="shared" si="0"/>
        <v>4880000</v>
      </c>
      <c r="H66" s="83">
        <f t="shared" si="1"/>
        <v>57.098901098901102</v>
      </c>
      <c r="I66" s="82" t="s">
        <v>52</v>
      </c>
    </row>
    <row r="67" spans="1:9" x14ac:dyDescent="0.4">
      <c r="A67" s="31" t="s">
        <v>45</v>
      </c>
      <c r="B67" s="32" t="s">
        <v>96</v>
      </c>
      <c r="C67" s="54">
        <v>9000000</v>
      </c>
      <c r="D67" s="54">
        <v>7240000</v>
      </c>
      <c r="E67" s="56">
        <v>0</v>
      </c>
      <c r="F67" s="81">
        <f t="shared" si="2"/>
        <v>7240000</v>
      </c>
      <c r="G67" s="81">
        <f t="shared" si="0"/>
        <v>1760000</v>
      </c>
      <c r="H67" s="83">
        <f t="shared" si="1"/>
        <v>80.444444444444443</v>
      </c>
      <c r="I67" s="82" t="s">
        <v>52</v>
      </c>
    </row>
    <row r="68" spans="1:9" ht="41.25" x14ac:dyDescent="0.4">
      <c r="A68" s="31"/>
      <c r="B68" s="85" t="s">
        <v>315</v>
      </c>
      <c r="C68" s="54">
        <v>49990000</v>
      </c>
      <c r="D68" s="54">
        <v>49938000</v>
      </c>
      <c r="E68" s="56">
        <v>0</v>
      </c>
      <c r="F68" s="81">
        <f t="shared" si="2"/>
        <v>49938000</v>
      </c>
      <c r="G68" s="81">
        <f t="shared" si="0"/>
        <v>52000</v>
      </c>
      <c r="H68" s="83">
        <f t="shared" si="1"/>
        <v>99.895979195839175</v>
      </c>
      <c r="I68" s="82" t="s">
        <v>52</v>
      </c>
    </row>
    <row r="69" spans="1:9" ht="41.25" x14ac:dyDescent="0.4">
      <c r="A69" s="31"/>
      <c r="B69" s="85" t="s">
        <v>316</v>
      </c>
      <c r="C69" s="54">
        <v>3620000</v>
      </c>
      <c r="D69" s="54">
        <v>3480000</v>
      </c>
      <c r="E69" s="56">
        <v>0</v>
      </c>
      <c r="F69" s="81">
        <f t="shared" si="2"/>
        <v>3480000</v>
      </c>
      <c r="G69" s="81">
        <f t="shared" si="0"/>
        <v>140000</v>
      </c>
      <c r="H69" s="83">
        <f t="shared" si="1"/>
        <v>96.132596685082873</v>
      </c>
      <c r="I69" s="82" t="s">
        <v>52</v>
      </c>
    </row>
    <row r="70" spans="1:9" ht="28.5" x14ac:dyDescent="0.4">
      <c r="A70" s="31"/>
      <c r="B70" s="85" t="s">
        <v>317</v>
      </c>
      <c r="C70" s="54">
        <v>5600000</v>
      </c>
      <c r="D70" s="54"/>
      <c r="E70" s="56"/>
      <c r="F70" s="81">
        <f t="shared" si="2"/>
        <v>0</v>
      </c>
      <c r="G70" s="81">
        <f t="shared" si="0"/>
        <v>5600000</v>
      </c>
      <c r="H70" s="83">
        <f t="shared" si="1"/>
        <v>0</v>
      </c>
      <c r="I70" s="82" t="s">
        <v>52</v>
      </c>
    </row>
    <row r="71" spans="1:9" ht="28.5" x14ac:dyDescent="0.4">
      <c r="A71" s="31"/>
      <c r="B71" s="85" t="s">
        <v>318</v>
      </c>
      <c r="C71" s="54">
        <v>560000</v>
      </c>
      <c r="D71" s="54"/>
      <c r="E71" s="56"/>
      <c r="F71" s="81">
        <f t="shared" si="2"/>
        <v>0</v>
      </c>
      <c r="G71" s="81">
        <f t="shared" si="0"/>
        <v>560000</v>
      </c>
      <c r="H71" s="83">
        <f t="shared" si="1"/>
        <v>0</v>
      </c>
      <c r="I71" s="82" t="s">
        <v>52</v>
      </c>
    </row>
    <row r="72" spans="1:9" x14ac:dyDescent="0.4">
      <c r="A72" s="31"/>
      <c r="B72" s="85" t="s">
        <v>319</v>
      </c>
      <c r="C72" s="54">
        <v>46500000</v>
      </c>
      <c r="D72" s="54">
        <v>16500000</v>
      </c>
      <c r="E72" s="56">
        <v>0</v>
      </c>
      <c r="F72" s="81">
        <f t="shared" si="2"/>
        <v>16500000</v>
      </c>
      <c r="G72" s="81">
        <f t="shared" si="0"/>
        <v>30000000</v>
      </c>
      <c r="H72" s="83">
        <f t="shared" si="1"/>
        <v>35.483870967741936</v>
      </c>
      <c r="I72" s="82" t="s">
        <v>52</v>
      </c>
    </row>
    <row r="73" spans="1:9" x14ac:dyDescent="0.4">
      <c r="A73" s="31"/>
      <c r="B73" s="85" t="s">
        <v>320</v>
      </c>
      <c r="C73" s="54">
        <v>8940000</v>
      </c>
      <c r="D73" s="54">
        <v>3300000</v>
      </c>
      <c r="E73" s="56">
        <v>0</v>
      </c>
      <c r="F73" s="81">
        <f t="shared" si="2"/>
        <v>3300000</v>
      </c>
      <c r="G73" s="81">
        <f t="shared" si="0"/>
        <v>5640000</v>
      </c>
      <c r="H73" s="83">
        <f t="shared" si="1"/>
        <v>36.912751677852349</v>
      </c>
      <c r="I73" s="82" t="s">
        <v>52</v>
      </c>
    </row>
    <row r="74" spans="1:9" ht="28.5" x14ac:dyDescent="0.4">
      <c r="A74" s="31"/>
      <c r="B74" s="85" t="s">
        <v>321</v>
      </c>
      <c r="C74" s="54">
        <v>2000000</v>
      </c>
      <c r="D74" s="54">
        <v>2000000</v>
      </c>
      <c r="E74" s="56">
        <v>0</v>
      </c>
      <c r="F74" s="81">
        <f t="shared" si="2"/>
        <v>2000000</v>
      </c>
      <c r="G74" s="81">
        <f t="shared" si="0"/>
        <v>0</v>
      </c>
      <c r="H74" s="83">
        <f t="shared" si="1"/>
        <v>100</v>
      </c>
      <c r="I74" s="82" t="s">
        <v>52</v>
      </c>
    </row>
    <row r="75" spans="1:9" ht="28.5" x14ac:dyDescent="0.4">
      <c r="A75" s="31"/>
      <c r="B75" s="85" t="s">
        <v>322</v>
      </c>
      <c r="C75" s="54">
        <v>400000</v>
      </c>
      <c r="D75" s="54">
        <v>400000</v>
      </c>
      <c r="E75" s="56">
        <v>0</v>
      </c>
      <c r="F75" s="81">
        <f t="shared" si="2"/>
        <v>400000</v>
      </c>
      <c r="G75" s="81">
        <f t="shared" si="0"/>
        <v>0</v>
      </c>
      <c r="H75" s="83">
        <f t="shared" si="1"/>
        <v>100</v>
      </c>
      <c r="I75" s="82" t="s">
        <v>52</v>
      </c>
    </row>
    <row r="76" spans="1:9" ht="38.25" customHeight="1" x14ac:dyDescent="0.4">
      <c r="A76" s="31"/>
      <c r="B76" s="140" t="s">
        <v>323</v>
      </c>
      <c r="C76" s="54">
        <v>12960000</v>
      </c>
      <c r="D76" s="54">
        <v>5950000</v>
      </c>
      <c r="E76" s="56">
        <v>0</v>
      </c>
      <c r="F76" s="81">
        <f t="shared" si="2"/>
        <v>5950000</v>
      </c>
      <c r="G76" s="81">
        <f t="shared" si="0"/>
        <v>7010000</v>
      </c>
      <c r="H76" s="83">
        <f t="shared" si="1"/>
        <v>45.910493827160494</v>
      </c>
      <c r="I76" s="82" t="s">
        <v>52</v>
      </c>
    </row>
    <row r="77" spans="1:9" ht="39" customHeight="1" x14ac:dyDescent="0.4">
      <c r="A77" s="31"/>
      <c r="B77" s="140" t="s">
        <v>324</v>
      </c>
      <c r="C77" s="54">
        <v>3750000</v>
      </c>
      <c r="D77" s="54"/>
      <c r="E77" s="56">
        <f>'52B.525112'!G16</f>
        <v>3750000</v>
      </c>
      <c r="F77" s="81">
        <f t="shared" si="2"/>
        <v>3750000</v>
      </c>
      <c r="G77" s="81">
        <f t="shared" si="0"/>
        <v>0</v>
      </c>
      <c r="H77" s="83">
        <f t="shared" si="1"/>
        <v>100</v>
      </c>
      <c r="I77" s="82" t="s">
        <v>52</v>
      </c>
    </row>
    <row r="78" spans="1:9" ht="39.75" customHeight="1" x14ac:dyDescent="0.4">
      <c r="A78" s="31"/>
      <c r="B78" s="140" t="s">
        <v>325</v>
      </c>
      <c r="C78" s="54">
        <v>25800000</v>
      </c>
      <c r="D78" s="54"/>
      <c r="E78" s="56">
        <f>'52B.525112'!G14</f>
        <v>25800000</v>
      </c>
      <c r="F78" s="81">
        <f t="shared" si="2"/>
        <v>25800000</v>
      </c>
      <c r="G78" s="81">
        <f t="shared" si="0"/>
        <v>0</v>
      </c>
      <c r="H78" s="83">
        <f t="shared" si="1"/>
        <v>100</v>
      </c>
      <c r="I78" s="82" t="s">
        <v>52</v>
      </c>
    </row>
    <row r="79" spans="1:9" ht="25.5" x14ac:dyDescent="0.4">
      <c r="A79" s="31"/>
      <c r="B79" s="141" t="s">
        <v>326</v>
      </c>
      <c r="C79" s="54">
        <v>8850000</v>
      </c>
      <c r="D79" s="54"/>
      <c r="E79" s="56">
        <f>'52B.525112'!G15</f>
        <v>8850000</v>
      </c>
      <c r="F79" s="81">
        <f t="shared" si="2"/>
        <v>8850000</v>
      </c>
      <c r="G79" s="81">
        <f t="shared" si="0"/>
        <v>0</v>
      </c>
      <c r="H79" s="83">
        <f t="shared" si="1"/>
        <v>100</v>
      </c>
      <c r="I79" s="82" t="s">
        <v>52</v>
      </c>
    </row>
    <row r="80" spans="1:9" x14ac:dyDescent="0.4">
      <c r="A80" s="31"/>
      <c r="B80" s="141" t="s">
        <v>327</v>
      </c>
      <c r="C80" s="54">
        <v>6300000</v>
      </c>
      <c r="D80" s="54"/>
      <c r="E80" s="56"/>
      <c r="F80" s="81">
        <f t="shared" si="2"/>
        <v>0</v>
      </c>
      <c r="G80" s="81">
        <f t="shared" si="0"/>
        <v>6300000</v>
      </c>
      <c r="H80" s="83">
        <f t="shared" si="1"/>
        <v>0</v>
      </c>
      <c r="I80" s="82" t="s">
        <v>52</v>
      </c>
    </row>
    <row r="81" spans="1:9" x14ac:dyDescent="0.4">
      <c r="A81" s="31"/>
      <c r="B81" s="141" t="s">
        <v>328</v>
      </c>
      <c r="C81" s="54">
        <v>15750000</v>
      </c>
      <c r="D81" s="54"/>
      <c r="E81" s="56"/>
      <c r="F81" s="81">
        <f t="shared" si="2"/>
        <v>0</v>
      </c>
      <c r="G81" s="81">
        <f t="shared" si="0"/>
        <v>15750000</v>
      </c>
      <c r="H81" s="83">
        <f t="shared" si="1"/>
        <v>0</v>
      </c>
      <c r="I81" s="82" t="s">
        <v>52</v>
      </c>
    </row>
    <row r="82" spans="1:9" ht="18.75" customHeight="1" x14ac:dyDescent="0.4">
      <c r="A82" s="82" t="s">
        <v>62</v>
      </c>
      <c r="B82" s="105" t="s">
        <v>63</v>
      </c>
      <c r="C82" s="59">
        <f>SUM(C83:C94)</f>
        <v>363150000</v>
      </c>
      <c r="D82" s="59">
        <f>SUM(D83:D94)</f>
        <v>142900000</v>
      </c>
      <c r="E82" s="59">
        <f t="shared" ref="E82" si="5">SUM(E83:E94)</f>
        <v>20000000</v>
      </c>
      <c r="F82" s="92">
        <f>D82+E82</f>
        <v>162900000</v>
      </c>
      <c r="G82" s="92">
        <f>C82-F82</f>
        <v>200250000</v>
      </c>
      <c r="H82" s="83">
        <f t="shared" si="1"/>
        <v>44.857496902106568</v>
      </c>
      <c r="I82" s="82" t="s">
        <v>52</v>
      </c>
    </row>
    <row r="83" spans="1:9" ht="41.25" customHeight="1" x14ac:dyDescent="0.4">
      <c r="A83" s="82" t="s">
        <v>45</v>
      </c>
      <c r="B83" s="85" t="s">
        <v>329</v>
      </c>
      <c r="C83" s="54">
        <v>4000000</v>
      </c>
      <c r="D83" s="54">
        <v>4000000</v>
      </c>
      <c r="E83" s="56">
        <v>0</v>
      </c>
      <c r="F83" s="81">
        <f t="shared" ref="F83:F94" si="6">D83+E83</f>
        <v>4000000</v>
      </c>
      <c r="G83" s="81">
        <f t="shared" ref="G83:G94" si="7">C83-F83</f>
        <v>0</v>
      </c>
      <c r="H83" s="83">
        <f t="shared" si="1"/>
        <v>100</v>
      </c>
      <c r="I83" s="82" t="s">
        <v>52</v>
      </c>
    </row>
    <row r="84" spans="1:9" ht="41.25" customHeight="1" x14ac:dyDescent="0.4">
      <c r="A84" s="82" t="s">
        <v>45</v>
      </c>
      <c r="B84" s="85" t="s">
        <v>330</v>
      </c>
      <c r="C84" s="54">
        <v>30000000</v>
      </c>
      <c r="D84" s="54">
        <v>30000000</v>
      </c>
      <c r="E84" s="56">
        <v>0</v>
      </c>
      <c r="F84" s="81">
        <f t="shared" si="6"/>
        <v>30000000</v>
      </c>
      <c r="G84" s="81">
        <f t="shared" si="7"/>
        <v>0</v>
      </c>
      <c r="H84" s="83">
        <f t="shared" si="1"/>
        <v>100</v>
      </c>
      <c r="I84" s="82" t="s">
        <v>52</v>
      </c>
    </row>
    <row r="85" spans="1:9" ht="41.25" customHeight="1" x14ac:dyDescent="0.4">
      <c r="A85" s="82" t="s">
        <v>45</v>
      </c>
      <c r="B85" s="85" t="s">
        <v>331</v>
      </c>
      <c r="C85" s="54">
        <v>15000000</v>
      </c>
      <c r="D85" s="54">
        <v>12500000</v>
      </c>
      <c r="E85" s="56">
        <v>0</v>
      </c>
      <c r="F85" s="81">
        <f t="shared" si="6"/>
        <v>12500000</v>
      </c>
      <c r="G85" s="81">
        <f t="shared" si="7"/>
        <v>2500000</v>
      </c>
      <c r="H85" s="83">
        <f t="shared" si="1"/>
        <v>83.333333333333343</v>
      </c>
      <c r="I85" s="82" t="s">
        <v>52</v>
      </c>
    </row>
    <row r="86" spans="1:9" ht="41.25" customHeight="1" x14ac:dyDescent="0.4">
      <c r="A86" s="82"/>
      <c r="B86" s="85" t="s">
        <v>332</v>
      </c>
      <c r="C86" s="54">
        <v>5000000</v>
      </c>
      <c r="D86" s="54"/>
      <c r="E86" s="56"/>
      <c r="F86" s="81">
        <f t="shared" si="6"/>
        <v>0</v>
      </c>
      <c r="G86" s="81">
        <f t="shared" si="7"/>
        <v>5000000</v>
      </c>
      <c r="H86" s="83">
        <f t="shared" si="1"/>
        <v>0</v>
      </c>
      <c r="I86" s="82" t="s">
        <v>52</v>
      </c>
    </row>
    <row r="87" spans="1:9" ht="18.75" customHeight="1" x14ac:dyDescent="0.4">
      <c r="A87" s="82"/>
      <c r="B87" s="85" t="s">
        <v>333</v>
      </c>
      <c r="C87" s="54">
        <v>40950000</v>
      </c>
      <c r="D87" s="54">
        <v>27300000</v>
      </c>
      <c r="E87" s="56">
        <v>0</v>
      </c>
      <c r="F87" s="81">
        <f t="shared" si="6"/>
        <v>27300000</v>
      </c>
      <c r="G87" s="81">
        <f t="shared" si="7"/>
        <v>13650000</v>
      </c>
      <c r="H87" s="83">
        <f t="shared" si="1"/>
        <v>66.666666666666657</v>
      </c>
      <c r="I87" s="82" t="s">
        <v>52</v>
      </c>
    </row>
    <row r="88" spans="1:9" ht="41.25" customHeight="1" x14ac:dyDescent="0.4">
      <c r="A88" s="82"/>
      <c r="B88" s="85" t="s">
        <v>334</v>
      </c>
      <c r="C88" s="54">
        <v>2000000</v>
      </c>
      <c r="D88" s="54"/>
      <c r="E88" s="56">
        <v>1900000</v>
      </c>
      <c r="F88" s="81">
        <f t="shared" si="6"/>
        <v>1900000</v>
      </c>
      <c r="G88" s="81">
        <f t="shared" si="7"/>
        <v>100000</v>
      </c>
      <c r="H88" s="83">
        <f t="shared" si="1"/>
        <v>95</v>
      </c>
      <c r="I88" s="82" t="s">
        <v>52</v>
      </c>
    </row>
    <row r="89" spans="1:9" ht="54" customHeight="1" x14ac:dyDescent="0.4">
      <c r="A89" s="82"/>
      <c r="B89" s="85" t="s">
        <v>335</v>
      </c>
      <c r="C89" s="54">
        <v>9000000</v>
      </c>
      <c r="D89" s="54"/>
      <c r="E89" s="56">
        <v>8100000</v>
      </c>
      <c r="F89" s="81">
        <f t="shared" si="6"/>
        <v>8100000</v>
      </c>
      <c r="G89" s="81">
        <f t="shared" si="7"/>
        <v>900000</v>
      </c>
      <c r="H89" s="83">
        <f t="shared" si="1"/>
        <v>90</v>
      </c>
      <c r="I89" s="82" t="s">
        <v>52</v>
      </c>
    </row>
    <row r="90" spans="1:9" ht="41.25" customHeight="1" x14ac:dyDescent="0.4">
      <c r="A90" s="82"/>
      <c r="B90" s="85" t="s">
        <v>336</v>
      </c>
      <c r="C90" s="54">
        <v>10000000</v>
      </c>
      <c r="D90" s="54"/>
      <c r="E90" s="56">
        <v>10000000</v>
      </c>
      <c r="F90" s="81">
        <f t="shared" si="6"/>
        <v>10000000</v>
      </c>
      <c r="G90" s="81">
        <f t="shared" si="7"/>
        <v>0</v>
      </c>
      <c r="H90" s="83">
        <f t="shared" si="1"/>
        <v>100</v>
      </c>
      <c r="I90" s="82" t="s">
        <v>52</v>
      </c>
    </row>
    <row r="91" spans="1:9" ht="41.25" customHeight="1" x14ac:dyDescent="0.4">
      <c r="A91" s="82"/>
      <c r="B91" s="85" t="s">
        <v>337</v>
      </c>
      <c r="C91" s="54">
        <v>18000000</v>
      </c>
      <c r="D91" s="54">
        <v>18000000</v>
      </c>
      <c r="E91" s="56">
        <v>0</v>
      </c>
      <c r="F91" s="81">
        <f t="shared" si="6"/>
        <v>18000000</v>
      </c>
      <c r="G91" s="81">
        <f t="shared" si="7"/>
        <v>0</v>
      </c>
      <c r="H91" s="83">
        <f t="shared" si="1"/>
        <v>100</v>
      </c>
      <c r="I91" s="82" t="s">
        <v>52</v>
      </c>
    </row>
    <row r="92" spans="1:9" ht="41.25" customHeight="1" x14ac:dyDescent="0.4">
      <c r="A92" s="82"/>
      <c r="B92" s="85" t="s">
        <v>338</v>
      </c>
      <c r="C92" s="54">
        <v>59400000</v>
      </c>
      <c r="D92" s="54">
        <v>26100000</v>
      </c>
      <c r="E92" s="56">
        <v>0</v>
      </c>
      <c r="F92" s="81">
        <f t="shared" si="6"/>
        <v>26100000</v>
      </c>
      <c r="G92" s="81">
        <f t="shared" si="7"/>
        <v>33300000</v>
      </c>
      <c r="H92" s="83">
        <f t="shared" si="1"/>
        <v>43.939393939393938</v>
      </c>
      <c r="I92" s="82" t="s">
        <v>52</v>
      </c>
    </row>
    <row r="93" spans="1:9" ht="41.25" customHeight="1" x14ac:dyDescent="0.4">
      <c r="A93" s="82"/>
      <c r="B93" s="85" t="s">
        <v>339</v>
      </c>
      <c r="C93" s="54">
        <v>79800000</v>
      </c>
      <c r="D93" s="54">
        <v>25000000</v>
      </c>
      <c r="E93" s="56">
        <v>0</v>
      </c>
      <c r="F93" s="81">
        <f t="shared" si="6"/>
        <v>25000000</v>
      </c>
      <c r="G93" s="81">
        <f t="shared" si="7"/>
        <v>54800000</v>
      </c>
      <c r="H93" s="83">
        <f t="shared" si="1"/>
        <v>31.32832080200501</v>
      </c>
      <c r="I93" s="82" t="s">
        <v>52</v>
      </c>
    </row>
    <row r="94" spans="1:9" ht="31.5" customHeight="1" x14ac:dyDescent="0.4">
      <c r="A94" s="82"/>
      <c r="B94" s="85" t="s">
        <v>340</v>
      </c>
      <c r="C94" s="54">
        <v>90000000</v>
      </c>
      <c r="D94" s="54"/>
      <c r="E94" s="56"/>
      <c r="F94" s="81">
        <f t="shared" si="6"/>
        <v>0</v>
      </c>
      <c r="G94" s="81">
        <f t="shared" si="7"/>
        <v>90000000</v>
      </c>
      <c r="H94" s="83">
        <f t="shared" si="1"/>
        <v>0</v>
      </c>
      <c r="I94" s="82" t="s">
        <v>52</v>
      </c>
    </row>
    <row r="95" spans="1:9" hidden="1" x14ac:dyDescent="0.4">
      <c r="A95" s="35" t="s">
        <v>69</v>
      </c>
      <c r="B95" s="36" t="s">
        <v>70</v>
      </c>
      <c r="C95" s="59">
        <f>SUM(C96:C106)</f>
        <v>201300000</v>
      </c>
      <c r="D95" s="59">
        <f>SUM(D96:D104)</f>
        <v>39603627</v>
      </c>
      <c r="E95" s="56">
        <f>SUM(E96:E104)</f>
        <v>0</v>
      </c>
      <c r="F95" s="81">
        <f t="shared" si="2"/>
        <v>39603627</v>
      </c>
      <c r="G95" s="81">
        <f t="shared" si="0"/>
        <v>161696373</v>
      </c>
      <c r="H95" s="83">
        <f t="shared" si="1"/>
        <v>19.673932935916543</v>
      </c>
      <c r="I95" s="82" t="s">
        <v>52</v>
      </c>
    </row>
    <row r="96" spans="1:9" ht="28.5" hidden="1" x14ac:dyDescent="0.4">
      <c r="A96" s="31" t="s">
        <v>45</v>
      </c>
      <c r="B96" s="32" t="s">
        <v>97</v>
      </c>
      <c r="C96" s="54">
        <v>24000000</v>
      </c>
      <c r="D96" s="54">
        <f>[4]REAL!$F$95</f>
        <v>3350000</v>
      </c>
      <c r="E96" s="81">
        <v>0</v>
      </c>
      <c r="F96" s="81">
        <f t="shared" si="2"/>
        <v>3350000</v>
      </c>
      <c r="G96" s="81">
        <f t="shared" si="0"/>
        <v>20650000</v>
      </c>
      <c r="H96" s="83">
        <f t="shared" si="1"/>
        <v>13.958333333333334</v>
      </c>
      <c r="I96" s="82" t="s">
        <v>52</v>
      </c>
    </row>
    <row r="97" spans="1:9" ht="36" hidden="1" customHeight="1" x14ac:dyDescent="0.4">
      <c r="A97" s="31" t="s">
        <v>45</v>
      </c>
      <c r="B97" s="32" t="s">
        <v>341</v>
      </c>
      <c r="C97" s="54">
        <v>28000000</v>
      </c>
      <c r="D97" s="54">
        <v>0</v>
      </c>
      <c r="E97" s="81"/>
      <c r="F97" s="81">
        <f t="shared" si="2"/>
        <v>0</v>
      </c>
      <c r="G97" s="81">
        <f t="shared" si="0"/>
        <v>28000000</v>
      </c>
      <c r="H97" s="83">
        <f t="shared" si="1"/>
        <v>0</v>
      </c>
      <c r="I97" s="82" t="s">
        <v>52</v>
      </c>
    </row>
    <row r="98" spans="1:9" ht="37.5" hidden="1" customHeight="1" x14ac:dyDescent="0.4">
      <c r="A98" s="31" t="s">
        <v>45</v>
      </c>
      <c r="B98" s="32" t="s">
        <v>98</v>
      </c>
      <c r="C98" s="54">
        <v>21000000</v>
      </c>
      <c r="D98" s="54">
        <v>4400000</v>
      </c>
      <c r="E98" s="56">
        <v>0</v>
      </c>
      <c r="F98" s="81">
        <f t="shared" si="2"/>
        <v>4400000</v>
      </c>
      <c r="G98" s="81">
        <f t="shared" si="0"/>
        <v>16600000</v>
      </c>
      <c r="H98" s="83">
        <f t="shared" si="1"/>
        <v>20.952380952380953</v>
      </c>
      <c r="I98" s="82" t="s">
        <v>52</v>
      </c>
    </row>
    <row r="99" spans="1:9" ht="26.25" hidden="1" customHeight="1" x14ac:dyDescent="0.4">
      <c r="A99" s="31" t="s">
        <v>45</v>
      </c>
      <c r="B99" s="32" t="s">
        <v>99</v>
      </c>
      <c r="C99" s="54">
        <v>19200000</v>
      </c>
      <c r="D99" s="54">
        <v>3125000</v>
      </c>
      <c r="E99" s="56">
        <v>0</v>
      </c>
      <c r="F99" s="81">
        <f t="shared" si="2"/>
        <v>3125000</v>
      </c>
      <c r="G99" s="81">
        <f t="shared" si="0"/>
        <v>16075000</v>
      </c>
      <c r="H99" s="83">
        <f t="shared" si="1"/>
        <v>16.276041666666664</v>
      </c>
      <c r="I99" s="82" t="s">
        <v>52</v>
      </c>
    </row>
    <row r="100" spans="1:9" ht="40.5" hidden="1" customHeight="1" x14ac:dyDescent="0.4">
      <c r="A100" s="31" t="s">
        <v>45</v>
      </c>
      <c r="B100" s="32" t="s">
        <v>100</v>
      </c>
      <c r="C100" s="54">
        <v>14400000</v>
      </c>
      <c r="D100" s="54">
        <f>[1]REAL!$F$100</f>
        <v>11118000</v>
      </c>
      <c r="E100" s="56">
        <v>0</v>
      </c>
      <c r="F100" s="81">
        <f t="shared" si="2"/>
        <v>11118000</v>
      </c>
      <c r="G100" s="81">
        <f t="shared" si="0"/>
        <v>3282000</v>
      </c>
      <c r="H100" s="83">
        <f t="shared" si="1"/>
        <v>77.208333333333329</v>
      </c>
      <c r="I100" s="82" t="s">
        <v>52</v>
      </c>
    </row>
    <row r="101" spans="1:9" ht="28.5" hidden="1" x14ac:dyDescent="0.4">
      <c r="A101" s="31" t="s">
        <v>45</v>
      </c>
      <c r="B101" s="32" t="s">
        <v>101</v>
      </c>
      <c r="C101" s="54">
        <v>6000000</v>
      </c>
      <c r="D101" s="54">
        <v>3525000</v>
      </c>
      <c r="E101" s="81">
        <v>0</v>
      </c>
      <c r="F101" s="81">
        <f t="shared" si="2"/>
        <v>3525000</v>
      </c>
      <c r="G101" s="81">
        <f t="shared" si="0"/>
        <v>2475000</v>
      </c>
      <c r="H101" s="83">
        <f t="shared" si="1"/>
        <v>58.75</v>
      </c>
      <c r="I101" s="82" t="s">
        <v>52</v>
      </c>
    </row>
    <row r="102" spans="1:9" ht="28.5" hidden="1" x14ac:dyDescent="0.4">
      <c r="A102" s="31" t="s">
        <v>45</v>
      </c>
      <c r="B102" s="32" t="s">
        <v>102</v>
      </c>
      <c r="C102" s="54">
        <v>7200000</v>
      </c>
      <c r="D102" s="54">
        <v>3985627</v>
      </c>
      <c r="E102" s="81"/>
      <c r="F102" s="81">
        <f t="shared" si="2"/>
        <v>3985627</v>
      </c>
      <c r="G102" s="81">
        <f t="shared" si="0"/>
        <v>3214373</v>
      </c>
      <c r="H102" s="83">
        <f t="shared" si="1"/>
        <v>55.355930555555553</v>
      </c>
      <c r="I102" s="82" t="s">
        <v>52</v>
      </c>
    </row>
    <row r="103" spans="1:9" hidden="1" x14ac:dyDescent="0.4">
      <c r="A103" s="31" t="s">
        <v>45</v>
      </c>
      <c r="B103" s="32" t="s">
        <v>103</v>
      </c>
      <c r="C103" s="54">
        <v>10500000</v>
      </c>
      <c r="D103" s="54">
        <v>6800000</v>
      </c>
      <c r="E103" s="56">
        <v>0</v>
      </c>
      <c r="F103" s="81">
        <f t="shared" si="2"/>
        <v>6800000</v>
      </c>
      <c r="G103" s="81">
        <f t="shared" si="0"/>
        <v>3700000</v>
      </c>
      <c r="H103" s="83">
        <f t="shared" si="1"/>
        <v>64.761904761904759</v>
      </c>
      <c r="I103" s="82" t="s">
        <v>52</v>
      </c>
    </row>
    <row r="104" spans="1:9" ht="24" hidden="1" customHeight="1" x14ac:dyDescent="0.4">
      <c r="A104" s="31" t="s">
        <v>45</v>
      </c>
      <c r="B104" s="32" t="s">
        <v>104</v>
      </c>
      <c r="C104" s="54">
        <v>9000000</v>
      </c>
      <c r="D104" s="54">
        <v>3300000</v>
      </c>
      <c r="E104" s="56"/>
      <c r="F104" s="81">
        <f t="shared" si="2"/>
        <v>3300000</v>
      </c>
      <c r="G104" s="81">
        <f t="shared" si="0"/>
        <v>5700000</v>
      </c>
      <c r="H104" s="83">
        <f t="shared" si="1"/>
        <v>36.666666666666664</v>
      </c>
      <c r="I104" s="82" t="s">
        <v>52</v>
      </c>
    </row>
    <row r="105" spans="1:9" ht="36" hidden="1" customHeight="1" x14ac:dyDescent="0.4">
      <c r="A105" s="31"/>
      <c r="B105" s="85" t="s">
        <v>342</v>
      </c>
      <c r="C105" s="54">
        <v>20000000</v>
      </c>
      <c r="D105" s="54">
        <f>[1]REAL!$F$105</f>
        <v>3965000</v>
      </c>
      <c r="E105" s="56"/>
      <c r="F105" s="81">
        <f t="shared" si="2"/>
        <v>3965000</v>
      </c>
      <c r="G105" s="81">
        <f t="shared" si="0"/>
        <v>16035000</v>
      </c>
      <c r="H105" s="83">
        <f t="shared" si="1"/>
        <v>19.824999999999999</v>
      </c>
      <c r="I105" s="82" t="s">
        <v>52</v>
      </c>
    </row>
    <row r="106" spans="1:9" ht="40.5" hidden="1" customHeight="1" x14ac:dyDescent="0.4">
      <c r="A106" s="31"/>
      <c r="B106" s="85" t="s">
        <v>343</v>
      </c>
      <c r="C106" s="54">
        <v>42000000</v>
      </c>
      <c r="D106" s="54"/>
      <c r="E106" s="56"/>
      <c r="F106" s="81">
        <f t="shared" ref="F106:F169" si="8">E106+D106</f>
        <v>0</v>
      </c>
      <c r="G106" s="81">
        <f t="shared" si="0"/>
        <v>42000000</v>
      </c>
      <c r="H106" s="83">
        <f t="shared" si="1"/>
        <v>0</v>
      </c>
      <c r="I106" s="82" t="s">
        <v>52</v>
      </c>
    </row>
    <row r="107" spans="1:9" ht="25.5" hidden="1" x14ac:dyDescent="0.4">
      <c r="A107" s="37" t="s">
        <v>81</v>
      </c>
      <c r="B107" s="38" t="s">
        <v>82</v>
      </c>
      <c r="C107" s="61">
        <v>26100000</v>
      </c>
      <c r="D107" s="61">
        <v>26100000</v>
      </c>
      <c r="E107" s="61">
        <f>SUM(E108:E108)</f>
        <v>0</v>
      </c>
      <c r="F107" s="89">
        <f t="shared" si="8"/>
        <v>26100000</v>
      </c>
      <c r="G107" s="89">
        <f t="shared" si="0"/>
        <v>0</v>
      </c>
      <c r="H107" s="90">
        <f t="shared" si="1"/>
        <v>100</v>
      </c>
      <c r="I107" s="91" t="s">
        <v>52</v>
      </c>
    </row>
    <row r="108" spans="1:9" hidden="1" x14ac:dyDescent="0.4">
      <c r="A108" s="31" t="s">
        <v>45</v>
      </c>
      <c r="B108" s="32" t="s">
        <v>105</v>
      </c>
      <c r="C108" s="54">
        <v>26100000</v>
      </c>
      <c r="D108" s="54">
        <v>26100000</v>
      </c>
      <c r="E108" s="54"/>
      <c r="F108" s="81">
        <f t="shared" si="8"/>
        <v>26100000</v>
      </c>
      <c r="G108" s="81">
        <f t="shared" ref="G108:G171" si="9">C108-F108</f>
        <v>0</v>
      </c>
      <c r="H108" s="83">
        <f t="shared" ref="H108:H171" si="10">F108/C108*100</f>
        <v>100</v>
      </c>
      <c r="I108" s="82" t="s">
        <v>52</v>
      </c>
    </row>
    <row r="109" spans="1:9" ht="18.75" hidden="1" customHeight="1" x14ac:dyDescent="0.4">
      <c r="A109" s="41" t="s">
        <v>106</v>
      </c>
      <c r="B109" s="42" t="s">
        <v>107</v>
      </c>
      <c r="C109" s="65">
        <v>33800000</v>
      </c>
      <c r="D109" s="65">
        <f>D110+D114</f>
        <v>21450000</v>
      </c>
      <c r="E109" s="54"/>
      <c r="F109" s="81">
        <f t="shared" si="8"/>
        <v>21450000</v>
      </c>
      <c r="G109" s="81">
        <f t="shared" si="9"/>
        <v>12350000</v>
      </c>
      <c r="H109" s="83">
        <f t="shared" si="10"/>
        <v>63.46153846153846</v>
      </c>
      <c r="I109" s="82" t="s">
        <v>52</v>
      </c>
    </row>
    <row r="110" spans="1:9" ht="18.75" hidden="1" customHeight="1" x14ac:dyDescent="0.4">
      <c r="A110" s="35" t="s">
        <v>62</v>
      </c>
      <c r="B110" s="36" t="s">
        <v>63</v>
      </c>
      <c r="C110" s="59">
        <f>SUM(C111:C113)</f>
        <v>22200000</v>
      </c>
      <c r="D110" s="59">
        <f>SUM(D111:D113)</f>
        <v>15950000</v>
      </c>
      <c r="E110" s="59">
        <f>SUM(E111:E113)</f>
        <v>0</v>
      </c>
      <c r="F110" s="92">
        <f>E110+D110</f>
        <v>15950000</v>
      </c>
      <c r="G110" s="92">
        <f>C110-F110</f>
        <v>6250000</v>
      </c>
      <c r="H110" s="93">
        <f t="shared" si="10"/>
        <v>71.846846846846844</v>
      </c>
      <c r="I110" s="94" t="s">
        <v>52</v>
      </c>
    </row>
    <row r="111" spans="1:9" ht="18.75" hidden="1" customHeight="1" x14ac:dyDescent="0.4">
      <c r="A111" s="31" t="s">
        <v>45</v>
      </c>
      <c r="B111" s="85" t="s">
        <v>108</v>
      </c>
      <c r="C111" s="84">
        <v>4200000</v>
      </c>
      <c r="D111" s="54">
        <v>1350000</v>
      </c>
      <c r="E111" s="55"/>
      <c r="F111" s="81">
        <f t="shared" si="8"/>
        <v>1350000</v>
      </c>
      <c r="G111" s="81">
        <f t="shared" si="9"/>
        <v>2850000</v>
      </c>
      <c r="H111" s="83">
        <f t="shared" si="10"/>
        <v>32.142857142857146</v>
      </c>
      <c r="I111" s="82" t="s">
        <v>52</v>
      </c>
    </row>
    <row r="112" spans="1:9" ht="18.75" hidden="1" customHeight="1" x14ac:dyDescent="0.4">
      <c r="A112" s="31" t="s">
        <v>45</v>
      </c>
      <c r="B112" s="85" t="s">
        <v>109</v>
      </c>
      <c r="C112" s="84">
        <v>9600000</v>
      </c>
      <c r="D112" s="54">
        <v>8000000</v>
      </c>
      <c r="E112" s="55"/>
      <c r="F112" s="81">
        <f t="shared" si="8"/>
        <v>8000000</v>
      </c>
      <c r="G112" s="81">
        <f t="shared" si="9"/>
        <v>1600000</v>
      </c>
      <c r="H112" s="83">
        <f t="shared" si="10"/>
        <v>83.333333333333343</v>
      </c>
      <c r="I112" s="82" t="s">
        <v>52</v>
      </c>
    </row>
    <row r="113" spans="1:9" ht="18.75" hidden="1" customHeight="1" x14ac:dyDescent="0.4">
      <c r="A113" s="31" t="s">
        <v>45</v>
      </c>
      <c r="B113" s="85" t="s">
        <v>110</v>
      </c>
      <c r="C113" s="84">
        <v>8400000</v>
      </c>
      <c r="D113" s="54">
        <v>6600000</v>
      </c>
      <c r="E113" s="56">
        <v>0</v>
      </c>
      <c r="F113" s="81">
        <f t="shared" si="8"/>
        <v>6600000</v>
      </c>
      <c r="G113" s="81">
        <f t="shared" si="9"/>
        <v>1800000</v>
      </c>
      <c r="H113" s="83">
        <f t="shared" si="10"/>
        <v>78.571428571428569</v>
      </c>
      <c r="I113" s="82" t="s">
        <v>52</v>
      </c>
    </row>
    <row r="114" spans="1:9" ht="18.75" hidden="1" customHeight="1" x14ac:dyDescent="0.4">
      <c r="A114" s="35" t="s">
        <v>69</v>
      </c>
      <c r="B114" s="36" t="s">
        <v>70</v>
      </c>
      <c r="C114" s="59">
        <f>SUM(C115:C117)</f>
        <v>11600000</v>
      </c>
      <c r="D114" s="59">
        <f>SUM(D115:D117)</f>
        <v>5500000</v>
      </c>
      <c r="E114" s="56"/>
      <c r="F114" s="81">
        <f t="shared" si="8"/>
        <v>5500000</v>
      </c>
      <c r="G114" s="81">
        <f t="shared" si="9"/>
        <v>6100000</v>
      </c>
      <c r="H114" s="83">
        <f t="shared" si="10"/>
        <v>47.413793103448278</v>
      </c>
      <c r="I114" s="82" t="s">
        <v>52</v>
      </c>
    </row>
    <row r="115" spans="1:9" ht="28.5" hidden="1" customHeight="1" x14ac:dyDescent="0.4">
      <c r="A115" s="31" t="s">
        <v>45</v>
      </c>
      <c r="B115" s="32" t="s">
        <v>111</v>
      </c>
      <c r="C115" s="54">
        <v>2800000</v>
      </c>
      <c r="D115" s="54">
        <v>900000</v>
      </c>
      <c r="E115" s="55"/>
      <c r="F115" s="81">
        <f>E115+D115</f>
        <v>900000</v>
      </c>
      <c r="G115" s="81">
        <f t="shared" si="9"/>
        <v>1900000</v>
      </c>
      <c r="H115" s="83">
        <f>F115/C117*100</f>
        <v>28.125</v>
      </c>
      <c r="I115" s="82" t="s">
        <v>52</v>
      </c>
    </row>
    <row r="116" spans="1:9" ht="18.75" hidden="1" customHeight="1" x14ac:dyDescent="0.4">
      <c r="A116" s="31" t="s">
        <v>45</v>
      </c>
      <c r="B116" s="32" t="s">
        <v>112</v>
      </c>
      <c r="C116" s="54">
        <v>5600000</v>
      </c>
      <c r="D116" s="54">
        <v>1400000</v>
      </c>
      <c r="E116" s="55"/>
      <c r="F116" s="81">
        <f t="shared" si="8"/>
        <v>1400000</v>
      </c>
      <c r="G116" s="81">
        <f t="shared" si="9"/>
        <v>4200000</v>
      </c>
      <c r="H116" s="83">
        <f t="shared" si="10"/>
        <v>25</v>
      </c>
      <c r="I116" s="82" t="s">
        <v>52</v>
      </c>
    </row>
    <row r="117" spans="1:9" ht="18.75" hidden="1" customHeight="1" x14ac:dyDescent="0.4">
      <c r="A117" s="31" t="s">
        <v>45</v>
      </c>
      <c r="B117" s="32" t="s">
        <v>113</v>
      </c>
      <c r="C117" s="54">
        <v>3200000</v>
      </c>
      <c r="D117" s="54">
        <v>3200000</v>
      </c>
      <c r="E117" s="55"/>
      <c r="F117" s="81">
        <f>E117+D117</f>
        <v>3200000</v>
      </c>
      <c r="G117" s="81">
        <f t="shared" si="9"/>
        <v>0</v>
      </c>
      <c r="H117" s="83">
        <f t="shared" si="10"/>
        <v>100</v>
      </c>
      <c r="I117" s="82" t="s">
        <v>52</v>
      </c>
    </row>
    <row r="118" spans="1:9" ht="18.75" hidden="1" customHeight="1" x14ac:dyDescent="0.4">
      <c r="A118" s="41" t="s">
        <v>114</v>
      </c>
      <c r="B118" s="42" t="s">
        <v>115</v>
      </c>
      <c r="C118" s="65">
        <f>C119+C123</f>
        <v>27950000</v>
      </c>
      <c r="D118" s="65">
        <f>D119+D123</f>
        <v>15850000</v>
      </c>
      <c r="E118" s="65">
        <f>E119+E123</f>
        <v>0</v>
      </c>
      <c r="F118" s="81">
        <f>E118+D118</f>
        <v>15850000</v>
      </c>
      <c r="G118" s="81">
        <f>C118-F118</f>
        <v>12100000</v>
      </c>
      <c r="H118" s="83">
        <f t="shared" si="10"/>
        <v>56.708407871198574</v>
      </c>
      <c r="I118" s="82" t="s">
        <v>52</v>
      </c>
    </row>
    <row r="119" spans="1:9" ht="18.75" hidden="1" customHeight="1" x14ac:dyDescent="0.4">
      <c r="A119" s="35" t="s">
        <v>62</v>
      </c>
      <c r="B119" s="36" t="s">
        <v>63</v>
      </c>
      <c r="C119" s="59">
        <f>SUM(C120:C122)</f>
        <v>24950000</v>
      </c>
      <c r="D119" s="59">
        <f>SUM(D120:D122)</f>
        <v>12950000</v>
      </c>
      <c r="E119" s="59">
        <f>SUM(E120:E122)</f>
        <v>0</v>
      </c>
      <c r="F119" s="81">
        <f>E119+D119</f>
        <v>12950000</v>
      </c>
      <c r="G119" s="81">
        <f>C119-F119</f>
        <v>12000000</v>
      </c>
      <c r="H119" s="83">
        <f t="shared" si="10"/>
        <v>51.903807615230455</v>
      </c>
      <c r="I119" s="82" t="s">
        <v>52</v>
      </c>
    </row>
    <row r="120" spans="1:9" ht="28.5" hidden="1" customHeight="1" x14ac:dyDescent="0.4">
      <c r="A120" s="31" t="s">
        <v>45</v>
      </c>
      <c r="B120" s="85" t="s">
        <v>285</v>
      </c>
      <c r="C120" s="54">
        <v>10750000</v>
      </c>
      <c r="D120" s="54">
        <v>7650000</v>
      </c>
      <c r="E120" s="54">
        <v>0</v>
      </c>
      <c r="F120" s="81">
        <f t="shared" si="8"/>
        <v>7650000</v>
      </c>
      <c r="G120" s="81">
        <f t="shared" si="9"/>
        <v>3100000</v>
      </c>
      <c r="H120" s="83">
        <f t="shared" si="10"/>
        <v>71.16279069767441</v>
      </c>
      <c r="I120" s="82" t="s">
        <v>52</v>
      </c>
    </row>
    <row r="121" spans="1:9" ht="28.5" hidden="1" customHeight="1" x14ac:dyDescent="0.4">
      <c r="A121" s="31"/>
      <c r="B121" s="85" t="s">
        <v>286</v>
      </c>
      <c r="C121" s="54">
        <v>4200000</v>
      </c>
      <c r="D121" s="54">
        <v>2100000</v>
      </c>
      <c r="E121" s="54">
        <v>0</v>
      </c>
      <c r="F121" s="81">
        <f t="shared" si="8"/>
        <v>2100000</v>
      </c>
      <c r="G121" s="81">
        <f t="shared" si="9"/>
        <v>2100000</v>
      </c>
      <c r="H121" s="83">
        <f t="shared" si="10"/>
        <v>50</v>
      </c>
      <c r="I121" s="82" t="s">
        <v>52</v>
      </c>
    </row>
    <row r="122" spans="1:9" ht="28.5" hidden="1" customHeight="1" x14ac:dyDescent="0.4">
      <c r="A122" s="31" t="s">
        <v>45</v>
      </c>
      <c r="B122" s="85" t="s">
        <v>287</v>
      </c>
      <c r="C122" s="54">
        <v>10000000</v>
      </c>
      <c r="D122" s="54">
        <v>3200000</v>
      </c>
      <c r="E122" s="54">
        <v>0</v>
      </c>
      <c r="F122" s="81">
        <f t="shared" si="8"/>
        <v>3200000</v>
      </c>
      <c r="G122" s="81">
        <f t="shared" si="9"/>
        <v>6800000</v>
      </c>
      <c r="H122" s="83">
        <f t="shared" si="10"/>
        <v>32</v>
      </c>
      <c r="I122" s="82" t="s">
        <v>52</v>
      </c>
    </row>
    <row r="123" spans="1:9" ht="18.75" hidden="1" customHeight="1" x14ac:dyDescent="0.4">
      <c r="A123" s="35" t="s">
        <v>69</v>
      </c>
      <c r="B123" s="36" t="s">
        <v>70</v>
      </c>
      <c r="C123" s="59">
        <f>SUM(C124:C125)</f>
        <v>3000000</v>
      </c>
      <c r="D123" s="59">
        <f>SUM(D124:D125)</f>
        <v>2900000</v>
      </c>
      <c r="E123" s="59">
        <f>SUM(E124:E125)</f>
        <v>0</v>
      </c>
      <c r="F123" s="81">
        <f t="shared" si="8"/>
        <v>2900000</v>
      </c>
      <c r="G123" s="81">
        <f t="shared" si="9"/>
        <v>100000</v>
      </c>
      <c r="H123" s="83">
        <f t="shared" si="10"/>
        <v>96.666666666666671</v>
      </c>
      <c r="I123" s="82" t="s">
        <v>52</v>
      </c>
    </row>
    <row r="124" spans="1:9" ht="28.5" hidden="1" customHeight="1" x14ac:dyDescent="0.4">
      <c r="A124" s="31" t="s">
        <v>45</v>
      </c>
      <c r="B124" s="32" t="s">
        <v>116</v>
      </c>
      <c r="C124" s="54">
        <v>600000</v>
      </c>
      <c r="D124" s="54">
        <v>600000</v>
      </c>
      <c r="E124" s="55"/>
      <c r="F124" s="81">
        <f t="shared" si="8"/>
        <v>600000</v>
      </c>
      <c r="G124" s="81">
        <f t="shared" si="9"/>
        <v>0</v>
      </c>
      <c r="H124" s="83">
        <f t="shared" si="10"/>
        <v>100</v>
      </c>
      <c r="I124" s="82" t="s">
        <v>52</v>
      </c>
    </row>
    <row r="125" spans="1:9" ht="28.5" hidden="1" customHeight="1" x14ac:dyDescent="0.4">
      <c r="A125" s="31" t="s">
        <v>45</v>
      </c>
      <c r="B125" s="32" t="s">
        <v>117</v>
      </c>
      <c r="C125" s="54">
        <v>2400000</v>
      </c>
      <c r="D125" s="54">
        <v>2300000</v>
      </c>
      <c r="E125" s="55"/>
      <c r="F125" s="81">
        <f t="shared" si="8"/>
        <v>2300000</v>
      </c>
      <c r="G125" s="81">
        <f t="shared" si="9"/>
        <v>100000</v>
      </c>
      <c r="H125" s="83">
        <f t="shared" si="10"/>
        <v>95.833333333333343</v>
      </c>
      <c r="I125" s="82" t="s">
        <v>52</v>
      </c>
    </row>
    <row r="126" spans="1:9" hidden="1" x14ac:dyDescent="0.4">
      <c r="A126" s="41" t="s">
        <v>118</v>
      </c>
      <c r="B126" s="42" t="s">
        <v>119</v>
      </c>
      <c r="C126" s="65">
        <v>34800000</v>
      </c>
      <c r="D126" s="65">
        <f>D127+D131</f>
        <v>13750000</v>
      </c>
      <c r="E126" s="66"/>
      <c r="F126" s="81">
        <f t="shared" si="8"/>
        <v>13750000</v>
      </c>
      <c r="G126" s="81">
        <f t="shared" si="9"/>
        <v>21050000</v>
      </c>
      <c r="H126" s="83">
        <f t="shared" si="10"/>
        <v>39.511494252873561</v>
      </c>
      <c r="I126" s="82" t="s">
        <v>52</v>
      </c>
    </row>
    <row r="127" spans="1:9" hidden="1" x14ac:dyDescent="0.4">
      <c r="A127" s="35" t="s">
        <v>62</v>
      </c>
      <c r="B127" s="36" t="s">
        <v>63</v>
      </c>
      <c r="C127" s="59">
        <f>SUM(C128:C130)</f>
        <v>21100000</v>
      </c>
      <c r="D127" s="59">
        <f>SUM(D128:D130)</f>
        <v>11750000</v>
      </c>
      <c r="E127" s="59">
        <f>SUM(E128:E130)</f>
        <v>0</v>
      </c>
      <c r="F127" s="81">
        <f t="shared" si="8"/>
        <v>11750000</v>
      </c>
      <c r="G127" s="81">
        <f t="shared" si="9"/>
        <v>9350000</v>
      </c>
      <c r="H127" s="83">
        <f t="shared" si="10"/>
        <v>55.687203791469194</v>
      </c>
      <c r="I127" s="82" t="s">
        <v>52</v>
      </c>
    </row>
    <row r="128" spans="1:9" hidden="1" x14ac:dyDescent="0.4">
      <c r="A128" s="31" t="s">
        <v>45</v>
      </c>
      <c r="B128" s="85" t="s">
        <v>120</v>
      </c>
      <c r="C128" s="54">
        <v>15000000</v>
      </c>
      <c r="D128" s="54">
        <f>[4]REAL!$F$129</f>
        <v>9250000</v>
      </c>
      <c r="E128" s="81">
        <v>0</v>
      </c>
      <c r="F128" s="81">
        <f t="shared" si="8"/>
        <v>9250000</v>
      </c>
      <c r="G128" s="81">
        <f t="shared" si="9"/>
        <v>5750000</v>
      </c>
      <c r="H128" s="83">
        <f t="shared" si="10"/>
        <v>61.666666666666671</v>
      </c>
      <c r="I128" s="82" t="s">
        <v>52</v>
      </c>
    </row>
    <row r="129" spans="1:9" hidden="1" x14ac:dyDescent="0.4">
      <c r="A129" s="31" t="s">
        <v>45</v>
      </c>
      <c r="B129" s="85" t="s">
        <v>109</v>
      </c>
      <c r="C129" s="54">
        <v>3600000</v>
      </c>
      <c r="D129" s="54">
        <v>0</v>
      </c>
      <c r="E129" s="81"/>
      <c r="F129" s="81">
        <f t="shared" si="8"/>
        <v>0</v>
      </c>
      <c r="G129" s="81">
        <f t="shared" si="9"/>
        <v>3600000</v>
      </c>
      <c r="H129" s="83">
        <f t="shared" si="10"/>
        <v>0</v>
      </c>
      <c r="I129" s="82" t="s">
        <v>52</v>
      </c>
    </row>
    <row r="130" spans="1:9" hidden="1" x14ac:dyDescent="0.4">
      <c r="A130" s="31"/>
      <c r="B130" s="85" t="s">
        <v>288</v>
      </c>
      <c r="C130" s="54">
        <v>2500000</v>
      </c>
      <c r="D130" s="54">
        <v>2500000</v>
      </c>
      <c r="E130" s="81">
        <v>0</v>
      </c>
      <c r="F130" s="81">
        <f t="shared" si="8"/>
        <v>2500000</v>
      </c>
      <c r="G130" s="81">
        <f t="shared" si="9"/>
        <v>0</v>
      </c>
      <c r="H130" s="83">
        <f t="shared" si="10"/>
        <v>100</v>
      </c>
      <c r="I130" s="82" t="s">
        <v>52</v>
      </c>
    </row>
    <row r="131" spans="1:9" hidden="1" x14ac:dyDescent="0.4">
      <c r="A131" s="35" t="s">
        <v>69</v>
      </c>
      <c r="B131" s="36" t="s">
        <v>70</v>
      </c>
      <c r="C131" s="59">
        <f>SUM(C132:C133)</f>
        <v>2000000</v>
      </c>
      <c r="D131" s="59">
        <f>SUM(D132:D133)</f>
        <v>2000000</v>
      </c>
      <c r="E131" s="59">
        <f>SUM(E132:E133)</f>
        <v>0</v>
      </c>
      <c r="F131" s="81">
        <f t="shared" si="8"/>
        <v>2000000</v>
      </c>
      <c r="G131" s="81">
        <f t="shared" si="9"/>
        <v>0</v>
      </c>
      <c r="H131" s="83">
        <f t="shared" si="10"/>
        <v>100</v>
      </c>
      <c r="I131" s="82" t="s">
        <v>52</v>
      </c>
    </row>
    <row r="132" spans="1:9" hidden="1" x14ac:dyDescent="0.4">
      <c r="A132" s="31" t="s">
        <v>45</v>
      </c>
      <c r="B132" s="85" t="s">
        <v>121</v>
      </c>
      <c r="C132" s="54">
        <v>1500000</v>
      </c>
      <c r="D132" s="54">
        <v>1500000</v>
      </c>
      <c r="E132" s="55"/>
      <c r="F132" s="81">
        <f t="shared" si="8"/>
        <v>1500000</v>
      </c>
      <c r="G132" s="81">
        <f t="shared" si="9"/>
        <v>0</v>
      </c>
      <c r="H132" s="83">
        <f t="shared" si="10"/>
        <v>100</v>
      </c>
      <c r="I132" s="82" t="s">
        <v>52</v>
      </c>
    </row>
    <row r="133" spans="1:9" hidden="1" x14ac:dyDescent="0.4">
      <c r="A133" s="31"/>
      <c r="B133" s="85" t="s">
        <v>289</v>
      </c>
      <c r="C133" s="54">
        <v>500000</v>
      </c>
      <c r="D133" s="54">
        <v>500000</v>
      </c>
      <c r="E133" s="81">
        <v>0</v>
      </c>
      <c r="F133" s="81">
        <f t="shared" si="8"/>
        <v>500000</v>
      </c>
      <c r="G133" s="81">
        <f t="shared" si="9"/>
        <v>0</v>
      </c>
      <c r="H133" s="83">
        <f t="shared" si="10"/>
        <v>100</v>
      </c>
      <c r="I133" s="82" t="s">
        <v>52</v>
      </c>
    </row>
    <row r="134" spans="1:9" ht="18.75" hidden="1" customHeight="1" x14ac:dyDescent="0.4">
      <c r="A134" s="41" t="s">
        <v>122</v>
      </c>
      <c r="B134" s="42" t="s">
        <v>123</v>
      </c>
      <c r="C134" s="65">
        <v>22650000</v>
      </c>
      <c r="D134" s="65">
        <f>D135+D139</f>
        <v>14450000</v>
      </c>
      <c r="E134" s="66"/>
      <c r="F134" s="92">
        <f t="shared" si="8"/>
        <v>14450000</v>
      </c>
      <c r="G134" s="92">
        <f t="shared" si="9"/>
        <v>8200000</v>
      </c>
      <c r="H134" s="93">
        <f t="shared" si="10"/>
        <v>63.796909492273734</v>
      </c>
      <c r="I134" s="94" t="s">
        <v>52</v>
      </c>
    </row>
    <row r="135" spans="1:9" ht="18.75" hidden="1" customHeight="1" x14ac:dyDescent="0.4">
      <c r="A135" s="35" t="s">
        <v>62</v>
      </c>
      <c r="B135" s="36" t="s">
        <v>63</v>
      </c>
      <c r="C135" s="59">
        <f>SUM(C136:C138)</f>
        <v>16550000</v>
      </c>
      <c r="D135" s="59">
        <f>SUM(D136:D138)</f>
        <v>10150000</v>
      </c>
      <c r="E135" s="59">
        <f>SUM(E136:E138)</f>
        <v>0</v>
      </c>
      <c r="F135" s="81">
        <f t="shared" si="8"/>
        <v>10150000</v>
      </c>
      <c r="G135" s="81">
        <f t="shared" si="9"/>
        <v>6400000</v>
      </c>
      <c r="H135" s="83">
        <f t="shared" si="10"/>
        <v>61.329305135951664</v>
      </c>
      <c r="I135" s="82" t="s">
        <v>52</v>
      </c>
    </row>
    <row r="136" spans="1:9" ht="18.75" hidden="1" customHeight="1" x14ac:dyDescent="0.4">
      <c r="A136" s="31" t="s">
        <v>45</v>
      </c>
      <c r="B136" s="32" t="s">
        <v>124</v>
      </c>
      <c r="C136" s="54">
        <v>4050000</v>
      </c>
      <c r="D136" s="54">
        <f>[1]REAL!$F$136</f>
        <v>2850000</v>
      </c>
      <c r="E136" s="56">
        <v>0</v>
      </c>
      <c r="F136" s="81">
        <f t="shared" si="8"/>
        <v>2850000</v>
      </c>
      <c r="G136" s="81">
        <f t="shared" si="9"/>
        <v>1200000</v>
      </c>
      <c r="H136" s="83">
        <f t="shared" si="10"/>
        <v>70.370370370370367</v>
      </c>
      <c r="I136" s="82" t="s">
        <v>52</v>
      </c>
    </row>
    <row r="137" spans="1:9" ht="18.75" hidden="1" customHeight="1" x14ac:dyDescent="0.4">
      <c r="A137" s="31" t="s">
        <v>45</v>
      </c>
      <c r="B137" s="32" t="s">
        <v>109</v>
      </c>
      <c r="C137" s="54">
        <v>2000000</v>
      </c>
      <c r="D137" s="54">
        <f>[1]REAL!$F$137</f>
        <v>1000000</v>
      </c>
      <c r="E137" s="56"/>
      <c r="F137" s="81">
        <f t="shared" si="8"/>
        <v>1000000</v>
      </c>
      <c r="G137" s="81">
        <f t="shared" si="9"/>
        <v>1000000</v>
      </c>
      <c r="H137" s="83">
        <f t="shared" si="10"/>
        <v>50</v>
      </c>
      <c r="I137" s="82" t="s">
        <v>52</v>
      </c>
    </row>
    <row r="138" spans="1:9" ht="18.75" hidden="1" customHeight="1" x14ac:dyDescent="0.4">
      <c r="A138" s="31" t="s">
        <v>45</v>
      </c>
      <c r="B138" s="32" t="s">
        <v>110</v>
      </c>
      <c r="C138" s="54">
        <v>10500000</v>
      </c>
      <c r="D138" s="54">
        <f>[1]REAL!$F$138</f>
        <v>6300000</v>
      </c>
      <c r="E138" s="56">
        <v>0</v>
      </c>
      <c r="F138" s="81">
        <f t="shared" si="8"/>
        <v>6300000</v>
      </c>
      <c r="G138" s="81">
        <f t="shared" si="9"/>
        <v>4200000</v>
      </c>
      <c r="H138" s="83">
        <f t="shared" si="10"/>
        <v>60</v>
      </c>
      <c r="I138" s="82" t="s">
        <v>52</v>
      </c>
    </row>
    <row r="139" spans="1:9" ht="18.75" hidden="1" customHeight="1" x14ac:dyDescent="0.4">
      <c r="A139" s="35" t="s">
        <v>69</v>
      </c>
      <c r="B139" s="36" t="s">
        <v>70</v>
      </c>
      <c r="C139" s="59">
        <f>SUM(C140:C142)</f>
        <v>5400000</v>
      </c>
      <c r="D139" s="59">
        <f>SUM(D140:D142)</f>
        <v>4300000</v>
      </c>
      <c r="E139" s="59">
        <f>SUM(E140:E142)</f>
        <v>0</v>
      </c>
      <c r="F139" s="81">
        <f t="shared" si="8"/>
        <v>4300000</v>
      </c>
      <c r="G139" s="81">
        <f t="shared" si="9"/>
        <v>1100000</v>
      </c>
      <c r="H139" s="83">
        <f t="shared" si="10"/>
        <v>79.629629629629633</v>
      </c>
      <c r="I139" s="82" t="s">
        <v>52</v>
      </c>
    </row>
    <row r="140" spans="1:9" ht="18.75" hidden="1" customHeight="1" x14ac:dyDescent="0.4">
      <c r="A140" s="31" t="s">
        <v>45</v>
      </c>
      <c r="B140" s="32" t="s">
        <v>125</v>
      </c>
      <c r="C140" s="54">
        <v>1400000</v>
      </c>
      <c r="D140" s="54">
        <v>1400000</v>
      </c>
      <c r="E140" s="56"/>
      <c r="F140" s="81">
        <f t="shared" si="8"/>
        <v>1400000</v>
      </c>
      <c r="G140" s="81">
        <f t="shared" si="9"/>
        <v>0</v>
      </c>
      <c r="H140" s="83">
        <f t="shared" si="10"/>
        <v>100</v>
      </c>
      <c r="I140" s="82" t="s">
        <v>52</v>
      </c>
    </row>
    <row r="141" spans="1:9" ht="28.5" hidden="1" customHeight="1" x14ac:dyDescent="0.4">
      <c r="A141" s="31" t="s">
        <v>45</v>
      </c>
      <c r="B141" s="32" t="s">
        <v>126</v>
      </c>
      <c r="C141" s="54">
        <v>2700000</v>
      </c>
      <c r="D141" s="54">
        <f>[1]REAL!$F$141</f>
        <v>1700000</v>
      </c>
      <c r="E141" s="56">
        <v>0</v>
      </c>
      <c r="F141" s="81">
        <f t="shared" si="8"/>
        <v>1700000</v>
      </c>
      <c r="G141" s="81">
        <f t="shared" si="9"/>
        <v>1000000</v>
      </c>
      <c r="H141" s="83">
        <f t="shared" si="10"/>
        <v>62.962962962962962</v>
      </c>
      <c r="I141" s="82" t="s">
        <v>52</v>
      </c>
    </row>
    <row r="142" spans="1:9" ht="18.75" hidden="1" customHeight="1" x14ac:dyDescent="0.4">
      <c r="A142" s="31" t="s">
        <v>45</v>
      </c>
      <c r="B142" s="32" t="s">
        <v>127</v>
      </c>
      <c r="C142" s="54">
        <v>1300000</v>
      </c>
      <c r="D142" s="54">
        <f>[1]REAL!$F$142</f>
        <v>1200000</v>
      </c>
      <c r="E142" s="55"/>
      <c r="F142" s="81">
        <f t="shared" si="8"/>
        <v>1200000</v>
      </c>
      <c r="G142" s="81">
        <f t="shared" si="9"/>
        <v>100000</v>
      </c>
      <c r="H142" s="83">
        <f t="shared" si="10"/>
        <v>92.307692307692307</v>
      </c>
      <c r="I142" s="82" t="s">
        <v>52</v>
      </c>
    </row>
    <row r="143" spans="1:9" ht="18.75" hidden="1" customHeight="1" x14ac:dyDescent="0.4">
      <c r="A143" s="41" t="s">
        <v>128</v>
      </c>
      <c r="B143" s="42" t="s">
        <v>129</v>
      </c>
      <c r="C143" s="65">
        <v>31000000</v>
      </c>
      <c r="D143" s="65">
        <f>D144+D148</f>
        <v>16800000</v>
      </c>
      <c r="E143" s="66"/>
      <c r="F143" s="92">
        <f t="shared" si="8"/>
        <v>16800000</v>
      </c>
      <c r="G143" s="92">
        <f t="shared" si="9"/>
        <v>14200000</v>
      </c>
      <c r="H143" s="93">
        <f t="shared" si="10"/>
        <v>54.193548387096783</v>
      </c>
      <c r="I143" s="94" t="s">
        <v>52</v>
      </c>
    </row>
    <row r="144" spans="1:9" ht="18.75" hidden="1" customHeight="1" x14ac:dyDescent="0.4">
      <c r="A144" s="35" t="s">
        <v>62</v>
      </c>
      <c r="B144" s="36" t="s">
        <v>63</v>
      </c>
      <c r="C144" s="59">
        <f>SUM(C145:C147)</f>
        <v>16500000</v>
      </c>
      <c r="D144" s="59">
        <f>SUM(D145:D147)</f>
        <v>9150000</v>
      </c>
      <c r="E144" s="81">
        <f>SUM(E145:E147)</f>
        <v>0</v>
      </c>
      <c r="F144" s="81">
        <f>E144+D144</f>
        <v>9150000</v>
      </c>
      <c r="G144" s="81">
        <f t="shared" si="9"/>
        <v>7350000</v>
      </c>
      <c r="H144" s="83">
        <f t="shared" si="10"/>
        <v>55.454545454545453</v>
      </c>
      <c r="I144" s="82" t="s">
        <v>52</v>
      </c>
    </row>
    <row r="145" spans="1:9" ht="18.75" hidden="1" customHeight="1" x14ac:dyDescent="0.4">
      <c r="A145" s="31" t="s">
        <v>45</v>
      </c>
      <c r="B145" s="32" t="s">
        <v>124</v>
      </c>
      <c r="C145" s="54">
        <v>5100000</v>
      </c>
      <c r="D145" s="54">
        <v>3150000</v>
      </c>
      <c r="E145" s="81">
        <v>0</v>
      </c>
      <c r="F145" s="81">
        <f t="shared" si="8"/>
        <v>3150000</v>
      </c>
      <c r="G145" s="81">
        <f t="shared" si="9"/>
        <v>1950000</v>
      </c>
      <c r="H145" s="83">
        <f t="shared" si="10"/>
        <v>61.764705882352942</v>
      </c>
      <c r="I145" s="82" t="s">
        <v>52</v>
      </c>
    </row>
    <row r="146" spans="1:9" ht="18.75" hidden="1" customHeight="1" x14ac:dyDescent="0.4">
      <c r="A146" s="31" t="s">
        <v>45</v>
      </c>
      <c r="B146" s="32" t="s">
        <v>130</v>
      </c>
      <c r="C146" s="54">
        <v>1000000</v>
      </c>
      <c r="D146" s="54">
        <v>0</v>
      </c>
      <c r="E146" s="81"/>
      <c r="F146" s="81">
        <f t="shared" si="8"/>
        <v>0</v>
      </c>
      <c r="G146" s="81">
        <f t="shared" si="9"/>
        <v>1000000</v>
      </c>
      <c r="H146" s="83">
        <f t="shared" si="10"/>
        <v>0</v>
      </c>
      <c r="I146" s="82" t="s">
        <v>52</v>
      </c>
    </row>
    <row r="147" spans="1:9" ht="28.5" hidden="1" customHeight="1" x14ac:dyDescent="0.4">
      <c r="A147" s="31" t="s">
        <v>45</v>
      </c>
      <c r="B147" s="32" t="s">
        <v>131</v>
      </c>
      <c r="C147" s="54">
        <v>10400000</v>
      </c>
      <c r="D147" s="54">
        <v>6000000</v>
      </c>
      <c r="E147" s="55"/>
      <c r="F147" s="81">
        <f t="shared" si="8"/>
        <v>6000000</v>
      </c>
      <c r="G147" s="81">
        <f t="shared" si="9"/>
        <v>4400000</v>
      </c>
      <c r="H147" s="83">
        <f t="shared" si="10"/>
        <v>57.692307692307686</v>
      </c>
      <c r="I147" s="82" t="s">
        <v>52</v>
      </c>
    </row>
    <row r="148" spans="1:9" ht="18.75" hidden="1" customHeight="1" x14ac:dyDescent="0.4">
      <c r="A148" s="35" t="s">
        <v>69</v>
      </c>
      <c r="B148" s="36" t="s">
        <v>70</v>
      </c>
      <c r="C148" s="59">
        <f>SUM(C149:C150)</f>
        <v>8100000</v>
      </c>
      <c r="D148" s="59">
        <f>SUM(D149:D150)</f>
        <v>7650000</v>
      </c>
      <c r="E148" s="59">
        <f>SUM(E149:E150)</f>
        <v>0</v>
      </c>
      <c r="F148" s="81">
        <f t="shared" si="8"/>
        <v>7650000</v>
      </c>
      <c r="G148" s="81">
        <f t="shared" si="9"/>
        <v>450000</v>
      </c>
      <c r="H148" s="83">
        <f t="shared" si="10"/>
        <v>94.444444444444443</v>
      </c>
      <c r="I148" s="82" t="s">
        <v>52</v>
      </c>
    </row>
    <row r="149" spans="1:9" ht="28.5" hidden="1" customHeight="1" x14ac:dyDescent="0.4">
      <c r="A149" s="31" t="s">
        <v>45</v>
      </c>
      <c r="B149" s="32" t="s">
        <v>132</v>
      </c>
      <c r="C149" s="54">
        <v>4500000</v>
      </c>
      <c r="D149" s="54">
        <v>4500000</v>
      </c>
      <c r="E149" s="55"/>
      <c r="F149" s="81">
        <f t="shared" si="8"/>
        <v>4500000</v>
      </c>
      <c r="G149" s="81">
        <f t="shared" si="9"/>
        <v>0</v>
      </c>
      <c r="H149" s="83">
        <f t="shared" si="10"/>
        <v>100</v>
      </c>
      <c r="I149" s="82" t="s">
        <v>52</v>
      </c>
    </row>
    <row r="150" spans="1:9" ht="18.75" hidden="1" customHeight="1" x14ac:dyDescent="0.4">
      <c r="A150" s="31" t="s">
        <v>45</v>
      </c>
      <c r="B150" s="32" t="s">
        <v>133</v>
      </c>
      <c r="C150" s="54">
        <v>3600000</v>
      </c>
      <c r="D150" s="54">
        <v>3150000</v>
      </c>
      <c r="E150" s="81">
        <v>0</v>
      </c>
      <c r="F150" s="81">
        <f t="shared" si="8"/>
        <v>3150000</v>
      </c>
      <c r="G150" s="81">
        <f t="shared" si="9"/>
        <v>450000</v>
      </c>
      <c r="H150" s="83">
        <f t="shared" si="10"/>
        <v>87.5</v>
      </c>
      <c r="I150" s="82" t="s">
        <v>52</v>
      </c>
    </row>
    <row r="151" spans="1:9" ht="18.75" hidden="1" customHeight="1" x14ac:dyDescent="0.4">
      <c r="A151" s="41" t="s">
        <v>134</v>
      </c>
      <c r="B151" s="42" t="s">
        <v>135</v>
      </c>
      <c r="C151" s="65">
        <f>C152+C156</f>
        <v>52900000</v>
      </c>
      <c r="D151" s="65">
        <f>D152+D156</f>
        <v>37450000</v>
      </c>
      <c r="E151" s="66"/>
      <c r="F151" s="81">
        <f t="shared" si="8"/>
        <v>37450000</v>
      </c>
      <c r="G151" s="81">
        <f t="shared" si="9"/>
        <v>15450000</v>
      </c>
      <c r="H151" s="83">
        <f t="shared" si="10"/>
        <v>70.793950850661631</v>
      </c>
      <c r="I151" s="82" t="s">
        <v>52</v>
      </c>
    </row>
    <row r="152" spans="1:9" ht="18.75" hidden="1" customHeight="1" x14ac:dyDescent="0.4">
      <c r="A152" s="35" t="s">
        <v>62</v>
      </c>
      <c r="B152" s="36" t="s">
        <v>63</v>
      </c>
      <c r="C152" s="59">
        <f>SUM(C153:C155)</f>
        <v>44800000</v>
      </c>
      <c r="D152" s="59">
        <f>SUM(D153:D155)</f>
        <v>29650000</v>
      </c>
      <c r="E152" s="59">
        <f>SUM(E153:E155)</f>
        <v>0</v>
      </c>
      <c r="F152" s="81">
        <f t="shared" si="8"/>
        <v>29650000</v>
      </c>
      <c r="G152" s="81">
        <f>C152-F152</f>
        <v>15150000</v>
      </c>
      <c r="H152" s="83">
        <f t="shared" si="10"/>
        <v>66.183035714285708</v>
      </c>
      <c r="I152" s="82" t="s">
        <v>52</v>
      </c>
    </row>
    <row r="153" spans="1:9" ht="28.5" hidden="1" customHeight="1" x14ac:dyDescent="0.4">
      <c r="A153" s="31" t="s">
        <v>45</v>
      </c>
      <c r="B153" s="32" t="s">
        <v>136</v>
      </c>
      <c r="C153" s="54">
        <v>6400000</v>
      </c>
      <c r="D153" s="54">
        <v>3600000</v>
      </c>
      <c r="E153" s="81">
        <v>0</v>
      </c>
      <c r="F153" s="81">
        <f t="shared" si="8"/>
        <v>3600000</v>
      </c>
      <c r="G153" s="81">
        <f t="shared" si="9"/>
        <v>2800000</v>
      </c>
      <c r="H153" s="83">
        <f t="shared" si="10"/>
        <v>56.25</v>
      </c>
      <c r="I153" s="82" t="s">
        <v>52</v>
      </c>
    </row>
    <row r="154" spans="1:9" ht="28.5" hidden="1" customHeight="1" x14ac:dyDescent="0.4">
      <c r="A154" s="31" t="s">
        <v>45</v>
      </c>
      <c r="B154" s="32" t="s">
        <v>137</v>
      </c>
      <c r="C154" s="54">
        <v>24000000</v>
      </c>
      <c r="D154" s="54">
        <v>18550000</v>
      </c>
      <c r="E154" s="81">
        <v>0</v>
      </c>
      <c r="F154" s="81">
        <f t="shared" si="8"/>
        <v>18550000</v>
      </c>
      <c r="G154" s="81">
        <f t="shared" si="9"/>
        <v>5450000</v>
      </c>
      <c r="H154" s="83">
        <f t="shared" si="10"/>
        <v>77.291666666666671</v>
      </c>
      <c r="I154" s="82" t="s">
        <v>52</v>
      </c>
    </row>
    <row r="155" spans="1:9" ht="28.5" hidden="1" customHeight="1" x14ac:dyDescent="0.4">
      <c r="A155" s="31"/>
      <c r="B155" s="32" t="s">
        <v>137</v>
      </c>
      <c r="C155" s="54">
        <v>14400000</v>
      </c>
      <c r="D155" s="54">
        <v>7500000</v>
      </c>
      <c r="E155" s="81">
        <v>0</v>
      </c>
      <c r="F155" s="81">
        <f t="shared" si="8"/>
        <v>7500000</v>
      </c>
      <c r="G155" s="81">
        <f t="shared" si="9"/>
        <v>6900000</v>
      </c>
      <c r="H155" s="83">
        <f t="shared" si="10"/>
        <v>52.083333333333336</v>
      </c>
      <c r="I155" s="82" t="s">
        <v>52</v>
      </c>
    </row>
    <row r="156" spans="1:9" ht="18.75" hidden="1" customHeight="1" x14ac:dyDescent="0.4">
      <c r="A156" s="35" t="s">
        <v>69</v>
      </c>
      <c r="B156" s="36" t="s">
        <v>70</v>
      </c>
      <c r="C156" s="59">
        <f>SUM(C157:C157)</f>
        <v>8100000</v>
      </c>
      <c r="D156" s="59">
        <f>SUM(D157:D157)</f>
        <v>7800000</v>
      </c>
      <c r="E156" s="54"/>
      <c r="F156" s="81">
        <f t="shared" si="8"/>
        <v>7800000</v>
      </c>
      <c r="G156" s="81">
        <f t="shared" si="9"/>
        <v>300000</v>
      </c>
      <c r="H156" s="83">
        <f t="shared" si="10"/>
        <v>96.296296296296291</v>
      </c>
      <c r="I156" s="82" t="s">
        <v>52</v>
      </c>
    </row>
    <row r="157" spans="1:9" ht="28.5" hidden="1" customHeight="1" x14ac:dyDescent="0.4">
      <c r="A157" s="31" t="s">
        <v>45</v>
      </c>
      <c r="B157" s="32" t="s">
        <v>138</v>
      </c>
      <c r="C157" s="54">
        <v>8100000</v>
      </c>
      <c r="D157" s="60">
        <v>7800000</v>
      </c>
      <c r="E157" s="54"/>
      <c r="F157" s="81">
        <f t="shared" si="8"/>
        <v>7800000</v>
      </c>
      <c r="G157" s="81">
        <f t="shared" si="9"/>
        <v>300000</v>
      </c>
      <c r="H157" s="83">
        <f t="shared" si="10"/>
        <v>96.296296296296291</v>
      </c>
      <c r="I157" s="82" t="s">
        <v>52</v>
      </c>
    </row>
    <row r="158" spans="1:9" hidden="1" x14ac:dyDescent="0.4">
      <c r="A158" s="41" t="s">
        <v>139</v>
      </c>
      <c r="B158" s="42" t="s">
        <v>140</v>
      </c>
      <c r="C158" s="65">
        <v>64130000</v>
      </c>
      <c r="D158" s="65">
        <f>D159+D163</f>
        <v>26100000</v>
      </c>
      <c r="E158" s="66"/>
      <c r="F158" s="81">
        <f t="shared" si="8"/>
        <v>26100000</v>
      </c>
      <c r="G158" s="81">
        <f t="shared" si="9"/>
        <v>38030000</v>
      </c>
      <c r="H158" s="83">
        <f t="shared" si="10"/>
        <v>40.698581007328869</v>
      </c>
      <c r="I158" s="82" t="s">
        <v>52</v>
      </c>
    </row>
    <row r="159" spans="1:9" hidden="1" x14ac:dyDescent="0.4">
      <c r="A159" s="35" t="s">
        <v>62</v>
      </c>
      <c r="B159" s="36" t="s">
        <v>63</v>
      </c>
      <c r="C159" s="59">
        <f>SUM(C160:C162)</f>
        <v>35250000</v>
      </c>
      <c r="D159" s="59">
        <f>SUM(D160:D162)</f>
        <v>18350000</v>
      </c>
      <c r="E159" s="59">
        <f>SUM(E160:E162)</f>
        <v>0</v>
      </c>
      <c r="F159" s="81">
        <f t="shared" si="8"/>
        <v>18350000</v>
      </c>
      <c r="G159" s="81">
        <f t="shared" si="9"/>
        <v>16900000</v>
      </c>
      <c r="H159" s="83">
        <f t="shared" si="10"/>
        <v>52.056737588652481</v>
      </c>
      <c r="I159" s="82" t="s">
        <v>52</v>
      </c>
    </row>
    <row r="160" spans="1:9" hidden="1" x14ac:dyDescent="0.4">
      <c r="A160" s="31" t="s">
        <v>45</v>
      </c>
      <c r="B160" s="32" t="s">
        <v>124</v>
      </c>
      <c r="C160" s="54">
        <v>6900000</v>
      </c>
      <c r="D160" s="54">
        <v>4350000</v>
      </c>
      <c r="E160" s="81">
        <v>0</v>
      </c>
      <c r="F160" s="81">
        <f t="shared" si="8"/>
        <v>4350000</v>
      </c>
      <c r="G160" s="81">
        <f t="shared" si="9"/>
        <v>2550000</v>
      </c>
      <c r="H160" s="83">
        <f t="shared" si="10"/>
        <v>63.04347826086957</v>
      </c>
      <c r="I160" s="82" t="s">
        <v>52</v>
      </c>
    </row>
    <row r="161" spans="1:9" hidden="1" x14ac:dyDescent="0.4">
      <c r="A161" s="31" t="s">
        <v>45</v>
      </c>
      <c r="B161" s="32" t="s">
        <v>109</v>
      </c>
      <c r="C161" s="54">
        <v>1600000</v>
      </c>
      <c r="D161" s="54">
        <v>0</v>
      </c>
      <c r="E161" s="81"/>
      <c r="F161" s="81">
        <f t="shared" si="8"/>
        <v>0</v>
      </c>
      <c r="G161" s="81">
        <f t="shared" si="9"/>
        <v>1600000</v>
      </c>
      <c r="H161" s="83">
        <f t="shared" si="10"/>
        <v>0</v>
      </c>
      <c r="I161" s="82" t="s">
        <v>52</v>
      </c>
    </row>
    <row r="162" spans="1:9" hidden="1" x14ac:dyDescent="0.4">
      <c r="A162" s="31" t="s">
        <v>45</v>
      </c>
      <c r="B162" s="32" t="s">
        <v>110</v>
      </c>
      <c r="C162" s="54">
        <v>26750000</v>
      </c>
      <c r="D162" s="54">
        <v>14000000</v>
      </c>
      <c r="E162" s="81">
        <v>0</v>
      </c>
      <c r="F162" s="81">
        <f t="shared" si="8"/>
        <v>14000000</v>
      </c>
      <c r="G162" s="81">
        <f t="shared" si="9"/>
        <v>12750000</v>
      </c>
      <c r="H162" s="83">
        <f t="shared" si="10"/>
        <v>52.336448598130836</v>
      </c>
      <c r="I162" s="82" t="s">
        <v>52</v>
      </c>
    </row>
    <row r="163" spans="1:9" hidden="1" x14ac:dyDescent="0.4">
      <c r="A163" s="35" t="s">
        <v>69</v>
      </c>
      <c r="B163" s="36" t="s">
        <v>70</v>
      </c>
      <c r="C163" s="59">
        <f>SUM(C164:C165)</f>
        <v>7650000</v>
      </c>
      <c r="D163" s="59">
        <f>SUM(D164:D165)</f>
        <v>7750000</v>
      </c>
      <c r="E163" s="81">
        <f>SUM(E164:E165)</f>
        <v>0</v>
      </c>
      <c r="F163" s="81">
        <f t="shared" si="8"/>
        <v>7750000</v>
      </c>
      <c r="G163" s="81">
        <f t="shared" si="9"/>
        <v>-100000</v>
      </c>
      <c r="H163" s="83">
        <f t="shared" si="10"/>
        <v>101.30718954248366</v>
      </c>
      <c r="I163" s="82" t="s">
        <v>52</v>
      </c>
    </row>
    <row r="164" spans="1:9" ht="28.5" hidden="1" x14ac:dyDescent="0.4">
      <c r="A164" s="31" t="s">
        <v>45</v>
      </c>
      <c r="B164" s="32" t="s">
        <v>141</v>
      </c>
      <c r="C164" s="54">
        <v>3750000</v>
      </c>
      <c r="D164" s="54">
        <v>3400000</v>
      </c>
      <c r="E164" s="81"/>
      <c r="F164" s="81">
        <f t="shared" si="8"/>
        <v>3400000</v>
      </c>
      <c r="G164" s="81">
        <f t="shared" si="9"/>
        <v>350000</v>
      </c>
      <c r="H164" s="83">
        <f t="shared" si="10"/>
        <v>90.666666666666657</v>
      </c>
      <c r="I164" s="82" t="s">
        <v>52</v>
      </c>
    </row>
    <row r="165" spans="1:9" hidden="1" x14ac:dyDescent="0.4">
      <c r="A165" s="31" t="s">
        <v>45</v>
      </c>
      <c r="B165" s="32" t="s">
        <v>126</v>
      </c>
      <c r="C165" s="54">
        <v>3900000</v>
      </c>
      <c r="D165" s="54">
        <v>4350000</v>
      </c>
      <c r="E165" s="81">
        <v>0</v>
      </c>
      <c r="F165" s="81">
        <f t="shared" si="8"/>
        <v>4350000</v>
      </c>
      <c r="G165" s="81">
        <f t="shared" si="9"/>
        <v>-450000</v>
      </c>
      <c r="H165" s="83">
        <f t="shared" si="10"/>
        <v>111.53846153846155</v>
      </c>
      <c r="I165" s="82" t="s">
        <v>52</v>
      </c>
    </row>
    <row r="166" spans="1:9" ht="18.75" hidden="1" customHeight="1" x14ac:dyDescent="0.4">
      <c r="A166" s="41" t="s">
        <v>142</v>
      </c>
      <c r="B166" s="42" t="s">
        <v>143</v>
      </c>
      <c r="C166" s="65">
        <f>C167</f>
        <v>37200000</v>
      </c>
      <c r="D166" s="65">
        <f>D167</f>
        <v>2400000</v>
      </c>
      <c r="E166" s="81"/>
      <c r="F166" s="81">
        <f t="shared" si="8"/>
        <v>2400000</v>
      </c>
      <c r="G166" s="81">
        <f t="shared" si="9"/>
        <v>34800000</v>
      </c>
      <c r="H166" s="83">
        <f t="shared" si="10"/>
        <v>6.4516129032258061</v>
      </c>
      <c r="I166" s="82" t="s">
        <v>52</v>
      </c>
    </row>
    <row r="167" spans="1:9" ht="18.75" hidden="1" customHeight="1" x14ac:dyDescent="0.4">
      <c r="A167" s="35" t="s">
        <v>62</v>
      </c>
      <c r="B167" s="36" t="s">
        <v>63</v>
      </c>
      <c r="C167" s="59">
        <f>SUM(C168:C169)</f>
        <v>37200000</v>
      </c>
      <c r="D167" s="59">
        <f>SUM(D168:D169)</f>
        <v>2400000</v>
      </c>
      <c r="E167" s="59">
        <f>SUM(E168:E169)</f>
        <v>0</v>
      </c>
      <c r="F167" s="81">
        <f t="shared" si="8"/>
        <v>2400000</v>
      </c>
      <c r="G167" s="81">
        <f t="shared" si="9"/>
        <v>34800000</v>
      </c>
      <c r="H167" s="83">
        <f t="shared" si="10"/>
        <v>6.4516129032258061</v>
      </c>
      <c r="I167" s="82" t="s">
        <v>52</v>
      </c>
    </row>
    <row r="168" spans="1:9" ht="28.5" hidden="1" customHeight="1" x14ac:dyDescent="0.4">
      <c r="A168" s="31" t="s">
        <v>45</v>
      </c>
      <c r="B168" s="32" t="s">
        <v>144</v>
      </c>
      <c r="C168" s="54">
        <v>32400000</v>
      </c>
      <c r="D168" s="54">
        <v>1800000</v>
      </c>
      <c r="E168" s="56">
        <v>0</v>
      </c>
      <c r="F168" s="81">
        <f t="shared" si="8"/>
        <v>1800000</v>
      </c>
      <c r="G168" s="81">
        <f t="shared" si="9"/>
        <v>30600000</v>
      </c>
      <c r="H168" s="83">
        <f t="shared" si="10"/>
        <v>5.5555555555555554</v>
      </c>
      <c r="I168" s="82" t="s">
        <v>52</v>
      </c>
    </row>
    <row r="169" spans="1:9" ht="28.5" hidden="1" customHeight="1" x14ac:dyDescent="0.4">
      <c r="A169" s="31" t="s">
        <v>45</v>
      </c>
      <c r="B169" s="32" t="s">
        <v>144</v>
      </c>
      <c r="C169" s="54">
        <v>4800000</v>
      </c>
      <c r="D169" s="54">
        <v>600000</v>
      </c>
      <c r="E169" s="56">
        <v>0</v>
      </c>
      <c r="F169" s="81">
        <f t="shared" si="8"/>
        <v>600000</v>
      </c>
      <c r="G169" s="81">
        <f t="shared" si="9"/>
        <v>4200000</v>
      </c>
      <c r="H169" s="83">
        <f t="shared" si="10"/>
        <v>12.5</v>
      </c>
      <c r="I169" s="82" t="s">
        <v>52</v>
      </c>
    </row>
    <row r="170" spans="1:9" ht="18.75" hidden="1" customHeight="1" x14ac:dyDescent="0.4">
      <c r="A170" s="41" t="s">
        <v>145</v>
      </c>
      <c r="B170" s="42" t="s">
        <v>146</v>
      </c>
      <c r="C170" s="65">
        <f>C171+C175</f>
        <v>78650000</v>
      </c>
      <c r="D170" s="65">
        <f>D171+D175</f>
        <v>42100000</v>
      </c>
      <c r="E170" s="66"/>
      <c r="F170" s="81">
        <f>E170+D170</f>
        <v>42100000</v>
      </c>
      <c r="G170" s="81">
        <f t="shared" si="9"/>
        <v>36550000</v>
      </c>
      <c r="H170" s="83">
        <f t="shared" si="10"/>
        <v>53.528289891926249</v>
      </c>
      <c r="I170" s="82" t="s">
        <v>52</v>
      </c>
    </row>
    <row r="171" spans="1:9" ht="18.75" hidden="1" customHeight="1" x14ac:dyDescent="0.4">
      <c r="A171" s="35" t="s">
        <v>62</v>
      </c>
      <c r="B171" s="36" t="s">
        <v>63</v>
      </c>
      <c r="C171" s="59">
        <f>SUM(C172:C174)</f>
        <v>77000000</v>
      </c>
      <c r="D171" s="59">
        <f>SUM(D172:D174)</f>
        <v>40450000</v>
      </c>
      <c r="E171" s="59">
        <f>SUM(E172:E174)</f>
        <v>0</v>
      </c>
      <c r="F171" s="81">
        <f>E171+D171</f>
        <v>40450000</v>
      </c>
      <c r="G171" s="81">
        <f t="shared" si="9"/>
        <v>36550000</v>
      </c>
      <c r="H171" s="83">
        <f t="shared" si="10"/>
        <v>52.532467532467528</v>
      </c>
      <c r="I171" s="82" t="s">
        <v>52</v>
      </c>
    </row>
    <row r="172" spans="1:9" ht="36.75" hidden="1" customHeight="1" x14ac:dyDescent="0.4">
      <c r="A172" s="31" t="s">
        <v>45</v>
      </c>
      <c r="B172" s="32" t="s">
        <v>147</v>
      </c>
      <c r="C172" s="54">
        <v>16200000</v>
      </c>
      <c r="D172" s="54">
        <v>2700000</v>
      </c>
      <c r="E172" s="54">
        <v>0</v>
      </c>
      <c r="F172" s="81">
        <f t="shared" ref="F172:F230" si="11">E172+D172</f>
        <v>2700000</v>
      </c>
      <c r="G172" s="81">
        <f t="shared" ref="G172:G235" si="12">C172-F172</f>
        <v>13500000</v>
      </c>
      <c r="H172" s="83">
        <f t="shared" ref="H172:H235" si="13">F172/C172*100</f>
        <v>16.666666666666664</v>
      </c>
      <c r="I172" s="82" t="s">
        <v>52</v>
      </c>
    </row>
    <row r="173" spans="1:9" ht="18.75" hidden="1" customHeight="1" x14ac:dyDescent="0.4">
      <c r="A173" s="31" t="s">
        <v>45</v>
      </c>
      <c r="B173" s="32" t="s">
        <v>110</v>
      </c>
      <c r="C173" s="54">
        <v>32000000</v>
      </c>
      <c r="D173" s="54">
        <v>20950000</v>
      </c>
      <c r="E173" s="54">
        <v>0</v>
      </c>
      <c r="F173" s="81">
        <f t="shared" si="11"/>
        <v>20950000</v>
      </c>
      <c r="G173" s="81">
        <f t="shared" si="12"/>
        <v>11050000</v>
      </c>
      <c r="H173" s="83">
        <f t="shared" si="13"/>
        <v>65.46875</v>
      </c>
      <c r="I173" s="82" t="s">
        <v>52</v>
      </c>
    </row>
    <row r="174" spans="1:9" ht="18.75" hidden="1" customHeight="1" x14ac:dyDescent="0.4">
      <c r="A174" s="31"/>
      <c r="B174" s="32" t="s">
        <v>110</v>
      </c>
      <c r="C174" s="54">
        <v>28800000</v>
      </c>
      <c r="D174" s="54">
        <v>16800000</v>
      </c>
      <c r="E174" s="54">
        <v>0</v>
      </c>
      <c r="F174" s="81">
        <f t="shared" si="11"/>
        <v>16800000</v>
      </c>
      <c r="G174" s="81">
        <f t="shared" si="12"/>
        <v>12000000</v>
      </c>
      <c r="H174" s="83">
        <f t="shared" si="13"/>
        <v>58.333333333333336</v>
      </c>
      <c r="I174" s="82" t="s">
        <v>52</v>
      </c>
    </row>
    <row r="175" spans="1:9" ht="18.75" hidden="1" customHeight="1" x14ac:dyDescent="0.4">
      <c r="A175" s="35" t="s">
        <v>69</v>
      </c>
      <c r="B175" s="36" t="s">
        <v>70</v>
      </c>
      <c r="C175" s="59">
        <f>SUM(C176:C177)</f>
        <v>1650000</v>
      </c>
      <c r="D175" s="59">
        <f>SUM(D176:D177)</f>
        <v>1650000</v>
      </c>
      <c r="E175" s="59">
        <f>SUM(E176:E177)</f>
        <v>0</v>
      </c>
      <c r="F175" s="92">
        <f>D175+E175</f>
        <v>1650000</v>
      </c>
      <c r="G175" s="92">
        <f>C175-F175</f>
        <v>0</v>
      </c>
      <c r="H175" s="93">
        <f t="shared" si="13"/>
        <v>100</v>
      </c>
      <c r="I175" s="94" t="s">
        <v>52</v>
      </c>
    </row>
    <row r="176" spans="1:9" ht="28.5" hidden="1" customHeight="1" x14ac:dyDescent="0.4">
      <c r="A176" s="31" t="s">
        <v>45</v>
      </c>
      <c r="B176" s="32" t="s">
        <v>148</v>
      </c>
      <c r="C176" s="54">
        <v>300000</v>
      </c>
      <c r="D176" s="54">
        <v>300000</v>
      </c>
      <c r="E176" s="55"/>
      <c r="F176" s="81">
        <f t="shared" ref="F176:F177" si="14">D176+E176</f>
        <v>300000</v>
      </c>
      <c r="G176" s="81">
        <f t="shared" ref="G176:G177" si="15">C176-F176</f>
        <v>0</v>
      </c>
      <c r="H176" s="83">
        <f t="shared" si="13"/>
        <v>100</v>
      </c>
      <c r="I176" s="82" t="s">
        <v>52</v>
      </c>
    </row>
    <row r="177" spans="1:9" ht="18.75" hidden="1" customHeight="1" x14ac:dyDescent="0.4">
      <c r="A177" s="31" t="s">
        <v>45</v>
      </c>
      <c r="B177" s="32" t="s">
        <v>149</v>
      </c>
      <c r="C177" s="54">
        <v>1350000</v>
      </c>
      <c r="D177" s="54">
        <v>1350000</v>
      </c>
      <c r="E177" s="55"/>
      <c r="F177" s="81">
        <f t="shared" si="14"/>
        <v>1350000</v>
      </c>
      <c r="G177" s="81">
        <f t="shared" si="15"/>
        <v>0</v>
      </c>
      <c r="H177" s="83">
        <f t="shared" si="13"/>
        <v>100</v>
      </c>
      <c r="I177" s="82" t="s">
        <v>52</v>
      </c>
    </row>
    <row r="178" spans="1:9" hidden="1" x14ac:dyDescent="0.4">
      <c r="A178" s="41" t="s">
        <v>150</v>
      </c>
      <c r="B178" s="42" t="s">
        <v>151</v>
      </c>
      <c r="C178" s="65">
        <f>C179+C182</f>
        <v>14000000</v>
      </c>
      <c r="D178" s="65">
        <f>D179+D182</f>
        <v>3600000</v>
      </c>
      <c r="E178" s="66"/>
      <c r="F178" s="81">
        <f t="shared" si="11"/>
        <v>3600000</v>
      </c>
      <c r="G178" s="81">
        <f t="shared" si="12"/>
        <v>10400000</v>
      </c>
      <c r="H178" s="83">
        <f t="shared" si="13"/>
        <v>25.714285714285712</v>
      </c>
      <c r="I178" s="82" t="s">
        <v>52</v>
      </c>
    </row>
    <row r="179" spans="1:9" hidden="1" x14ac:dyDescent="0.4">
      <c r="A179" s="35" t="s">
        <v>62</v>
      </c>
      <c r="B179" s="36" t="s">
        <v>63</v>
      </c>
      <c r="C179" s="59">
        <f>SUM(C180:C181)</f>
        <v>11000000</v>
      </c>
      <c r="D179" s="59">
        <f>SUM(D180:D181)</f>
        <v>3200000</v>
      </c>
      <c r="E179" s="59">
        <f>SUM(E180:E181)</f>
        <v>0</v>
      </c>
      <c r="F179" s="81">
        <f t="shared" si="11"/>
        <v>3200000</v>
      </c>
      <c r="G179" s="81">
        <f t="shared" si="12"/>
        <v>7800000</v>
      </c>
      <c r="H179" s="83">
        <f t="shared" si="13"/>
        <v>29.09090909090909</v>
      </c>
      <c r="I179" s="82" t="s">
        <v>52</v>
      </c>
    </row>
    <row r="180" spans="1:9" hidden="1" x14ac:dyDescent="0.4">
      <c r="A180" s="31" t="s">
        <v>45</v>
      </c>
      <c r="B180" s="32" t="s">
        <v>152</v>
      </c>
      <c r="C180" s="54">
        <v>1000000</v>
      </c>
      <c r="D180" s="54"/>
      <c r="E180" s="81"/>
      <c r="F180" s="81">
        <f t="shared" si="11"/>
        <v>0</v>
      </c>
      <c r="G180" s="81">
        <f t="shared" si="12"/>
        <v>1000000</v>
      </c>
      <c r="H180" s="83">
        <f t="shared" si="13"/>
        <v>0</v>
      </c>
      <c r="I180" s="82" t="s">
        <v>52</v>
      </c>
    </row>
    <row r="181" spans="1:9" hidden="1" x14ac:dyDescent="0.4">
      <c r="A181" s="31" t="s">
        <v>45</v>
      </c>
      <c r="B181" s="32" t="s">
        <v>110</v>
      </c>
      <c r="C181" s="54">
        <v>10000000</v>
      </c>
      <c r="D181" s="54">
        <v>3200000</v>
      </c>
      <c r="E181" s="81">
        <v>0</v>
      </c>
      <c r="F181" s="81">
        <f t="shared" si="11"/>
        <v>3200000</v>
      </c>
      <c r="G181" s="81">
        <f t="shared" si="12"/>
        <v>6800000</v>
      </c>
      <c r="H181" s="83">
        <f t="shared" si="13"/>
        <v>32</v>
      </c>
      <c r="I181" s="82" t="s">
        <v>52</v>
      </c>
    </row>
    <row r="182" spans="1:9" hidden="1" x14ac:dyDescent="0.4">
      <c r="A182" s="35" t="s">
        <v>69</v>
      </c>
      <c r="B182" s="36" t="s">
        <v>70</v>
      </c>
      <c r="C182" s="59">
        <v>3000000</v>
      </c>
      <c r="D182" s="59">
        <f>SUM(D183:D184)</f>
        <v>400000</v>
      </c>
      <c r="E182" s="81"/>
      <c r="F182" s="81">
        <f t="shared" si="11"/>
        <v>400000</v>
      </c>
      <c r="G182" s="81">
        <f t="shared" si="12"/>
        <v>2600000</v>
      </c>
      <c r="H182" s="83">
        <f t="shared" si="13"/>
        <v>13.333333333333334</v>
      </c>
      <c r="I182" s="82" t="s">
        <v>52</v>
      </c>
    </row>
    <row r="183" spans="1:9" hidden="1" x14ac:dyDescent="0.4">
      <c r="A183" s="31" t="s">
        <v>45</v>
      </c>
      <c r="B183" s="32" t="s">
        <v>153</v>
      </c>
      <c r="C183" s="54">
        <v>1200000</v>
      </c>
      <c r="D183" s="54"/>
      <c r="E183" s="55"/>
      <c r="F183" s="81">
        <f t="shared" si="11"/>
        <v>0</v>
      </c>
      <c r="G183" s="81">
        <f t="shared" si="12"/>
        <v>1200000</v>
      </c>
      <c r="H183" s="83">
        <f t="shared" si="13"/>
        <v>0</v>
      </c>
      <c r="I183" s="82" t="s">
        <v>52</v>
      </c>
    </row>
    <row r="184" spans="1:9" hidden="1" x14ac:dyDescent="0.4">
      <c r="A184" s="31" t="s">
        <v>45</v>
      </c>
      <c r="B184" s="32" t="s">
        <v>154</v>
      </c>
      <c r="C184" s="54">
        <v>1800000</v>
      </c>
      <c r="D184" s="54">
        <v>400000</v>
      </c>
      <c r="E184" s="55"/>
      <c r="F184" s="81">
        <f t="shared" si="11"/>
        <v>400000</v>
      </c>
      <c r="G184" s="81">
        <f t="shared" si="12"/>
        <v>1400000</v>
      </c>
      <c r="H184" s="83">
        <f t="shared" si="13"/>
        <v>22.222222222222221</v>
      </c>
      <c r="I184" s="82" t="s">
        <v>52</v>
      </c>
    </row>
    <row r="185" spans="1:9" ht="28.5" hidden="1" customHeight="1" x14ac:dyDescent="0.4">
      <c r="A185" s="41" t="s">
        <v>155</v>
      </c>
      <c r="B185" s="42" t="s">
        <v>258</v>
      </c>
      <c r="C185" s="65">
        <v>6500000</v>
      </c>
      <c r="D185" s="65">
        <f>D186+D188</f>
        <v>6500000</v>
      </c>
      <c r="E185" s="66"/>
      <c r="F185" s="81">
        <f t="shared" si="11"/>
        <v>6500000</v>
      </c>
      <c r="G185" s="81">
        <f t="shared" si="12"/>
        <v>0</v>
      </c>
      <c r="H185" s="83">
        <f t="shared" si="13"/>
        <v>100</v>
      </c>
      <c r="I185" s="82" t="s">
        <v>52</v>
      </c>
    </row>
    <row r="186" spans="1:9" ht="18.75" hidden="1" customHeight="1" x14ac:dyDescent="0.4">
      <c r="A186" s="35" t="s">
        <v>62</v>
      </c>
      <c r="B186" s="36" t="s">
        <v>63</v>
      </c>
      <c r="C186" s="59">
        <v>5600000</v>
      </c>
      <c r="D186" s="59">
        <f>SUM(D187)</f>
        <v>5600000</v>
      </c>
      <c r="E186" s="67"/>
      <c r="F186" s="81">
        <f t="shared" si="11"/>
        <v>5600000</v>
      </c>
      <c r="G186" s="81">
        <f t="shared" si="12"/>
        <v>0</v>
      </c>
      <c r="H186" s="83">
        <f t="shared" si="13"/>
        <v>100</v>
      </c>
      <c r="I186" s="82" t="s">
        <v>52</v>
      </c>
    </row>
    <row r="187" spans="1:9" ht="28.5" hidden="1" customHeight="1" x14ac:dyDescent="0.4">
      <c r="A187" s="31" t="s">
        <v>45</v>
      </c>
      <c r="B187" s="32" t="s">
        <v>156</v>
      </c>
      <c r="C187" s="54">
        <v>5600000</v>
      </c>
      <c r="D187" s="54">
        <v>5600000</v>
      </c>
      <c r="E187" s="55"/>
      <c r="F187" s="81">
        <f t="shared" si="11"/>
        <v>5600000</v>
      </c>
      <c r="G187" s="81">
        <f t="shared" si="12"/>
        <v>0</v>
      </c>
      <c r="H187" s="83">
        <f t="shared" si="13"/>
        <v>100</v>
      </c>
      <c r="I187" s="82" t="s">
        <v>52</v>
      </c>
    </row>
    <row r="188" spans="1:9" ht="18.75" hidden="1" customHeight="1" x14ac:dyDescent="0.4">
      <c r="A188" s="35" t="s">
        <v>69</v>
      </c>
      <c r="B188" s="36" t="s">
        <v>70</v>
      </c>
      <c r="C188" s="59">
        <v>900000</v>
      </c>
      <c r="D188" s="59">
        <f>SUM(D189:D190)</f>
        <v>900000</v>
      </c>
      <c r="E188" s="67"/>
      <c r="F188" s="81">
        <f t="shared" si="11"/>
        <v>900000</v>
      </c>
      <c r="G188" s="81">
        <f t="shared" si="12"/>
        <v>0</v>
      </c>
      <c r="H188" s="83">
        <f t="shared" si="13"/>
        <v>100</v>
      </c>
      <c r="I188" s="82" t="s">
        <v>52</v>
      </c>
    </row>
    <row r="189" spans="1:9" ht="28.5" hidden="1" customHeight="1" x14ac:dyDescent="0.4">
      <c r="A189" s="31" t="s">
        <v>45</v>
      </c>
      <c r="B189" s="32" t="s">
        <v>157</v>
      </c>
      <c r="C189" s="54">
        <v>300000</v>
      </c>
      <c r="D189" s="54">
        <v>300000</v>
      </c>
      <c r="E189" s="55"/>
      <c r="F189" s="81">
        <f t="shared" si="11"/>
        <v>300000</v>
      </c>
      <c r="G189" s="81">
        <f t="shared" si="12"/>
        <v>0</v>
      </c>
      <c r="H189" s="83">
        <f t="shared" si="13"/>
        <v>100</v>
      </c>
      <c r="I189" s="82" t="s">
        <v>52</v>
      </c>
    </row>
    <row r="190" spans="1:9" ht="28.5" hidden="1" customHeight="1" x14ac:dyDescent="0.4">
      <c r="A190" s="31" t="s">
        <v>45</v>
      </c>
      <c r="B190" s="32" t="s">
        <v>158</v>
      </c>
      <c r="C190" s="54">
        <v>600000</v>
      </c>
      <c r="D190" s="54">
        <v>600000</v>
      </c>
      <c r="E190" s="55"/>
      <c r="F190" s="81">
        <f t="shared" si="11"/>
        <v>600000</v>
      </c>
      <c r="G190" s="81">
        <f t="shared" si="12"/>
        <v>0</v>
      </c>
      <c r="H190" s="83">
        <f t="shared" si="13"/>
        <v>100</v>
      </c>
      <c r="I190" s="82" t="s">
        <v>52</v>
      </c>
    </row>
    <row r="191" spans="1:9" ht="28.5" hidden="1" customHeight="1" x14ac:dyDescent="0.4">
      <c r="A191" s="41" t="s">
        <v>159</v>
      </c>
      <c r="B191" s="42" t="s">
        <v>160</v>
      </c>
      <c r="C191" s="65">
        <v>2400000</v>
      </c>
      <c r="D191" s="65">
        <f>D192+D194</f>
        <v>1100000</v>
      </c>
      <c r="E191" s="66"/>
      <c r="F191" s="81">
        <f t="shared" si="11"/>
        <v>1100000</v>
      </c>
      <c r="G191" s="81">
        <f t="shared" si="12"/>
        <v>1300000</v>
      </c>
      <c r="H191" s="83">
        <f t="shared" si="13"/>
        <v>45.833333333333329</v>
      </c>
      <c r="I191" s="82" t="s">
        <v>52</v>
      </c>
    </row>
    <row r="192" spans="1:9" ht="18.75" hidden="1" customHeight="1" x14ac:dyDescent="0.4">
      <c r="A192" s="35" t="s">
        <v>62</v>
      </c>
      <c r="B192" s="36" t="s">
        <v>63</v>
      </c>
      <c r="C192" s="59">
        <v>1000000</v>
      </c>
      <c r="D192" s="59">
        <f>SUM(D193)</f>
        <v>1000000</v>
      </c>
      <c r="E192" s="67"/>
      <c r="F192" s="81">
        <f t="shared" si="11"/>
        <v>1000000</v>
      </c>
      <c r="G192" s="81">
        <f t="shared" si="12"/>
        <v>0</v>
      </c>
      <c r="H192" s="83">
        <f t="shared" si="13"/>
        <v>100</v>
      </c>
      <c r="I192" s="82" t="s">
        <v>52</v>
      </c>
    </row>
    <row r="193" spans="1:9" ht="18.75" hidden="1" customHeight="1" x14ac:dyDescent="0.4">
      <c r="A193" s="31" t="s">
        <v>45</v>
      </c>
      <c r="B193" s="32" t="s">
        <v>152</v>
      </c>
      <c r="C193" s="54">
        <v>1000000</v>
      </c>
      <c r="D193" s="54">
        <v>1000000</v>
      </c>
      <c r="E193" s="55"/>
      <c r="F193" s="81">
        <f t="shared" si="11"/>
        <v>1000000</v>
      </c>
      <c r="G193" s="81">
        <f t="shared" si="12"/>
        <v>0</v>
      </c>
      <c r="H193" s="83">
        <f t="shared" si="13"/>
        <v>100</v>
      </c>
      <c r="I193" s="82" t="s">
        <v>52</v>
      </c>
    </row>
    <row r="194" spans="1:9" ht="18.75" hidden="1" customHeight="1" x14ac:dyDescent="0.4">
      <c r="A194" s="35" t="s">
        <v>69</v>
      </c>
      <c r="B194" s="36" t="s">
        <v>70</v>
      </c>
      <c r="C194" s="59">
        <f>SUM(C195:C196)</f>
        <v>350000</v>
      </c>
      <c r="D194" s="59">
        <f>SUM(D195:D196)</f>
        <v>100000</v>
      </c>
      <c r="E194" s="67"/>
      <c r="F194" s="81">
        <f t="shared" si="11"/>
        <v>100000</v>
      </c>
      <c r="G194" s="81">
        <f t="shared" si="12"/>
        <v>250000</v>
      </c>
      <c r="H194" s="83">
        <f t="shared" si="13"/>
        <v>28.571428571428569</v>
      </c>
      <c r="I194" s="82" t="s">
        <v>52</v>
      </c>
    </row>
    <row r="195" spans="1:9" ht="18.75" hidden="1" customHeight="1" x14ac:dyDescent="0.4">
      <c r="A195" s="31" t="s">
        <v>45</v>
      </c>
      <c r="B195" s="32" t="s">
        <v>153</v>
      </c>
      <c r="C195" s="54">
        <v>150000</v>
      </c>
      <c r="D195" s="54">
        <v>0</v>
      </c>
      <c r="E195" s="55"/>
      <c r="F195" s="81">
        <f t="shared" si="11"/>
        <v>0</v>
      </c>
      <c r="G195" s="81">
        <f t="shared" si="12"/>
        <v>150000</v>
      </c>
      <c r="H195" s="83">
        <f t="shared" si="13"/>
        <v>0</v>
      </c>
      <c r="I195" s="82" t="s">
        <v>52</v>
      </c>
    </row>
    <row r="196" spans="1:9" ht="18.75" hidden="1" customHeight="1" x14ac:dyDescent="0.4">
      <c r="A196" s="31" t="s">
        <v>45</v>
      </c>
      <c r="B196" s="32" t="s">
        <v>154</v>
      </c>
      <c r="C196" s="54">
        <v>200000</v>
      </c>
      <c r="D196" s="54">
        <v>100000</v>
      </c>
      <c r="E196" s="55"/>
      <c r="F196" s="81">
        <f t="shared" si="11"/>
        <v>100000</v>
      </c>
      <c r="G196" s="81">
        <f t="shared" si="12"/>
        <v>100000</v>
      </c>
      <c r="H196" s="83">
        <f t="shared" si="13"/>
        <v>50</v>
      </c>
      <c r="I196" s="82" t="s">
        <v>52</v>
      </c>
    </row>
    <row r="197" spans="1:9" ht="28.5" hidden="1" customHeight="1" x14ac:dyDescent="0.4">
      <c r="A197" s="31" t="s">
        <v>161</v>
      </c>
      <c r="B197" s="32" t="s">
        <v>265</v>
      </c>
      <c r="C197" s="54">
        <v>7900000</v>
      </c>
      <c r="D197" s="54">
        <f>D198+D200</f>
        <v>1100000</v>
      </c>
      <c r="E197" s="55"/>
      <c r="F197" s="81">
        <f t="shared" si="11"/>
        <v>1100000</v>
      </c>
      <c r="G197" s="81">
        <f t="shared" si="12"/>
        <v>6800000</v>
      </c>
      <c r="H197" s="83">
        <f t="shared" si="13"/>
        <v>13.924050632911392</v>
      </c>
      <c r="I197" s="82" t="s">
        <v>52</v>
      </c>
    </row>
    <row r="198" spans="1:9" ht="18.75" hidden="1" customHeight="1" x14ac:dyDescent="0.4">
      <c r="A198" s="35" t="s">
        <v>62</v>
      </c>
      <c r="B198" s="36" t="s">
        <v>63</v>
      </c>
      <c r="C198" s="59">
        <f>SUM(C199:C199)</f>
        <v>1000000</v>
      </c>
      <c r="D198" s="59">
        <f>SUM(D199:D199)</f>
        <v>1000000</v>
      </c>
      <c r="E198" s="67"/>
      <c r="F198" s="81">
        <f t="shared" si="11"/>
        <v>1000000</v>
      </c>
      <c r="G198" s="81">
        <f t="shared" si="12"/>
        <v>0</v>
      </c>
      <c r="H198" s="83">
        <f t="shared" si="13"/>
        <v>100</v>
      </c>
      <c r="I198" s="82" t="s">
        <v>52</v>
      </c>
    </row>
    <row r="199" spans="1:9" ht="18.75" hidden="1" customHeight="1" x14ac:dyDescent="0.4">
      <c r="A199" s="31" t="s">
        <v>45</v>
      </c>
      <c r="B199" s="32" t="s">
        <v>110</v>
      </c>
      <c r="C199" s="54">
        <v>1000000</v>
      </c>
      <c r="D199" s="54">
        <v>1000000</v>
      </c>
      <c r="E199" s="55"/>
      <c r="F199" s="81">
        <f t="shared" si="11"/>
        <v>1000000</v>
      </c>
      <c r="G199" s="81">
        <f t="shared" si="12"/>
        <v>0</v>
      </c>
      <c r="H199" s="83">
        <f t="shared" si="13"/>
        <v>100</v>
      </c>
      <c r="I199" s="82" t="s">
        <v>52</v>
      </c>
    </row>
    <row r="200" spans="1:9" ht="18.75" hidden="1" customHeight="1" x14ac:dyDescent="0.4">
      <c r="A200" s="35" t="s">
        <v>69</v>
      </c>
      <c r="B200" s="36" t="s">
        <v>70</v>
      </c>
      <c r="C200" s="59">
        <f>SUM(C201:C201)</f>
        <v>150000</v>
      </c>
      <c r="D200" s="59">
        <f>SUM(D201:D201)</f>
        <v>100000</v>
      </c>
      <c r="E200" s="67"/>
      <c r="F200" s="81">
        <f t="shared" si="11"/>
        <v>100000</v>
      </c>
      <c r="G200" s="81">
        <f t="shared" si="12"/>
        <v>50000</v>
      </c>
      <c r="H200" s="83">
        <f t="shared" si="13"/>
        <v>66.666666666666657</v>
      </c>
      <c r="I200" s="82" t="s">
        <v>52</v>
      </c>
    </row>
    <row r="201" spans="1:9" ht="18.75" hidden="1" customHeight="1" x14ac:dyDescent="0.4">
      <c r="A201" s="31" t="s">
        <v>45</v>
      </c>
      <c r="B201" s="32" t="s">
        <v>154</v>
      </c>
      <c r="C201" s="54">
        <v>150000</v>
      </c>
      <c r="D201" s="54">
        <v>100000</v>
      </c>
      <c r="E201" s="55"/>
      <c r="F201" s="81">
        <f t="shared" si="11"/>
        <v>100000</v>
      </c>
      <c r="G201" s="81">
        <f t="shared" si="12"/>
        <v>50000</v>
      </c>
      <c r="H201" s="83">
        <f t="shared" si="13"/>
        <v>66.666666666666657</v>
      </c>
      <c r="I201" s="82" t="s">
        <v>52</v>
      </c>
    </row>
    <row r="202" spans="1:9" ht="18.75" hidden="1" customHeight="1" x14ac:dyDescent="0.4">
      <c r="A202" s="47" t="s">
        <v>162</v>
      </c>
      <c r="B202" s="48" t="s">
        <v>163</v>
      </c>
      <c r="C202" s="68">
        <f>C204+C207+C210+C214+C217+C219+C223+C230+C233+C235+C237+C245+C248+C251+C254+C257+C259+C261+C265+C268+C270+C272+C277+C280+C282+C285+C292+C294+C299+C308+C312+C315+C317+C320+C322</f>
        <v>798977270</v>
      </c>
      <c r="D202" s="68">
        <f>D204+D207+D210+D214+D217+D219+D223+D230+D233+D235+D237+D245+D248+D251+D254+D257+D259+D261+D265+D268+D270+D272+D277+D280+D282+D285+D292+D294+D299+D308+D312+D315+D317+D320+D322</f>
        <v>398014500</v>
      </c>
      <c r="E202" s="142"/>
      <c r="F202" s="143">
        <f t="shared" si="11"/>
        <v>398014500</v>
      </c>
      <c r="G202" s="143">
        <f t="shared" si="12"/>
        <v>400962770</v>
      </c>
      <c r="H202" s="144">
        <f t="shared" si="13"/>
        <v>49.815497254383715</v>
      </c>
      <c r="I202" s="145" t="s">
        <v>52</v>
      </c>
    </row>
    <row r="203" spans="1:9" ht="18.75" hidden="1" customHeight="1" x14ac:dyDescent="0.4">
      <c r="A203" s="41" t="s">
        <v>106</v>
      </c>
      <c r="B203" s="42" t="s">
        <v>107</v>
      </c>
      <c r="C203" s="65">
        <v>100380000</v>
      </c>
      <c r="D203" s="65">
        <f>D204+D207+D210+D214</f>
        <v>44650000</v>
      </c>
      <c r="E203" s="66"/>
      <c r="F203" s="81">
        <f t="shared" si="11"/>
        <v>44650000</v>
      </c>
      <c r="G203" s="81">
        <f t="shared" si="12"/>
        <v>55730000</v>
      </c>
      <c r="H203" s="83">
        <f t="shared" si="13"/>
        <v>44.480972305240087</v>
      </c>
      <c r="I203" s="82" t="s">
        <v>52</v>
      </c>
    </row>
    <row r="204" spans="1:9" ht="18.75" hidden="1" customHeight="1" x14ac:dyDescent="0.4">
      <c r="A204" s="35" t="s">
        <v>55</v>
      </c>
      <c r="B204" s="36" t="s">
        <v>56</v>
      </c>
      <c r="C204" s="59">
        <f>SUM(C205:C206)</f>
        <v>4100000</v>
      </c>
      <c r="D204" s="59">
        <f>SUM(D205:D206)</f>
        <v>4100000</v>
      </c>
      <c r="E204" s="59">
        <f>SUM(E205:E206)</f>
        <v>0</v>
      </c>
      <c r="F204" s="81">
        <f t="shared" si="11"/>
        <v>4100000</v>
      </c>
      <c r="G204" s="81">
        <f t="shared" si="12"/>
        <v>0</v>
      </c>
      <c r="H204" s="83">
        <f t="shared" si="13"/>
        <v>100</v>
      </c>
      <c r="I204" s="82" t="s">
        <v>52</v>
      </c>
    </row>
    <row r="205" spans="1:9" ht="32.25" hidden="1" customHeight="1" x14ac:dyDescent="0.4">
      <c r="A205" s="31" t="s">
        <v>45</v>
      </c>
      <c r="B205" s="32" t="s">
        <v>297</v>
      </c>
      <c r="C205" s="54">
        <v>2160000</v>
      </c>
      <c r="D205" s="54">
        <v>2160000</v>
      </c>
      <c r="E205" s="81">
        <v>0</v>
      </c>
      <c r="F205" s="81">
        <f t="shared" si="11"/>
        <v>2160000</v>
      </c>
      <c r="G205" s="81">
        <f t="shared" si="12"/>
        <v>0</v>
      </c>
      <c r="H205" s="83">
        <f t="shared" si="13"/>
        <v>100</v>
      </c>
      <c r="I205" s="82" t="s">
        <v>52</v>
      </c>
    </row>
    <row r="206" spans="1:9" ht="34.5" hidden="1" customHeight="1" x14ac:dyDescent="0.4">
      <c r="A206" s="31" t="s">
        <v>45</v>
      </c>
      <c r="B206" s="32" t="s">
        <v>164</v>
      </c>
      <c r="C206" s="54">
        <v>1940000</v>
      </c>
      <c r="D206" s="54">
        <v>1940000</v>
      </c>
      <c r="E206" s="81"/>
      <c r="F206" s="81">
        <f t="shared" si="11"/>
        <v>1940000</v>
      </c>
      <c r="G206" s="81">
        <f t="shared" si="12"/>
        <v>0</v>
      </c>
      <c r="H206" s="83">
        <f t="shared" si="13"/>
        <v>100</v>
      </c>
      <c r="I206" s="82" t="s">
        <v>52</v>
      </c>
    </row>
    <row r="207" spans="1:9" ht="18.75" hidden="1" customHeight="1" x14ac:dyDescent="0.4">
      <c r="A207" s="35" t="s">
        <v>62</v>
      </c>
      <c r="B207" s="36" t="s">
        <v>63</v>
      </c>
      <c r="C207" s="59">
        <f>SUM(C208:C209)</f>
        <v>17100000</v>
      </c>
      <c r="D207" s="59">
        <f>SUM(D208:D209)</f>
        <v>9050000</v>
      </c>
      <c r="E207" s="59">
        <f>SUM(E208:E209)</f>
        <v>0</v>
      </c>
      <c r="F207" s="81">
        <f t="shared" si="11"/>
        <v>9050000</v>
      </c>
      <c r="G207" s="81">
        <f t="shared" si="12"/>
        <v>8050000</v>
      </c>
      <c r="H207" s="83">
        <f t="shared" si="13"/>
        <v>52.923976608187139</v>
      </c>
      <c r="I207" s="82" t="s">
        <v>52</v>
      </c>
    </row>
    <row r="208" spans="1:9" ht="18.75" hidden="1" customHeight="1" x14ac:dyDescent="0.4">
      <c r="A208" s="31" t="s">
        <v>45</v>
      </c>
      <c r="B208" s="32" t="s">
        <v>165</v>
      </c>
      <c r="C208" s="54">
        <v>1500000</v>
      </c>
      <c r="D208" s="54">
        <f>[2]real!$F$209</f>
        <v>1250000</v>
      </c>
      <c r="E208" s="81"/>
      <c r="F208" s="81">
        <f t="shared" si="11"/>
        <v>1250000</v>
      </c>
      <c r="G208" s="81">
        <f t="shared" si="12"/>
        <v>250000</v>
      </c>
      <c r="H208" s="83">
        <f t="shared" si="13"/>
        <v>83.333333333333343</v>
      </c>
      <c r="I208" s="82" t="s">
        <v>52</v>
      </c>
    </row>
    <row r="209" spans="1:9" ht="18.75" hidden="1" customHeight="1" x14ac:dyDescent="0.4">
      <c r="A209" s="31"/>
      <c r="B209" s="32" t="s">
        <v>290</v>
      </c>
      <c r="C209" s="54">
        <v>15600000</v>
      </c>
      <c r="D209" s="54">
        <v>7800000</v>
      </c>
      <c r="E209" s="81">
        <v>0</v>
      </c>
      <c r="F209" s="81">
        <f t="shared" si="11"/>
        <v>7800000</v>
      </c>
      <c r="G209" s="81">
        <f t="shared" si="12"/>
        <v>7800000</v>
      </c>
      <c r="H209" s="83">
        <f t="shared" si="13"/>
        <v>50</v>
      </c>
      <c r="I209" s="82" t="s">
        <v>52</v>
      </c>
    </row>
    <row r="210" spans="1:9" ht="18.75" hidden="1" customHeight="1" x14ac:dyDescent="0.4">
      <c r="A210" s="35" t="s">
        <v>69</v>
      </c>
      <c r="B210" s="36" t="s">
        <v>70</v>
      </c>
      <c r="C210" s="59">
        <f>SUM(C211:C213)</f>
        <v>11500000</v>
      </c>
      <c r="D210" s="59">
        <f>SUM(D211:D213)</f>
        <v>7500000</v>
      </c>
      <c r="E210" s="81"/>
      <c r="F210" s="81">
        <f t="shared" si="11"/>
        <v>7500000</v>
      </c>
      <c r="G210" s="81">
        <f t="shared" si="12"/>
        <v>4000000</v>
      </c>
      <c r="H210" s="83">
        <f t="shared" si="13"/>
        <v>65.217391304347828</v>
      </c>
      <c r="I210" s="82" t="s">
        <v>52</v>
      </c>
    </row>
    <row r="211" spans="1:9" ht="28.5" hidden="1" customHeight="1" x14ac:dyDescent="0.4">
      <c r="A211" s="31" t="s">
        <v>45</v>
      </c>
      <c r="B211" s="32" t="s">
        <v>166</v>
      </c>
      <c r="C211" s="54">
        <v>4200000</v>
      </c>
      <c r="D211" s="54">
        <v>800000</v>
      </c>
      <c r="E211" s="81"/>
      <c r="F211" s="81">
        <f t="shared" si="11"/>
        <v>800000</v>
      </c>
      <c r="G211" s="81">
        <f t="shared" si="12"/>
        <v>3400000</v>
      </c>
      <c r="H211" s="83">
        <f t="shared" si="13"/>
        <v>19.047619047619047</v>
      </c>
      <c r="I211" s="82" t="s">
        <v>52</v>
      </c>
    </row>
    <row r="212" spans="1:9" ht="18.75" hidden="1" customHeight="1" x14ac:dyDescent="0.4">
      <c r="A212" s="31" t="s">
        <v>45</v>
      </c>
      <c r="B212" s="32" t="s">
        <v>167</v>
      </c>
      <c r="C212" s="54">
        <v>900000</v>
      </c>
      <c r="D212" s="54">
        <v>300000</v>
      </c>
      <c r="E212" s="55"/>
      <c r="F212" s="81">
        <f t="shared" si="11"/>
        <v>300000</v>
      </c>
      <c r="G212" s="81">
        <f t="shared" si="12"/>
        <v>600000</v>
      </c>
      <c r="H212" s="83">
        <f t="shared" si="13"/>
        <v>33.333333333333329</v>
      </c>
      <c r="I212" s="82" t="s">
        <v>52</v>
      </c>
    </row>
    <row r="213" spans="1:9" ht="28.5" hidden="1" customHeight="1" x14ac:dyDescent="0.4">
      <c r="A213" s="31" t="s">
        <v>45</v>
      </c>
      <c r="B213" s="32" t="s">
        <v>168</v>
      </c>
      <c r="C213" s="54">
        <v>6400000</v>
      </c>
      <c r="D213" s="54">
        <v>6400000</v>
      </c>
      <c r="E213" s="55"/>
      <c r="F213" s="81">
        <f t="shared" si="11"/>
        <v>6400000</v>
      </c>
      <c r="G213" s="81">
        <f t="shared" si="12"/>
        <v>0</v>
      </c>
      <c r="H213" s="83">
        <f t="shared" si="13"/>
        <v>100</v>
      </c>
      <c r="I213" s="82" t="s">
        <v>52</v>
      </c>
    </row>
    <row r="214" spans="1:9" ht="25.5" hidden="1" customHeight="1" x14ac:dyDescent="0.4">
      <c r="A214" s="37" t="s">
        <v>81</v>
      </c>
      <c r="B214" s="38" t="s">
        <v>82</v>
      </c>
      <c r="C214" s="61">
        <f>SUM(C215)</f>
        <v>24000000</v>
      </c>
      <c r="D214" s="61">
        <f>SUM(D215)</f>
        <v>24000000</v>
      </c>
      <c r="E214" s="62"/>
      <c r="F214" s="81">
        <f t="shared" si="11"/>
        <v>24000000</v>
      </c>
      <c r="G214" s="81">
        <f t="shared" si="12"/>
        <v>0</v>
      </c>
      <c r="H214" s="83">
        <f t="shared" si="13"/>
        <v>100</v>
      </c>
      <c r="I214" s="82" t="s">
        <v>52</v>
      </c>
    </row>
    <row r="215" spans="1:9" ht="18.75" hidden="1" customHeight="1" x14ac:dyDescent="0.4">
      <c r="A215" s="31" t="s">
        <v>45</v>
      </c>
      <c r="B215" s="32" t="s">
        <v>169</v>
      </c>
      <c r="C215" s="54">
        <v>24000000</v>
      </c>
      <c r="D215" s="60">
        <v>24000000</v>
      </c>
      <c r="E215" s="55"/>
      <c r="F215" s="81">
        <f t="shared" si="11"/>
        <v>24000000</v>
      </c>
      <c r="G215" s="81">
        <f t="shared" si="12"/>
        <v>0</v>
      </c>
      <c r="H215" s="83">
        <f t="shared" si="13"/>
        <v>100</v>
      </c>
      <c r="I215" s="82" t="s">
        <v>52</v>
      </c>
    </row>
    <row r="216" spans="1:9" ht="18.75" hidden="1" customHeight="1" x14ac:dyDescent="0.4">
      <c r="A216" s="35" t="s">
        <v>114</v>
      </c>
      <c r="B216" s="36" t="s">
        <v>170</v>
      </c>
      <c r="C216" s="59">
        <f>C217+C219+C223+C230</f>
        <v>158025000</v>
      </c>
      <c r="D216" s="59">
        <f>D217+D219+D223+D230</f>
        <v>67720000</v>
      </c>
      <c r="E216" s="67"/>
      <c r="F216" s="81">
        <f t="shared" si="11"/>
        <v>67720000</v>
      </c>
      <c r="G216" s="81">
        <f t="shared" si="12"/>
        <v>90305000</v>
      </c>
      <c r="H216" s="83">
        <f t="shared" si="13"/>
        <v>42.853978800822659</v>
      </c>
      <c r="I216" s="82" t="s">
        <v>52</v>
      </c>
    </row>
    <row r="217" spans="1:9" ht="18.75" hidden="1" customHeight="1" x14ac:dyDescent="0.4">
      <c r="A217" s="35" t="s">
        <v>55</v>
      </c>
      <c r="B217" s="36" t="s">
        <v>56</v>
      </c>
      <c r="C217" s="59">
        <f>SUM(C218:C218)</f>
        <v>1500000</v>
      </c>
      <c r="D217" s="59">
        <f>SUM(D218:D218)</f>
        <v>1500000</v>
      </c>
      <c r="E217" s="59">
        <f>SUM(E218:E218)</f>
        <v>0</v>
      </c>
      <c r="F217" s="81">
        <f t="shared" si="11"/>
        <v>1500000</v>
      </c>
      <c r="G217" s="81">
        <f t="shared" si="12"/>
        <v>0</v>
      </c>
      <c r="H217" s="83">
        <f t="shared" si="13"/>
        <v>100</v>
      </c>
      <c r="I217" s="82" t="s">
        <v>52</v>
      </c>
    </row>
    <row r="218" spans="1:9" ht="28.5" hidden="1" customHeight="1" x14ac:dyDescent="0.4">
      <c r="A218" s="31" t="s">
        <v>45</v>
      </c>
      <c r="B218" s="32" t="s">
        <v>172</v>
      </c>
      <c r="C218" s="54">
        <v>1500000</v>
      </c>
      <c r="D218" s="54">
        <v>1500000</v>
      </c>
      <c r="E218" s="81">
        <v>0</v>
      </c>
      <c r="F218" s="81">
        <f t="shared" si="11"/>
        <v>1500000</v>
      </c>
      <c r="G218" s="81">
        <f t="shared" si="12"/>
        <v>0</v>
      </c>
      <c r="H218" s="83">
        <f t="shared" si="13"/>
        <v>100</v>
      </c>
      <c r="I218" s="82" t="s">
        <v>52</v>
      </c>
    </row>
    <row r="219" spans="1:9" ht="18.75" hidden="1" customHeight="1" x14ac:dyDescent="0.4">
      <c r="A219" s="35" t="s">
        <v>62</v>
      </c>
      <c r="B219" s="36" t="s">
        <v>63</v>
      </c>
      <c r="C219" s="59">
        <f>SUM(C220:C222)</f>
        <v>22625000</v>
      </c>
      <c r="D219" s="59">
        <f>SUM(D220:D222)</f>
        <v>2000000</v>
      </c>
      <c r="E219" s="81"/>
      <c r="F219" s="81">
        <f t="shared" si="11"/>
        <v>2000000</v>
      </c>
      <c r="G219" s="81">
        <f t="shared" si="12"/>
        <v>20625000</v>
      </c>
      <c r="H219" s="83">
        <f t="shared" si="13"/>
        <v>8.8397790055248606</v>
      </c>
      <c r="I219" s="82" t="s">
        <v>52</v>
      </c>
    </row>
    <row r="220" spans="1:9" ht="28.5" hidden="1" customHeight="1" x14ac:dyDescent="0.4">
      <c r="A220" s="31" t="s">
        <v>45</v>
      </c>
      <c r="B220" s="32" t="s">
        <v>173</v>
      </c>
      <c r="C220" s="54">
        <v>2000000</v>
      </c>
      <c r="D220" s="54">
        <v>2000000</v>
      </c>
      <c r="E220" s="55"/>
      <c r="F220" s="81">
        <f t="shared" si="11"/>
        <v>2000000</v>
      </c>
      <c r="G220" s="81">
        <f t="shared" si="12"/>
        <v>0</v>
      </c>
      <c r="H220" s="83">
        <f t="shared" si="13"/>
        <v>100</v>
      </c>
      <c r="I220" s="82" t="s">
        <v>52</v>
      </c>
    </row>
    <row r="221" spans="1:9" ht="18.75" hidden="1" customHeight="1" x14ac:dyDescent="0.4">
      <c r="A221" s="31" t="s">
        <v>45</v>
      </c>
      <c r="B221" s="32" t="s">
        <v>174</v>
      </c>
      <c r="C221" s="54">
        <v>12375000</v>
      </c>
      <c r="D221" s="54"/>
      <c r="E221" s="55"/>
      <c r="F221" s="81">
        <f t="shared" si="11"/>
        <v>0</v>
      </c>
      <c r="G221" s="81">
        <f t="shared" si="12"/>
        <v>12375000</v>
      </c>
      <c r="H221" s="83">
        <f t="shared" si="13"/>
        <v>0</v>
      </c>
      <c r="I221" s="82" t="s">
        <v>52</v>
      </c>
    </row>
    <row r="222" spans="1:9" ht="18.75" hidden="1" customHeight="1" x14ac:dyDescent="0.4">
      <c r="A222" s="31" t="s">
        <v>45</v>
      </c>
      <c r="B222" s="32" t="s">
        <v>175</v>
      </c>
      <c r="C222" s="54">
        <v>8250000</v>
      </c>
      <c r="D222" s="54"/>
      <c r="E222" s="55"/>
      <c r="F222" s="81">
        <f t="shared" si="11"/>
        <v>0</v>
      </c>
      <c r="G222" s="81">
        <f t="shared" si="12"/>
        <v>8250000</v>
      </c>
      <c r="H222" s="83">
        <f t="shared" si="13"/>
        <v>0</v>
      </c>
      <c r="I222" s="82" t="s">
        <v>52</v>
      </c>
    </row>
    <row r="223" spans="1:9" ht="18.75" hidden="1" customHeight="1" x14ac:dyDescent="0.4">
      <c r="A223" s="35" t="s">
        <v>69</v>
      </c>
      <c r="B223" s="36" t="s">
        <v>70</v>
      </c>
      <c r="C223" s="59">
        <f>SUM(C224:C229)</f>
        <v>21700000</v>
      </c>
      <c r="D223" s="59">
        <f>SUM(D224:D229)</f>
        <v>8775000</v>
      </c>
      <c r="E223" s="67"/>
      <c r="F223" s="81">
        <f t="shared" si="11"/>
        <v>8775000</v>
      </c>
      <c r="G223" s="81">
        <f t="shared" si="12"/>
        <v>12925000</v>
      </c>
      <c r="H223" s="83">
        <f t="shared" si="13"/>
        <v>40.437788018433181</v>
      </c>
      <c r="I223" s="82" t="s">
        <v>52</v>
      </c>
    </row>
    <row r="224" spans="1:9" ht="28.5" hidden="1" customHeight="1" x14ac:dyDescent="0.4">
      <c r="A224" s="31" t="s">
        <v>45</v>
      </c>
      <c r="B224" s="32" t="s">
        <v>177</v>
      </c>
      <c r="C224" s="54">
        <v>2100000</v>
      </c>
      <c r="D224" s="54">
        <v>2100000</v>
      </c>
      <c r="E224" s="55"/>
      <c r="F224" s="81">
        <f t="shared" si="11"/>
        <v>2100000</v>
      </c>
      <c r="G224" s="81">
        <f t="shared" si="12"/>
        <v>0</v>
      </c>
      <c r="H224" s="83">
        <f t="shared" si="13"/>
        <v>100</v>
      </c>
      <c r="I224" s="82" t="s">
        <v>52</v>
      </c>
    </row>
    <row r="225" spans="1:9" ht="28.5" hidden="1" customHeight="1" x14ac:dyDescent="0.4">
      <c r="A225" s="31" t="s">
        <v>45</v>
      </c>
      <c r="B225" s="32" t="s">
        <v>178</v>
      </c>
      <c r="C225" s="54">
        <v>400000</v>
      </c>
      <c r="D225" s="54">
        <v>300000</v>
      </c>
      <c r="E225" s="55"/>
      <c r="F225" s="81">
        <f t="shared" si="11"/>
        <v>300000</v>
      </c>
      <c r="G225" s="81">
        <f t="shared" si="12"/>
        <v>100000</v>
      </c>
      <c r="H225" s="83">
        <f t="shared" si="13"/>
        <v>75</v>
      </c>
      <c r="I225" s="82" t="s">
        <v>52</v>
      </c>
    </row>
    <row r="226" spans="1:9" ht="28.5" hidden="1" customHeight="1" x14ac:dyDescent="0.4">
      <c r="A226" s="31" t="s">
        <v>45</v>
      </c>
      <c r="B226" s="32" t="s">
        <v>179</v>
      </c>
      <c r="C226" s="54">
        <v>7200000</v>
      </c>
      <c r="D226" s="54">
        <v>2000000</v>
      </c>
      <c r="E226" s="55"/>
      <c r="F226" s="81">
        <f t="shared" si="11"/>
        <v>2000000</v>
      </c>
      <c r="G226" s="81">
        <f t="shared" si="12"/>
        <v>5200000</v>
      </c>
      <c r="H226" s="83">
        <f t="shared" si="13"/>
        <v>27.777777777777779</v>
      </c>
      <c r="I226" s="82" t="s">
        <v>52</v>
      </c>
    </row>
    <row r="227" spans="1:9" ht="28.5" hidden="1" customHeight="1" x14ac:dyDescent="0.4">
      <c r="A227" s="31" t="s">
        <v>45</v>
      </c>
      <c r="B227" s="32" t="s">
        <v>180</v>
      </c>
      <c r="C227" s="54">
        <v>1100000</v>
      </c>
      <c r="D227" s="54"/>
      <c r="E227" s="55"/>
      <c r="F227" s="81">
        <f t="shared" si="11"/>
        <v>0</v>
      </c>
      <c r="G227" s="81">
        <f t="shared" si="12"/>
        <v>1100000</v>
      </c>
      <c r="H227" s="83">
        <f t="shared" si="13"/>
        <v>0</v>
      </c>
      <c r="I227" s="82" t="s">
        <v>52</v>
      </c>
    </row>
    <row r="228" spans="1:9" ht="28.5" hidden="1" customHeight="1" x14ac:dyDescent="0.4">
      <c r="A228" s="31" t="s">
        <v>45</v>
      </c>
      <c r="B228" s="32" t="s">
        <v>181</v>
      </c>
      <c r="C228" s="54">
        <v>400000</v>
      </c>
      <c r="D228" s="54">
        <v>375000</v>
      </c>
      <c r="E228" s="55"/>
      <c r="F228" s="81">
        <f t="shared" si="11"/>
        <v>375000</v>
      </c>
      <c r="G228" s="81">
        <f t="shared" si="12"/>
        <v>25000</v>
      </c>
      <c r="H228" s="83">
        <f t="shared" si="13"/>
        <v>93.75</v>
      </c>
      <c r="I228" s="82" t="s">
        <v>52</v>
      </c>
    </row>
    <row r="229" spans="1:9" ht="28.5" hidden="1" customHeight="1" x14ac:dyDescent="0.4">
      <c r="A229" s="31" t="s">
        <v>45</v>
      </c>
      <c r="B229" s="32" t="s">
        <v>182</v>
      </c>
      <c r="C229" s="54">
        <v>10500000</v>
      </c>
      <c r="D229" s="54">
        <v>4000000</v>
      </c>
      <c r="E229" s="55"/>
      <c r="F229" s="81">
        <f t="shared" si="11"/>
        <v>4000000</v>
      </c>
      <c r="G229" s="81">
        <f t="shared" si="12"/>
        <v>6500000</v>
      </c>
      <c r="H229" s="83">
        <f t="shared" si="13"/>
        <v>38.095238095238095</v>
      </c>
      <c r="I229" s="82" t="s">
        <v>52</v>
      </c>
    </row>
    <row r="230" spans="1:9" ht="28.5" hidden="1" customHeight="1" x14ac:dyDescent="0.4">
      <c r="A230" s="35" t="s">
        <v>81</v>
      </c>
      <c r="B230" s="36" t="s">
        <v>82</v>
      </c>
      <c r="C230" s="59">
        <f>SUM(C231)</f>
        <v>112200000</v>
      </c>
      <c r="D230" s="59">
        <f>SUM(D231)</f>
        <v>55445000</v>
      </c>
      <c r="E230" s="59">
        <f>SUM(E231)</f>
        <v>0</v>
      </c>
      <c r="F230" s="81">
        <f t="shared" si="11"/>
        <v>55445000</v>
      </c>
      <c r="G230" s="81">
        <f t="shared" si="12"/>
        <v>56755000</v>
      </c>
      <c r="H230" s="83">
        <f t="shared" si="13"/>
        <v>49.416221033868091</v>
      </c>
      <c r="I230" s="82" t="s">
        <v>52</v>
      </c>
    </row>
    <row r="231" spans="1:9" ht="18.75" hidden="1" customHeight="1" x14ac:dyDescent="0.4">
      <c r="A231" s="31" t="s">
        <v>45</v>
      </c>
      <c r="B231" s="32" t="s">
        <v>183</v>
      </c>
      <c r="C231" s="54">
        <v>112200000</v>
      </c>
      <c r="D231" s="54">
        <v>55445000</v>
      </c>
      <c r="E231" s="81">
        <v>0</v>
      </c>
      <c r="F231" s="81">
        <f>E231+D231</f>
        <v>55445000</v>
      </c>
      <c r="G231" s="81">
        <f t="shared" si="12"/>
        <v>56755000</v>
      </c>
      <c r="H231" s="83">
        <f t="shared" si="13"/>
        <v>49.416221033868091</v>
      </c>
      <c r="I231" s="82" t="s">
        <v>52</v>
      </c>
    </row>
    <row r="232" spans="1:9" ht="18.75" hidden="1" customHeight="1" x14ac:dyDescent="0.4">
      <c r="A232" s="41" t="s">
        <v>118</v>
      </c>
      <c r="B232" s="42" t="s">
        <v>291</v>
      </c>
      <c r="C232" s="65">
        <v>75830000</v>
      </c>
      <c r="D232" s="65">
        <f>D233+D235+D237</f>
        <v>9050000</v>
      </c>
      <c r="E232" s="81"/>
      <c r="F232" s="81">
        <f t="shared" ref="F232:F295" si="16">E232+D232</f>
        <v>9050000</v>
      </c>
      <c r="G232" s="81">
        <f t="shared" si="12"/>
        <v>66780000</v>
      </c>
      <c r="H232" s="83">
        <f t="shared" si="13"/>
        <v>11.934590531451931</v>
      </c>
      <c r="I232" s="82" t="s">
        <v>52</v>
      </c>
    </row>
    <row r="233" spans="1:9" ht="18.75" hidden="1" customHeight="1" x14ac:dyDescent="0.4">
      <c r="A233" s="35" t="s">
        <v>55</v>
      </c>
      <c r="B233" s="36" t="s">
        <v>56</v>
      </c>
      <c r="C233" s="59">
        <f>SUM(C234:C234)</f>
        <v>1500000</v>
      </c>
      <c r="D233" s="59">
        <f>SUM(D234:D234)</f>
        <v>1050000</v>
      </c>
      <c r="E233" s="67"/>
      <c r="F233" s="81">
        <f t="shared" si="16"/>
        <v>1050000</v>
      </c>
      <c r="G233" s="81">
        <f t="shared" si="12"/>
        <v>450000</v>
      </c>
      <c r="H233" s="83">
        <f t="shared" si="13"/>
        <v>70</v>
      </c>
      <c r="I233" s="82" t="s">
        <v>52</v>
      </c>
    </row>
    <row r="234" spans="1:9" ht="18.75" hidden="1" customHeight="1" x14ac:dyDescent="0.4">
      <c r="A234" s="31" t="s">
        <v>45</v>
      </c>
      <c r="B234" s="32" t="s">
        <v>184</v>
      </c>
      <c r="C234" s="54">
        <v>1500000</v>
      </c>
      <c r="D234" s="54">
        <v>1050000</v>
      </c>
      <c r="E234" s="55"/>
      <c r="F234" s="81">
        <f t="shared" si="16"/>
        <v>1050000</v>
      </c>
      <c r="G234" s="81">
        <f t="shared" si="12"/>
        <v>450000</v>
      </c>
      <c r="H234" s="83">
        <f t="shared" si="13"/>
        <v>70</v>
      </c>
      <c r="I234" s="82" t="s">
        <v>52</v>
      </c>
    </row>
    <row r="235" spans="1:9" ht="18.75" hidden="1" customHeight="1" x14ac:dyDescent="0.4">
      <c r="A235" s="35" t="s">
        <v>62</v>
      </c>
      <c r="B235" s="36" t="s">
        <v>63</v>
      </c>
      <c r="C235" s="59">
        <f>SUM(C236:C236)</f>
        <v>21700000</v>
      </c>
      <c r="D235" s="59">
        <f>SUM(D236:D236)</f>
        <v>4100000</v>
      </c>
      <c r="E235" s="67"/>
      <c r="F235" s="81">
        <f t="shared" si="16"/>
        <v>4100000</v>
      </c>
      <c r="G235" s="81">
        <f t="shared" si="12"/>
        <v>17600000</v>
      </c>
      <c r="H235" s="83">
        <f t="shared" si="13"/>
        <v>18.894009216589861</v>
      </c>
      <c r="I235" s="82" t="s">
        <v>52</v>
      </c>
    </row>
    <row r="236" spans="1:9" ht="18.75" hidden="1" customHeight="1" x14ac:dyDescent="0.4">
      <c r="A236" s="31" t="s">
        <v>45</v>
      </c>
      <c r="B236" s="32" t="s">
        <v>185</v>
      </c>
      <c r="C236" s="54">
        <v>21700000</v>
      </c>
      <c r="D236" s="54">
        <v>4100000</v>
      </c>
      <c r="E236" s="55"/>
      <c r="F236" s="81">
        <f t="shared" si="16"/>
        <v>4100000</v>
      </c>
      <c r="G236" s="81">
        <f t="shared" ref="G236:G299" si="17">C236-F236</f>
        <v>17600000</v>
      </c>
      <c r="H236" s="83">
        <f t="shared" ref="H236:H299" si="18">F236/C236*100</f>
        <v>18.894009216589861</v>
      </c>
      <c r="I236" s="82" t="s">
        <v>52</v>
      </c>
    </row>
    <row r="237" spans="1:9" ht="18.75" hidden="1" customHeight="1" x14ac:dyDescent="0.4">
      <c r="A237" s="35" t="s">
        <v>69</v>
      </c>
      <c r="B237" s="36" t="s">
        <v>70</v>
      </c>
      <c r="C237" s="59">
        <f>SUM(C238:C243)</f>
        <v>15700000</v>
      </c>
      <c r="D237" s="59">
        <f>SUM(D238:D243)</f>
        <v>3900000</v>
      </c>
      <c r="E237" s="67"/>
      <c r="F237" s="81">
        <f t="shared" si="16"/>
        <v>3900000</v>
      </c>
      <c r="G237" s="81">
        <f t="shared" si="17"/>
        <v>11800000</v>
      </c>
      <c r="H237" s="83">
        <f t="shared" si="18"/>
        <v>24.840764331210192</v>
      </c>
      <c r="I237" s="82" t="s">
        <v>52</v>
      </c>
    </row>
    <row r="238" spans="1:9" ht="28.5" hidden="1" customHeight="1" x14ac:dyDescent="0.4">
      <c r="A238" s="31" t="s">
        <v>45</v>
      </c>
      <c r="B238" s="32" t="s">
        <v>186</v>
      </c>
      <c r="C238" s="54">
        <v>1100000</v>
      </c>
      <c r="D238" s="54">
        <v>0</v>
      </c>
      <c r="E238" s="55"/>
      <c r="F238" s="81">
        <f t="shared" si="16"/>
        <v>0</v>
      </c>
      <c r="G238" s="81">
        <f t="shared" si="17"/>
        <v>1100000</v>
      </c>
      <c r="H238" s="83">
        <f t="shared" si="18"/>
        <v>0</v>
      </c>
      <c r="I238" s="82" t="s">
        <v>52</v>
      </c>
    </row>
    <row r="239" spans="1:9" ht="18.75" hidden="1" customHeight="1" x14ac:dyDescent="0.4">
      <c r="A239" s="31" t="s">
        <v>45</v>
      </c>
      <c r="B239" s="32" t="s">
        <v>187</v>
      </c>
      <c r="C239" s="54">
        <v>2200000</v>
      </c>
      <c r="D239" s="54">
        <v>0</v>
      </c>
      <c r="E239" s="55"/>
      <c r="F239" s="81">
        <f t="shared" si="16"/>
        <v>0</v>
      </c>
      <c r="G239" s="81">
        <f t="shared" si="17"/>
        <v>2200000</v>
      </c>
      <c r="H239" s="83">
        <f t="shared" si="18"/>
        <v>0</v>
      </c>
      <c r="I239" s="82" t="s">
        <v>52</v>
      </c>
    </row>
    <row r="240" spans="1:9" ht="18.75" hidden="1" customHeight="1" x14ac:dyDescent="0.4">
      <c r="A240" s="31" t="s">
        <v>45</v>
      </c>
      <c r="B240" s="32" t="s">
        <v>188</v>
      </c>
      <c r="C240" s="54">
        <v>4000000</v>
      </c>
      <c r="D240" s="54">
        <v>1000000</v>
      </c>
      <c r="E240" s="55"/>
      <c r="F240" s="81">
        <f t="shared" si="16"/>
        <v>1000000</v>
      </c>
      <c r="G240" s="81">
        <f t="shared" si="17"/>
        <v>3000000</v>
      </c>
      <c r="H240" s="83">
        <f t="shared" si="18"/>
        <v>25</v>
      </c>
      <c r="I240" s="82" t="s">
        <v>52</v>
      </c>
    </row>
    <row r="241" spans="1:9" ht="28.5" hidden="1" customHeight="1" x14ac:dyDescent="0.4">
      <c r="A241" s="31" t="s">
        <v>45</v>
      </c>
      <c r="B241" s="32" t="s">
        <v>189</v>
      </c>
      <c r="C241" s="54">
        <v>900000</v>
      </c>
      <c r="D241" s="54">
        <v>900000</v>
      </c>
      <c r="E241" s="55"/>
      <c r="F241" s="81">
        <f t="shared" si="16"/>
        <v>900000</v>
      </c>
      <c r="G241" s="81">
        <f t="shared" si="17"/>
        <v>0</v>
      </c>
      <c r="H241" s="83">
        <f t="shared" si="18"/>
        <v>100</v>
      </c>
      <c r="I241" s="82" t="s">
        <v>52</v>
      </c>
    </row>
    <row r="242" spans="1:9" ht="28.5" hidden="1" customHeight="1" x14ac:dyDescent="0.4">
      <c r="A242" s="31" t="s">
        <v>45</v>
      </c>
      <c r="B242" s="32" t="s">
        <v>190</v>
      </c>
      <c r="C242" s="54">
        <v>6000000</v>
      </c>
      <c r="D242" s="54">
        <v>2000000</v>
      </c>
      <c r="E242" s="55"/>
      <c r="F242" s="81">
        <f t="shared" si="16"/>
        <v>2000000</v>
      </c>
      <c r="G242" s="81">
        <f t="shared" si="17"/>
        <v>4000000</v>
      </c>
      <c r="H242" s="83">
        <f t="shared" si="18"/>
        <v>33.333333333333329</v>
      </c>
      <c r="I242" s="82" t="s">
        <v>52</v>
      </c>
    </row>
    <row r="243" spans="1:9" ht="18.75" hidden="1" customHeight="1" x14ac:dyDescent="0.4">
      <c r="A243" s="31" t="s">
        <v>45</v>
      </c>
      <c r="B243" s="32" t="s">
        <v>191</v>
      </c>
      <c r="C243" s="54">
        <v>1500000</v>
      </c>
      <c r="D243" s="54"/>
      <c r="E243" s="55"/>
      <c r="F243" s="81">
        <f t="shared" si="16"/>
        <v>0</v>
      </c>
      <c r="G243" s="81">
        <f t="shared" si="17"/>
        <v>1500000</v>
      </c>
      <c r="H243" s="83">
        <f t="shared" si="18"/>
        <v>0</v>
      </c>
      <c r="I243" s="82" t="s">
        <v>52</v>
      </c>
    </row>
    <row r="244" spans="1:9" ht="18.75" hidden="1" customHeight="1" x14ac:dyDescent="0.4">
      <c r="A244" s="41" t="s">
        <v>122</v>
      </c>
      <c r="B244" s="42" t="s">
        <v>123</v>
      </c>
      <c r="C244" s="65">
        <v>111150000</v>
      </c>
      <c r="D244" s="65">
        <f>D245+D248+D251+D254</f>
        <v>33004000</v>
      </c>
      <c r="E244" s="66"/>
      <c r="F244" s="81">
        <f t="shared" si="16"/>
        <v>33004000</v>
      </c>
      <c r="G244" s="81">
        <f t="shared" si="17"/>
        <v>78146000</v>
      </c>
      <c r="H244" s="83">
        <f t="shared" si="18"/>
        <v>29.693207377417902</v>
      </c>
      <c r="I244" s="82" t="s">
        <v>52</v>
      </c>
    </row>
    <row r="245" spans="1:9" ht="18.75" hidden="1" customHeight="1" x14ac:dyDescent="0.4">
      <c r="A245" s="35" t="s">
        <v>55</v>
      </c>
      <c r="B245" s="36" t="s">
        <v>56</v>
      </c>
      <c r="C245" s="59">
        <f>SUM(C246:C247)</f>
        <v>5100000</v>
      </c>
      <c r="D245" s="59">
        <f>SUM(D246:D247)</f>
        <v>0</v>
      </c>
      <c r="E245" s="67"/>
      <c r="F245" s="81">
        <f t="shared" si="16"/>
        <v>0</v>
      </c>
      <c r="G245" s="81">
        <f t="shared" si="17"/>
        <v>5100000</v>
      </c>
      <c r="H245" s="83">
        <f t="shared" si="18"/>
        <v>0</v>
      </c>
      <c r="I245" s="82" t="s">
        <v>52</v>
      </c>
    </row>
    <row r="246" spans="1:9" ht="18.75" hidden="1" customHeight="1" x14ac:dyDescent="0.4">
      <c r="A246" s="31" t="s">
        <v>45</v>
      </c>
      <c r="B246" s="32" t="s">
        <v>171</v>
      </c>
      <c r="C246" s="54">
        <v>4500000</v>
      </c>
      <c r="D246" s="54">
        <v>0</v>
      </c>
      <c r="E246" s="55"/>
      <c r="F246" s="81">
        <f t="shared" si="16"/>
        <v>0</v>
      </c>
      <c r="G246" s="81">
        <f t="shared" si="17"/>
        <v>4500000</v>
      </c>
      <c r="H246" s="83">
        <f t="shared" si="18"/>
        <v>0</v>
      </c>
      <c r="I246" s="82" t="s">
        <v>52</v>
      </c>
    </row>
    <row r="247" spans="1:9" ht="18.75" hidden="1" customHeight="1" x14ac:dyDescent="0.4">
      <c r="A247" s="31" t="s">
        <v>45</v>
      </c>
      <c r="B247" s="32" t="s">
        <v>184</v>
      </c>
      <c r="C247" s="54">
        <v>600000</v>
      </c>
      <c r="D247" s="54">
        <v>0</v>
      </c>
      <c r="E247" s="55"/>
      <c r="F247" s="81">
        <f t="shared" si="16"/>
        <v>0</v>
      </c>
      <c r="G247" s="81">
        <f t="shared" si="17"/>
        <v>600000</v>
      </c>
      <c r="H247" s="83">
        <f t="shared" si="18"/>
        <v>0</v>
      </c>
      <c r="I247" s="82" t="s">
        <v>52</v>
      </c>
    </row>
    <row r="248" spans="1:9" ht="18.75" hidden="1" customHeight="1" x14ac:dyDescent="0.4">
      <c r="A248" s="35" t="s">
        <v>62</v>
      </c>
      <c r="B248" s="36" t="s">
        <v>63</v>
      </c>
      <c r="C248" s="59">
        <f>SUM(C249:C250)</f>
        <v>36900000</v>
      </c>
      <c r="D248" s="59">
        <f>SUM(D249:D250)</f>
        <v>4900000</v>
      </c>
      <c r="E248" s="67"/>
      <c r="F248" s="81">
        <f t="shared" si="16"/>
        <v>4900000</v>
      </c>
      <c r="G248" s="81">
        <f t="shared" si="17"/>
        <v>32000000</v>
      </c>
      <c r="H248" s="83">
        <f t="shared" si="18"/>
        <v>13.279132791327914</v>
      </c>
      <c r="I248" s="82" t="s">
        <v>52</v>
      </c>
    </row>
    <row r="249" spans="1:9" ht="18.75" hidden="1" customHeight="1" x14ac:dyDescent="0.4">
      <c r="A249" s="31" t="s">
        <v>45</v>
      </c>
      <c r="B249" s="32" t="s">
        <v>192</v>
      </c>
      <c r="C249" s="54">
        <v>4900000</v>
      </c>
      <c r="D249" s="54">
        <v>4900000</v>
      </c>
      <c r="E249" s="55"/>
      <c r="F249" s="81">
        <f t="shared" si="16"/>
        <v>4900000</v>
      </c>
      <c r="G249" s="81">
        <f t="shared" si="17"/>
        <v>0</v>
      </c>
      <c r="H249" s="83">
        <f t="shared" si="18"/>
        <v>100</v>
      </c>
      <c r="I249" s="82" t="s">
        <v>52</v>
      </c>
    </row>
    <row r="250" spans="1:9" ht="18.75" hidden="1" customHeight="1" x14ac:dyDescent="0.4">
      <c r="A250" s="31"/>
      <c r="B250" s="85" t="s">
        <v>290</v>
      </c>
      <c r="C250" s="54">
        <v>32000000</v>
      </c>
      <c r="D250" s="54"/>
      <c r="E250" s="55"/>
      <c r="F250" s="81">
        <f t="shared" si="16"/>
        <v>0</v>
      </c>
      <c r="G250" s="81">
        <f t="shared" si="17"/>
        <v>32000000</v>
      </c>
      <c r="H250" s="83">
        <f t="shared" si="18"/>
        <v>0</v>
      </c>
      <c r="I250" s="82" t="s">
        <v>52</v>
      </c>
    </row>
    <row r="251" spans="1:9" ht="18.75" hidden="1" customHeight="1" x14ac:dyDescent="0.4">
      <c r="A251" s="35" t="s">
        <v>69</v>
      </c>
      <c r="B251" s="36" t="s">
        <v>70</v>
      </c>
      <c r="C251" s="59">
        <f>SUM(C252:C253)</f>
        <v>8400000</v>
      </c>
      <c r="D251" s="59">
        <f>SUM(D252:D253)</f>
        <v>2600000</v>
      </c>
      <c r="E251" s="67"/>
      <c r="F251" s="81">
        <f t="shared" si="16"/>
        <v>2600000</v>
      </c>
      <c r="G251" s="81">
        <f t="shared" si="17"/>
        <v>5800000</v>
      </c>
      <c r="H251" s="83">
        <f t="shared" si="18"/>
        <v>30.952380952380953</v>
      </c>
      <c r="I251" s="82" t="s">
        <v>52</v>
      </c>
    </row>
    <row r="252" spans="1:9" ht="28.5" hidden="1" customHeight="1" x14ac:dyDescent="0.4">
      <c r="A252" s="31" t="s">
        <v>45</v>
      </c>
      <c r="B252" s="32" t="s">
        <v>193</v>
      </c>
      <c r="C252" s="54">
        <v>4000000</v>
      </c>
      <c r="D252" s="54">
        <v>1500000</v>
      </c>
      <c r="E252" s="55"/>
      <c r="F252" s="81">
        <f t="shared" si="16"/>
        <v>1500000</v>
      </c>
      <c r="G252" s="81">
        <f t="shared" si="17"/>
        <v>2500000</v>
      </c>
      <c r="H252" s="83">
        <f t="shared" si="18"/>
        <v>37.5</v>
      </c>
      <c r="I252" s="82" t="s">
        <v>52</v>
      </c>
    </row>
    <row r="253" spans="1:9" ht="28.5" hidden="1" customHeight="1" x14ac:dyDescent="0.4">
      <c r="A253" s="31" t="s">
        <v>45</v>
      </c>
      <c r="B253" s="32" t="s">
        <v>194</v>
      </c>
      <c r="C253" s="54">
        <v>4400000</v>
      </c>
      <c r="D253" s="54">
        <v>1100000</v>
      </c>
      <c r="E253" s="55"/>
      <c r="F253" s="81">
        <f t="shared" si="16"/>
        <v>1100000</v>
      </c>
      <c r="G253" s="81">
        <f t="shared" si="17"/>
        <v>3300000</v>
      </c>
      <c r="H253" s="83">
        <f t="shared" si="18"/>
        <v>25</v>
      </c>
      <c r="I253" s="82" t="s">
        <v>52</v>
      </c>
    </row>
    <row r="254" spans="1:9" ht="28.5" hidden="1" customHeight="1" x14ac:dyDescent="0.4">
      <c r="A254" s="35" t="s">
        <v>81</v>
      </c>
      <c r="B254" s="36" t="s">
        <v>82</v>
      </c>
      <c r="C254" s="59">
        <f>SUM(C255)</f>
        <v>25615000</v>
      </c>
      <c r="D254" s="59">
        <f>SUM(D255)</f>
        <v>25504000</v>
      </c>
      <c r="E254" s="67"/>
      <c r="F254" s="81">
        <f t="shared" si="16"/>
        <v>25504000</v>
      </c>
      <c r="G254" s="81">
        <f t="shared" si="17"/>
        <v>111000</v>
      </c>
      <c r="H254" s="83">
        <f t="shared" si="18"/>
        <v>99.566660160062455</v>
      </c>
      <c r="I254" s="82" t="s">
        <v>52</v>
      </c>
    </row>
    <row r="255" spans="1:9" ht="28.5" hidden="1" customHeight="1" x14ac:dyDescent="0.4">
      <c r="A255" s="31" t="s">
        <v>45</v>
      </c>
      <c r="B255" s="32" t="s">
        <v>183</v>
      </c>
      <c r="C255" s="54">
        <v>25615000</v>
      </c>
      <c r="D255" s="54">
        <v>25504000</v>
      </c>
      <c r="E255" s="55"/>
      <c r="F255" s="81">
        <f t="shared" si="16"/>
        <v>25504000</v>
      </c>
      <c r="G255" s="81">
        <f t="shared" si="17"/>
        <v>111000</v>
      </c>
      <c r="H255" s="83">
        <f t="shared" si="18"/>
        <v>99.566660160062455</v>
      </c>
      <c r="I255" s="82" t="s">
        <v>52</v>
      </c>
    </row>
    <row r="256" spans="1:9" ht="18.75" hidden="1" customHeight="1" x14ac:dyDescent="0.4">
      <c r="A256" s="41" t="s">
        <v>128</v>
      </c>
      <c r="B256" s="42" t="s">
        <v>196</v>
      </c>
      <c r="C256" s="65">
        <v>99060000</v>
      </c>
      <c r="D256" s="65">
        <f>D257+D259+D261+D265</f>
        <v>5385000</v>
      </c>
      <c r="E256" s="66"/>
      <c r="F256" s="81">
        <f t="shared" si="16"/>
        <v>5385000</v>
      </c>
      <c r="G256" s="81">
        <f t="shared" si="17"/>
        <v>93675000</v>
      </c>
      <c r="H256" s="83">
        <f t="shared" si="18"/>
        <v>5.4360993337371291</v>
      </c>
      <c r="I256" s="82" t="s">
        <v>52</v>
      </c>
    </row>
    <row r="257" spans="1:9" ht="18.75" hidden="1" customHeight="1" x14ac:dyDescent="0.4">
      <c r="A257" s="35" t="s">
        <v>55</v>
      </c>
      <c r="B257" s="36" t="s">
        <v>56</v>
      </c>
      <c r="C257" s="59">
        <f>SUM(C258:C258)</f>
        <v>300000</v>
      </c>
      <c r="D257" s="59">
        <f>SUM(D258:D258)</f>
        <v>300000</v>
      </c>
      <c r="E257" s="67"/>
      <c r="F257" s="81">
        <f t="shared" si="16"/>
        <v>300000</v>
      </c>
      <c r="G257" s="81">
        <f t="shared" si="17"/>
        <v>0</v>
      </c>
      <c r="H257" s="83">
        <f t="shared" si="18"/>
        <v>100</v>
      </c>
      <c r="I257" s="82" t="s">
        <v>52</v>
      </c>
    </row>
    <row r="258" spans="1:9" ht="18.75" hidden="1" customHeight="1" x14ac:dyDescent="0.4">
      <c r="A258" s="31" t="s">
        <v>45</v>
      </c>
      <c r="B258" s="32" t="s">
        <v>197</v>
      </c>
      <c r="C258" s="54">
        <v>300000</v>
      </c>
      <c r="D258" s="54">
        <v>300000</v>
      </c>
      <c r="E258" s="55"/>
      <c r="F258" s="81">
        <f t="shared" si="16"/>
        <v>300000</v>
      </c>
      <c r="G258" s="81">
        <f t="shared" si="17"/>
        <v>0</v>
      </c>
      <c r="H258" s="83">
        <f t="shared" si="18"/>
        <v>100</v>
      </c>
      <c r="I258" s="82" t="s">
        <v>52</v>
      </c>
    </row>
    <row r="259" spans="1:9" ht="18.75" hidden="1" customHeight="1" x14ac:dyDescent="0.4">
      <c r="A259" s="35" t="s">
        <v>62</v>
      </c>
      <c r="B259" s="36" t="s">
        <v>63</v>
      </c>
      <c r="C259" s="59">
        <f>SUM(C260:C260)</f>
        <v>12800000</v>
      </c>
      <c r="D259" s="59">
        <f>SUM(D260:D260)</f>
        <v>2600000</v>
      </c>
      <c r="E259" s="67"/>
      <c r="F259" s="81">
        <f t="shared" si="16"/>
        <v>2600000</v>
      </c>
      <c r="G259" s="81">
        <f t="shared" si="17"/>
        <v>10200000</v>
      </c>
      <c r="H259" s="83">
        <f t="shared" si="18"/>
        <v>20.3125</v>
      </c>
      <c r="I259" s="82" t="s">
        <v>52</v>
      </c>
    </row>
    <row r="260" spans="1:9" ht="28.5" hidden="1" customHeight="1" x14ac:dyDescent="0.4">
      <c r="A260" s="31" t="s">
        <v>45</v>
      </c>
      <c r="B260" s="32" t="s">
        <v>198</v>
      </c>
      <c r="C260" s="54">
        <v>12800000</v>
      </c>
      <c r="D260" s="54">
        <v>2600000</v>
      </c>
      <c r="E260" s="55"/>
      <c r="F260" s="81">
        <f t="shared" si="16"/>
        <v>2600000</v>
      </c>
      <c r="G260" s="81">
        <f t="shared" si="17"/>
        <v>10200000</v>
      </c>
      <c r="H260" s="83">
        <f t="shared" si="18"/>
        <v>20.3125</v>
      </c>
      <c r="I260" s="82" t="s">
        <v>52</v>
      </c>
    </row>
    <row r="261" spans="1:9" ht="18.75" hidden="1" customHeight="1" x14ac:dyDescent="0.4">
      <c r="A261" s="35" t="s">
        <v>69</v>
      </c>
      <c r="B261" s="36" t="s">
        <v>70</v>
      </c>
      <c r="C261" s="59">
        <f>SUM(C262:C264)</f>
        <v>11300000</v>
      </c>
      <c r="D261" s="59">
        <f>SUM(D262:D264)</f>
        <v>1900000</v>
      </c>
      <c r="E261" s="67"/>
      <c r="F261" s="81">
        <f t="shared" si="16"/>
        <v>1900000</v>
      </c>
      <c r="G261" s="81">
        <f t="shared" si="17"/>
        <v>9400000</v>
      </c>
      <c r="H261" s="83">
        <f t="shared" si="18"/>
        <v>16.814159292035399</v>
      </c>
      <c r="I261" s="82" t="s">
        <v>52</v>
      </c>
    </row>
    <row r="262" spans="1:9" ht="28.5" hidden="1" customHeight="1" x14ac:dyDescent="0.4">
      <c r="A262" s="31" t="s">
        <v>45</v>
      </c>
      <c r="B262" s="32" t="s">
        <v>199</v>
      </c>
      <c r="C262" s="54">
        <v>5400000</v>
      </c>
      <c r="D262" s="54">
        <v>600000</v>
      </c>
      <c r="E262" s="55"/>
      <c r="F262" s="81">
        <f t="shared" si="16"/>
        <v>600000</v>
      </c>
      <c r="G262" s="81">
        <f t="shared" si="17"/>
        <v>4800000</v>
      </c>
      <c r="H262" s="83">
        <f t="shared" si="18"/>
        <v>11.111111111111111</v>
      </c>
      <c r="I262" s="82" t="s">
        <v>52</v>
      </c>
    </row>
    <row r="263" spans="1:9" ht="28.5" hidden="1" customHeight="1" x14ac:dyDescent="0.4">
      <c r="A263" s="31" t="s">
        <v>45</v>
      </c>
      <c r="B263" s="32" t="s">
        <v>200</v>
      </c>
      <c r="C263" s="54">
        <v>2300000</v>
      </c>
      <c r="D263" s="54">
        <v>1300000</v>
      </c>
      <c r="E263" s="55"/>
      <c r="F263" s="81">
        <f t="shared" si="16"/>
        <v>1300000</v>
      </c>
      <c r="G263" s="81">
        <f t="shared" si="17"/>
        <v>1000000</v>
      </c>
      <c r="H263" s="83">
        <f t="shared" si="18"/>
        <v>56.521739130434781</v>
      </c>
      <c r="I263" s="82" t="s">
        <v>52</v>
      </c>
    </row>
    <row r="264" spans="1:9" ht="28.5" hidden="1" customHeight="1" x14ac:dyDescent="0.4">
      <c r="A264" s="31" t="s">
        <v>45</v>
      </c>
      <c r="B264" s="32" t="s">
        <v>201</v>
      </c>
      <c r="C264" s="54">
        <v>3600000</v>
      </c>
      <c r="D264" s="54">
        <v>0</v>
      </c>
      <c r="E264" s="55"/>
      <c r="F264" s="81">
        <f t="shared" si="16"/>
        <v>0</v>
      </c>
      <c r="G264" s="81">
        <f t="shared" si="17"/>
        <v>3600000</v>
      </c>
      <c r="H264" s="83">
        <f t="shared" si="18"/>
        <v>0</v>
      </c>
      <c r="I264" s="82" t="s">
        <v>52</v>
      </c>
    </row>
    <row r="265" spans="1:9" ht="28.5" hidden="1" customHeight="1" x14ac:dyDescent="0.4">
      <c r="A265" s="35" t="s">
        <v>81</v>
      </c>
      <c r="B265" s="36" t="s">
        <v>82</v>
      </c>
      <c r="C265" s="59">
        <f>SUM(C266)</f>
        <v>6087270</v>
      </c>
      <c r="D265" s="59">
        <f>SUM(D266)</f>
        <v>585000</v>
      </c>
      <c r="E265" s="67"/>
      <c r="F265" s="81">
        <f t="shared" si="16"/>
        <v>585000</v>
      </c>
      <c r="G265" s="81">
        <f t="shared" si="17"/>
        <v>5502270</v>
      </c>
      <c r="H265" s="83">
        <f t="shared" si="18"/>
        <v>9.6102193594172753</v>
      </c>
      <c r="I265" s="82" t="s">
        <v>52</v>
      </c>
    </row>
    <row r="266" spans="1:9" ht="28.5" hidden="1" customHeight="1" x14ac:dyDescent="0.4">
      <c r="A266" s="31" t="s">
        <v>45</v>
      </c>
      <c r="B266" s="32" t="s">
        <v>202</v>
      </c>
      <c r="C266" s="54">
        <v>6087270</v>
      </c>
      <c r="D266" s="54">
        <v>585000</v>
      </c>
      <c r="E266" s="55"/>
      <c r="F266" s="81">
        <f t="shared" si="16"/>
        <v>585000</v>
      </c>
      <c r="G266" s="81">
        <f t="shared" si="17"/>
        <v>5502270</v>
      </c>
      <c r="H266" s="83">
        <f t="shared" si="18"/>
        <v>9.6102193594172753</v>
      </c>
      <c r="I266" s="82" t="s">
        <v>52</v>
      </c>
    </row>
    <row r="267" spans="1:9" ht="18.75" hidden="1" customHeight="1" x14ac:dyDescent="0.4">
      <c r="A267" s="41" t="s">
        <v>134</v>
      </c>
      <c r="B267" s="42" t="s">
        <v>135</v>
      </c>
      <c r="C267" s="65">
        <v>132500000</v>
      </c>
      <c r="D267" s="65">
        <f>D268+D270+D272+D277</f>
        <v>15575000</v>
      </c>
      <c r="E267" s="66"/>
      <c r="F267" s="81">
        <f t="shared" si="16"/>
        <v>15575000</v>
      </c>
      <c r="G267" s="81">
        <f t="shared" si="17"/>
        <v>116925000</v>
      </c>
      <c r="H267" s="83">
        <f t="shared" si="18"/>
        <v>11.754716981132075</v>
      </c>
      <c r="I267" s="82" t="s">
        <v>52</v>
      </c>
    </row>
    <row r="268" spans="1:9" ht="18.75" hidden="1" customHeight="1" x14ac:dyDescent="0.4">
      <c r="A268" s="35" t="s">
        <v>55</v>
      </c>
      <c r="B268" s="36" t="s">
        <v>56</v>
      </c>
      <c r="C268" s="59">
        <f>SUM(C269:C269)</f>
        <v>300000</v>
      </c>
      <c r="D268" s="59">
        <f>SUM(D269:D269)</f>
        <v>300000</v>
      </c>
      <c r="E268" s="67"/>
      <c r="F268" s="81">
        <f t="shared" si="16"/>
        <v>300000</v>
      </c>
      <c r="G268" s="81">
        <f t="shared" si="17"/>
        <v>0</v>
      </c>
      <c r="H268" s="83">
        <f t="shared" si="18"/>
        <v>100</v>
      </c>
      <c r="I268" s="82" t="s">
        <v>52</v>
      </c>
    </row>
    <row r="269" spans="1:9" ht="28.5" hidden="1" customHeight="1" x14ac:dyDescent="0.4">
      <c r="A269" s="31" t="s">
        <v>45</v>
      </c>
      <c r="B269" s="32" t="s">
        <v>203</v>
      </c>
      <c r="C269" s="54">
        <v>300000</v>
      </c>
      <c r="D269" s="54">
        <v>300000</v>
      </c>
      <c r="E269" s="55"/>
      <c r="F269" s="81">
        <f t="shared" si="16"/>
        <v>300000</v>
      </c>
      <c r="G269" s="81">
        <f t="shared" si="17"/>
        <v>0</v>
      </c>
      <c r="H269" s="83">
        <f t="shared" si="18"/>
        <v>100</v>
      </c>
      <c r="I269" s="82" t="s">
        <v>52</v>
      </c>
    </row>
    <row r="270" spans="1:9" ht="18.75" hidden="1" customHeight="1" x14ac:dyDescent="0.4">
      <c r="A270" s="35" t="s">
        <v>62</v>
      </c>
      <c r="B270" s="36" t="s">
        <v>63</v>
      </c>
      <c r="C270" s="59">
        <f>SUM(C271:C271)</f>
        <v>250000</v>
      </c>
      <c r="D270" s="59">
        <f>SUM(D271:D271)</f>
        <v>250000</v>
      </c>
      <c r="E270" s="67"/>
      <c r="F270" s="81">
        <f t="shared" si="16"/>
        <v>250000</v>
      </c>
      <c r="G270" s="81">
        <f t="shared" si="17"/>
        <v>0</v>
      </c>
      <c r="H270" s="83">
        <f t="shared" si="18"/>
        <v>100</v>
      </c>
      <c r="I270" s="82" t="s">
        <v>52</v>
      </c>
    </row>
    <row r="271" spans="1:9" ht="28.5" hidden="1" customHeight="1" x14ac:dyDescent="0.4">
      <c r="A271" s="31" t="s">
        <v>45</v>
      </c>
      <c r="B271" s="32" t="s">
        <v>204</v>
      </c>
      <c r="C271" s="54">
        <v>250000</v>
      </c>
      <c r="D271" s="54">
        <v>250000</v>
      </c>
      <c r="E271" s="55"/>
      <c r="F271" s="81">
        <f t="shared" si="16"/>
        <v>250000</v>
      </c>
      <c r="G271" s="81">
        <f t="shared" si="17"/>
        <v>0</v>
      </c>
      <c r="H271" s="83">
        <f t="shared" si="18"/>
        <v>100</v>
      </c>
      <c r="I271" s="82" t="s">
        <v>52</v>
      </c>
    </row>
    <row r="272" spans="1:9" ht="18.75" hidden="1" customHeight="1" x14ac:dyDescent="0.4">
      <c r="A272" s="35" t="s">
        <v>69</v>
      </c>
      <c r="B272" s="36" t="s">
        <v>70</v>
      </c>
      <c r="C272" s="59">
        <f>SUM(C273:C276)</f>
        <v>5800000</v>
      </c>
      <c r="D272" s="59">
        <f>SUM(D273:D276)</f>
        <v>5775000</v>
      </c>
      <c r="E272" s="67"/>
      <c r="F272" s="81">
        <f t="shared" si="16"/>
        <v>5775000</v>
      </c>
      <c r="G272" s="81">
        <f t="shared" si="17"/>
        <v>25000</v>
      </c>
      <c r="H272" s="83">
        <f t="shared" si="18"/>
        <v>99.568965517241381</v>
      </c>
      <c r="I272" s="82" t="s">
        <v>52</v>
      </c>
    </row>
    <row r="273" spans="1:9" ht="28.5" hidden="1" customHeight="1" x14ac:dyDescent="0.4">
      <c r="A273" s="31" t="s">
        <v>45</v>
      </c>
      <c r="B273" s="32" t="s">
        <v>205</v>
      </c>
      <c r="C273" s="54">
        <v>2400000</v>
      </c>
      <c r="D273" s="54">
        <v>2400000</v>
      </c>
      <c r="E273" s="55"/>
      <c r="F273" s="81">
        <f t="shared" si="16"/>
        <v>2400000</v>
      </c>
      <c r="G273" s="81">
        <f t="shared" si="17"/>
        <v>0</v>
      </c>
      <c r="H273" s="83">
        <f t="shared" si="18"/>
        <v>100</v>
      </c>
      <c r="I273" s="82" t="s">
        <v>52</v>
      </c>
    </row>
    <row r="274" spans="1:9" ht="28.5" hidden="1" customHeight="1" x14ac:dyDescent="0.4">
      <c r="A274" s="31" t="s">
        <v>45</v>
      </c>
      <c r="B274" s="32" t="s">
        <v>206</v>
      </c>
      <c r="C274" s="54">
        <v>1000000</v>
      </c>
      <c r="D274" s="54">
        <v>1000000</v>
      </c>
      <c r="E274" s="55"/>
      <c r="F274" s="81">
        <f t="shared" si="16"/>
        <v>1000000</v>
      </c>
      <c r="G274" s="81">
        <f t="shared" si="17"/>
        <v>0</v>
      </c>
      <c r="H274" s="83">
        <f t="shared" si="18"/>
        <v>100</v>
      </c>
      <c r="I274" s="82" t="s">
        <v>52</v>
      </c>
    </row>
    <row r="275" spans="1:9" ht="28.5" hidden="1" customHeight="1" x14ac:dyDescent="0.4">
      <c r="A275" s="31" t="s">
        <v>45</v>
      </c>
      <c r="B275" s="32" t="s">
        <v>207</v>
      </c>
      <c r="C275" s="54">
        <v>400000</v>
      </c>
      <c r="D275" s="54">
        <v>375000</v>
      </c>
      <c r="E275" s="55"/>
      <c r="F275" s="81">
        <f t="shared" si="16"/>
        <v>375000</v>
      </c>
      <c r="G275" s="81">
        <f t="shared" si="17"/>
        <v>25000</v>
      </c>
      <c r="H275" s="83">
        <f t="shared" si="18"/>
        <v>93.75</v>
      </c>
      <c r="I275" s="82" t="s">
        <v>52</v>
      </c>
    </row>
    <row r="276" spans="1:9" ht="28.5" hidden="1" customHeight="1" x14ac:dyDescent="0.4">
      <c r="A276" s="31" t="s">
        <v>45</v>
      </c>
      <c r="B276" s="32" t="s">
        <v>208</v>
      </c>
      <c r="C276" s="54">
        <v>2000000</v>
      </c>
      <c r="D276" s="54">
        <v>2000000</v>
      </c>
      <c r="E276" s="55"/>
      <c r="F276" s="81">
        <f t="shared" si="16"/>
        <v>2000000</v>
      </c>
      <c r="G276" s="81">
        <f t="shared" si="17"/>
        <v>0</v>
      </c>
      <c r="H276" s="83">
        <f t="shared" si="18"/>
        <v>100</v>
      </c>
      <c r="I276" s="82" t="s">
        <v>52</v>
      </c>
    </row>
    <row r="277" spans="1:9" ht="28.5" hidden="1" customHeight="1" x14ac:dyDescent="0.4">
      <c r="A277" s="35" t="s">
        <v>81</v>
      </c>
      <c r="B277" s="36" t="s">
        <v>82</v>
      </c>
      <c r="C277" s="59">
        <f>SUM(C278)</f>
        <v>9300000</v>
      </c>
      <c r="D277" s="59">
        <f>SUM(D278)</f>
        <v>9250000</v>
      </c>
      <c r="E277" s="67"/>
      <c r="F277" s="81">
        <f t="shared" si="16"/>
        <v>9250000</v>
      </c>
      <c r="G277" s="81">
        <f t="shared" si="17"/>
        <v>50000</v>
      </c>
      <c r="H277" s="83">
        <f t="shared" si="18"/>
        <v>99.462365591397855</v>
      </c>
      <c r="I277" s="82" t="s">
        <v>52</v>
      </c>
    </row>
    <row r="278" spans="1:9" ht="18.75" hidden="1" customHeight="1" x14ac:dyDescent="0.4">
      <c r="A278" s="31" t="s">
        <v>45</v>
      </c>
      <c r="B278" s="32" t="s">
        <v>183</v>
      </c>
      <c r="C278" s="54">
        <v>9300000</v>
      </c>
      <c r="D278" s="54">
        <v>9250000</v>
      </c>
      <c r="E278" s="55"/>
      <c r="F278" s="81">
        <f t="shared" si="16"/>
        <v>9250000</v>
      </c>
      <c r="G278" s="81">
        <f t="shared" si="17"/>
        <v>50000</v>
      </c>
      <c r="H278" s="83">
        <f t="shared" si="18"/>
        <v>99.462365591397855</v>
      </c>
      <c r="I278" s="82" t="s">
        <v>52</v>
      </c>
    </row>
    <row r="279" spans="1:9" ht="18.75" hidden="1" customHeight="1" x14ac:dyDescent="0.4">
      <c r="A279" s="41" t="s">
        <v>139</v>
      </c>
      <c r="B279" s="42" t="s">
        <v>245</v>
      </c>
      <c r="C279" s="65">
        <f>C280+C282+C285</f>
        <v>30700000</v>
      </c>
      <c r="D279" s="65">
        <f>D280+D282+D285</f>
        <v>16150000</v>
      </c>
      <c r="E279" s="66"/>
      <c r="F279" s="81">
        <f t="shared" si="16"/>
        <v>16150000</v>
      </c>
      <c r="G279" s="81">
        <f t="shared" si="17"/>
        <v>14550000</v>
      </c>
      <c r="H279" s="83">
        <f t="shared" si="18"/>
        <v>52.605863192182412</v>
      </c>
      <c r="I279" s="82" t="s">
        <v>52</v>
      </c>
    </row>
    <row r="280" spans="1:9" ht="18.75" hidden="1" customHeight="1" x14ac:dyDescent="0.4">
      <c r="A280" s="35" t="s">
        <v>55</v>
      </c>
      <c r="B280" s="36" t="s">
        <v>56</v>
      </c>
      <c r="C280" s="59">
        <f>SUM(C281:C281)</f>
        <v>4500000</v>
      </c>
      <c r="D280" s="59">
        <f>SUM(D281:D281)</f>
        <v>1250000</v>
      </c>
      <c r="E280" s="67"/>
      <c r="F280" s="81">
        <f t="shared" si="16"/>
        <v>1250000</v>
      </c>
      <c r="G280" s="81">
        <f t="shared" si="17"/>
        <v>3250000</v>
      </c>
      <c r="H280" s="83">
        <f t="shared" si="18"/>
        <v>27.777777777777779</v>
      </c>
      <c r="I280" s="82" t="s">
        <v>52</v>
      </c>
    </row>
    <row r="281" spans="1:9" ht="18.75" hidden="1" customHeight="1" x14ac:dyDescent="0.4">
      <c r="A281" s="31" t="s">
        <v>45</v>
      </c>
      <c r="B281" s="32" t="s">
        <v>184</v>
      </c>
      <c r="C281" s="54">
        <v>4500000</v>
      </c>
      <c r="D281" s="54">
        <v>1250000</v>
      </c>
      <c r="E281" s="55"/>
      <c r="F281" s="81">
        <f t="shared" si="16"/>
        <v>1250000</v>
      </c>
      <c r="G281" s="81">
        <f t="shared" si="17"/>
        <v>3250000</v>
      </c>
      <c r="H281" s="83">
        <f t="shared" si="18"/>
        <v>27.777777777777779</v>
      </c>
      <c r="I281" s="82" t="s">
        <v>52</v>
      </c>
    </row>
    <row r="282" spans="1:9" ht="18.75" hidden="1" customHeight="1" x14ac:dyDescent="0.4">
      <c r="A282" s="35" t="s">
        <v>62</v>
      </c>
      <c r="B282" s="36" t="s">
        <v>63</v>
      </c>
      <c r="C282" s="59">
        <f>SUM(C283:C284)</f>
        <v>5600000</v>
      </c>
      <c r="D282" s="59">
        <f>SUM(D283:D284)</f>
        <v>5500000</v>
      </c>
      <c r="E282" s="67"/>
      <c r="F282" s="81">
        <f t="shared" si="16"/>
        <v>5500000</v>
      </c>
      <c r="G282" s="81">
        <f t="shared" si="17"/>
        <v>100000</v>
      </c>
      <c r="H282" s="83">
        <f t="shared" si="18"/>
        <v>98.214285714285708</v>
      </c>
      <c r="I282" s="82" t="s">
        <v>52</v>
      </c>
    </row>
    <row r="283" spans="1:9" ht="18.75" hidden="1" customHeight="1" x14ac:dyDescent="0.4">
      <c r="A283" s="31" t="s">
        <v>45</v>
      </c>
      <c r="B283" s="32" t="s">
        <v>209</v>
      </c>
      <c r="C283" s="54">
        <v>5400000</v>
      </c>
      <c r="D283" s="54">
        <v>5300000</v>
      </c>
      <c r="E283" s="55"/>
      <c r="F283" s="81">
        <f t="shared" si="16"/>
        <v>5300000</v>
      </c>
      <c r="G283" s="81">
        <f t="shared" si="17"/>
        <v>100000</v>
      </c>
      <c r="H283" s="83">
        <f t="shared" si="18"/>
        <v>98.148148148148152</v>
      </c>
      <c r="I283" s="82" t="s">
        <v>52</v>
      </c>
    </row>
    <row r="284" spans="1:9" ht="18.75" hidden="1" customHeight="1" x14ac:dyDescent="0.4">
      <c r="A284" s="31" t="s">
        <v>45</v>
      </c>
      <c r="B284" s="32" t="s">
        <v>210</v>
      </c>
      <c r="C284" s="54">
        <v>200000</v>
      </c>
      <c r="D284" s="54">
        <v>200000</v>
      </c>
      <c r="E284" s="55"/>
      <c r="F284" s="81">
        <f t="shared" si="16"/>
        <v>200000</v>
      </c>
      <c r="G284" s="81">
        <f t="shared" si="17"/>
        <v>0</v>
      </c>
      <c r="H284" s="83">
        <f t="shared" si="18"/>
        <v>100</v>
      </c>
      <c r="I284" s="82" t="s">
        <v>52</v>
      </c>
    </row>
    <row r="285" spans="1:9" ht="18.75" hidden="1" customHeight="1" x14ac:dyDescent="0.4">
      <c r="A285" s="35" t="s">
        <v>69</v>
      </c>
      <c r="B285" s="36" t="s">
        <v>70</v>
      </c>
      <c r="C285" s="59">
        <f>SUM(C286:C290)</f>
        <v>20600000</v>
      </c>
      <c r="D285" s="59">
        <f>SUM(D286:D290)</f>
        <v>9400000</v>
      </c>
      <c r="E285" s="67"/>
      <c r="F285" s="81">
        <f t="shared" si="16"/>
        <v>9400000</v>
      </c>
      <c r="G285" s="81">
        <f t="shared" si="17"/>
        <v>11200000</v>
      </c>
      <c r="H285" s="83">
        <f t="shared" si="18"/>
        <v>45.631067961165051</v>
      </c>
      <c r="I285" s="82" t="s">
        <v>52</v>
      </c>
    </row>
    <row r="286" spans="1:9" ht="38.25" hidden="1" customHeight="1" x14ac:dyDescent="0.4">
      <c r="A286" s="31" t="s">
        <v>45</v>
      </c>
      <c r="B286" s="32" t="s">
        <v>211</v>
      </c>
      <c r="C286" s="54">
        <v>200000</v>
      </c>
      <c r="D286" s="54">
        <v>0</v>
      </c>
      <c r="E286" s="55"/>
      <c r="F286" s="81">
        <f t="shared" si="16"/>
        <v>0</v>
      </c>
      <c r="G286" s="81">
        <f t="shared" si="17"/>
        <v>200000</v>
      </c>
      <c r="H286" s="83">
        <f t="shared" si="18"/>
        <v>0</v>
      </c>
      <c r="I286" s="82" t="s">
        <v>52</v>
      </c>
    </row>
    <row r="287" spans="1:9" ht="18.75" hidden="1" customHeight="1" x14ac:dyDescent="0.4">
      <c r="A287" s="31" t="s">
        <v>45</v>
      </c>
      <c r="B287" s="32" t="s">
        <v>188</v>
      </c>
      <c r="C287" s="54">
        <v>1000000</v>
      </c>
      <c r="D287" s="54">
        <v>1000000</v>
      </c>
      <c r="E287" s="55"/>
      <c r="F287" s="81">
        <f t="shared" si="16"/>
        <v>1000000</v>
      </c>
      <c r="G287" s="81">
        <f t="shared" si="17"/>
        <v>0</v>
      </c>
      <c r="H287" s="83">
        <f t="shared" si="18"/>
        <v>100</v>
      </c>
      <c r="I287" s="82" t="s">
        <v>52</v>
      </c>
    </row>
    <row r="288" spans="1:9" ht="28.5" hidden="1" customHeight="1" x14ac:dyDescent="0.4">
      <c r="A288" s="31" t="s">
        <v>45</v>
      </c>
      <c r="B288" s="32" t="s">
        <v>212</v>
      </c>
      <c r="C288" s="54">
        <v>4600000</v>
      </c>
      <c r="D288" s="54">
        <v>4600000</v>
      </c>
      <c r="E288" s="55"/>
      <c r="F288" s="81">
        <f t="shared" si="16"/>
        <v>4600000</v>
      </c>
      <c r="G288" s="81">
        <f t="shared" si="17"/>
        <v>0</v>
      </c>
      <c r="H288" s="83">
        <f t="shared" si="18"/>
        <v>100</v>
      </c>
      <c r="I288" s="82" t="s">
        <v>52</v>
      </c>
    </row>
    <row r="289" spans="1:9" ht="28.5" hidden="1" customHeight="1" x14ac:dyDescent="0.4">
      <c r="A289" s="31" t="s">
        <v>45</v>
      </c>
      <c r="B289" s="32" t="s">
        <v>213</v>
      </c>
      <c r="C289" s="54">
        <v>1800000</v>
      </c>
      <c r="D289" s="54">
        <v>1800000</v>
      </c>
      <c r="E289" s="55"/>
      <c r="F289" s="81">
        <f t="shared" si="16"/>
        <v>1800000</v>
      </c>
      <c r="G289" s="81">
        <f t="shared" si="17"/>
        <v>0</v>
      </c>
      <c r="H289" s="83">
        <f t="shared" si="18"/>
        <v>100</v>
      </c>
      <c r="I289" s="82" t="s">
        <v>52</v>
      </c>
    </row>
    <row r="290" spans="1:9" ht="18.75" hidden="1" customHeight="1" x14ac:dyDescent="0.4">
      <c r="A290" s="31" t="s">
        <v>45</v>
      </c>
      <c r="B290" s="32" t="s">
        <v>214</v>
      </c>
      <c r="C290" s="54">
        <v>13000000</v>
      </c>
      <c r="D290" s="54">
        <v>2000000</v>
      </c>
      <c r="E290" s="55"/>
      <c r="F290" s="81">
        <f t="shared" si="16"/>
        <v>2000000</v>
      </c>
      <c r="G290" s="81">
        <f t="shared" si="17"/>
        <v>11000000</v>
      </c>
      <c r="H290" s="83">
        <f t="shared" si="18"/>
        <v>15.384615384615385</v>
      </c>
      <c r="I290" s="82" t="s">
        <v>52</v>
      </c>
    </row>
    <row r="291" spans="1:9" ht="18.75" hidden="1" customHeight="1" x14ac:dyDescent="0.4">
      <c r="A291" s="41" t="s">
        <v>142</v>
      </c>
      <c r="B291" s="42" t="s">
        <v>143</v>
      </c>
      <c r="C291" s="65">
        <v>473480000</v>
      </c>
      <c r="D291" s="65">
        <f>D292+D294+D299+D308</f>
        <v>191556500</v>
      </c>
      <c r="E291" s="66"/>
      <c r="F291" s="81">
        <f t="shared" si="16"/>
        <v>191556500</v>
      </c>
      <c r="G291" s="81">
        <f t="shared" si="17"/>
        <v>281923500</v>
      </c>
      <c r="H291" s="83">
        <f t="shared" si="18"/>
        <v>40.457147081186115</v>
      </c>
      <c r="I291" s="82" t="s">
        <v>52</v>
      </c>
    </row>
    <row r="292" spans="1:9" ht="18.75" hidden="1" customHeight="1" x14ac:dyDescent="0.4">
      <c r="A292" s="35" t="s">
        <v>55</v>
      </c>
      <c r="B292" s="36" t="s">
        <v>56</v>
      </c>
      <c r="C292" s="59">
        <f>SUM(C293)</f>
        <v>2500000</v>
      </c>
      <c r="D292" s="59">
        <f>SUM(D293)</f>
        <v>1300000</v>
      </c>
      <c r="E292" s="67"/>
      <c r="F292" s="81">
        <f t="shared" si="16"/>
        <v>1300000</v>
      </c>
      <c r="G292" s="81">
        <f t="shared" si="17"/>
        <v>1200000</v>
      </c>
      <c r="H292" s="83">
        <f t="shared" si="18"/>
        <v>52</v>
      </c>
      <c r="I292" s="82" t="s">
        <v>52</v>
      </c>
    </row>
    <row r="293" spans="1:9" ht="28.5" hidden="1" customHeight="1" x14ac:dyDescent="0.4">
      <c r="A293" s="31" t="s">
        <v>45</v>
      </c>
      <c r="B293" s="32" t="s">
        <v>215</v>
      </c>
      <c r="C293" s="54">
        <v>2500000</v>
      </c>
      <c r="D293" s="54">
        <v>1300000</v>
      </c>
      <c r="E293" s="55"/>
      <c r="F293" s="81">
        <f t="shared" si="16"/>
        <v>1300000</v>
      </c>
      <c r="G293" s="81">
        <f t="shared" si="17"/>
        <v>1200000</v>
      </c>
      <c r="H293" s="83">
        <f t="shared" si="18"/>
        <v>52</v>
      </c>
      <c r="I293" s="82" t="s">
        <v>52</v>
      </c>
    </row>
    <row r="294" spans="1:9" ht="18.75" hidden="1" customHeight="1" x14ac:dyDescent="0.4">
      <c r="A294" s="35" t="s">
        <v>62</v>
      </c>
      <c r="B294" s="36" t="s">
        <v>63</v>
      </c>
      <c r="C294" s="59">
        <f>SUM(C295:C298)</f>
        <v>242400000</v>
      </c>
      <c r="D294" s="59">
        <f>SUM(D295:D298)</f>
        <v>89700000</v>
      </c>
      <c r="E294" s="59">
        <f>SUM(E295:E298)</f>
        <v>0</v>
      </c>
      <c r="F294" s="81">
        <f t="shared" si="16"/>
        <v>89700000</v>
      </c>
      <c r="G294" s="81">
        <f t="shared" si="17"/>
        <v>152700000</v>
      </c>
      <c r="H294" s="83">
        <f t="shared" si="18"/>
        <v>37.004950495049506</v>
      </c>
      <c r="I294" s="82" t="s">
        <v>52</v>
      </c>
    </row>
    <row r="295" spans="1:9" ht="33" hidden="1" customHeight="1" x14ac:dyDescent="0.4">
      <c r="A295" s="31" t="s">
        <v>45</v>
      </c>
      <c r="B295" s="32" t="s">
        <v>216</v>
      </c>
      <c r="C295" s="54">
        <v>11200000</v>
      </c>
      <c r="D295" s="54">
        <v>10900000</v>
      </c>
      <c r="E295" s="55"/>
      <c r="F295" s="81">
        <f t="shared" si="16"/>
        <v>10900000</v>
      </c>
      <c r="G295" s="81">
        <f t="shared" si="17"/>
        <v>300000</v>
      </c>
      <c r="H295" s="83">
        <f t="shared" si="18"/>
        <v>97.321428571428569</v>
      </c>
      <c r="I295" s="82" t="s">
        <v>52</v>
      </c>
    </row>
    <row r="296" spans="1:9" ht="18.75" hidden="1" customHeight="1" x14ac:dyDescent="0.4">
      <c r="A296" s="31" t="s">
        <v>45</v>
      </c>
      <c r="B296" s="32" t="s">
        <v>217</v>
      </c>
      <c r="C296" s="54">
        <v>9800000</v>
      </c>
      <c r="D296" s="54">
        <v>9800000</v>
      </c>
      <c r="E296" s="54"/>
      <c r="F296" s="81">
        <f t="shared" ref="F296:F359" si="19">E296+D296</f>
        <v>9800000</v>
      </c>
      <c r="G296" s="81">
        <f t="shared" si="17"/>
        <v>0</v>
      </c>
      <c r="H296" s="83">
        <f t="shared" si="18"/>
        <v>100</v>
      </c>
      <c r="I296" s="82" t="s">
        <v>52</v>
      </c>
    </row>
    <row r="297" spans="1:9" ht="28.5" hidden="1" customHeight="1" x14ac:dyDescent="0.4">
      <c r="A297" s="31" t="s">
        <v>45</v>
      </c>
      <c r="B297" s="32" t="s">
        <v>218</v>
      </c>
      <c r="C297" s="54">
        <v>100800000</v>
      </c>
      <c r="D297" s="54">
        <v>38000000</v>
      </c>
      <c r="E297" s="54">
        <v>0</v>
      </c>
      <c r="F297" s="81">
        <f t="shared" si="19"/>
        <v>38000000</v>
      </c>
      <c r="G297" s="81">
        <f t="shared" si="17"/>
        <v>62800000</v>
      </c>
      <c r="H297" s="83">
        <f t="shared" si="18"/>
        <v>37.698412698412696</v>
      </c>
      <c r="I297" s="82" t="s">
        <v>52</v>
      </c>
    </row>
    <row r="298" spans="1:9" ht="18.75" hidden="1" customHeight="1" x14ac:dyDescent="0.4">
      <c r="A298" s="31" t="s">
        <v>45</v>
      </c>
      <c r="B298" s="32" t="s">
        <v>219</v>
      </c>
      <c r="C298" s="54">
        <v>120600000</v>
      </c>
      <c r="D298" s="54">
        <v>31000000</v>
      </c>
      <c r="E298" s="54">
        <v>0</v>
      </c>
      <c r="F298" s="81">
        <f t="shared" si="19"/>
        <v>31000000</v>
      </c>
      <c r="G298" s="81">
        <f t="shared" si="17"/>
        <v>89600000</v>
      </c>
      <c r="H298" s="83">
        <f t="shared" si="18"/>
        <v>25.70480928689884</v>
      </c>
      <c r="I298" s="82" t="s">
        <v>52</v>
      </c>
    </row>
    <row r="299" spans="1:9" ht="18.75" hidden="1" customHeight="1" x14ac:dyDescent="0.4">
      <c r="A299" s="35" t="s">
        <v>69</v>
      </c>
      <c r="B299" s="36" t="s">
        <v>70</v>
      </c>
      <c r="C299" s="76">
        <f>SUM(C300:C307)</f>
        <v>26000000</v>
      </c>
      <c r="D299" s="76">
        <f>SUM(D300:D307)</f>
        <v>7250000</v>
      </c>
      <c r="E299" s="54">
        <f>SUM(E300:E304)</f>
        <v>0</v>
      </c>
      <c r="F299" s="92">
        <f t="shared" si="19"/>
        <v>7250000</v>
      </c>
      <c r="G299" s="92">
        <f t="shared" si="17"/>
        <v>18750000</v>
      </c>
      <c r="H299" s="93">
        <f t="shared" si="18"/>
        <v>27.884615384615387</v>
      </c>
      <c r="I299" s="94" t="s">
        <v>52</v>
      </c>
    </row>
    <row r="300" spans="1:9" ht="28.5" hidden="1" customHeight="1" x14ac:dyDescent="0.4">
      <c r="A300" s="31" t="s">
        <v>45</v>
      </c>
      <c r="B300" s="32" t="s">
        <v>176</v>
      </c>
      <c r="C300" s="54">
        <v>700000</v>
      </c>
      <c r="D300" s="56">
        <v>550000</v>
      </c>
      <c r="E300" s="56">
        <v>0</v>
      </c>
      <c r="F300" s="81">
        <f t="shared" si="19"/>
        <v>550000</v>
      </c>
      <c r="G300" s="81">
        <f t="shared" ref="G300:G363" si="20">C300-F300</f>
        <v>150000</v>
      </c>
      <c r="H300" s="83">
        <f t="shared" ref="H300:H363" si="21">F300/C300*100</f>
        <v>78.571428571428569</v>
      </c>
      <c r="I300" s="82" t="s">
        <v>52</v>
      </c>
    </row>
    <row r="301" spans="1:9" ht="18.75" hidden="1" customHeight="1" x14ac:dyDescent="0.4">
      <c r="A301" s="31" t="s">
        <v>45</v>
      </c>
      <c r="B301" s="32" t="s">
        <v>220</v>
      </c>
      <c r="C301" s="54">
        <v>1000000</v>
      </c>
      <c r="D301" s="56">
        <v>1000000</v>
      </c>
      <c r="E301" s="56"/>
      <c r="F301" s="81">
        <f t="shared" si="19"/>
        <v>1000000</v>
      </c>
      <c r="G301" s="81">
        <f t="shared" si="20"/>
        <v>0</v>
      </c>
      <c r="H301" s="83">
        <f t="shared" si="21"/>
        <v>100</v>
      </c>
      <c r="I301" s="82" t="s">
        <v>52</v>
      </c>
    </row>
    <row r="302" spans="1:9" ht="18.75" hidden="1" customHeight="1" x14ac:dyDescent="0.4">
      <c r="A302" s="31" t="s">
        <v>45</v>
      </c>
      <c r="B302" s="32" t="s">
        <v>188</v>
      </c>
      <c r="C302" s="54">
        <v>11500000</v>
      </c>
      <c r="D302" s="56">
        <v>5500000</v>
      </c>
      <c r="E302" s="56"/>
      <c r="F302" s="81">
        <f t="shared" si="19"/>
        <v>5500000</v>
      </c>
      <c r="G302" s="81">
        <f t="shared" si="20"/>
        <v>6000000</v>
      </c>
      <c r="H302" s="83">
        <f t="shared" si="21"/>
        <v>47.826086956521742</v>
      </c>
      <c r="I302" s="82" t="s">
        <v>52</v>
      </c>
    </row>
    <row r="303" spans="1:9" ht="18.75" hidden="1" customHeight="1" x14ac:dyDescent="0.4">
      <c r="A303" s="31" t="s">
        <v>45</v>
      </c>
      <c r="B303" s="32" t="s">
        <v>195</v>
      </c>
      <c r="C303" s="54">
        <v>6600000</v>
      </c>
      <c r="D303" s="56"/>
      <c r="E303" s="56"/>
      <c r="F303" s="81">
        <f t="shared" si="19"/>
        <v>0</v>
      </c>
      <c r="G303" s="81">
        <f t="shared" si="20"/>
        <v>6600000</v>
      </c>
      <c r="H303" s="83">
        <f t="shared" si="21"/>
        <v>0</v>
      </c>
      <c r="I303" s="82" t="s">
        <v>52</v>
      </c>
    </row>
    <row r="304" spans="1:9" ht="28.5" hidden="1" customHeight="1" x14ac:dyDescent="0.4">
      <c r="A304" s="31" t="s">
        <v>45</v>
      </c>
      <c r="B304" s="32" t="s">
        <v>221</v>
      </c>
      <c r="C304" s="54">
        <v>200000</v>
      </c>
      <c r="D304" s="56">
        <v>200000</v>
      </c>
      <c r="E304" s="56"/>
      <c r="F304" s="81">
        <f t="shared" si="19"/>
        <v>200000</v>
      </c>
      <c r="G304" s="81">
        <f t="shared" si="20"/>
        <v>0</v>
      </c>
      <c r="H304" s="83">
        <f t="shared" si="21"/>
        <v>100</v>
      </c>
      <c r="I304" s="82" t="s">
        <v>52</v>
      </c>
    </row>
    <row r="305" spans="1:9" ht="18.75" hidden="1" customHeight="1" x14ac:dyDescent="0.4">
      <c r="A305" s="31"/>
      <c r="B305" s="85" t="s">
        <v>292</v>
      </c>
      <c r="C305" s="54">
        <v>1200000</v>
      </c>
      <c r="D305" s="56"/>
      <c r="E305" s="56"/>
      <c r="F305" s="81">
        <f t="shared" si="19"/>
        <v>0</v>
      </c>
      <c r="G305" s="81">
        <f t="shared" si="20"/>
        <v>1200000</v>
      </c>
      <c r="H305" s="83">
        <f t="shared" si="21"/>
        <v>0</v>
      </c>
      <c r="I305" s="82" t="s">
        <v>52</v>
      </c>
    </row>
    <row r="306" spans="1:9" ht="18.75" hidden="1" customHeight="1" x14ac:dyDescent="0.4">
      <c r="A306" s="31"/>
      <c r="B306" s="85" t="s">
        <v>293</v>
      </c>
      <c r="C306" s="54">
        <v>800000</v>
      </c>
      <c r="D306" s="56"/>
      <c r="E306" s="56"/>
      <c r="F306" s="81">
        <f t="shared" si="19"/>
        <v>0</v>
      </c>
      <c r="G306" s="81">
        <f t="shared" si="20"/>
        <v>800000</v>
      </c>
      <c r="H306" s="83">
        <f t="shared" si="21"/>
        <v>0</v>
      </c>
      <c r="I306" s="82" t="s">
        <v>52</v>
      </c>
    </row>
    <row r="307" spans="1:9" ht="18.75" hidden="1" customHeight="1" x14ac:dyDescent="0.4">
      <c r="A307" s="31"/>
      <c r="B307" s="85" t="s">
        <v>294</v>
      </c>
      <c r="C307" s="54">
        <v>4000000</v>
      </c>
      <c r="D307" s="56"/>
      <c r="E307" s="56"/>
      <c r="F307" s="81">
        <f t="shared" si="19"/>
        <v>0</v>
      </c>
      <c r="G307" s="81">
        <f t="shared" si="20"/>
        <v>4000000</v>
      </c>
      <c r="H307" s="83">
        <f t="shared" si="21"/>
        <v>0</v>
      </c>
      <c r="I307" s="82" t="s">
        <v>52</v>
      </c>
    </row>
    <row r="308" spans="1:9" ht="28.5" hidden="1" customHeight="1" x14ac:dyDescent="0.4">
      <c r="A308" s="35" t="s">
        <v>81</v>
      </c>
      <c r="B308" s="36" t="s">
        <v>82</v>
      </c>
      <c r="C308" s="76">
        <f>SUM(C309:C310)</f>
        <v>101780000</v>
      </c>
      <c r="D308" s="76">
        <f>SUM(D309:D310)</f>
        <v>93306500</v>
      </c>
      <c r="E308" s="76">
        <f>SUM(E309:E310)</f>
        <v>0</v>
      </c>
      <c r="F308" s="92">
        <f>E308+D308</f>
        <v>93306500</v>
      </c>
      <c r="G308" s="92">
        <f t="shared" si="20"/>
        <v>8473500</v>
      </c>
      <c r="H308" s="93">
        <f t="shared" si="21"/>
        <v>91.674690508940841</v>
      </c>
      <c r="I308" s="94" t="s">
        <v>52</v>
      </c>
    </row>
    <row r="309" spans="1:9" ht="18.75" hidden="1" customHeight="1" x14ac:dyDescent="0.4">
      <c r="A309" s="31" t="s">
        <v>45</v>
      </c>
      <c r="B309" s="32" t="s">
        <v>222</v>
      </c>
      <c r="C309" s="54">
        <v>69300000</v>
      </c>
      <c r="D309" s="56">
        <v>61031500</v>
      </c>
      <c r="E309" s="56">
        <v>0</v>
      </c>
      <c r="F309" s="81">
        <f t="shared" si="19"/>
        <v>61031500</v>
      </c>
      <c r="G309" s="81">
        <f t="shared" si="20"/>
        <v>8268500</v>
      </c>
      <c r="H309" s="83">
        <f t="shared" si="21"/>
        <v>88.068542568542568</v>
      </c>
      <c r="I309" s="82" t="s">
        <v>52</v>
      </c>
    </row>
    <row r="310" spans="1:9" ht="18.75" hidden="1" customHeight="1" x14ac:dyDescent="0.4">
      <c r="A310" s="31" t="s">
        <v>45</v>
      </c>
      <c r="B310" s="32" t="s">
        <v>223</v>
      </c>
      <c r="C310" s="54">
        <v>32480000</v>
      </c>
      <c r="D310" s="54">
        <v>32275000</v>
      </c>
      <c r="E310" s="55"/>
      <c r="F310" s="81">
        <f t="shared" si="19"/>
        <v>32275000</v>
      </c>
      <c r="G310" s="81">
        <f t="shared" si="20"/>
        <v>205000</v>
      </c>
      <c r="H310" s="83">
        <f t="shared" si="21"/>
        <v>99.368842364532014</v>
      </c>
      <c r="I310" s="82" t="s">
        <v>52</v>
      </c>
    </row>
    <row r="311" spans="1:9" ht="18.75" hidden="1" customHeight="1" x14ac:dyDescent="0.4">
      <c r="A311" s="41" t="s">
        <v>150</v>
      </c>
      <c r="B311" s="42" t="s">
        <v>226</v>
      </c>
      <c r="C311" s="65">
        <v>37900000</v>
      </c>
      <c r="D311" s="65">
        <f>D312</f>
        <v>0</v>
      </c>
      <c r="E311" s="66"/>
      <c r="F311" s="81">
        <f t="shared" si="19"/>
        <v>0</v>
      </c>
      <c r="G311" s="81">
        <f t="shared" si="20"/>
        <v>37900000</v>
      </c>
      <c r="H311" s="83">
        <f t="shared" si="21"/>
        <v>0</v>
      </c>
      <c r="I311" s="82" t="s">
        <v>52</v>
      </c>
    </row>
    <row r="312" spans="1:9" ht="18.75" hidden="1" customHeight="1" x14ac:dyDescent="0.4">
      <c r="A312" s="35" t="s">
        <v>55</v>
      </c>
      <c r="B312" s="36" t="s">
        <v>56</v>
      </c>
      <c r="C312" s="59">
        <f>SUM(C313)</f>
        <v>3000000</v>
      </c>
      <c r="D312" s="59">
        <f>SUM(D313)</f>
        <v>0</v>
      </c>
      <c r="E312" s="67"/>
      <c r="F312" s="81">
        <f t="shared" si="19"/>
        <v>0</v>
      </c>
      <c r="G312" s="81">
        <f t="shared" si="20"/>
        <v>3000000</v>
      </c>
      <c r="H312" s="83">
        <f t="shared" si="21"/>
        <v>0</v>
      </c>
      <c r="I312" s="82" t="s">
        <v>52</v>
      </c>
    </row>
    <row r="313" spans="1:9" ht="18.75" hidden="1" customHeight="1" x14ac:dyDescent="0.4">
      <c r="A313" s="31" t="s">
        <v>45</v>
      </c>
      <c r="B313" s="32" t="s">
        <v>227</v>
      </c>
      <c r="C313" s="54">
        <v>3000000</v>
      </c>
      <c r="D313" s="54">
        <v>0</v>
      </c>
      <c r="E313" s="55"/>
      <c r="F313" s="81">
        <f t="shared" si="19"/>
        <v>0</v>
      </c>
      <c r="G313" s="81">
        <f t="shared" si="20"/>
        <v>3000000</v>
      </c>
      <c r="H313" s="83">
        <f t="shared" si="21"/>
        <v>0</v>
      </c>
      <c r="I313" s="82" t="s">
        <v>52</v>
      </c>
    </row>
    <row r="314" spans="1:9" ht="18.75" hidden="1" customHeight="1" x14ac:dyDescent="0.4">
      <c r="A314" s="41" t="s">
        <v>159</v>
      </c>
      <c r="B314" s="42" t="s">
        <v>160</v>
      </c>
      <c r="C314" s="65">
        <f>C315+C317</f>
        <v>9120000</v>
      </c>
      <c r="D314" s="65">
        <f>D315+D317</f>
        <v>7928000</v>
      </c>
      <c r="E314" s="66"/>
      <c r="F314" s="81">
        <f t="shared" si="19"/>
        <v>7928000</v>
      </c>
      <c r="G314" s="81">
        <f t="shared" si="20"/>
        <v>1192000</v>
      </c>
      <c r="H314" s="83">
        <f t="shared" si="21"/>
        <v>86.929824561403507</v>
      </c>
      <c r="I314" s="82" t="s">
        <v>52</v>
      </c>
    </row>
    <row r="315" spans="1:9" ht="18.75" hidden="1" customHeight="1" x14ac:dyDescent="0.4">
      <c r="A315" s="35" t="s">
        <v>62</v>
      </c>
      <c r="B315" s="36" t="s">
        <v>63</v>
      </c>
      <c r="C315" s="59">
        <f>SUM(C316)</f>
        <v>5600000</v>
      </c>
      <c r="D315" s="59">
        <f>SUM(D316)</f>
        <v>5600000</v>
      </c>
      <c r="E315" s="67"/>
      <c r="F315" s="81">
        <f t="shared" si="19"/>
        <v>5600000</v>
      </c>
      <c r="G315" s="81">
        <f t="shared" si="20"/>
        <v>0</v>
      </c>
      <c r="H315" s="83">
        <f t="shared" si="21"/>
        <v>100</v>
      </c>
      <c r="I315" s="82" t="s">
        <v>52</v>
      </c>
    </row>
    <row r="316" spans="1:9" ht="28.5" hidden="1" customHeight="1" x14ac:dyDescent="0.4">
      <c r="A316" s="31" t="s">
        <v>45</v>
      </c>
      <c r="B316" s="32" t="s">
        <v>224</v>
      </c>
      <c r="C316" s="54">
        <v>5600000</v>
      </c>
      <c r="D316" s="54">
        <v>5600000</v>
      </c>
      <c r="E316" s="55"/>
      <c r="F316" s="81">
        <f t="shared" si="19"/>
        <v>5600000</v>
      </c>
      <c r="G316" s="81">
        <f t="shared" si="20"/>
        <v>0</v>
      </c>
      <c r="H316" s="83">
        <f t="shared" si="21"/>
        <v>100</v>
      </c>
      <c r="I316" s="82" t="s">
        <v>52</v>
      </c>
    </row>
    <row r="317" spans="1:9" ht="18.75" hidden="1" customHeight="1" x14ac:dyDescent="0.4">
      <c r="A317" s="35" t="s">
        <v>81</v>
      </c>
      <c r="B317" s="36" t="s">
        <v>82</v>
      </c>
      <c r="C317" s="59">
        <f>SUM(C318)</f>
        <v>3520000</v>
      </c>
      <c r="D317" s="59">
        <f>SUM(D318)</f>
        <v>2328000</v>
      </c>
      <c r="E317" s="59">
        <f>SUM(E318)</f>
        <v>0</v>
      </c>
      <c r="F317" s="81">
        <f t="shared" si="19"/>
        <v>2328000</v>
      </c>
      <c r="G317" s="81">
        <f t="shared" si="20"/>
        <v>1192000</v>
      </c>
      <c r="H317" s="83">
        <f t="shared" si="21"/>
        <v>66.13636363636364</v>
      </c>
      <c r="I317" s="82" t="s">
        <v>52</v>
      </c>
    </row>
    <row r="318" spans="1:9" ht="18.75" hidden="1" customHeight="1" x14ac:dyDescent="0.4">
      <c r="A318" s="31" t="s">
        <v>45</v>
      </c>
      <c r="B318" s="32" t="s">
        <v>225</v>
      </c>
      <c r="C318" s="54">
        <v>3520000</v>
      </c>
      <c r="D318" s="54">
        <v>2328000</v>
      </c>
      <c r="E318" s="56">
        <v>0</v>
      </c>
      <c r="F318" s="81">
        <f t="shared" si="19"/>
        <v>2328000</v>
      </c>
      <c r="G318" s="81">
        <f t="shared" si="20"/>
        <v>1192000</v>
      </c>
      <c r="H318" s="83">
        <f t="shared" si="21"/>
        <v>66.13636363636364</v>
      </c>
      <c r="I318" s="82" t="s">
        <v>52</v>
      </c>
    </row>
    <row r="319" spans="1:9" ht="28.5" hidden="1" customHeight="1" x14ac:dyDescent="0.4">
      <c r="A319" s="41" t="s">
        <v>161</v>
      </c>
      <c r="B319" s="42" t="s">
        <v>228</v>
      </c>
      <c r="C319" s="65">
        <v>13540000</v>
      </c>
      <c r="D319" s="65">
        <f>D320+D322</f>
        <v>6996000</v>
      </c>
      <c r="E319" s="55"/>
      <c r="F319" s="81">
        <f t="shared" si="19"/>
        <v>6996000</v>
      </c>
      <c r="G319" s="81">
        <f t="shared" si="20"/>
        <v>6544000</v>
      </c>
      <c r="H319" s="83">
        <f t="shared" si="21"/>
        <v>51.669128508124075</v>
      </c>
      <c r="I319" s="82" t="s">
        <v>52</v>
      </c>
    </row>
    <row r="320" spans="1:9" ht="18.75" hidden="1" customHeight="1" x14ac:dyDescent="0.4">
      <c r="A320" s="35" t="s">
        <v>62</v>
      </c>
      <c r="B320" s="36" t="s">
        <v>63</v>
      </c>
      <c r="C320" s="59">
        <f>SUM(C321:C321)</f>
        <v>4700000</v>
      </c>
      <c r="D320" s="59">
        <f>SUM(D321:D321)</f>
        <v>4700000</v>
      </c>
      <c r="E320" s="67"/>
      <c r="F320" s="81">
        <f t="shared" si="19"/>
        <v>4700000</v>
      </c>
      <c r="G320" s="81">
        <f t="shared" si="20"/>
        <v>0</v>
      </c>
      <c r="H320" s="83">
        <f t="shared" si="21"/>
        <v>100</v>
      </c>
      <c r="I320" s="82" t="s">
        <v>52</v>
      </c>
    </row>
    <row r="321" spans="1:9" ht="28.5" hidden="1" customHeight="1" x14ac:dyDescent="0.4">
      <c r="A321" s="31" t="s">
        <v>45</v>
      </c>
      <c r="B321" s="32" t="s">
        <v>224</v>
      </c>
      <c r="C321" s="54">
        <v>4700000</v>
      </c>
      <c r="D321" s="54">
        <v>4700000</v>
      </c>
      <c r="E321" s="55"/>
      <c r="F321" s="81">
        <f t="shared" si="19"/>
        <v>4700000</v>
      </c>
      <c r="G321" s="81">
        <f t="shared" si="20"/>
        <v>0</v>
      </c>
      <c r="H321" s="83">
        <f t="shared" si="21"/>
        <v>100</v>
      </c>
      <c r="I321" s="82" t="s">
        <v>52</v>
      </c>
    </row>
    <row r="322" spans="1:9" ht="18.75" hidden="1" customHeight="1" x14ac:dyDescent="0.4">
      <c r="A322" s="35" t="s">
        <v>81</v>
      </c>
      <c r="B322" s="36" t="s">
        <v>82</v>
      </c>
      <c r="C322" s="59">
        <f>SUM(C323)</f>
        <v>3000000</v>
      </c>
      <c r="D322" s="59">
        <f>SUM(D323)</f>
        <v>2296000</v>
      </c>
      <c r="E322" s="67"/>
      <c r="F322" s="81">
        <f t="shared" si="19"/>
        <v>2296000</v>
      </c>
      <c r="G322" s="81">
        <f t="shared" si="20"/>
        <v>704000</v>
      </c>
      <c r="H322" s="83">
        <f t="shared" si="21"/>
        <v>76.533333333333331</v>
      </c>
      <c r="I322" s="82" t="s">
        <v>52</v>
      </c>
    </row>
    <row r="323" spans="1:9" ht="18.75" hidden="1" customHeight="1" x14ac:dyDescent="0.4">
      <c r="A323" s="31" t="s">
        <v>45</v>
      </c>
      <c r="B323" s="32" t="s">
        <v>225</v>
      </c>
      <c r="C323" s="54">
        <v>3000000</v>
      </c>
      <c r="D323" s="54">
        <v>2296000</v>
      </c>
      <c r="E323" s="55"/>
      <c r="F323" s="81">
        <f t="shared" si="19"/>
        <v>2296000</v>
      </c>
      <c r="G323" s="81">
        <f t="shared" si="20"/>
        <v>704000</v>
      </c>
      <c r="H323" s="83">
        <f t="shared" si="21"/>
        <v>76.533333333333331</v>
      </c>
      <c r="I323" s="82" t="s">
        <v>52</v>
      </c>
    </row>
    <row r="324" spans="1:9" ht="28.5" hidden="1" customHeight="1" x14ac:dyDescent="0.4">
      <c r="A324" s="145" t="s">
        <v>229</v>
      </c>
      <c r="B324" s="146" t="s">
        <v>230</v>
      </c>
      <c r="C324" s="147">
        <v>465123000</v>
      </c>
      <c r="D324" s="147">
        <f>D325+D331+D338+D345+D352+D358+D365+D372+D380+D387+D393+D400</f>
        <v>48408000</v>
      </c>
      <c r="E324" s="148"/>
      <c r="F324" s="143">
        <f t="shared" si="19"/>
        <v>48408000</v>
      </c>
      <c r="G324" s="143">
        <f t="shared" si="20"/>
        <v>416715000</v>
      </c>
      <c r="H324" s="144">
        <f t="shared" si="21"/>
        <v>10.407569610619126</v>
      </c>
      <c r="I324" s="145" t="s">
        <v>52</v>
      </c>
    </row>
    <row r="325" spans="1:9" ht="18.75" hidden="1" customHeight="1" x14ac:dyDescent="0.4">
      <c r="A325" s="31" t="s">
        <v>106</v>
      </c>
      <c r="B325" s="32" t="s">
        <v>107</v>
      </c>
      <c r="C325" s="54">
        <v>8313000</v>
      </c>
      <c r="D325" s="54">
        <f>D326+D328</f>
        <v>1813000</v>
      </c>
      <c r="E325" s="55"/>
      <c r="F325" s="81">
        <f t="shared" si="19"/>
        <v>1813000</v>
      </c>
      <c r="G325" s="81">
        <f t="shared" si="20"/>
        <v>6500000</v>
      </c>
      <c r="H325" s="83">
        <f t="shared" si="21"/>
        <v>21.80921448333935</v>
      </c>
      <c r="I325" s="82" t="s">
        <v>52</v>
      </c>
    </row>
    <row r="326" spans="1:9" ht="18.75" hidden="1" customHeight="1" x14ac:dyDescent="0.4">
      <c r="A326" s="35" t="s">
        <v>55</v>
      </c>
      <c r="B326" s="36" t="s">
        <v>56</v>
      </c>
      <c r="C326" s="59">
        <f>SUM(C327)</f>
        <v>1353000</v>
      </c>
      <c r="D326" s="59">
        <f>SUM(D327)</f>
        <v>1353000</v>
      </c>
      <c r="E326" s="59">
        <f>SUM(E327)</f>
        <v>0</v>
      </c>
      <c r="F326" s="81">
        <f t="shared" si="19"/>
        <v>1353000</v>
      </c>
      <c r="G326" s="81">
        <f t="shared" si="20"/>
        <v>0</v>
      </c>
      <c r="H326" s="83">
        <f t="shared" si="21"/>
        <v>100</v>
      </c>
      <c r="I326" s="82" t="s">
        <v>52</v>
      </c>
    </row>
    <row r="327" spans="1:9" ht="18.75" hidden="1" customHeight="1" x14ac:dyDescent="0.4">
      <c r="A327" s="31" t="s">
        <v>45</v>
      </c>
      <c r="B327" s="32" t="s">
        <v>231</v>
      </c>
      <c r="C327" s="54">
        <v>1353000</v>
      </c>
      <c r="D327" s="54">
        <v>1353000</v>
      </c>
      <c r="E327" s="55"/>
      <c r="F327" s="81">
        <f t="shared" si="19"/>
        <v>1353000</v>
      </c>
      <c r="G327" s="81">
        <f t="shared" si="20"/>
        <v>0</v>
      </c>
      <c r="H327" s="83">
        <f t="shared" si="21"/>
        <v>100</v>
      </c>
      <c r="I327" s="82" t="s">
        <v>52</v>
      </c>
    </row>
    <row r="328" spans="1:9" ht="18.75" hidden="1" customHeight="1" x14ac:dyDescent="0.4">
      <c r="A328" s="35" t="s">
        <v>62</v>
      </c>
      <c r="B328" s="36" t="s">
        <v>63</v>
      </c>
      <c r="C328" s="59">
        <f>SUM(C329:C330)</f>
        <v>2520000</v>
      </c>
      <c r="D328" s="59">
        <f>SUM(D329:D330)</f>
        <v>460000</v>
      </c>
      <c r="E328" s="59">
        <f>SUM(E329:E330)</f>
        <v>0</v>
      </c>
      <c r="F328" s="81">
        <f t="shared" si="19"/>
        <v>460000</v>
      </c>
      <c r="G328" s="81">
        <f t="shared" si="20"/>
        <v>2060000</v>
      </c>
      <c r="H328" s="83">
        <f t="shared" si="21"/>
        <v>18.253968253968253</v>
      </c>
      <c r="I328" s="82" t="s">
        <v>52</v>
      </c>
    </row>
    <row r="329" spans="1:9" ht="18.75" hidden="1" customHeight="1" x14ac:dyDescent="0.4">
      <c r="A329" s="31" t="s">
        <v>45</v>
      </c>
      <c r="B329" s="32" t="s">
        <v>344</v>
      </c>
      <c r="C329" s="54">
        <v>1600000</v>
      </c>
      <c r="D329" s="54">
        <v>0</v>
      </c>
      <c r="E329" s="55"/>
      <c r="F329" s="81">
        <f t="shared" si="19"/>
        <v>0</v>
      </c>
      <c r="G329" s="81">
        <f t="shared" si="20"/>
        <v>1600000</v>
      </c>
      <c r="H329" s="83">
        <f t="shared" si="21"/>
        <v>0</v>
      </c>
      <c r="I329" s="82" t="s">
        <v>52</v>
      </c>
    </row>
    <row r="330" spans="1:9" ht="18.75" hidden="1" customHeight="1" x14ac:dyDescent="0.4">
      <c r="A330" s="31" t="s">
        <v>45</v>
      </c>
      <c r="B330" s="32" t="s">
        <v>232</v>
      </c>
      <c r="C330" s="54">
        <v>920000</v>
      </c>
      <c r="D330" s="54">
        <v>460000</v>
      </c>
      <c r="E330" s="56">
        <v>0</v>
      </c>
      <c r="F330" s="81">
        <f t="shared" si="19"/>
        <v>460000</v>
      </c>
      <c r="G330" s="81">
        <f t="shared" si="20"/>
        <v>460000</v>
      </c>
      <c r="H330" s="83">
        <f t="shared" si="21"/>
        <v>50</v>
      </c>
      <c r="I330" s="82" t="s">
        <v>52</v>
      </c>
    </row>
    <row r="331" spans="1:9" ht="34.5" hidden="1" customHeight="1" x14ac:dyDescent="0.4">
      <c r="A331" s="31" t="s">
        <v>114</v>
      </c>
      <c r="B331" s="32" t="s">
        <v>115</v>
      </c>
      <c r="C331" s="54">
        <v>10970000</v>
      </c>
      <c r="D331" s="54">
        <f>D332+D335</f>
        <v>3050000</v>
      </c>
      <c r="E331" s="56"/>
      <c r="F331" s="81">
        <f t="shared" si="19"/>
        <v>3050000</v>
      </c>
      <c r="G331" s="81">
        <f t="shared" si="20"/>
        <v>7920000</v>
      </c>
      <c r="H331" s="83">
        <f t="shared" si="21"/>
        <v>27.803099361896077</v>
      </c>
      <c r="I331" s="82" t="s">
        <v>52</v>
      </c>
    </row>
    <row r="332" spans="1:9" ht="18.75" hidden="1" customHeight="1" x14ac:dyDescent="0.4">
      <c r="A332" s="35" t="s">
        <v>55</v>
      </c>
      <c r="B332" s="36" t="s">
        <v>56</v>
      </c>
      <c r="C332" s="59">
        <f>SUM(C333:C334)</f>
        <v>3180000</v>
      </c>
      <c r="D332" s="59">
        <f>SUM(D333:D334)</f>
        <v>1530000</v>
      </c>
      <c r="E332" s="59">
        <f>SUM(E333:E334)</f>
        <v>0</v>
      </c>
      <c r="F332" s="81">
        <f t="shared" si="19"/>
        <v>1530000</v>
      </c>
      <c r="G332" s="81">
        <f t="shared" si="20"/>
        <v>1650000</v>
      </c>
      <c r="H332" s="83">
        <f t="shared" si="21"/>
        <v>48.113207547169814</v>
      </c>
      <c r="I332" s="82" t="s">
        <v>52</v>
      </c>
    </row>
    <row r="333" spans="1:9" ht="18.75" hidden="1" customHeight="1" x14ac:dyDescent="0.4">
      <c r="A333" s="31" t="s">
        <v>45</v>
      </c>
      <c r="B333" s="32" t="s">
        <v>233</v>
      </c>
      <c r="C333" s="54">
        <v>1650000</v>
      </c>
      <c r="D333" s="54">
        <v>0</v>
      </c>
      <c r="E333" s="56"/>
      <c r="F333" s="81">
        <f t="shared" si="19"/>
        <v>0</v>
      </c>
      <c r="G333" s="81">
        <f t="shared" si="20"/>
        <v>1650000</v>
      </c>
      <c r="H333" s="83">
        <f t="shared" si="21"/>
        <v>0</v>
      </c>
      <c r="I333" s="82" t="s">
        <v>52</v>
      </c>
    </row>
    <row r="334" spans="1:9" ht="28.5" hidden="1" customHeight="1" x14ac:dyDescent="0.4">
      <c r="A334" s="31" t="s">
        <v>45</v>
      </c>
      <c r="B334" s="32" t="s">
        <v>234</v>
      </c>
      <c r="C334" s="54">
        <v>1530000</v>
      </c>
      <c r="D334" s="54">
        <v>1530000</v>
      </c>
      <c r="E334" s="56">
        <v>0</v>
      </c>
      <c r="F334" s="81">
        <f t="shared" si="19"/>
        <v>1530000</v>
      </c>
      <c r="G334" s="81">
        <f t="shared" si="20"/>
        <v>0</v>
      </c>
      <c r="H334" s="83">
        <f t="shared" si="21"/>
        <v>100</v>
      </c>
      <c r="I334" s="82" t="s">
        <v>52</v>
      </c>
    </row>
    <row r="335" spans="1:9" ht="28.5" hidden="1" customHeight="1" x14ac:dyDescent="0.4">
      <c r="A335" s="35" t="s">
        <v>62</v>
      </c>
      <c r="B335" s="36" t="s">
        <v>63</v>
      </c>
      <c r="C335" s="59">
        <f>SUM(C336:C337)</f>
        <v>6260000</v>
      </c>
      <c r="D335" s="59">
        <f>SUM(D336:D337)</f>
        <v>1520000</v>
      </c>
      <c r="E335" s="59">
        <f>SUM(E336:E337)</f>
        <v>0</v>
      </c>
      <c r="F335" s="81">
        <f t="shared" si="19"/>
        <v>1520000</v>
      </c>
      <c r="G335" s="81">
        <f t="shared" si="20"/>
        <v>4740000</v>
      </c>
      <c r="H335" s="83">
        <f t="shared" si="21"/>
        <v>24.281150159744406</v>
      </c>
      <c r="I335" s="82" t="s">
        <v>52</v>
      </c>
    </row>
    <row r="336" spans="1:9" ht="18.75" hidden="1" customHeight="1" x14ac:dyDescent="0.4">
      <c r="A336" s="31" t="s">
        <v>45</v>
      </c>
      <c r="B336" s="32" t="s">
        <v>235</v>
      </c>
      <c r="C336" s="54">
        <v>3500000</v>
      </c>
      <c r="D336" s="54">
        <v>1090000</v>
      </c>
      <c r="E336" s="54">
        <v>0</v>
      </c>
      <c r="F336" s="81">
        <f t="shared" si="19"/>
        <v>1090000</v>
      </c>
      <c r="G336" s="81">
        <f t="shared" si="20"/>
        <v>2410000</v>
      </c>
      <c r="H336" s="83">
        <f t="shared" si="21"/>
        <v>31.142857142857146</v>
      </c>
      <c r="I336" s="82" t="s">
        <v>52</v>
      </c>
    </row>
    <row r="337" spans="1:9" ht="18.75" hidden="1" customHeight="1" x14ac:dyDescent="0.4">
      <c r="A337" s="31" t="s">
        <v>45</v>
      </c>
      <c r="B337" s="32" t="s">
        <v>236</v>
      </c>
      <c r="C337" s="54">
        <v>2760000</v>
      </c>
      <c r="D337" s="54">
        <v>430000</v>
      </c>
      <c r="E337" s="54">
        <v>0</v>
      </c>
      <c r="F337" s="81">
        <f t="shared" si="19"/>
        <v>430000</v>
      </c>
      <c r="G337" s="81">
        <f t="shared" si="20"/>
        <v>2330000</v>
      </c>
      <c r="H337" s="83">
        <f t="shared" si="21"/>
        <v>15.579710144927535</v>
      </c>
      <c r="I337" s="82" t="s">
        <v>52</v>
      </c>
    </row>
    <row r="338" spans="1:9" ht="18.75" hidden="1" customHeight="1" x14ac:dyDescent="0.4">
      <c r="A338" s="31" t="s">
        <v>118</v>
      </c>
      <c r="B338" s="32" t="s">
        <v>237</v>
      </c>
      <c r="C338" s="54">
        <v>10460000</v>
      </c>
      <c r="D338" s="54">
        <f>D339+D342</f>
        <v>2115000</v>
      </c>
      <c r="E338" s="54"/>
      <c r="F338" s="81">
        <f t="shared" si="19"/>
        <v>2115000</v>
      </c>
      <c r="G338" s="81">
        <f t="shared" si="20"/>
        <v>8345000</v>
      </c>
      <c r="H338" s="83">
        <f t="shared" si="21"/>
        <v>20.219885277246654</v>
      </c>
      <c r="I338" s="82" t="s">
        <v>52</v>
      </c>
    </row>
    <row r="339" spans="1:9" ht="18.75" hidden="1" customHeight="1" x14ac:dyDescent="0.4">
      <c r="A339" s="35" t="s">
        <v>55</v>
      </c>
      <c r="B339" s="36" t="s">
        <v>56</v>
      </c>
      <c r="C339" s="59">
        <f>SUM(C340:C341)</f>
        <v>2460000</v>
      </c>
      <c r="D339" s="59">
        <f>SUM(D340:D341)</f>
        <v>1140000</v>
      </c>
      <c r="E339" s="67"/>
      <c r="F339" s="81">
        <f t="shared" si="19"/>
        <v>1140000</v>
      </c>
      <c r="G339" s="81">
        <f t="shared" si="20"/>
        <v>1320000</v>
      </c>
      <c r="H339" s="83">
        <f t="shared" si="21"/>
        <v>46.341463414634148</v>
      </c>
      <c r="I339" s="82" t="s">
        <v>52</v>
      </c>
    </row>
    <row r="340" spans="1:9" ht="18.75" hidden="1" customHeight="1" x14ac:dyDescent="0.4">
      <c r="A340" s="31" t="s">
        <v>45</v>
      </c>
      <c r="B340" s="32" t="s">
        <v>238</v>
      </c>
      <c r="C340" s="54">
        <v>1230000</v>
      </c>
      <c r="D340" s="54">
        <v>1140000</v>
      </c>
      <c r="E340" s="55"/>
      <c r="F340" s="81">
        <f t="shared" si="19"/>
        <v>1140000</v>
      </c>
      <c r="G340" s="81">
        <f t="shared" si="20"/>
        <v>90000</v>
      </c>
      <c r="H340" s="83">
        <f t="shared" si="21"/>
        <v>92.682926829268297</v>
      </c>
      <c r="I340" s="82" t="s">
        <v>52</v>
      </c>
    </row>
    <row r="341" spans="1:9" ht="28.5" hidden="1" customHeight="1" x14ac:dyDescent="0.4">
      <c r="A341" s="31" t="s">
        <v>45</v>
      </c>
      <c r="B341" s="32" t="s">
        <v>239</v>
      </c>
      <c r="C341" s="54">
        <v>1230000</v>
      </c>
      <c r="D341" s="54" t="s">
        <v>45</v>
      </c>
      <c r="E341" s="55"/>
      <c r="F341" s="81"/>
      <c r="G341" s="81">
        <f t="shared" si="20"/>
        <v>1230000</v>
      </c>
      <c r="H341" s="83">
        <f t="shared" si="21"/>
        <v>0</v>
      </c>
      <c r="I341" s="82" t="s">
        <v>52</v>
      </c>
    </row>
    <row r="342" spans="1:9" ht="28.5" hidden="1" customHeight="1" x14ac:dyDescent="0.4">
      <c r="A342" s="35" t="s">
        <v>62</v>
      </c>
      <c r="B342" s="36" t="s">
        <v>63</v>
      </c>
      <c r="C342" s="59">
        <f>SUM(C343:C344)</f>
        <v>3290000</v>
      </c>
      <c r="D342" s="59">
        <f>SUM(D343:D344)</f>
        <v>975000</v>
      </c>
      <c r="E342" s="67"/>
      <c r="F342" s="81">
        <f t="shared" si="19"/>
        <v>975000</v>
      </c>
      <c r="G342" s="81">
        <f t="shared" si="20"/>
        <v>2315000</v>
      </c>
      <c r="H342" s="83">
        <f t="shared" si="21"/>
        <v>29.635258358662615</v>
      </c>
      <c r="I342" s="82" t="s">
        <v>52</v>
      </c>
    </row>
    <row r="343" spans="1:9" ht="18.75" hidden="1" customHeight="1" x14ac:dyDescent="0.4">
      <c r="A343" s="31" t="s">
        <v>45</v>
      </c>
      <c r="B343" s="32" t="s">
        <v>235</v>
      </c>
      <c r="C343" s="54">
        <v>2140000</v>
      </c>
      <c r="D343" s="54">
        <v>750000</v>
      </c>
      <c r="E343" s="55"/>
      <c r="F343" s="81">
        <f t="shared" si="19"/>
        <v>750000</v>
      </c>
      <c r="G343" s="81">
        <f t="shared" si="20"/>
        <v>1390000</v>
      </c>
      <c r="H343" s="83">
        <f t="shared" si="21"/>
        <v>35.046728971962615</v>
      </c>
      <c r="I343" s="82" t="s">
        <v>52</v>
      </c>
    </row>
    <row r="344" spans="1:9" ht="18.75" hidden="1" customHeight="1" x14ac:dyDescent="0.4">
      <c r="A344" s="31" t="s">
        <v>45</v>
      </c>
      <c r="B344" s="32" t="s">
        <v>240</v>
      </c>
      <c r="C344" s="54">
        <v>1150000</v>
      </c>
      <c r="D344" s="54">
        <v>225000</v>
      </c>
      <c r="E344" s="55"/>
      <c r="F344" s="81">
        <f t="shared" si="19"/>
        <v>225000</v>
      </c>
      <c r="G344" s="81">
        <f t="shared" si="20"/>
        <v>925000</v>
      </c>
      <c r="H344" s="83">
        <f t="shared" si="21"/>
        <v>19.565217391304348</v>
      </c>
      <c r="I344" s="82" t="s">
        <v>52</v>
      </c>
    </row>
    <row r="345" spans="1:9" ht="18.75" hidden="1" customHeight="1" x14ac:dyDescent="0.4">
      <c r="A345" s="31" t="s">
        <v>122</v>
      </c>
      <c r="B345" s="32" t="s">
        <v>123</v>
      </c>
      <c r="C345" s="54">
        <v>3720000</v>
      </c>
      <c r="D345" s="54">
        <f>D346+D349</f>
        <v>1700000</v>
      </c>
      <c r="E345" s="55"/>
      <c r="F345" s="81">
        <f t="shared" si="19"/>
        <v>1700000</v>
      </c>
      <c r="G345" s="81">
        <f t="shared" si="20"/>
        <v>2020000</v>
      </c>
      <c r="H345" s="83">
        <f t="shared" si="21"/>
        <v>45.698924731182792</v>
      </c>
      <c r="I345" s="82" t="s">
        <v>52</v>
      </c>
    </row>
    <row r="346" spans="1:9" ht="18.75" hidden="1" customHeight="1" x14ac:dyDescent="0.4">
      <c r="A346" s="35" t="s">
        <v>55</v>
      </c>
      <c r="B346" s="36" t="s">
        <v>56</v>
      </c>
      <c r="C346" s="59">
        <f>SUM(C347:C348)</f>
        <v>2850000</v>
      </c>
      <c r="D346" s="59">
        <f>SUM(D347:D348)</f>
        <v>1470000</v>
      </c>
      <c r="E346" s="59">
        <f t="shared" ref="E346:G346" si="22">SUM(E347:E348)</f>
        <v>0</v>
      </c>
      <c r="F346" s="96">
        <f t="shared" si="22"/>
        <v>1470000</v>
      </c>
      <c r="G346" s="96">
        <f t="shared" si="22"/>
        <v>1380000</v>
      </c>
      <c r="H346" s="83">
        <f t="shared" si="21"/>
        <v>51.578947368421055</v>
      </c>
      <c r="I346" s="82" t="s">
        <v>52</v>
      </c>
    </row>
    <row r="347" spans="1:9" ht="18.75" hidden="1" customHeight="1" x14ac:dyDescent="0.4">
      <c r="A347" s="31" t="s">
        <v>45</v>
      </c>
      <c r="B347" s="32" t="s">
        <v>241</v>
      </c>
      <c r="C347" s="54">
        <v>1470000</v>
      </c>
      <c r="D347" s="54">
        <f>[1]REAL!$F$348</f>
        <v>1470000</v>
      </c>
      <c r="E347" s="55"/>
      <c r="F347" s="81">
        <f t="shared" si="19"/>
        <v>1470000</v>
      </c>
      <c r="G347" s="81">
        <f t="shared" si="20"/>
        <v>0</v>
      </c>
      <c r="H347" s="83">
        <f t="shared" si="21"/>
        <v>100</v>
      </c>
      <c r="I347" s="82" t="s">
        <v>52</v>
      </c>
    </row>
    <row r="348" spans="1:9" ht="28.5" hidden="1" customHeight="1" x14ac:dyDescent="0.4">
      <c r="A348" s="31"/>
      <c r="B348" s="32" t="s">
        <v>241</v>
      </c>
      <c r="C348" s="54">
        <v>1380000</v>
      </c>
      <c r="D348" s="54"/>
      <c r="E348" s="55"/>
      <c r="F348" s="81"/>
      <c r="G348" s="81">
        <f t="shared" si="20"/>
        <v>1380000</v>
      </c>
      <c r="H348" s="83">
        <f t="shared" si="21"/>
        <v>0</v>
      </c>
      <c r="I348" s="82" t="s">
        <v>52</v>
      </c>
    </row>
    <row r="349" spans="1:9" ht="28.5" hidden="1" customHeight="1" x14ac:dyDescent="0.4">
      <c r="A349" s="35" t="s">
        <v>62</v>
      </c>
      <c r="B349" s="36" t="s">
        <v>63</v>
      </c>
      <c r="C349" s="59">
        <f>SUM(C350:C351)</f>
        <v>2550000</v>
      </c>
      <c r="D349" s="59">
        <f>SUM(D350:D351)</f>
        <v>230000</v>
      </c>
      <c r="E349" s="59">
        <f>SUM(E350:E351)</f>
        <v>0</v>
      </c>
      <c r="F349" s="81">
        <f t="shared" si="19"/>
        <v>230000</v>
      </c>
      <c r="G349" s="81">
        <f t="shared" si="20"/>
        <v>2320000</v>
      </c>
      <c r="H349" s="83">
        <f t="shared" si="21"/>
        <v>9.0196078431372548</v>
      </c>
      <c r="I349" s="82" t="s">
        <v>52</v>
      </c>
    </row>
    <row r="350" spans="1:9" ht="18.75" hidden="1" customHeight="1" x14ac:dyDescent="0.4">
      <c r="A350" s="31" t="s">
        <v>45</v>
      </c>
      <c r="B350" s="32" t="s">
        <v>235</v>
      </c>
      <c r="C350" s="54">
        <v>1800000</v>
      </c>
      <c r="D350" s="54">
        <v>0</v>
      </c>
      <c r="E350" s="56"/>
      <c r="F350" s="81">
        <f t="shared" si="19"/>
        <v>0</v>
      </c>
      <c r="G350" s="81">
        <f t="shared" si="20"/>
        <v>1800000</v>
      </c>
      <c r="H350" s="83">
        <f t="shared" si="21"/>
        <v>0</v>
      </c>
      <c r="I350" s="82" t="s">
        <v>52</v>
      </c>
    </row>
    <row r="351" spans="1:9" ht="19.5" hidden="1" customHeight="1" x14ac:dyDescent="0.4">
      <c r="A351" s="31" t="s">
        <v>45</v>
      </c>
      <c r="B351" s="32" t="s">
        <v>240</v>
      </c>
      <c r="C351" s="54">
        <v>750000</v>
      </c>
      <c r="D351" s="54">
        <v>230000</v>
      </c>
      <c r="E351" s="56">
        <v>0</v>
      </c>
      <c r="F351" s="81">
        <f t="shared" si="19"/>
        <v>230000</v>
      </c>
      <c r="G351" s="81">
        <f t="shared" si="20"/>
        <v>520000</v>
      </c>
      <c r="H351" s="83">
        <f t="shared" si="21"/>
        <v>30.666666666666664</v>
      </c>
      <c r="I351" s="82" t="s">
        <v>52</v>
      </c>
    </row>
    <row r="352" spans="1:9" ht="18.75" hidden="1" customHeight="1" x14ac:dyDescent="0.4">
      <c r="A352" s="31" t="s">
        <v>128</v>
      </c>
      <c r="B352" s="32" t="s">
        <v>129</v>
      </c>
      <c r="C352" s="54">
        <v>4990000</v>
      </c>
      <c r="D352" s="54">
        <f>D353+D355</f>
        <v>2000000</v>
      </c>
      <c r="E352" s="56"/>
      <c r="F352" s="81">
        <f t="shared" si="19"/>
        <v>2000000</v>
      </c>
      <c r="G352" s="81">
        <f t="shared" si="20"/>
        <v>2990000</v>
      </c>
      <c r="H352" s="83">
        <f t="shared" si="21"/>
        <v>40.080160320641284</v>
      </c>
      <c r="I352" s="82" t="s">
        <v>52</v>
      </c>
    </row>
    <row r="353" spans="1:9" ht="18.75" hidden="1" customHeight="1" x14ac:dyDescent="0.4">
      <c r="A353" s="35" t="s">
        <v>55</v>
      </c>
      <c r="B353" s="36" t="s">
        <v>56</v>
      </c>
      <c r="C353" s="59">
        <f>SUM(C354)</f>
        <v>1950000</v>
      </c>
      <c r="D353" s="59">
        <f>SUM(D354)</f>
        <v>0</v>
      </c>
      <c r="E353" s="67"/>
      <c r="F353" s="81">
        <f t="shared" si="19"/>
        <v>0</v>
      </c>
      <c r="G353" s="81">
        <f t="shared" si="20"/>
        <v>1950000</v>
      </c>
      <c r="H353" s="83">
        <f t="shared" si="21"/>
        <v>0</v>
      </c>
      <c r="I353" s="82" t="s">
        <v>52</v>
      </c>
    </row>
    <row r="354" spans="1:9" ht="28.5" hidden="1" customHeight="1" x14ac:dyDescent="0.4">
      <c r="A354" s="31" t="s">
        <v>45</v>
      </c>
      <c r="B354" s="32" t="s">
        <v>242</v>
      </c>
      <c r="C354" s="54">
        <v>1950000</v>
      </c>
      <c r="D354" s="54">
        <v>0</v>
      </c>
      <c r="E354" s="55"/>
      <c r="F354" s="81">
        <f t="shared" si="19"/>
        <v>0</v>
      </c>
      <c r="G354" s="81">
        <f t="shared" si="20"/>
        <v>1950000</v>
      </c>
      <c r="H354" s="83">
        <f t="shared" si="21"/>
        <v>0</v>
      </c>
      <c r="I354" s="82" t="s">
        <v>52</v>
      </c>
    </row>
    <row r="355" spans="1:9" ht="18.75" hidden="1" customHeight="1" x14ac:dyDescent="0.4">
      <c r="A355" s="35" t="s">
        <v>62</v>
      </c>
      <c r="B355" s="36" t="s">
        <v>63</v>
      </c>
      <c r="C355" s="59">
        <f>SUM(C356:C357)</f>
        <v>2000000</v>
      </c>
      <c r="D355" s="59">
        <f>SUM(D356:D357)</f>
        <v>2000000</v>
      </c>
      <c r="E355" s="67"/>
      <c r="F355" s="81">
        <f t="shared" si="19"/>
        <v>2000000</v>
      </c>
      <c r="G355" s="81">
        <f t="shared" si="20"/>
        <v>0</v>
      </c>
      <c r="H355" s="83">
        <f t="shared" si="21"/>
        <v>100</v>
      </c>
      <c r="I355" s="82" t="s">
        <v>52</v>
      </c>
    </row>
    <row r="356" spans="1:9" ht="18.75" hidden="1" customHeight="1" x14ac:dyDescent="0.4">
      <c r="A356" s="31" t="s">
        <v>45</v>
      </c>
      <c r="B356" s="32" t="s">
        <v>235</v>
      </c>
      <c r="C356" s="54">
        <v>1080000</v>
      </c>
      <c r="D356" s="54">
        <v>1080000</v>
      </c>
      <c r="E356" s="55"/>
      <c r="F356" s="81">
        <f t="shared" si="19"/>
        <v>1080000</v>
      </c>
      <c r="G356" s="81">
        <f t="shared" si="20"/>
        <v>0</v>
      </c>
      <c r="H356" s="83">
        <f t="shared" si="21"/>
        <v>100</v>
      </c>
      <c r="I356" s="82" t="s">
        <v>52</v>
      </c>
    </row>
    <row r="357" spans="1:9" ht="28.5" hidden="1" customHeight="1" x14ac:dyDescent="0.4">
      <c r="A357" s="31" t="s">
        <v>45</v>
      </c>
      <c r="B357" s="32" t="s">
        <v>243</v>
      </c>
      <c r="C357" s="54">
        <v>920000</v>
      </c>
      <c r="D357" s="54">
        <v>920000</v>
      </c>
      <c r="E357" s="55"/>
      <c r="F357" s="81">
        <f t="shared" si="19"/>
        <v>920000</v>
      </c>
      <c r="G357" s="81">
        <f t="shared" si="20"/>
        <v>0</v>
      </c>
      <c r="H357" s="83">
        <f t="shared" si="21"/>
        <v>100</v>
      </c>
      <c r="I357" s="82" t="s">
        <v>52</v>
      </c>
    </row>
    <row r="358" spans="1:9" ht="18.75" hidden="1" customHeight="1" x14ac:dyDescent="0.4">
      <c r="A358" s="31" t="s">
        <v>134</v>
      </c>
      <c r="B358" s="32" t="s">
        <v>135</v>
      </c>
      <c r="C358" s="54">
        <v>12180000</v>
      </c>
      <c r="D358" s="54">
        <f>D359+D362</f>
        <v>5725000</v>
      </c>
      <c r="E358" s="55"/>
      <c r="F358" s="81">
        <f t="shared" si="19"/>
        <v>5725000</v>
      </c>
      <c r="G358" s="81">
        <f t="shared" si="20"/>
        <v>6455000</v>
      </c>
      <c r="H358" s="83">
        <f t="shared" si="21"/>
        <v>47.003284072249592</v>
      </c>
      <c r="I358" s="82" t="s">
        <v>52</v>
      </c>
    </row>
    <row r="359" spans="1:9" ht="18.75" hidden="1" customHeight="1" x14ac:dyDescent="0.4">
      <c r="A359" s="35" t="s">
        <v>55</v>
      </c>
      <c r="B359" s="36" t="s">
        <v>56</v>
      </c>
      <c r="C359" s="59">
        <f>SUM(C360:C361)</f>
        <v>3690000</v>
      </c>
      <c r="D359" s="59">
        <f>SUM(D360:D361)</f>
        <v>1665000</v>
      </c>
      <c r="E359" s="59">
        <f>SUM(E360:E361)</f>
        <v>0</v>
      </c>
      <c r="F359" s="81">
        <f t="shared" si="19"/>
        <v>1665000</v>
      </c>
      <c r="G359" s="81">
        <f t="shared" si="20"/>
        <v>2025000</v>
      </c>
      <c r="H359" s="83">
        <f t="shared" si="21"/>
        <v>45.121951219512198</v>
      </c>
      <c r="I359" s="82" t="s">
        <v>52</v>
      </c>
    </row>
    <row r="360" spans="1:9" ht="18.75" hidden="1" customHeight="1" x14ac:dyDescent="0.4">
      <c r="A360" s="31" t="s">
        <v>45</v>
      </c>
      <c r="B360" s="32" t="s">
        <v>231</v>
      </c>
      <c r="C360" s="54">
        <v>2070000</v>
      </c>
      <c r="D360" s="54">
        <v>0</v>
      </c>
      <c r="E360" s="56"/>
      <c r="F360" s="81">
        <f t="shared" ref="F360:F405" si="23">E360+D360</f>
        <v>0</v>
      </c>
      <c r="G360" s="81">
        <f t="shared" si="20"/>
        <v>2070000</v>
      </c>
      <c r="H360" s="83">
        <f t="shared" si="21"/>
        <v>0</v>
      </c>
      <c r="I360" s="82" t="s">
        <v>52</v>
      </c>
    </row>
    <row r="361" spans="1:9" ht="18.75" hidden="1" customHeight="1" x14ac:dyDescent="0.4">
      <c r="A361" s="31" t="s">
        <v>45</v>
      </c>
      <c r="B361" s="32" t="s">
        <v>244</v>
      </c>
      <c r="C361" s="54">
        <v>1620000</v>
      </c>
      <c r="D361" s="54">
        <v>1665000</v>
      </c>
      <c r="E361" s="56">
        <v>0</v>
      </c>
      <c r="F361" s="81">
        <f t="shared" si="23"/>
        <v>1665000</v>
      </c>
      <c r="G361" s="81">
        <f t="shared" si="20"/>
        <v>-45000</v>
      </c>
      <c r="H361" s="83">
        <f t="shared" si="21"/>
        <v>102.77777777777777</v>
      </c>
      <c r="I361" s="82" t="s">
        <v>52</v>
      </c>
    </row>
    <row r="362" spans="1:9" ht="18.75" hidden="1" customHeight="1" x14ac:dyDescent="0.4">
      <c r="A362" s="35" t="s">
        <v>62</v>
      </c>
      <c r="B362" s="36" t="s">
        <v>63</v>
      </c>
      <c r="C362" s="59">
        <f>SUM(C363:C364)</f>
        <v>10220000</v>
      </c>
      <c r="D362" s="59">
        <f>SUM(D363:D364)</f>
        <v>4060000</v>
      </c>
      <c r="E362" s="59">
        <f>SUM(E363:E364)</f>
        <v>0</v>
      </c>
      <c r="F362" s="81">
        <f t="shared" si="23"/>
        <v>4060000</v>
      </c>
      <c r="G362" s="81">
        <f t="shared" si="20"/>
        <v>6160000</v>
      </c>
      <c r="H362" s="83">
        <f t="shared" si="21"/>
        <v>39.726027397260275</v>
      </c>
      <c r="I362" s="82" t="s">
        <v>52</v>
      </c>
    </row>
    <row r="363" spans="1:9" ht="18.75" hidden="1" customHeight="1" x14ac:dyDescent="0.4">
      <c r="A363" s="31" t="s">
        <v>45</v>
      </c>
      <c r="B363" s="32" t="s">
        <v>235</v>
      </c>
      <c r="C363" s="54">
        <v>7000000</v>
      </c>
      <c r="D363" s="54">
        <v>2680000</v>
      </c>
      <c r="E363" s="54"/>
      <c r="F363" s="81">
        <f t="shared" si="23"/>
        <v>2680000</v>
      </c>
      <c r="G363" s="81">
        <f t="shared" si="20"/>
        <v>4320000</v>
      </c>
      <c r="H363" s="83">
        <f t="shared" si="21"/>
        <v>38.285714285714285</v>
      </c>
      <c r="I363" s="82" t="s">
        <v>52</v>
      </c>
    </row>
    <row r="364" spans="1:9" ht="18.75" hidden="1" customHeight="1" x14ac:dyDescent="0.4">
      <c r="A364" s="31" t="s">
        <v>45</v>
      </c>
      <c r="B364" s="32" t="s">
        <v>240</v>
      </c>
      <c r="C364" s="54">
        <v>3220000</v>
      </c>
      <c r="D364" s="54">
        <v>1380000</v>
      </c>
      <c r="E364" s="54"/>
      <c r="F364" s="81">
        <f t="shared" si="23"/>
        <v>1380000</v>
      </c>
      <c r="G364" s="81">
        <f t="shared" ref="G364:G406" si="24">C364-F364</f>
        <v>1840000</v>
      </c>
      <c r="H364" s="83">
        <f t="shared" ref="H364:H406" si="25">F364/C364*100</f>
        <v>42.857142857142854</v>
      </c>
      <c r="I364" s="82" t="s">
        <v>52</v>
      </c>
    </row>
    <row r="365" spans="1:9" ht="18.75" hidden="1" customHeight="1" x14ac:dyDescent="0.4">
      <c r="A365" s="31" t="s">
        <v>139</v>
      </c>
      <c r="B365" s="32" t="s">
        <v>245</v>
      </c>
      <c r="C365" s="54">
        <v>9300000</v>
      </c>
      <c r="D365" s="54">
        <f>D366+D369</f>
        <v>4885000</v>
      </c>
      <c r="E365" s="55"/>
      <c r="F365" s="81">
        <f t="shared" si="23"/>
        <v>4885000</v>
      </c>
      <c r="G365" s="81">
        <f t="shared" si="24"/>
        <v>4415000</v>
      </c>
      <c r="H365" s="83">
        <f t="shared" si="25"/>
        <v>52.526881720430104</v>
      </c>
      <c r="I365" s="82" t="s">
        <v>52</v>
      </c>
    </row>
    <row r="366" spans="1:9" ht="18.75" hidden="1" customHeight="1" x14ac:dyDescent="0.4">
      <c r="A366" s="35" t="s">
        <v>55</v>
      </c>
      <c r="B366" s="36" t="s">
        <v>56</v>
      </c>
      <c r="C366" s="59">
        <f>SUM(C367:C368)</f>
        <v>3300000</v>
      </c>
      <c r="D366" s="59">
        <f>SUM(D367:D368)</f>
        <v>3270000</v>
      </c>
      <c r="E366" s="67"/>
      <c r="F366" s="81">
        <f t="shared" si="23"/>
        <v>3270000</v>
      </c>
      <c r="G366" s="81">
        <f t="shared" si="24"/>
        <v>30000</v>
      </c>
      <c r="H366" s="83">
        <f t="shared" si="25"/>
        <v>99.090909090909093</v>
      </c>
      <c r="I366" s="82" t="s">
        <v>52</v>
      </c>
    </row>
    <row r="367" spans="1:9" ht="28.5" hidden="1" customHeight="1" x14ac:dyDescent="0.4">
      <c r="A367" s="31" t="s">
        <v>45</v>
      </c>
      <c r="B367" s="32" t="s">
        <v>246</v>
      </c>
      <c r="C367" s="54">
        <v>1650000</v>
      </c>
      <c r="D367" s="54">
        <v>1620000</v>
      </c>
      <c r="E367" s="55"/>
      <c r="F367" s="81">
        <f t="shared" si="23"/>
        <v>1620000</v>
      </c>
      <c r="G367" s="81">
        <f t="shared" si="24"/>
        <v>30000</v>
      </c>
      <c r="H367" s="83">
        <f t="shared" si="25"/>
        <v>98.181818181818187</v>
      </c>
      <c r="I367" s="82" t="s">
        <v>52</v>
      </c>
    </row>
    <row r="368" spans="1:9" ht="28.5" hidden="1" customHeight="1" x14ac:dyDescent="0.4">
      <c r="A368" s="31" t="s">
        <v>45</v>
      </c>
      <c r="B368" s="32" t="s">
        <v>247</v>
      </c>
      <c r="C368" s="54">
        <v>1650000</v>
      </c>
      <c r="D368" s="54">
        <v>1650000</v>
      </c>
      <c r="E368" s="55"/>
      <c r="F368" s="81">
        <f t="shared" si="23"/>
        <v>1650000</v>
      </c>
      <c r="G368" s="81">
        <f t="shared" si="24"/>
        <v>0</v>
      </c>
      <c r="H368" s="83">
        <f t="shared" si="25"/>
        <v>100</v>
      </c>
      <c r="I368" s="82" t="s">
        <v>52</v>
      </c>
    </row>
    <row r="369" spans="1:9" ht="18.75" hidden="1" customHeight="1" x14ac:dyDescent="0.4">
      <c r="A369" s="35" t="s">
        <v>62</v>
      </c>
      <c r="B369" s="36" t="s">
        <v>63</v>
      </c>
      <c r="C369" s="59">
        <f>SUM(C370:C371)</f>
        <v>4820000</v>
      </c>
      <c r="D369" s="59">
        <f>SUM(D370:D371)</f>
        <v>1615000</v>
      </c>
      <c r="E369" s="67"/>
      <c r="F369" s="81">
        <f t="shared" si="23"/>
        <v>1615000</v>
      </c>
      <c r="G369" s="81">
        <f t="shared" si="24"/>
        <v>3205000</v>
      </c>
      <c r="H369" s="83">
        <f t="shared" si="25"/>
        <v>33.50622406639004</v>
      </c>
      <c r="I369" s="82" t="s">
        <v>52</v>
      </c>
    </row>
    <row r="370" spans="1:9" ht="28.5" hidden="1" customHeight="1" x14ac:dyDescent="0.4">
      <c r="A370" s="31" t="s">
        <v>45</v>
      </c>
      <c r="B370" s="32" t="s">
        <v>248</v>
      </c>
      <c r="C370" s="54">
        <v>3670000</v>
      </c>
      <c r="D370" s="54">
        <v>1065000</v>
      </c>
      <c r="E370" s="55"/>
      <c r="F370" s="81">
        <f t="shared" si="23"/>
        <v>1065000</v>
      </c>
      <c r="G370" s="81">
        <f t="shared" si="24"/>
        <v>2605000</v>
      </c>
      <c r="H370" s="83">
        <f t="shared" si="25"/>
        <v>29.019073569482291</v>
      </c>
      <c r="I370" s="82" t="s">
        <v>52</v>
      </c>
    </row>
    <row r="371" spans="1:9" ht="28.5" hidden="1" customHeight="1" x14ac:dyDescent="0.4">
      <c r="A371" s="31" t="s">
        <v>45</v>
      </c>
      <c r="B371" s="32" t="s">
        <v>249</v>
      </c>
      <c r="C371" s="54">
        <v>1150000</v>
      </c>
      <c r="D371" s="54">
        <v>550000</v>
      </c>
      <c r="E371" s="55"/>
      <c r="F371" s="81">
        <f t="shared" si="23"/>
        <v>550000</v>
      </c>
      <c r="G371" s="81">
        <f t="shared" si="24"/>
        <v>600000</v>
      </c>
      <c r="H371" s="83">
        <f t="shared" si="25"/>
        <v>47.826086956521742</v>
      </c>
      <c r="I371" s="82" t="s">
        <v>52</v>
      </c>
    </row>
    <row r="372" spans="1:9" ht="18.75" hidden="1" customHeight="1" x14ac:dyDescent="0.4">
      <c r="A372" s="31" t="s">
        <v>145</v>
      </c>
      <c r="B372" s="32" t="s">
        <v>146</v>
      </c>
      <c r="C372" s="54">
        <v>25905000</v>
      </c>
      <c r="D372" s="54">
        <f>+D373+D377</f>
        <v>10030000</v>
      </c>
      <c r="E372" s="55"/>
      <c r="F372" s="81">
        <f t="shared" si="23"/>
        <v>10030000</v>
      </c>
      <c r="G372" s="81">
        <f t="shared" si="24"/>
        <v>15875000</v>
      </c>
      <c r="H372" s="83">
        <f t="shared" si="25"/>
        <v>38.718394132406871</v>
      </c>
      <c r="I372" s="82" t="s">
        <v>52</v>
      </c>
    </row>
    <row r="373" spans="1:9" ht="18.75" hidden="1" customHeight="1" x14ac:dyDescent="0.4">
      <c r="A373" s="35" t="s">
        <v>55</v>
      </c>
      <c r="B373" s="36" t="s">
        <v>56</v>
      </c>
      <c r="C373" s="59">
        <f>SUM(C374:C376)</f>
        <v>15420000</v>
      </c>
      <c r="D373" s="59">
        <f>SUM(D374:D376)</f>
        <v>7490000</v>
      </c>
      <c r="E373" s="59">
        <f>SUM(E374:E376)</f>
        <v>0</v>
      </c>
      <c r="F373" s="81">
        <f t="shared" si="23"/>
        <v>7490000</v>
      </c>
      <c r="G373" s="81">
        <f t="shared" si="24"/>
        <v>7930000</v>
      </c>
      <c r="H373" s="83">
        <f t="shared" si="25"/>
        <v>48.573281452658883</v>
      </c>
      <c r="I373" s="82" t="s">
        <v>52</v>
      </c>
    </row>
    <row r="374" spans="1:9" ht="18.75" hidden="1" customHeight="1" x14ac:dyDescent="0.4">
      <c r="A374" s="31" t="s">
        <v>45</v>
      </c>
      <c r="B374" s="32" t="s">
        <v>250</v>
      </c>
      <c r="C374" s="54">
        <v>4500000</v>
      </c>
      <c r="D374" s="54">
        <v>4140000</v>
      </c>
      <c r="E374" s="56">
        <v>0</v>
      </c>
      <c r="F374" s="81"/>
      <c r="G374" s="81">
        <f t="shared" si="24"/>
        <v>4500000</v>
      </c>
      <c r="H374" s="83">
        <f t="shared" si="25"/>
        <v>0</v>
      </c>
      <c r="I374" s="82" t="s">
        <v>52</v>
      </c>
    </row>
    <row r="375" spans="1:9" ht="18.75" hidden="1" customHeight="1" x14ac:dyDescent="0.4">
      <c r="A375" s="31" t="s">
        <v>45</v>
      </c>
      <c r="B375" s="32" t="s">
        <v>251</v>
      </c>
      <c r="C375" s="54">
        <v>7560000</v>
      </c>
      <c r="D375" s="54" t="s">
        <v>45</v>
      </c>
      <c r="E375" s="81"/>
      <c r="F375" s="81"/>
      <c r="G375" s="81">
        <f t="shared" si="24"/>
        <v>7560000</v>
      </c>
      <c r="H375" s="83">
        <f t="shared" si="25"/>
        <v>0</v>
      </c>
      <c r="I375" s="82" t="s">
        <v>52</v>
      </c>
    </row>
    <row r="376" spans="1:9" ht="18.75" hidden="1" customHeight="1" x14ac:dyDescent="0.4">
      <c r="A376" s="31" t="s">
        <v>45</v>
      </c>
      <c r="B376" s="32" t="s">
        <v>252</v>
      </c>
      <c r="C376" s="54">
        <v>3360000</v>
      </c>
      <c r="D376" s="54">
        <v>3350000</v>
      </c>
      <c r="E376" s="81">
        <v>0</v>
      </c>
      <c r="F376" s="81">
        <f t="shared" si="23"/>
        <v>3350000</v>
      </c>
      <c r="G376" s="81">
        <f t="shared" si="24"/>
        <v>10000</v>
      </c>
      <c r="H376" s="83">
        <f t="shared" si="25"/>
        <v>99.702380952380949</v>
      </c>
      <c r="I376" s="82" t="s">
        <v>52</v>
      </c>
    </row>
    <row r="377" spans="1:9" ht="18.75" hidden="1" customHeight="1" x14ac:dyDescent="0.4">
      <c r="A377" s="35" t="s">
        <v>62</v>
      </c>
      <c r="B377" s="36" t="s">
        <v>63</v>
      </c>
      <c r="C377" s="59">
        <f>SUM(C378:C379)</f>
        <v>20360000</v>
      </c>
      <c r="D377" s="59">
        <f>SUM(D378:D379)</f>
        <v>2540000</v>
      </c>
      <c r="E377" s="59">
        <f>SUM(E378:E379)</f>
        <v>0</v>
      </c>
      <c r="F377" s="81">
        <f t="shared" si="23"/>
        <v>2540000</v>
      </c>
      <c r="G377" s="81">
        <f t="shared" si="24"/>
        <v>17820000</v>
      </c>
      <c r="H377" s="83">
        <f t="shared" si="25"/>
        <v>12.475442043222005</v>
      </c>
      <c r="I377" s="82" t="s">
        <v>52</v>
      </c>
    </row>
    <row r="378" spans="1:9" ht="18.75" hidden="1" customHeight="1" x14ac:dyDescent="0.4">
      <c r="A378" s="31" t="s">
        <v>45</v>
      </c>
      <c r="B378" s="32" t="s">
        <v>253</v>
      </c>
      <c r="C378" s="54">
        <v>5520000</v>
      </c>
      <c r="D378" s="54">
        <v>600000</v>
      </c>
      <c r="E378" s="54"/>
      <c r="F378" s="81">
        <f t="shared" si="23"/>
        <v>600000</v>
      </c>
      <c r="G378" s="81">
        <f t="shared" si="24"/>
        <v>4920000</v>
      </c>
      <c r="H378" s="83">
        <f t="shared" si="25"/>
        <v>10.869565217391305</v>
      </c>
      <c r="I378" s="82" t="s">
        <v>52</v>
      </c>
    </row>
    <row r="379" spans="1:9" ht="18.75" hidden="1" customHeight="1" x14ac:dyDescent="0.4">
      <c r="A379" s="31" t="s">
        <v>45</v>
      </c>
      <c r="B379" s="32" t="s">
        <v>254</v>
      </c>
      <c r="C379" s="54">
        <v>14840000</v>
      </c>
      <c r="D379" s="54">
        <v>1940000</v>
      </c>
      <c r="E379" s="54"/>
      <c r="F379" s="81">
        <f t="shared" si="23"/>
        <v>1940000</v>
      </c>
      <c r="G379" s="81">
        <f t="shared" si="24"/>
        <v>12900000</v>
      </c>
      <c r="H379" s="83">
        <f t="shared" si="25"/>
        <v>13.072776280323451</v>
      </c>
      <c r="I379" s="82" t="s">
        <v>52</v>
      </c>
    </row>
    <row r="380" spans="1:9" ht="18.75" hidden="1" customHeight="1" x14ac:dyDescent="0.4">
      <c r="A380" s="31" t="s">
        <v>150</v>
      </c>
      <c r="B380" s="32" t="s">
        <v>255</v>
      </c>
      <c r="C380" s="54">
        <v>5420000</v>
      </c>
      <c r="D380" s="54">
        <f>+D381+D384</f>
        <v>2900000</v>
      </c>
      <c r="E380" s="55"/>
      <c r="F380" s="81">
        <f t="shared" si="23"/>
        <v>2900000</v>
      </c>
      <c r="G380" s="81">
        <f t="shared" si="24"/>
        <v>2520000</v>
      </c>
      <c r="H380" s="83">
        <f t="shared" si="25"/>
        <v>53.505535055350549</v>
      </c>
      <c r="I380" s="82" t="s">
        <v>52</v>
      </c>
    </row>
    <row r="381" spans="1:9" ht="18.75" hidden="1" customHeight="1" x14ac:dyDescent="0.4">
      <c r="A381" s="35" t="s">
        <v>55</v>
      </c>
      <c r="B381" s="36" t="s">
        <v>56</v>
      </c>
      <c r="C381" s="59">
        <f>SUM(C382:C383)</f>
        <v>4060000</v>
      </c>
      <c r="D381" s="59">
        <f>SUM(D382:D383)</f>
        <v>2700000</v>
      </c>
      <c r="E381" s="67"/>
      <c r="F381" s="81">
        <f t="shared" si="23"/>
        <v>2700000</v>
      </c>
      <c r="G381" s="81">
        <f t="shared" si="24"/>
        <v>1360000</v>
      </c>
      <c r="H381" s="83">
        <f t="shared" si="25"/>
        <v>66.502463054187189</v>
      </c>
      <c r="I381" s="82" t="s">
        <v>52</v>
      </c>
    </row>
    <row r="382" spans="1:9" ht="28.5" hidden="1" customHeight="1" x14ac:dyDescent="0.4">
      <c r="A382" s="31" t="s">
        <v>45</v>
      </c>
      <c r="B382" s="32" t="s">
        <v>256</v>
      </c>
      <c r="C382" s="54">
        <v>2700000</v>
      </c>
      <c r="D382" s="54">
        <v>2700000</v>
      </c>
      <c r="E382" s="55"/>
      <c r="F382" s="81">
        <f t="shared" si="23"/>
        <v>2700000</v>
      </c>
      <c r="G382" s="81">
        <f t="shared" si="24"/>
        <v>0</v>
      </c>
      <c r="H382" s="83">
        <f t="shared" si="25"/>
        <v>100</v>
      </c>
      <c r="I382" s="82" t="s">
        <v>52</v>
      </c>
    </row>
    <row r="383" spans="1:9" ht="28.5" hidden="1" customHeight="1" x14ac:dyDescent="0.4">
      <c r="A383" s="31"/>
      <c r="B383" s="85" t="s">
        <v>266</v>
      </c>
      <c r="C383" s="54">
        <v>1360000</v>
      </c>
      <c r="D383" s="54"/>
      <c r="E383" s="55"/>
      <c r="F383" s="81"/>
      <c r="G383" s="81">
        <f t="shared" si="24"/>
        <v>1360000</v>
      </c>
      <c r="H383" s="83">
        <f t="shared" si="25"/>
        <v>0</v>
      </c>
      <c r="I383" s="82" t="s">
        <v>52</v>
      </c>
    </row>
    <row r="384" spans="1:9" ht="18.75" hidden="1" customHeight="1" x14ac:dyDescent="0.4">
      <c r="A384" s="35" t="s">
        <v>62</v>
      </c>
      <c r="B384" s="36" t="s">
        <v>63</v>
      </c>
      <c r="C384" s="59">
        <f>SUM(C385:C386)</f>
        <v>2040000</v>
      </c>
      <c r="D384" s="59">
        <f>SUM(D385:D386)</f>
        <v>200000</v>
      </c>
      <c r="E384" s="67"/>
      <c r="F384" s="81">
        <f t="shared" si="23"/>
        <v>200000</v>
      </c>
      <c r="G384" s="81">
        <f t="shared" si="24"/>
        <v>1840000</v>
      </c>
      <c r="H384" s="83">
        <f t="shared" si="25"/>
        <v>9.8039215686274517</v>
      </c>
      <c r="I384" s="82" t="s">
        <v>52</v>
      </c>
    </row>
    <row r="385" spans="1:9" ht="18.75" hidden="1" customHeight="1" x14ac:dyDescent="0.4">
      <c r="A385" s="31" t="s">
        <v>45</v>
      </c>
      <c r="B385" s="32" t="s">
        <v>257</v>
      </c>
      <c r="C385" s="54">
        <v>460000</v>
      </c>
      <c r="D385" s="54">
        <v>50000</v>
      </c>
      <c r="E385" s="55"/>
      <c r="F385" s="81">
        <f t="shared" si="23"/>
        <v>50000</v>
      </c>
      <c r="G385" s="81">
        <f t="shared" si="24"/>
        <v>410000</v>
      </c>
      <c r="H385" s="83">
        <f t="shared" si="25"/>
        <v>10.869565217391305</v>
      </c>
      <c r="I385" s="82" t="s">
        <v>52</v>
      </c>
    </row>
    <row r="386" spans="1:9" ht="18.75" hidden="1" customHeight="1" x14ac:dyDescent="0.4">
      <c r="A386" s="31" t="s">
        <v>45</v>
      </c>
      <c r="B386" s="32" t="s">
        <v>254</v>
      </c>
      <c r="C386" s="54">
        <v>1580000</v>
      </c>
      <c r="D386" s="54">
        <v>150000</v>
      </c>
      <c r="E386" s="55"/>
      <c r="F386" s="81">
        <f t="shared" si="23"/>
        <v>150000</v>
      </c>
      <c r="G386" s="81">
        <f t="shared" si="24"/>
        <v>1430000</v>
      </c>
      <c r="H386" s="83">
        <f t="shared" si="25"/>
        <v>9.4936708860759502</v>
      </c>
      <c r="I386" s="82" t="s">
        <v>52</v>
      </c>
    </row>
    <row r="387" spans="1:9" ht="28.5" hidden="1" customHeight="1" x14ac:dyDescent="0.4">
      <c r="A387" s="31" t="s">
        <v>155</v>
      </c>
      <c r="B387" s="32" t="s">
        <v>258</v>
      </c>
      <c r="C387" s="54">
        <v>3355000</v>
      </c>
      <c r="D387" s="54">
        <f>D388+D390</f>
        <v>3220000</v>
      </c>
      <c r="E387" s="55"/>
      <c r="F387" s="81">
        <f t="shared" si="23"/>
        <v>3220000</v>
      </c>
      <c r="G387" s="81">
        <f t="shared" si="24"/>
        <v>135000</v>
      </c>
      <c r="H387" s="83">
        <f t="shared" si="25"/>
        <v>95.97615499254843</v>
      </c>
      <c r="I387" s="82" t="s">
        <v>52</v>
      </c>
    </row>
    <row r="388" spans="1:9" ht="18.75" hidden="1" customHeight="1" x14ac:dyDescent="0.4">
      <c r="A388" s="35" t="s">
        <v>55</v>
      </c>
      <c r="B388" s="36" t="s">
        <v>56</v>
      </c>
      <c r="C388" s="59">
        <f>SUM(C389)</f>
        <v>1980000</v>
      </c>
      <c r="D388" s="59">
        <f>SUM(D389)</f>
        <v>1980000</v>
      </c>
      <c r="E388" s="59">
        <f>SUM(E389)</f>
        <v>0</v>
      </c>
      <c r="F388" s="81">
        <f t="shared" si="23"/>
        <v>1980000</v>
      </c>
      <c r="G388" s="81">
        <f t="shared" si="24"/>
        <v>0</v>
      </c>
      <c r="H388" s="83">
        <f t="shared" si="25"/>
        <v>100</v>
      </c>
      <c r="I388" s="82" t="s">
        <v>52</v>
      </c>
    </row>
    <row r="389" spans="1:9" ht="28.5" hidden="1" customHeight="1" x14ac:dyDescent="0.4">
      <c r="A389" s="31" t="s">
        <v>45</v>
      </c>
      <c r="B389" s="32" t="s">
        <v>259</v>
      </c>
      <c r="C389" s="54">
        <v>1980000</v>
      </c>
      <c r="D389" s="54">
        <v>1980000</v>
      </c>
      <c r="E389" s="56">
        <v>0</v>
      </c>
      <c r="F389" s="81">
        <f t="shared" si="23"/>
        <v>1980000</v>
      </c>
      <c r="G389" s="81">
        <f t="shared" si="24"/>
        <v>0</v>
      </c>
      <c r="H389" s="83">
        <f t="shared" si="25"/>
        <v>100</v>
      </c>
      <c r="I389" s="82" t="s">
        <v>52</v>
      </c>
    </row>
    <row r="390" spans="1:9" ht="18.75" hidden="1" customHeight="1" x14ac:dyDescent="0.4">
      <c r="A390" s="35" t="s">
        <v>62</v>
      </c>
      <c r="B390" s="36" t="s">
        <v>63</v>
      </c>
      <c r="C390" s="59">
        <f>SUM(C391:C392)</f>
        <v>1240000</v>
      </c>
      <c r="D390" s="59">
        <f>SUM(D391:D392)</f>
        <v>1240000</v>
      </c>
      <c r="E390" s="56"/>
      <c r="F390" s="81">
        <f t="shared" si="23"/>
        <v>1240000</v>
      </c>
      <c r="G390" s="81">
        <f t="shared" si="24"/>
        <v>0</v>
      </c>
      <c r="H390" s="83">
        <f t="shared" si="25"/>
        <v>100</v>
      </c>
      <c r="I390" s="82" t="s">
        <v>52</v>
      </c>
    </row>
    <row r="391" spans="1:9" ht="18.75" hidden="1" customHeight="1" x14ac:dyDescent="0.4">
      <c r="A391" s="31" t="s">
        <v>45</v>
      </c>
      <c r="B391" s="32" t="s">
        <v>253</v>
      </c>
      <c r="C391" s="54">
        <v>300000</v>
      </c>
      <c r="D391" s="54">
        <v>300000</v>
      </c>
      <c r="E391" s="55"/>
      <c r="F391" s="81">
        <f t="shared" si="23"/>
        <v>300000</v>
      </c>
      <c r="G391" s="81">
        <f t="shared" si="24"/>
        <v>0</v>
      </c>
      <c r="H391" s="83">
        <f t="shared" si="25"/>
        <v>100</v>
      </c>
      <c r="I391" s="82" t="s">
        <v>52</v>
      </c>
    </row>
    <row r="392" spans="1:9" ht="18.75" hidden="1" customHeight="1" x14ac:dyDescent="0.4">
      <c r="A392" s="31" t="s">
        <v>45</v>
      </c>
      <c r="B392" s="32" t="s">
        <v>254</v>
      </c>
      <c r="C392" s="54">
        <v>940000</v>
      </c>
      <c r="D392" s="54">
        <v>940000</v>
      </c>
      <c r="E392" s="55"/>
      <c r="F392" s="81">
        <f t="shared" si="23"/>
        <v>940000</v>
      </c>
      <c r="G392" s="81">
        <f t="shared" si="24"/>
        <v>0</v>
      </c>
      <c r="H392" s="83">
        <f t="shared" si="25"/>
        <v>100</v>
      </c>
      <c r="I392" s="82" t="s">
        <v>52</v>
      </c>
    </row>
    <row r="393" spans="1:9" ht="28.5" hidden="1" customHeight="1" x14ac:dyDescent="0.4">
      <c r="A393" s="31" t="s">
        <v>159</v>
      </c>
      <c r="B393" s="32" t="s">
        <v>260</v>
      </c>
      <c r="C393" s="54">
        <f>C394+C397</f>
        <v>5570000</v>
      </c>
      <c r="D393" s="54">
        <f>D394+D397</f>
        <v>5570000</v>
      </c>
      <c r="E393" s="55"/>
      <c r="F393" s="81">
        <f t="shared" si="23"/>
        <v>5570000</v>
      </c>
      <c r="G393" s="81">
        <f t="shared" si="24"/>
        <v>0</v>
      </c>
      <c r="H393" s="83">
        <f t="shared" si="25"/>
        <v>100</v>
      </c>
      <c r="I393" s="82" t="s">
        <v>52</v>
      </c>
    </row>
    <row r="394" spans="1:9" ht="18.75" hidden="1" customHeight="1" x14ac:dyDescent="0.4">
      <c r="A394" s="35" t="s">
        <v>55</v>
      </c>
      <c r="B394" s="36" t="s">
        <v>56</v>
      </c>
      <c r="C394" s="59">
        <f>SUM(C395:C396)</f>
        <v>5300000</v>
      </c>
      <c r="D394" s="59">
        <f>SUM(D395:D396)</f>
        <v>5300000</v>
      </c>
      <c r="E394" s="67"/>
      <c r="F394" s="81">
        <f t="shared" si="23"/>
        <v>5300000</v>
      </c>
      <c r="G394" s="81">
        <f t="shared" si="24"/>
        <v>0</v>
      </c>
      <c r="H394" s="83">
        <f t="shared" si="25"/>
        <v>100</v>
      </c>
      <c r="I394" s="82" t="s">
        <v>52</v>
      </c>
    </row>
    <row r="395" spans="1:9" ht="28.5" hidden="1" customHeight="1" x14ac:dyDescent="0.4">
      <c r="A395" s="31" t="s">
        <v>45</v>
      </c>
      <c r="B395" s="32" t="s">
        <v>261</v>
      </c>
      <c r="C395" s="54">
        <v>1340000</v>
      </c>
      <c r="D395" s="54">
        <v>1340000</v>
      </c>
      <c r="E395" s="55"/>
      <c r="F395" s="81">
        <f t="shared" si="23"/>
        <v>1340000</v>
      </c>
      <c r="G395" s="81">
        <f t="shared" si="24"/>
        <v>0</v>
      </c>
      <c r="H395" s="83">
        <f t="shared" si="25"/>
        <v>100</v>
      </c>
      <c r="I395" s="82" t="s">
        <v>52</v>
      </c>
    </row>
    <row r="396" spans="1:9" ht="18.75" hidden="1" customHeight="1" x14ac:dyDescent="0.4">
      <c r="A396" s="31" t="s">
        <v>45</v>
      </c>
      <c r="B396" s="32" t="s">
        <v>262</v>
      </c>
      <c r="C396" s="54">
        <v>3960000</v>
      </c>
      <c r="D396" s="54">
        <v>3960000</v>
      </c>
      <c r="E396" s="55"/>
      <c r="F396" s="81">
        <f t="shared" si="23"/>
        <v>3960000</v>
      </c>
      <c r="G396" s="81">
        <f t="shared" si="24"/>
        <v>0</v>
      </c>
      <c r="H396" s="83">
        <f t="shared" si="25"/>
        <v>100</v>
      </c>
      <c r="I396" s="82" t="s">
        <v>52</v>
      </c>
    </row>
    <row r="397" spans="1:9" ht="18.75" hidden="1" customHeight="1" x14ac:dyDescent="0.4">
      <c r="A397" s="35" t="s">
        <v>62</v>
      </c>
      <c r="B397" s="36" t="s">
        <v>63</v>
      </c>
      <c r="C397" s="59">
        <f>SUM(C398:C399)</f>
        <v>270000</v>
      </c>
      <c r="D397" s="59">
        <f>SUM(D398:D399)</f>
        <v>270000</v>
      </c>
      <c r="E397" s="67"/>
      <c r="F397" s="81">
        <f t="shared" si="23"/>
        <v>270000</v>
      </c>
      <c r="G397" s="81">
        <f t="shared" si="24"/>
        <v>0</v>
      </c>
      <c r="H397" s="83">
        <f t="shared" si="25"/>
        <v>100</v>
      </c>
      <c r="I397" s="82" t="s">
        <v>52</v>
      </c>
    </row>
    <row r="398" spans="1:9" ht="18.75" hidden="1" customHeight="1" x14ac:dyDescent="0.4">
      <c r="A398" s="31" t="s">
        <v>45</v>
      </c>
      <c r="B398" s="32" t="s">
        <v>263</v>
      </c>
      <c r="C398" s="54">
        <v>50000</v>
      </c>
      <c r="D398" s="54">
        <v>50000</v>
      </c>
      <c r="E398" s="55"/>
      <c r="F398" s="81">
        <f t="shared" si="23"/>
        <v>50000</v>
      </c>
      <c r="G398" s="81">
        <f t="shared" si="24"/>
        <v>0</v>
      </c>
      <c r="H398" s="83">
        <f t="shared" si="25"/>
        <v>100</v>
      </c>
      <c r="I398" s="82" t="s">
        <v>52</v>
      </c>
    </row>
    <row r="399" spans="1:9" ht="18.75" hidden="1" customHeight="1" x14ac:dyDescent="0.4">
      <c r="A399" s="31" t="s">
        <v>45</v>
      </c>
      <c r="B399" s="32" t="s">
        <v>264</v>
      </c>
      <c r="C399" s="54">
        <v>220000</v>
      </c>
      <c r="D399" s="54">
        <v>220000</v>
      </c>
      <c r="E399" s="55"/>
      <c r="F399" s="81">
        <f t="shared" si="23"/>
        <v>220000</v>
      </c>
      <c r="G399" s="81">
        <f t="shared" si="24"/>
        <v>0</v>
      </c>
      <c r="H399" s="83">
        <f t="shared" si="25"/>
        <v>100</v>
      </c>
      <c r="I399" s="82" t="s">
        <v>52</v>
      </c>
    </row>
    <row r="400" spans="1:9" ht="28.5" hidden="1" customHeight="1" x14ac:dyDescent="0.4">
      <c r="A400" s="31" t="s">
        <v>161</v>
      </c>
      <c r="B400" s="32" t="s">
        <v>265</v>
      </c>
      <c r="C400" s="54">
        <f>C401+C404</f>
        <v>5400000</v>
      </c>
      <c r="D400" s="54">
        <f>D401+D404</f>
        <v>5400000</v>
      </c>
      <c r="E400" s="55"/>
      <c r="F400" s="81">
        <f t="shared" si="23"/>
        <v>5400000</v>
      </c>
      <c r="G400" s="81">
        <f t="shared" si="24"/>
        <v>0</v>
      </c>
      <c r="H400" s="83">
        <f t="shared" si="25"/>
        <v>100</v>
      </c>
      <c r="I400" s="82" t="s">
        <v>52</v>
      </c>
    </row>
    <row r="401" spans="1:9" ht="18.75" hidden="1" customHeight="1" x14ac:dyDescent="0.4">
      <c r="A401" s="35" t="s">
        <v>55</v>
      </c>
      <c r="B401" s="36" t="s">
        <v>56</v>
      </c>
      <c r="C401" s="59">
        <f>SUM(C402:C403)</f>
        <v>5140000</v>
      </c>
      <c r="D401" s="59">
        <f>SUM(D402:D403)</f>
        <v>5140000</v>
      </c>
      <c r="E401" s="67"/>
      <c r="F401" s="81">
        <f t="shared" si="23"/>
        <v>5140000</v>
      </c>
      <c r="G401" s="81">
        <f t="shared" si="24"/>
        <v>0</v>
      </c>
      <c r="H401" s="83">
        <f t="shared" si="25"/>
        <v>100</v>
      </c>
      <c r="I401" s="82" t="s">
        <v>52</v>
      </c>
    </row>
    <row r="402" spans="1:9" ht="28.5" hidden="1" customHeight="1" x14ac:dyDescent="0.4">
      <c r="A402" s="31" t="s">
        <v>45</v>
      </c>
      <c r="B402" s="32" t="s">
        <v>266</v>
      </c>
      <c r="C402" s="54">
        <v>1360000</v>
      </c>
      <c r="D402" s="54">
        <v>1360000</v>
      </c>
      <c r="E402" s="55"/>
      <c r="F402" s="81">
        <f t="shared" si="23"/>
        <v>1360000</v>
      </c>
      <c r="G402" s="81">
        <f t="shared" si="24"/>
        <v>0</v>
      </c>
      <c r="H402" s="83">
        <f t="shared" si="25"/>
        <v>100</v>
      </c>
      <c r="I402" s="82" t="s">
        <v>52</v>
      </c>
    </row>
    <row r="403" spans="1:9" ht="18.75" hidden="1" customHeight="1" x14ac:dyDescent="0.4">
      <c r="A403" s="31" t="s">
        <v>45</v>
      </c>
      <c r="B403" s="32" t="s">
        <v>267</v>
      </c>
      <c r="C403" s="54">
        <v>3780000</v>
      </c>
      <c r="D403" s="54">
        <v>3780000</v>
      </c>
      <c r="E403" s="55"/>
      <c r="F403" s="81">
        <f t="shared" si="23"/>
        <v>3780000</v>
      </c>
      <c r="G403" s="81">
        <f t="shared" si="24"/>
        <v>0</v>
      </c>
      <c r="H403" s="83">
        <f t="shared" si="25"/>
        <v>100</v>
      </c>
      <c r="I403" s="82" t="s">
        <v>52</v>
      </c>
    </row>
    <row r="404" spans="1:9" ht="18.75" hidden="1" customHeight="1" x14ac:dyDescent="0.4">
      <c r="A404" s="35" t="s">
        <v>62</v>
      </c>
      <c r="B404" s="36" t="s">
        <v>63</v>
      </c>
      <c r="C404" s="59">
        <f>SUM(C405:C406)</f>
        <v>260000</v>
      </c>
      <c r="D404" s="59">
        <f>SUM(D405:D406)</f>
        <v>260000</v>
      </c>
      <c r="E404" s="67"/>
      <c r="F404" s="81">
        <f t="shared" si="23"/>
        <v>260000</v>
      </c>
      <c r="G404" s="81">
        <f t="shared" si="24"/>
        <v>0</v>
      </c>
      <c r="H404" s="83">
        <f t="shared" si="25"/>
        <v>100</v>
      </c>
      <c r="I404" s="82" t="s">
        <v>52</v>
      </c>
    </row>
    <row r="405" spans="1:9" ht="18.75" hidden="1" customHeight="1" x14ac:dyDescent="0.4">
      <c r="A405" s="31" t="s">
        <v>45</v>
      </c>
      <c r="B405" s="32" t="s">
        <v>263</v>
      </c>
      <c r="C405" s="54">
        <v>50000</v>
      </c>
      <c r="D405" s="54">
        <v>50000</v>
      </c>
      <c r="E405" s="55"/>
      <c r="F405" s="81">
        <f t="shared" si="23"/>
        <v>50000</v>
      </c>
      <c r="G405" s="81">
        <f t="shared" si="24"/>
        <v>0</v>
      </c>
      <c r="H405" s="83">
        <f t="shared" si="25"/>
        <v>100</v>
      </c>
      <c r="I405" s="82" t="s">
        <v>52</v>
      </c>
    </row>
    <row r="406" spans="1:9" ht="18.75" hidden="1" customHeight="1" x14ac:dyDescent="0.4">
      <c r="A406" s="43" t="s">
        <v>45</v>
      </c>
      <c r="B406" s="44" t="s">
        <v>268</v>
      </c>
      <c r="C406" s="69">
        <v>210000</v>
      </c>
      <c r="D406" s="69">
        <v>210000</v>
      </c>
      <c r="E406" s="70"/>
      <c r="F406" s="97">
        <f>E406+D406</f>
        <v>210000</v>
      </c>
      <c r="G406" s="97">
        <f t="shared" si="24"/>
        <v>0</v>
      </c>
      <c r="H406" s="98">
        <f t="shared" si="25"/>
        <v>100</v>
      </c>
      <c r="I406" s="99" t="s">
        <v>52</v>
      </c>
    </row>
    <row r="407" spans="1:9" x14ac:dyDescent="0.4">
      <c r="A407" s="45"/>
      <c r="B407" s="46" t="s">
        <v>269</v>
      </c>
      <c r="C407" s="71">
        <f>C404+C401+C397+C394+C390+C388+C384+C381+C377+C373+C369+C366+C362+C359+C355+C353+C349+C346+C342+C339+C335+C332+C328+C326+C322+C320+C317+C315+C312+C308+C299+C294+C292+C285+C282+C280+C277+C272+C270+C268+C265+C261+C259+C257+C254+C251+C245+C237+C235+C233+C230+C223+C219+C217+C214+C210+C207+C204+C200+C198+C194+C192+C188+C186+C182+C179+C175+C171+C167+C163+C159+C156+C152+C148+C144+C139+C135+C131+C127+C123+C119+C114+C110+C107+C95+C82+C60+C53+C44+C32+C23+C14+C248</f>
        <v>3834560270</v>
      </c>
      <c r="D407" s="71">
        <f>D404+D401+D397+D394+D390+D388+D384+D381+D377+D373+D369+D366+D362+D359+D355+D353+D349+D346+D342+D339+D335+D332+D328+D326+D322+D320+D317+D315+D312+D308+D299+D294+D292+D285+D282+D280+D277+D272+D270+D268+D265+D261+D259+D257+D254+D251+D245+D237+D235+D233+D230+D223+D219+D217+D214+D210+D207+D204+D200+D198+D194+D192+D188+D186+D182+D179+D175+D171+D167+D163+D159+D156+D152+D148+D144+D139+D135+D131+D127+D123+D119+D114+D110+D107+D95+D82+D60+D53+D44+D32+D23+D14+D248</f>
        <v>1605180557</v>
      </c>
      <c r="E407" s="71">
        <f>E404+E401+E397+E394+E390+E388+E384+E381+E377+E373+E369+E366+E362+E359+E355+E353+E349+E346+E342+E339+E335+E332+E328+E326+E322+E320+E317+E315+E312+E308+E299+E294+E292+E285+E282+E280+E277+E272+E270+E268+E265+E261+E259+E257+E254+E251+E245+E237+E235+E233+E230+E223+E219+E217+E214+E210+E207+E204+E200+E198+E194+E192+E188+E186+E182+E179+E175+E171+E167+E163+E159+E156+E152+E148+E144+E139+E135+E131+E127+E123+E119+E114+E110+E107+E95+E82+E60+E53+E44+E32+E23+E14+E248</f>
        <v>58400000</v>
      </c>
      <c r="F407" s="100">
        <f>F404+F401+F397+F394+F390+F388+F384+F381+F377+F373+F369+F366+F362+F359+F355+F353+F349+F346+F342+F339+F335+F332+F328+F326+F322+F320+F317+F315+F312+F308+F299+F294+F292+F285+F282+F280+F277+F272+F270+F268+F265+F261+F259+F257+F254+F251+F245+F237+F235+F233+F230+F223+F219+F217+F214+F210+F207+F204+F200+F198+F194+F192+F188+F186+F182+F179+F175+F171+F167+F163+F159+F156+F152+F148+F144+F139+F135+F131+F127+F123+F119+F114+F110+F107+F95+F82+F60+F53+F44+F32+F23+F14+F248</f>
        <v>1663580557</v>
      </c>
      <c r="G407" s="100">
        <f>G404+G401+G397+G394+G390+G388+G384+G381+G377+G373+G369+G366+G362+G359+G355+G353+G349+G346+G342+G339+G335+G332+G328+G326+G322+G320+G317+G315+G312+G308+G299+G294+G292+G285+G282+G280+G277+G272+G270+G268+G265+G261+G259+G257+G254+G251+G245+G237+G235+G233+G230+G223+G219+G217+G214+G210+G207+G204+G200+G198+G194+G192+G188+G186+G182+G179+G175+G171+G167+G163+G159+G156+G152+G148+G144+G139+G135+G131+G127+G123+G119+G114+G110+G107+G95+G82+G60+G53+G44+G32+G23+G14+G248</f>
        <v>2170979713</v>
      </c>
      <c r="H407" s="101">
        <f>F407/C407*100</f>
        <v>43.383867767450681</v>
      </c>
      <c r="I407" s="95" t="s">
        <v>52</v>
      </c>
    </row>
    <row r="408" spans="1:9" x14ac:dyDescent="0.4">
      <c r="C408" s="49"/>
      <c r="D408" s="50"/>
      <c r="E408" s="51"/>
      <c r="F408" s="72"/>
      <c r="G408" s="72"/>
      <c r="H408" s="78"/>
      <c r="I408" s="78"/>
    </row>
    <row r="409" spans="1:9" x14ac:dyDescent="0.4">
      <c r="C409" s="49"/>
      <c r="D409" s="50"/>
      <c r="E409" s="72"/>
      <c r="F409" s="73" t="s">
        <v>345</v>
      </c>
      <c r="G409" s="72"/>
      <c r="H409" s="78"/>
      <c r="I409" s="78"/>
    </row>
    <row r="410" spans="1:9" x14ac:dyDescent="0.4">
      <c r="C410" s="49"/>
      <c r="D410" s="50"/>
      <c r="E410" s="72"/>
      <c r="F410" s="74" t="s">
        <v>270</v>
      </c>
      <c r="G410" s="72"/>
      <c r="H410" s="78"/>
      <c r="I410" s="78"/>
    </row>
    <row r="411" spans="1:9" x14ac:dyDescent="0.4">
      <c r="C411" s="49"/>
      <c r="D411" s="50"/>
      <c r="E411" s="72"/>
      <c r="F411" s="74" t="s">
        <v>271</v>
      </c>
      <c r="G411" s="72"/>
      <c r="H411" s="78"/>
      <c r="I411" s="78"/>
    </row>
    <row r="412" spans="1:9" x14ac:dyDescent="0.4">
      <c r="C412" s="49"/>
      <c r="D412" s="50"/>
      <c r="E412" s="72"/>
      <c r="F412" s="74"/>
      <c r="G412" s="72"/>
      <c r="H412" s="78"/>
      <c r="I412" s="78"/>
    </row>
    <row r="413" spans="1:9" x14ac:dyDescent="0.4">
      <c r="C413" s="49"/>
      <c r="D413" s="50"/>
      <c r="E413" s="72"/>
      <c r="F413" s="74"/>
      <c r="G413" s="72"/>
      <c r="H413" s="78"/>
      <c r="I413" s="78"/>
    </row>
    <row r="414" spans="1:9" x14ac:dyDescent="0.4">
      <c r="C414" s="49"/>
      <c r="D414" s="50"/>
      <c r="E414" s="155" t="s">
        <v>272</v>
      </c>
      <c r="F414" s="155"/>
      <c r="G414" s="155"/>
      <c r="H414" s="78"/>
      <c r="I414" s="78"/>
    </row>
    <row r="415" spans="1:9" x14ac:dyDescent="0.4">
      <c r="C415" s="49"/>
      <c r="D415" s="50"/>
      <c r="E415" s="149" t="s">
        <v>273</v>
      </c>
      <c r="F415" s="149"/>
      <c r="G415" s="149"/>
      <c r="H415" s="78"/>
      <c r="I415" s="78"/>
    </row>
    <row r="416" spans="1:9" x14ac:dyDescent="0.4">
      <c r="A416"/>
      <c r="B416"/>
      <c r="C416" s="75"/>
      <c r="D416" s="75"/>
      <c r="E416" s="75"/>
      <c r="F416" s="102"/>
      <c r="G416" s="102"/>
      <c r="H416" s="103"/>
      <c r="I416" s="103"/>
    </row>
  </sheetData>
  <mergeCells count="13">
    <mergeCell ref="E415:G415"/>
    <mergeCell ref="H7:I8"/>
    <mergeCell ref="A1:I1"/>
    <mergeCell ref="A2:I2"/>
    <mergeCell ref="A3:I3"/>
    <mergeCell ref="A4:I4"/>
    <mergeCell ref="A7:A8"/>
    <mergeCell ref="B7:B8"/>
    <mergeCell ref="C7:C8"/>
    <mergeCell ref="D7:E7"/>
    <mergeCell ref="F7:F8"/>
    <mergeCell ref="G7:G8"/>
    <mergeCell ref="E414:G414"/>
  </mergeCells>
  <pageMargins left="0.31496062992125984" right="0.31496062992125984" top="0.74803149606299213" bottom="1.3385826771653544"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workbookViewId="0">
      <selection sqref="A1:I30"/>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8.296875" style="17" customWidth="1"/>
    <col min="9" max="9" width="7.3984375" style="17" customWidth="1"/>
  </cols>
  <sheetData>
    <row r="1" spans="1:9" x14ac:dyDescent="0.4">
      <c r="A1" s="156" t="s">
        <v>0</v>
      </c>
      <c r="B1" s="156"/>
      <c r="C1" s="156"/>
      <c r="D1" s="156"/>
      <c r="E1" s="156"/>
      <c r="F1" s="156"/>
      <c r="G1" s="156"/>
      <c r="H1" s="156"/>
      <c r="I1" s="156"/>
    </row>
    <row r="2" spans="1:9" x14ac:dyDescent="0.4">
      <c r="A2" s="156" t="s">
        <v>1</v>
      </c>
      <c r="B2" s="156"/>
      <c r="C2" s="156"/>
      <c r="D2" s="156"/>
      <c r="E2" s="156"/>
      <c r="F2" s="156"/>
      <c r="G2" s="156"/>
      <c r="H2" s="156"/>
      <c r="I2" s="156"/>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57" t="s">
        <v>275</v>
      </c>
      <c r="E7" s="157"/>
      <c r="F7" s="157"/>
      <c r="G7" s="157"/>
      <c r="H7" s="5"/>
      <c r="I7" s="5"/>
    </row>
    <row r="8" spans="1:9" x14ac:dyDescent="0.4">
      <c r="A8" s="1"/>
      <c r="B8" s="1"/>
      <c r="C8" s="1"/>
      <c r="D8" s="1"/>
      <c r="E8" s="1"/>
      <c r="F8" s="1"/>
      <c r="G8" s="2"/>
      <c r="H8" s="1"/>
      <c r="I8" s="1"/>
    </row>
    <row r="9" spans="1:9" ht="54" customHeight="1" x14ac:dyDescent="0.4">
      <c r="A9" s="157" t="s">
        <v>32</v>
      </c>
      <c r="B9" s="157"/>
      <c r="C9" s="157"/>
      <c r="D9" s="157"/>
      <c r="E9" s="157"/>
      <c r="F9" s="157"/>
      <c r="G9" s="157"/>
      <c r="H9" s="157"/>
      <c r="I9" s="157"/>
    </row>
    <row r="10" spans="1:9" x14ac:dyDescent="0.4">
      <c r="A10" s="1"/>
      <c r="B10" s="1"/>
      <c r="C10" s="1"/>
      <c r="D10" s="1"/>
      <c r="E10" s="1"/>
      <c r="F10" s="1"/>
      <c r="G10" s="2"/>
      <c r="H10" s="1"/>
      <c r="I10" s="1"/>
    </row>
    <row r="11" spans="1:9" x14ac:dyDescent="0.4">
      <c r="A11" s="1" t="s">
        <v>295</v>
      </c>
      <c r="B11" s="1"/>
      <c r="C11" s="1"/>
      <c r="D11" s="1"/>
      <c r="E11" s="1"/>
      <c r="F11" s="1"/>
      <c r="G11" s="2"/>
      <c r="H11" s="1"/>
      <c r="I11" s="1"/>
    </row>
    <row r="12" spans="1:9" x14ac:dyDescent="0.4">
      <c r="A12" s="158" t="s">
        <v>8</v>
      </c>
      <c r="B12" s="158" t="s">
        <v>9</v>
      </c>
      <c r="C12" s="158" t="s">
        <v>10</v>
      </c>
      <c r="D12" s="158" t="s">
        <v>11</v>
      </c>
      <c r="E12" s="160" t="s">
        <v>12</v>
      </c>
      <c r="F12" s="161"/>
      <c r="G12" s="162" t="s">
        <v>13</v>
      </c>
      <c r="H12" s="164" t="s">
        <v>14</v>
      </c>
      <c r="I12" s="164"/>
    </row>
    <row r="13" spans="1:9" x14ac:dyDescent="0.4">
      <c r="A13" s="159"/>
      <c r="B13" s="159"/>
      <c r="C13" s="159"/>
      <c r="D13" s="159"/>
      <c r="E13" s="6" t="s">
        <v>15</v>
      </c>
      <c r="F13" s="6" t="s">
        <v>16</v>
      </c>
      <c r="G13" s="163"/>
      <c r="H13" s="7" t="s">
        <v>17</v>
      </c>
      <c r="I13" s="7" t="s">
        <v>18</v>
      </c>
    </row>
    <row r="14" spans="1:9" ht="87" customHeight="1" x14ac:dyDescent="0.4">
      <c r="A14" s="24">
        <v>1</v>
      </c>
      <c r="B14" s="25">
        <v>525112</v>
      </c>
      <c r="C14" s="115" t="s">
        <v>298</v>
      </c>
      <c r="D14" s="115" t="s">
        <v>299</v>
      </c>
      <c r="E14" s="116">
        <v>44111</v>
      </c>
      <c r="F14" s="117"/>
      <c r="G14" s="118">
        <v>25800000</v>
      </c>
      <c r="H14" s="119">
        <f>10/110*G14</f>
        <v>2345454.5454545454</v>
      </c>
      <c r="I14" s="119">
        <f>(G14-H14)*4%</f>
        <v>938181.81818181812</v>
      </c>
    </row>
    <row r="15" spans="1:9" ht="87" customHeight="1" x14ac:dyDescent="0.4">
      <c r="A15" s="77">
        <v>2</v>
      </c>
      <c r="B15" s="9">
        <v>525112</v>
      </c>
      <c r="C15" s="115" t="s">
        <v>300</v>
      </c>
      <c r="D15" s="115" t="s">
        <v>301</v>
      </c>
      <c r="E15" s="116" t="s">
        <v>302</v>
      </c>
      <c r="F15" s="117"/>
      <c r="G15" s="118">
        <v>8850000</v>
      </c>
      <c r="H15" s="119">
        <f>10/110*G15</f>
        <v>804545.45454545459</v>
      </c>
      <c r="I15" s="119">
        <f>(G15-H15)*4%</f>
        <v>321818.18181818182</v>
      </c>
    </row>
    <row r="16" spans="1:9" ht="87" customHeight="1" x14ac:dyDescent="0.4">
      <c r="A16" s="77">
        <v>3</v>
      </c>
      <c r="B16" s="9">
        <v>525112</v>
      </c>
      <c r="C16" s="120" t="s">
        <v>303</v>
      </c>
      <c r="D16" s="115" t="s">
        <v>304</v>
      </c>
      <c r="E16" s="116" t="s">
        <v>305</v>
      </c>
      <c r="F16" s="117"/>
      <c r="G16" s="118">
        <v>3750000</v>
      </c>
      <c r="H16" s="119"/>
      <c r="I16" s="119">
        <f>G16*4%</f>
        <v>150000</v>
      </c>
    </row>
    <row r="17" spans="1:9" x14ac:dyDescent="0.4">
      <c r="A17" s="10"/>
      <c r="B17" s="10"/>
      <c r="C17" s="11" t="s">
        <v>19</v>
      </c>
      <c r="D17" s="6"/>
      <c r="E17" s="10"/>
      <c r="F17" s="10"/>
      <c r="G17" s="12">
        <f>SUM(G14:G16)</f>
        <v>38400000</v>
      </c>
      <c r="H17" s="12">
        <f t="shared" ref="H17:I17" si="0">SUM(H14:H15)</f>
        <v>3150000</v>
      </c>
      <c r="I17" s="12">
        <f t="shared" si="0"/>
        <v>1260000</v>
      </c>
    </row>
    <row r="18" spans="1:9" x14ac:dyDescent="0.4">
      <c r="A18" s="114"/>
      <c r="B18" s="114"/>
      <c r="C18" s="113"/>
      <c r="D18" s="13"/>
      <c r="E18" s="14"/>
      <c r="F18" s="14"/>
      <c r="G18" s="15"/>
      <c r="H18" s="1"/>
      <c r="I18" s="1"/>
    </row>
    <row r="19" spans="1:9" ht="45" customHeight="1" x14ac:dyDescent="0.4">
      <c r="A19" s="165" t="s">
        <v>20</v>
      </c>
      <c r="B19" s="165"/>
      <c r="C19" s="165"/>
      <c r="D19" s="165"/>
      <c r="E19" s="165"/>
      <c r="F19" s="165"/>
      <c r="G19" s="165"/>
      <c r="H19" s="165"/>
      <c r="I19" s="165"/>
    </row>
    <row r="20" spans="1:9" x14ac:dyDescent="0.4">
      <c r="A20" s="114"/>
      <c r="B20" s="114"/>
      <c r="C20" s="113"/>
      <c r="D20" s="13"/>
      <c r="E20" s="14"/>
      <c r="F20" s="14"/>
      <c r="G20" s="15"/>
      <c r="H20" s="1"/>
      <c r="I20" s="1"/>
    </row>
    <row r="21" spans="1:9" x14ac:dyDescent="0.4">
      <c r="A21" s="114"/>
      <c r="B21" s="166" t="s">
        <v>21</v>
      </c>
      <c r="C21" s="166"/>
      <c r="D21" s="166"/>
      <c r="E21" s="14"/>
      <c r="F21" s="14"/>
      <c r="G21" s="15"/>
      <c r="H21" s="1"/>
      <c r="I21" s="1"/>
    </row>
    <row r="22" spans="1:9" x14ac:dyDescent="0.4">
      <c r="A22" s="167"/>
      <c r="B22" s="167"/>
      <c r="C22" s="167"/>
      <c r="D22" s="14"/>
      <c r="E22" s="14"/>
      <c r="F22" s="14"/>
      <c r="G22" s="2"/>
      <c r="H22" s="1"/>
      <c r="I22" s="1"/>
    </row>
    <row r="23" spans="1:9" x14ac:dyDescent="0.4">
      <c r="A23" s="2"/>
      <c r="B23" s="2"/>
      <c r="C23" s="114" t="s">
        <v>22</v>
      </c>
      <c r="D23" s="2"/>
      <c r="E23" s="16"/>
      <c r="F23" s="16"/>
      <c r="G23" s="16" t="s">
        <v>23</v>
      </c>
      <c r="H23" s="2"/>
      <c r="I23" s="2"/>
    </row>
    <row r="24" spans="1:9" x14ac:dyDescent="0.4">
      <c r="A24" s="2"/>
      <c r="B24" s="2"/>
      <c r="C24" s="17" t="s">
        <v>24</v>
      </c>
      <c r="D24" s="2"/>
      <c r="E24" s="2"/>
      <c r="F24" s="2"/>
      <c r="G24" s="17" t="s">
        <v>25</v>
      </c>
      <c r="H24" s="2"/>
      <c r="I24" s="2"/>
    </row>
    <row r="25" spans="1:9" x14ac:dyDescent="0.4">
      <c r="A25" s="2"/>
      <c r="B25" s="2"/>
      <c r="D25" s="2"/>
      <c r="E25" s="2"/>
      <c r="F25" s="2"/>
      <c r="G25" s="17" t="s">
        <v>26</v>
      </c>
      <c r="H25" s="2"/>
      <c r="I25" s="2"/>
    </row>
    <row r="26" spans="1:9" x14ac:dyDescent="0.4">
      <c r="A26" s="2"/>
      <c r="B26" s="2"/>
      <c r="D26" s="2"/>
      <c r="E26" s="2"/>
      <c r="F26" s="2"/>
      <c r="I26" s="2"/>
    </row>
    <row r="27" spans="1:9" x14ac:dyDescent="0.4">
      <c r="A27" s="2"/>
      <c r="B27" s="2"/>
      <c r="D27" s="2"/>
      <c r="E27" s="2"/>
      <c r="F27" s="2"/>
      <c r="H27" s="2"/>
      <c r="I27" s="2"/>
    </row>
    <row r="28" spans="1:9" x14ac:dyDescent="0.4">
      <c r="A28" s="2"/>
      <c r="B28" s="2"/>
      <c r="C28" s="1"/>
      <c r="D28" s="2"/>
      <c r="E28" s="18"/>
      <c r="F28" s="19"/>
      <c r="H28" s="2"/>
      <c r="I28" s="2"/>
    </row>
    <row r="29" spans="1:9" x14ac:dyDescent="0.4">
      <c r="A29" s="2"/>
      <c r="B29" s="2"/>
      <c r="C29" s="20" t="s">
        <v>30</v>
      </c>
      <c r="D29" s="2"/>
      <c r="E29" s="2"/>
      <c r="F29" s="2"/>
      <c r="G29" s="21" t="s">
        <v>27</v>
      </c>
      <c r="H29" s="2"/>
      <c r="I29" s="2"/>
    </row>
    <row r="30" spans="1:9" x14ac:dyDescent="0.4">
      <c r="A30" s="2"/>
      <c r="B30" s="2"/>
      <c r="C30" s="22" t="s">
        <v>31</v>
      </c>
      <c r="D30" s="2"/>
      <c r="E30" s="2"/>
      <c r="F30" s="2"/>
      <c r="G30" s="23" t="s">
        <v>28</v>
      </c>
      <c r="H30" s="2"/>
      <c r="I30" s="2"/>
    </row>
    <row r="31" spans="1:9" x14ac:dyDescent="0.4">
      <c r="A31" s="1"/>
      <c r="B31" s="1"/>
      <c r="C31" s="1"/>
      <c r="D31" s="1"/>
      <c r="E31" s="1"/>
      <c r="F31" s="1"/>
      <c r="G31" s="2"/>
      <c r="H31" s="1"/>
      <c r="I31" s="1"/>
    </row>
    <row r="32" spans="1:9" x14ac:dyDescent="0.4">
      <c r="A32" s="156" t="s">
        <v>0</v>
      </c>
      <c r="B32" s="156"/>
      <c r="C32" s="156"/>
      <c r="D32" s="156"/>
      <c r="E32" s="156"/>
      <c r="F32" s="156"/>
      <c r="G32" s="156"/>
      <c r="H32" s="156"/>
      <c r="I32" s="156"/>
    </row>
    <row r="33" spans="1:9" x14ac:dyDescent="0.4">
      <c r="A33" s="156" t="s">
        <v>1</v>
      </c>
      <c r="B33" s="156"/>
      <c r="C33" s="156"/>
      <c r="D33" s="156"/>
      <c r="E33" s="156"/>
      <c r="F33" s="156"/>
      <c r="G33" s="156"/>
      <c r="H33" s="156"/>
      <c r="I33" s="156"/>
    </row>
    <row r="34" spans="1:9" x14ac:dyDescent="0.4">
      <c r="A34" s="1"/>
      <c r="B34" s="1"/>
      <c r="C34" s="1"/>
      <c r="D34" s="1"/>
      <c r="E34" s="1"/>
      <c r="F34" s="1"/>
      <c r="G34" s="2"/>
      <c r="H34" s="1"/>
      <c r="I34" s="1"/>
    </row>
    <row r="35" spans="1:9" x14ac:dyDescent="0.4">
      <c r="A35" s="1" t="s">
        <v>2</v>
      </c>
      <c r="B35" s="1"/>
      <c r="C35" s="1"/>
      <c r="D35" s="3" t="s">
        <v>3</v>
      </c>
      <c r="E35" s="1"/>
      <c r="F35" s="1"/>
      <c r="G35" s="2"/>
      <c r="H35" s="1"/>
      <c r="I35" s="1"/>
    </row>
    <row r="36" spans="1:9" x14ac:dyDescent="0.4">
      <c r="A36" s="1" t="s">
        <v>4</v>
      </c>
      <c r="B36" s="1"/>
      <c r="C36" s="1"/>
      <c r="D36" s="1" t="s">
        <v>5</v>
      </c>
      <c r="E36" s="1"/>
      <c r="F36" s="1"/>
      <c r="G36" s="2"/>
      <c r="H36" s="1"/>
      <c r="I36" s="1"/>
    </row>
    <row r="37" spans="1:9" x14ac:dyDescent="0.4">
      <c r="A37" s="1" t="s">
        <v>6</v>
      </c>
      <c r="B37" s="1"/>
      <c r="C37" s="1"/>
      <c r="D37" s="1" t="s">
        <v>29</v>
      </c>
      <c r="E37" s="1"/>
      <c r="F37" s="1"/>
      <c r="G37" s="2"/>
      <c r="H37" s="1"/>
      <c r="I37" s="1"/>
    </row>
    <row r="38" spans="1:9" x14ac:dyDescent="0.4">
      <c r="A38" s="4" t="s">
        <v>7</v>
      </c>
      <c r="B38" s="4"/>
      <c r="C38" s="4"/>
      <c r="D38" s="157" t="s">
        <v>275</v>
      </c>
      <c r="E38" s="157"/>
      <c r="F38" s="157"/>
      <c r="G38" s="157"/>
      <c r="H38" s="5"/>
      <c r="I38" s="5"/>
    </row>
    <row r="39" spans="1:9" x14ac:dyDescent="0.4">
      <c r="A39" s="1"/>
      <c r="B39" s="1"/>
      <c r="C39" s="1"/>
      <c r="D39" s="1"/>
      <c r="E39" s="1"/>
      <c r="F39" s="1"/>
      <c r="G39" s="2"/>
      <c r="H39" s="1"/>
      <c r="I39" s="1"/>
    </row>
    <row r="40" spans="1:9" ht="44.25" customHeight="1" x14ac:dyDescent="0.4">
      <c r="A40" s="157" t="s">
        <v>32</v>
      </c>
      <c r="B40" s="157"/>
      <c r="C40" s="157"/>
      <c r="D40" s="157"/>
      <c r="E40" s="157"/>
      <c r="F40" s="157"/>
      <c r="G40" s="157"/>
      <c r="H40" s="157"/>
      <c r="I40" s="157"/>
    </row>
    <row r="41" spans="1:9" x14ac:dyDescent="0.4">
      <c r="A41" s="1"/>
      <c r="B41" s="1"/>
      <c r="C41" s="1"/>
      <c r="D41" s="1"/>
      <c r="E41" s="1"/>
      <c r="F41" s="1"/>
      <c r="G41" s="2"/>
      <c r="H41" s="1"/>
      <c r="I41" s="1"/>
    </row>
    <row r="42" spans="1:9" x14ac:dyDescent="0.4">
      <c r="A42" s="1" t="s">
        <v>276</v>
      </c>
      <c r="B42" s="1"/>
      <c r="C42" s="1"/>
      <c r="D42" s="1"/>
      <c r="E42" s="1"/>
      <c r="F42" s="1"/>
      <c r="G42" s="2"/>
      <c r="H42" s="1"/>
      <c r="I42" s="1"/>
    </row>
    <row r="43" spans="1:9" x14ac:dyDescent="0.4">
      <c r="A43" s="158" t="s">
        <v>8</v>
      </c>
      <c r="B43" s="158" t="s">
        <v>9</v>
      </c>
      <c r="C43" s="158" t="s">
        <v>10</v>
      </c>
      <c r="D43" s="158" t="s">
        <v>11</v>
      </c>
      <c r="E43" s="160" t="s">
        <v>12</v>
      </c>
      <c r="F43" s="161"/>
      <c r="G43" s="162" t="s">
        <v>13</v>
      </c>
      <c r="H43" s="164" t="s">
        <v>14</v>
      </c>
      <c r="I43" s="164"/>
    </row>
    <row r="44" spans="1:9" x14ac:dyDescent="0.4">
      <c r="A44" s="159"/>
      <c r="B44" s="159"/>
      <c r="C44" s="159"/>
      <c r="D44" s="159"/>
      <c r="E44" s="6" t="s">
        <v>15</v>
      </c>
      <c r="F44" s="6" t="s">
        <v>16</v>
      </c>
      <c r="G44" s="163"/>
      <c r="H44" s="7" t="s">
        <v>17</v>
      </c>
      <c r="I44" s="7" t="s">
        <v>18</v>
      </c>
    </row>
    <row r="45" spans="1:9" ht="84" customHeight="1" x14ac:dyDescent="0.4">
      <c r="A45" s="8">
        <v>1</v>
      </c>
    </row>
    <row r="46" spans="1:9" x14ac:dyDescent="0.4">
      <c r="A46" s="10"/>
      <c r="B46" s="10"/>
      <c r="C46" s="11" t="s">
        <v>19</v>
      </c>
      <c r="D46" s="6"/>
      <c r="E46" s="10"/>
      <c r="F46" s="10"/>
      <c r="G46" s="12">
        <f>SUM(G15:G15)</f>
        <v>8850000</v>
      </c>
      <c r="H46" s="12">
        <f>SUM(H15:H15)</f>
        <v>804545.45454545459</v>
      </c>
      <c r="I46" s="12">
        <f>SUM(I15:I15)</f>
        <v>321818.18181818182</v>
      </c>
    </row>
    <row r="47" spans="1:9" x14ac:dyDescent="0.4">
      <c r="A47" s="114"/>
      <c r="B47" s="114"/>
      <c r="C47" s="113"/>
      <c r="D47" s="13"/>
      <c r="E47" s="14"/>
      <c r="F47" s="14"/>
      <c r="G47" s="15"/>
      <c r="H47" s="1"/>
      <c r="I47" s="1"/>
    </row>
    <row r="48" spans="1:9" ht="36.75" customHeight="1" x14ac:dyDescent="0.4">
      <c r="A48" s="165" t="s">
        <v>20</v>
      </c>
      <c r="B48" s="165"/>
      <c r="C48" s="165"/>
      <c r="D48" s="165"/>
      <c r="E48" s="165"/>
      <c r="F48" s="165"/>
      <c r="G48" s="165"/>
      <c r="H48" s="165"/>
      <c r="I48" s="165"/>
    </row>
    <row r="49" spans="1:9" x14ac:dyDescent="0.4">
      <c r="A49" s="114"/>
      <c r="B49" s="114"/>
      <c r="C49" s="113"/>
      <c r="D49" s="13"/>
      <c r="E49" s="14"/>
      <c r="F49" s="14"/>
      <c r="G49" s="15"/>
      <c r="H49" s="1"/>
      <c r="I49" s="1"/>
    </row>
    <row r="50" spans="1:9" x14ac:dyDescent="0.4">
      <c r="A50" s="114"/>
      <c r="B50" s="166" t="s">
        <v>21</v>
      </c>
      <c r="C50" s="166"/>
      <c r="D50" s="166"/>
      <c r="E50" s="14"/>
      <c r="F50" s="14"/>
      <c r="G50" s="15"/>
      <c r="H50" s="1"/>
      <c r="I50" s="1"/>
    </row>
    <row r="51" spans="1:9" x14ac:dyDescent="0.4">
      <c r="A51" s="167"/>
      <c r="B51" s="167"/>
      <c r="C51" s="167"/>
      <c r="D51" s="14"/>
      <c r="E51" s="14"/>
      <c r="F51" s="14"/>
      <c r="G51" s="2"/>
      <c r="H51" s="1"/>
      <c r="I51" s="1"/>
    </row>
    <row r="52" spans="1:9" x14ac:dyDescent="0.4">
      <c r="A52" s="2"/>
      <c r="B52" s="2"/>
      <c r="C52" s="114" t="s">
        <v>22</v>
      </c>
      <c r="D52" s="2"/>
      <c r="E52" s="16"/>
      <c r="F52" s="16"/>
      <c r="G52" s="16" t="s">
        <v>23</v>
      </c>
      <c r="H52" s="2"/>
      <c r="I52" s="2"/>
    </row>
    <row r="53" spans="1:9" x14ac:dyDescent="0.4">
      <c r="A53" s="2"/>
      <c r="B53" s="2"/>
      <c r="C53" s="17" t="s">
        <v>24</v>
      </c>
      <c r="D53" s="2"/>
      <c r="E53" s="2"/>
      <c r="F53" s="2"/>
      <c r="G53" s="17" t="s">
        <v>25</v>
      </c>
      <c r="H53" s="2"/>
      <c r="I53" s="2"/>
    </row>
    <row r="54" spans="1:9" x14ac:dyDescent="0.4">
      <c r="A54" s="2"/>
      <c r="B54" s="2"/>
      <c r="D54" s="2"/>
      <c r="E54" s="2"/>
      <c r="F54" s="2"/>
      <c r="G54" s="17" t="s">
        <v>26</v>
      </c>
      <c r="H54" s="2"/>
      <c r="I54" s="2"/>
    </row>
    <row r="55" spans="1:9" x14ac:dyDescent="0.4">
      <c r="A55" s="2"/>
      <c r="B55" s="2"/>
      <c r="D55" s="2"/>
      <c r="E55" s="2"/>
      <c r="F55" s="2"/>
      <c r="H55" s="2"/>
      <c r="I55" s="2"/>
    </row>
    <row r="56" spans="1:9" x14ac:dyDescent="0.4">
      <c r="A56" s="2"/>
      <c r="B56" s="2"/>
      <c r="D56" s="2"/>
      <c r="E56" s="2"/>
      <c r="F56" s="2"/>
      <c r="H56" s="2"/>
      <c r="I56" s="2"/>
    </row>
    <row r="57" spans="1:9" x14ac:dyDescent="0.4">
      <c r="A57" s="2"/>
      <c r="B57" s="2"/>
      <c r="C57" s="1"/>
      <c r="D57" s="2"/>
      <c r="E57" s="18"/>
      <c r="F57" s="19"/>
      <c r="H57" s="2"/>
      <c r="I57" s="2"/>
    </row>
    <row r="58" spans="1:9" x14ac:dyDescent="0.4">
      <c r="A58" s="2"/>
      <c r="B58" s="2"/>
      <c r="C58" s="20" t="s">
        <v>30</v>
      </c>
      <c r="D58" s="2"/>
      <c r="E58" s="2"/>
      <c r="F58" s="2"/>
      <c r="G58" s="21" t="s">
        <v>27</v>
      </c>
      <c r="H58" s="2"/>
      <c r="I58" s="2"/>
    </row>
    <row r="59" spans="1:9" x14ac:dyDescent="0.4">
      <c r="A59" s="2"/>
      <c r="B59" s="2"/>
      <c r="C59" s="22" t="s">
        <v>31</v>
      </c>
      <c r="D59" s="2"/>
      <c r="E59" s="2"/>
      <c r="F59" s="2"/>
      <c r="G59" s="23" t="s">
        <v>28</v>
      </c>
      <c r="H59" s="2"/>
      <c r="I59" s="2"/>
    </row>
  </sheetData>
  <mergeCells count="28">
    <mergeCell ref="A48:I48"/>
    <mergeCell ref="B50:D50"/>
    <mergeCell ref="A51:C51"/>
    <mergeCell ref="D38:G38"/>
    <mergeCell ref="A40:I40"/>
    <mergeCell ref="A43:A44"/>
    <mergeCell ref="B43:B44"/>
    <mergeCell ref="C43:C44"/>
    <mergeCell ref="D43:D44"/>
    <mergeCell ref="E43:F43"/>
    <mergeCell ref="G43:G44"/>
    <mergeCell ref="H43:I43"/>
    <mergeCell ref="A33:I33"/>
    <mergeCell ref="A1:I1"/>
    <mergeCell ref="A2:I2"/>
    <mergeCell ref="D7:G7"/>
    <mergeCell ref="A9:I9"/>
    <mergeCell ref="A12:A13"/>
    <mergeCell ref="B12:B13"/>
    <mergeCell ref="C12:C13"/>
    <mergeCell ref="D12:D13"/>
    <mergeCell ref="E12:F12"/>
    <mergeCell ref="G12:G13"/>
    <mergeCell ref="H12:I12"/>
    <mergeCell ref="A19:I19"/>
    <mergeCell ref="B21:D21"/>
    <mergeCell ref="A22:C22"/>
    <mergeCell ref="A32:I32"/>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8" workbookViewId="0">
      <selection activeCell="H25" sqref="G25:H25"/>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5.59765625" style="17" customWidth="1"/>
    <col min="9" max="9" width="9.19921875" style="17" customWidth="1"/>
  </cols>
  <sheetData>
    <row r="1" spans="1:9" x14ac:dyDescent="0.4">
      <c r="A1" s="156" t="s">
        <v>0</v>
      </c>
      <c r="B1" s="156"/>
      <c r="C1" s="156"/>
      <c r="D1" s="156"/>
      <c r="E1" s="156"/>
      <c r="F1" s="156"/>
      <c r="G1" s="156"/>
      <c r="H1" s="156"/>
      <c r="I1" s="156"/>
    </row>
    <row r="2" spans="1:9" x14ac:dyDescent="0.4">
      <c r="A2" s="156" t="s">
        <v>1</v>
      </c>
      <c r="B2" s="156"/>
      <c r="C2" s="156"/>
      <c r="D2" s="156"/>
      <c r="E2" s="156"/>
      <c r="F2" s="156"/>
      <c r="G2" s="156"/>
      <c r="H2" s="156"/>
      <c r="I2" s="156"/>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57" t="s">
        <v>274</v>
      </c>
      <c r="E7" s="157"/>
      <c r="F7" s="157"/>
      <c r="G7" s="157"/>
      <c r="H7" s="5"/>
      <c r="I7" s="5"/>
    </row>
    <row r="8" spans="1:9" x14ac:dyDescent="0.4">
      <c r="A8" s="1"/>
      <c r="B8" s="1"/>
      <c r="C8" s="1"/>
      <c r="D8" s="1"/>
      <c r="E8" s="1"/>
      <c r="F8" s="1"/>
      <c r="G8" s="2"/>
      <c r="H8" s="1"/>
      <c r="I8" s="1"/>
    </row>
    <row r="9" spans="1:9" ht="44.25" customHeight="1" x14ac:dyDescent="0.4">
      <c r="A9" s="157" t="s">
        <v>32</v>
      </c>
      <c r="B9" s="157"/>
      <c r="C9" s="157"/>
      <c r="D9" s="157"/>
      <c r="E9" s="157"/>
      <c r="F9" s="157"/>
      <c r="G9" s="157"/>
      <c r="H9" s="157"/>
      <c r="I9" s="157"/>
    </row>
    <row r="10" spans="1:9" x14ac:dyDescent="0.4">
      <c r="A10" s="1"/>
      <c r="B10" s="1"/>
      <c r="C10" s="1"/>
      <c r="D10" s="1"/>
      <c r="E10" s="1"/>
      <c r="F10" s="1"/>
      <c r="G10" s="2"/>
      <c r="H10" s="1"/>
      <c r="I10" s="1"/>
    </row>
    <row r="11" spans="1:9" x14ac:dyDescent="0.4">
      <c r="A11" s="1" t="s">
        <v>311</v>
      </c>
      <c r="B11" s="1"/>
      <c r="C11" s="1"/>
      <c r="D11" s="1"/>
      <c r="E11" s="1"/>
      <c r="F11" s="1"/>
      <c r="G11" s="2"/>
      <c r="H11" s="1"/>
      <c r="I11" s="1"/>
    </row>
    <row r="12" spans="1:9" x14ac:dyDescent="0.4">
      <c r="A12" s="158" t="s">
        <v>8</v>
      </c>
      <c r="B12" s="158" t="s">
        <v>9</v>
      </c>
      <c r="C12" s="158" t="s">
        <v>10</v>
      </c>
      <c r="D12" s="158" t="s">
        <v>11</v>
      </c>
      <c r="E12" s="160" t="s">
        <v>12</v>
      </c>
      <c r="F12" s="161"/>
      <c r="G12" s="162" t="s">
        <v>13</v>
      </c>
      <c r="H12" s="164" t="s">
        <v>14</v>
      </c>
      <c r="I12" s="164"/>
    </row>
    <row r="13" spans="1:9" x14ac:dyDescent="0.4">
      <c r="A13" s="159"/>
      <c r="B13" s="159"/>
      <c r="C13" s="159"/>
      <c r="D13" s="159"/>
      <c r="E13" s="6" t="s">
        <v>15</v>
      </c>
      <c r="F13" s="6" t="s">
        <v>16</v>
      </c>
      <c r="G13" s="163"/>
      <c r="H13" s="7" t="s">
        <v>17</v>
      </c>
      <c r="I13" s="7" t="s">
        <v>18</v>
      </c>
    </row>
    <row r="14" spans="1:9" s="108" customFormat="1" ht="84" customHeight="1" x14ac:dyDescent="0.4">
      <c r="A14" s="24">
        <v>1</v>
      </c>
      <c r="B14" s="121">
        <v>525113</v>
      </c>
      <c r="C14" s="122" t="s">
        <v>306</v>
      </c>
      <c r="D14" s="123" t="s">
        <v>307</v>
      </c>
      <c r="E14" s="124" t="s">
        <v>308</v>
      </c>
      <c r="F14" s="26"/>
      <c r="G14" s="26">
        <v>1900000</v>
      </c>
      <c r="H14" s="26"/>
      <c r="I14" s="27">
        <f>G14*15%</f>
        <v>285000</v>
      </c>
    </row>
    <row r="15" spans="1:9" s="108" customFormat="1" ht="84" customHeight="1" x14ac:dyDescent="0.4">
      <c r="A15" s="125">
        <v>2</v>
      </c>
      <c r="B15" s="86">
        <v>525113</v>
      </c>
      <c r="C15" s="126" t="s">
        <v>309</v>
      </c>
      <c r="D15" s="127" t="s">
        <v>307</v>
      </c>
      <c r="E15" s="128" t="s">
        <v>308</v>
      </c>
      <c r="F15" s="129"/>
      <c r="G15" s="129">
        <v>8100000</v>
      </c>
      <c r="H15" s="129"/>
      <c r="I15" s="130">
        <f>G15*15%</f>
        <v>1215000</v>
      </c>
    </row>
    <row r="16" spans="1:9" s="108" customFormat="1" ht="84" customHeight="1" x14ac:dyDescent="0.4">
      <c r="A16" s="131">
        <v>3</v>
      </c>
      <c r="B16" s="132">
        <v>525113</v>
      </c>
      <c r="C16" s="133" t="s">
        <v>310</v>
      </c>
      <c r="D16" s="134" t="s">
        <v>307</v>
      </c>
      <c r="E16" s="135" t="s">
        <v>308</v>
      </c>
      <c r="F16" s="136"/>
      <c r="G16" s="136">
        <v>10000000</v>
      </c>
      <c r="H16" s="136"/>
      <c r="I16" s="137">
        <f>G16*15%</f>
        <v>1500000</v>
      </c>
    </row>
    <row r="17" spans="1:9" x14ac:dyDescent="0.4">
      <c r="A17" s="10"/>
      <c r="B17" s="10"/>
      <c r="C17" s="11" t="s">
        <v>19</v>
      </c>
      <c r="D17" s="6"/>
      <c r="E17" s="10"/>
      <c r="F17" s="10"/>
      <c r="G17" s="12">
        <f>SUM(G14:G16)</f>
        <v>20000000</v>
      </c>
      <c r="H17" s="12">
        <f t="shared" ref="H17:I17" si="0">SUM(H14:H16)</f>
        <v>0</v>
      </c>
      <c r="I17" s="12">
        <f t="shared" si="0"/>
        <v>3000000</v>
      </c>
    </row>
    <row r="18" spans="1:9" x14ac:dyDescent="0.4">
      <c r="A18" s="114"/>
      <c r="B18" s="114"/>
      <c r="C18" s="113"/>
      <c r="D18" s="13"/>
      <c r="E18" s="14"/>
      <c r="F18" s="14"/>
      <c r="G18" s="15"/>
      <c r="H18" s="1"/>
      <c r="I18" s="1"/>
    </row>
    <row r="19" spans="1:9" ht="36.75" customHeight="1" x14ac:dyDescent="0.4">
      <c r="A19" s="165" t="s">
        <v>20</v>
      </c>
      <c r="B19" s="165"/>
      <c r="C19" s="165"/>
      <c r="D19" s="165"/>
      <c r="E19" s="165"/>
      <c r="F19" s="165"/>
      <c r="G19" s="165"/>
      <c r="H19" s="165"/>
      <c r="I19" s="165"/>
    </row>
    <row r="20" spans="1:9" x14ac:dyDescent="0.4">
      <c r="A20" s="114"/>
      <c r="B20" s="114"/>
      <c r="C20" s="113"/>
      <c r="D20" s="13"/>
      <c r="E20" s="14"/>
      <c r="F20" s="14"/>
      <c r="G20" s="15"/>
      <c r="H20" s="1"/>
      <c r="I20" s="1"/>
    </row>
    <row r="21" spans="1:9" x14ac:dyDescent="0.4">
      <c r="A21" s="114"/>
      <c r="B21" s="166" t="s">
        <v>21</v>
      </c>
      <c r="C21" s="166"/>
      <c r="D21" s="166"/>
      <c r="E21" s="14"/>
      <c r="F21" s="14"/>
      <c r="G21" s="15"/>
      <c r="H21" s="1"/>
      <c r="I21" s="1"/>
    </row>
    <row r="22" spans="1:9" x14ac:dyDescent="0.4">
      <c r="A22" s="167"/>
      <c r="B22" s="167"/>
      <c r="C22" s="167"/>
      <c r="D22" s="14"/>
      <c r="E22" s="14"/>
      <c r="F22" s="14"/>
      <c r="G22" s="2"/>
      <c r="H22" s="1"/>
      <c r="I22" s="1"/>
    </row>
    <row r="23" spans="1:9" x14ac:dyDescent="0.4">
      <c r="A23" s="2"/>
      <c r="B23" s="2"/>
      <c r="C23" s="114" t="s">
        <v>22</v>
      </c>
      <c r="D23" s="2"/>
      <c r="E23" s="16"/>
      <c r="F23" s="16"/>
      <c r="G23" s="16" t="s">
        <v>23</v>
      </c>
      <c r="H23" s="2"/>
      <c r="I23" s="2"/>
    </row>
    <row r="24" spans="1:9" x14ac:dyDescent="0.4">
      <c r="A24" s="2"/>
      <c r="B24" s="2"/>
      <c r="C24" s="17" t="s">
        <v>24</v>
      </c>
      <c r="D24" s="2"/>
      <c r="E24" s="2"/>
      <c r="F24" s="2"/>
      <c r="G24" s="17" t="s">
        <v>25</v>
      </c>
      <c r="H24" s="2"/>
      <c r="I24" s="2"/>
    </row>
    <row r="25" spans="1:9" x14ac:dyDescent="0.4">
      <c r="A25" s="2"/>
      <c r="B25" s="2"/>
      <c r="D25" s="2"/>
      <c r="E25" s="2"/>
      <c r="F25" s="2"/>
      <c r="G25" s="17" t="s">
        <v>26</v>
      </c>
      <c r="H25" s="2"/>
      <c r="I25" s="2"/>
    </row>
    <row r="26" spans="1:9" x14ac:dyDescent="0.4">
      <c r="A26" s="2"/>
      <c r="B26" s="2"/>
      <c r="D26" s="2"/>
      <c r="E26" s="2"/>
      <c r="F26" s="2"/>
      <c r="H26" s="2"/>
      <c r="I26" s="2"/>
    </row>
    <row r="27" spans="1:9" x14ac:dyDescent="0.4">
      <c r="A27" s="2"/>
      <c r="B27" s="2"/>
      <c r="D27" s="2"/>
      <c r="E27" s="2"/>
      <c r="F27" s="2"/>
      <c r="H27" s="2"/>
      <c r="I27" s="2"/>
    </row>
    <row r="28" spans="1:9" x14ac:dyDescent="0.4">
      <c r="A28" s="2"/>
      <c r="B28" s="2"/>
      <c r="C28" s="1"/>
      <c r="D28" s="2"/>
      <c r="E28" s="18"/>
      <c r="F28" s="19"/>
      <c r="H28" s="2"/>
      <c r="I28" s="2"/>
    </row>
    <row r="29" spans="1:9" x14ac:dyDescent="0.4">
      <c r="A29" s="2"/>
      <c r="B29" s="2"/>
      <c r="C29" s="20" t="s">
        <v>30</v>
      </c>
      <c r="D29" s="2"/>
      <c r="E29" s="2"/>
      <c r="F29" s="2"/>
      <c r="G29" s="21" t="s">
        <v>27</v>
      </c>
      <c r="H29" s="2"/>
      <c r="I29" s="2"/>
    </row>
    <row r="30" spans="1:9" x14ac:dyDescent="0.4">
      <c r="A30" s="2"/>
      <c r="B30" s="2"/>
      <c r="C30" s="22" t="s">
        <v>31</v>
      </c>
      <c r="D30" s="2"/>
      <c r="E30" s="2"/>
      <c r="F30" s="2"/>
      <c r="G30" s="23" t="s">
        <v>28</v>
      </c>
      <c r="H30" s="2"/>
      <c r="I30" s="2"/>
    </row>
  </sheetData>
  <mergeCells count="14">
    <mergeCell ref="A1:I1"/>
    <mergeCell ref="A2:I2"/>
    <mergeCell ref="A19:I19"/>
    <mergeCell ref="B21:D21"/>
    <mergeCell ref="A22:C2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REAL</vt:lpstr>
      <vt:lpstr>52B.525112</vt:lpstr>
      <vt:lpstr>5B.525113</vt:lpstr>
      <vt:lpstr>'52B.525112'!Print_Area</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IKA</cp:lastModifiedBy>
  <cp:lastPrinted>2020-10-20T08:15:39Z</cp:lastPrinted>
  <dcterms:created xsi:type="dcterms:W3CDTF">2020-01-21T03:26:54Z</dcterms:created>
  <dcterms:modified xsi:type="dcterms:W3CDTF">2020-10-20T08:19:54Z</dcterms:modified>
</cp:coreProperties>
</file>