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6.xml" ContentType="application/vnd.openxmlformats-officedocument.spreadsheetml.externalLink+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960" yWindow="675" windowWidth="9840" windowHeight="6345"/>
  </bookViews>
  <sheets>
    <sheet name="REAL" sheetId="27" r:id="rId1"/>
    <sheet name="51B.525112" sheetId="30" r:id="rId2"/>
    <sheet name="51B.525119" sheetId="29" r:id="rId3"/>
    <sheet name="52B.525112" sheetId="26" r:id="rId4"/>
    <sheet name="52B.525115" sheetId="23" r:id="rId5"/>
    <sheet name="52BD.525113" sheetId="21" r:id="rId6"/>
    <sheet name="52BD.525115" sheetId="28" r:id="rId7"/>
    <sheet name="54BD.525112" sheetId="25" r:id="rId8"/>
  </sheets>
  <externalReferences>
    <externalReference r:id="rId9"/>
    <externalReference r:id="rId10"/>
    <externalReference r:id="rId11"/>
    <externalReference r:id="rId12"/>
    <externalReference r:id="rId13"/>
    <externalReference r:id="rId14"/>
  </externalReferences>
  <calcPr calcId="124519"/>
</workbook>
</file>

<file path=xl/calcChain.xml><?xml version="1.0" encoding="utf-8"?>
<calcChain xmlns="http://schemas.openxmlformats.org/spreadsheetml/2006/main">
  <c r="D35" i="30"/>
  <c r="D34"/>
  <c r="D33"/>
  <c r="D32"/>
  <c r="K106" i="27"/>
  <c r="E21"/>
  <c r="F374"/>
  <c r="D205" l="1"/>
  <c r="G16" i="26" l="1"/>
  <c r="G27" i="23"/>
  <c r="C404" i="27"/>
  <c r="C401"/>
  <c r="C397"/>
  <c r="C394"/>
  <c r="C390"/>
  <c r="C388"/>
  <c r="C384"/>
  <c r="C381"/>
  <c r="C377"/>
  <c r="C373"/>
  <c r="C369"/>
  <c r="C366"/>
  <c r="C362"/>
  <c r="C359"/>
  <c r="C355"/>
  <c r="C353"/>
  <c r="C350"/>
  <c r="C347"/>
  <c r="C343"/>
  <c r="C340"/>
  <c r="C336"/>
  <c r="C333"/>
  <c r="C330"/>
  <c r="C328"/>
  <c r="C324"/>
  <c r="C322"/>
  <c r="C319"/>
  <c r="C317"/>
  <c r="C314"/>
  <c r="C312"/>
  <c r="C308"/>
  <c r="C299"/>
  <c r="C294"/>
  <c r="C292"/>
  <c r="C285"/>
  <c r="C282"/>
  <c r="C280"/>
  <c r="C277"/>
  <c r="C272"/>
  <c r="C270"/>
  <c r="C268"/>
  <c r="C265"/>
  <c r="C261"/>
  <c r="C259"/>
  <c r="C257"/>
  <c r="C251"/>
  <c r="C248"/>
  <c r="C245"/>
  <c r="C237"/>
  <c r="C235"/>
  <c r="C233"/>
  <c r="C230"/>
  <c r="C223"/>
  <c r="C219"/>
  <c r="C217"/>
  <c r="C214"/>
  <c r="C210"/>
  <c r="C207"/>
  <c r="C204"/>
  <c r="C200"/>
  <c r="C198"/>
  <c r="C194"/>
  <c r="C191" s="1"/>
  <c r="C179"/>
  <c r="C178" s="1"/>
  <c r="C175"/>
  <c r="C171"/>
  <c r="C167"/>
  <c r="C166" s="1"/>
  <c r="C163"/>
  <c r="C159"/>
  <c r="C156"/>
  <c r="C152"/>
  <c r="C148"/>
  <c r="C144"/>
  <c r="C139"/>
  <c r="C135"/>
  <c r="C131"/>
  <c r="C127"/>
  <c r="C123"/>
  <c r="C119"/>
  <c r="C114"/>
  <c r="C110"/>
  <c r="C95"/>
  <c r="C82"/>
  <c r="C60"/>
  <c r="C53"/>
  <c r="C44"/>
  <c r="C32"/>
  <c r="C23"/>
  <c r="C14"/>
  <c r="C316" l="1"/>
  <c r="C352"/>
  <c r="C365"/>
  <c r="C393"/>
  <c r="C118"/>
  <c r="C311"/>
  <c r="C346"/>
  <c r="C158"/>
  <c r="C339"/>
  <c r="C327"/>
  <c r="C232"/>
  <c r="C244"/>
  <c r="C256"/>
  <c r="C400"/>
  <c r="C126"/>
  <c r="C170"/>
  <c r="C372"/>
  <c r="C202"/>
  <c r="C291"/>
  <c r="C203"/>
  <c r="C407"/>
  <c r="C387"/>
  <c r="C358"/>
  <c r="C380"/>
  <c r="C197"/>
  <c r="C279"/>
  <c r="C134"/>
  <c r="C151"/>
  <c r="C216"/>
  <c r="C267"/>
  <c r="C143"/>
  <c r="C332"/>
  <c r="C321"/>
  <c r="G15" i="30" l="1"/>
  <c r="H15"/>
  <c r="I15"/>
  <c r="E142" i="27"/>
  <c r="E141"/>
  <c r="E95"/>
  <c r="E137"/>
  <c r="E138"/>
  <c r="E136"/>
  <c r="E76" l="1"/>
  <c r="E65"/>
  <c r="I16" i="29" l="1"/>
  <c r="H16"/>
  <c r="G16"/>
  <c r="H17" i="21"/>
  <c r="I17"/>
  <c r="G17"/>
  <c r="I16"/>
  <c r="I15"/>
  <c r="I14"/>
  <c r="G16" i="28"/>
  <c r="I16"/>
  <c r="H16"/>
  <c r="H15" i="26"/>
  <c r="H16" s="1"/>
  <c r="F406" i="27"/>
  <c r="H406" s="1"/>
  <c r="F405"/>
  <c r="H405" s="1"/>
  <c r="D404"/>
  <c r="F403"/>
  <c r="H403" s="1"/>
  <c r="F402"/>
  <c r="H402" s="1"/>
  <c r="D401"/>
  <c r="F401" s="1"/>
  <c r="F399"/>
  <c r="H399" s="1"/>
  <c r="F398"/>
  <c r="H398" s="1"/>
  <c r="D397"/>
  <c r="F397" s="1"/>
  <c r="F396"/>
  <c r="H396" s="1"/>
  <c r="F395"/>
  <c r="G395" s="1"/>
  <c r="D394"/>
  <c r="F394" s="1"/>
  <c r="F392"/>
  <c r="H392" s="1"/>
  <c r="F391"/>
  <c r="G391" s="1"/>
  <c r="D390"/>
  <c r="F390" s="1"/>
  <c r="F389"/>
  <c r="G389" s="1"/>
  <c r="E388"/>
  <c r="D388"/>
  <c r="F386"/>
  <c r="H386" s="1"/>
  <c r="F385"/>
  <c r="H385" s="1"/>
  <c r="D384"/>
  <c r="F384" s="1"/>
  <c r="H383"/>
  <c r="G383"/>
  <c r="F382"/>
  <c r="H382" s="1"/>
  <c r="D381"/>
  <c r="F381" s="1"/>
  <c r="F379"/>
  <c r="G379" s="1"/>
  <c r="F378"/>
  <c r="H378" s="1"/>
  <c r="E377"/>
  <c r="D377"/>
  <c r="F376"/>
  <c r="G376" s="1"/>
  <c r="H375"/>
  <c r="G375"/>
  <c r="H374"/>
  <c r="G374"/>
  <c r="E373"/>
  <c r="D373"/>
  <c r="F371"/>
  <c r="H371" s="1"/>
  <c r="F370"/>
  <c r="H370" s="1"/>
  <c r="D369"/>
  <c r="F369" s="1"/>
  <c r="F368"/>
  <c r="H368" s="1"/>
  <c r="F367"/>
  <c r="G367" s="1"/>
  <c r="D366"/>
  <c r="F366" s="1"/>
  <c r="F364"/>
  <c r="H364" s="1"/>
  <c r="F363"/>
  <c r="G363" s="1"/>
  <c r="E362"/>
  <c r="D362"/>
  <c r="F361"/>
  <c r="H361" s="1"/>
  <c r="F360"/>
  <c r="G360" s="1"/>
  <c r="E359"/>
  <c r="D359"/>
  <c r="D358" s="1"/>
  <c r="F358" s="1"/>
  <c r="F357"/>
  <c r="H357" s="1"/>
  <c r="F356"/>
  <c r="H356" s="1"/>
  <c r="D355"/>
  <c r="F355" s="1"/>
  <c r="F354"/>
  <c r="H354" s="1"/>
  <c r="D353"/>
  <c r="F353" s="1"/>
  <c r="F351"/>
  <c r="H351" s="1"/>
  <c r="E350"/>
  <c r="D350"/>
  <c r="H349"/>
  <c r="G349"/>
  <c r="F348"/>
  <c r="E347"/>
  <c r="D347"/>
  <c r="F345"/>
  <c r="H345" s="1"/>
  <c r="F344"/>
  <c r="H344" s="1"/>
  <c r="D343"/>
  <c r="F342"/>
  <c r="H342" s="1"/>
  <c r="F341"/>
  <c r="H341" s="1"/>
  <c r="E340"/>
  <c r="D340"/>
  <c r="F338"/>
  <c r="G338" s="1"/>
  <c r="F337"/>
  <c r="H337" s="1"/>
  <c r="E336"/>
  <c r="D336"/>
  <c r="F335"/>
  <c r="G335" s="1"/>
  <c r="F334"/>
  <c r="H334" s="1"/>
  <c r="E333"/>
  <c r="D333"/>
  <c r="F331"/>
  <c r="H331" s="1"/>
  <c r="E330"/>
  <c r="D330"/>
  <c r="F329"/>
  <c r="H329" s="1"/>
  <c r="E328"/>
  <c r="D328"/>
  <c r="F325"/>
  <c r="G325" s="1"/>
  <c r="D324"/>
  <c r="F324" s="1"/>
  <c r="F323"/>
  <c r="G323" s="1"/>
  <c r="D322"/>
  <c r="F322" s="1"/>
  <c r="F320"/>
  <c r="G320" s="1"/>
  <c r="E319"/>
  <c r="D319"/>
  <c r="F318"/>
  <c r="H318" s="1"/>
  <c r="D317"/>
  <c r="F315"/>
  <c r="H315" s="1"/>
  <c r="F314"/>
  <c r="F313"/>
  <c r="H313" s="1"/>
  <c r="D312"/>
  <c r="D311" s="1"/>
  <c r="F311" s="1"/>
  <c r="F310"/>
  <c r="H310" s="1"/>
  <c r="F309"/>
  <c r="H309" s="1"/>
  <c r="E308"/>
  <c r="D308"/>
  <c r="F307"/>
  <c r="H307" s="1"/>
  <c r="F306"/>
  <c r="H306" s="1"/>
  <c r="F305"/>
  <c r="H305" s="1"/>
  <c r="F304"/>
  <c r="G304" s="1"/>
  <c r="F303"/>
  <c r="H303" s="1"/>
  <c r="F302"/>
  <c r="H302" s="1"/>
  <c r="F301"/>
  <c r="H301" s="1"/>
  <c r="F300"/>
  <c r="G300" s="1"/>
  <c r="E299"/>
  <c r="D299"/>
  <c r="F298"/>
  <c r="H298" s="1"/>
  <c r="F297"/>
  <c r="G297" s="1"/>
  <c r="F296"/>
  <c r="H296" s="1"/>
  <c r="F295"/>
  <c r="H295" s="1"/>
  <c r="E294"/>
  <c r="D294"/>
  <c r="F293"/>
  <c r="H293" s="1"/>
  <c r="D292"/>
  <c r="F292" s="1"/>
  <c r="F290"/>
  <c r="G290" s="1"/>
  <c r="F289"/>
  <c r="H289" s="1"/>
  <c r="F288"/>
  <c r="H288" s="1"/>
  <c r="F287"/>
  <c r="H287" s="1"/>
  <c r="F286"/>
  <c r="G286" s="1"/>
  <c r="D285"/>
  <c r="F285" s="1"/>
  <c r="F284"/>
  <c r="G284" s="1"/>
  <c r="F283"/>
  <c r="H283" s="1"/>
  <c r="D282"/>
  <c r="F282" s="1"/>
  <c r="F281"/>
  <c r="H281" s="1"/>
  <c r="D280"/>
  <c r="F280" s="1"/>
  <c r="H280" s="1"/>
  <c r="F278"/>
  <c r="G278" s="1"/>
  <c r="D277"/>
  <c r="F277" s="1"/>
  <c r="F276"/>
  <c r="G276" s="1"/>
  <c r="F275"/>
  <c r="H275" s="1"/>
  <c r="F274"/>
  <c r="H274" s="1"/>
  <c r="F273"/>
  <c r="G273" s="1"/>
  <c r="D272"/>
  <c r="F272" s="1"/>
  <c r="F271"/>
  <c r="G271" s="1"/>
  <c r="D270"/>
  <c r="F270" s="1"/>
  <c r="F269"/>
  <c r="G269" s="1"/>
  <c r="D268"/>
  <c r="F268" s="1"/>
  <c r="F266"/>
  <c r="H266" s="1"/>
  <c r="D265"/>
  <c r="F265" s="1"/>
  <c r="F264"/>
  <c r="H264" s="1"/>
  <c r="F263"/>
  <c r="H263" s="1"/>
  <c r="F262"/>
  <c r="G262" s="1"/>
  <c r="D261"/>
  <c r="F261" s="1"/>
  <c r="F260"/>
  <c r="G260" s="1"/>
  <c r="D259"/>
  <c r="F259" s="1"/>
  <c r="F258"/>
  <c r="G258" s="1"/>
  <c r="D257"/>
  <c r="F257" s="1"/>
  <c r="F255"/>
  <c r="H255" s="1"/>
  <c r="D254"/>
  <c r="F254" s="1"/>
  <c r="F253"/>
  <c r="G253" s="1"/>
  <c r="F252"/>
  <c r="H252" s="1"/>
  <c r="D251"/>
  <c r="F251" s="1"/>
  <c r="F250"/>
  <c r="H250" s="1"/>
  <c r="F249"/>
  <c r="H249" s="1"/>
  <c r="D248"/>
  <c r="F248" s="1"/>
  <c r="F247"/>
  <c r="H247" s="1"/>
  <c r="F246"/>
  <c r="G246" s="1"/>
  <c r="D245"/>
  <c r="F245" s="1"/>
  <c r="F243"/>
  <c r="H243" s="1"/>
  <c r="F242"/>
  <c r="H242" s="1"/>
  <c r="F241"/>
  <c r="G241" s="1"/>
  <c r="F240"/>
  <c r="H240" s="1"/>
  <c r="F239"/>
  <c r="H239" s="1"/>
  <c r="F238"/>
  <c r="H238" s="1"/>
  <c r="D237"/>
  <c r="F237" s="1"/>
  <c r="F236"/>
  <c r="H236" s="1"/>
  <c r="D235"/>
  <c r="F235" s="1"/>
  <c r="F234"/>
  <c r="H234" s="1"/>
  <c r="D233"/>
  <c r="F233" s="1"/>
  <c r="F231"/>
  <c r="H231" s="1"/>
  <c r="E230"/>
  <c r="D230"/>
  <c r="F229"/>
  <c r="H229" s="1"/>
  <c r="F228"/>
  <c r="H228" s="1"/>
  <c r="F227"/>
  <c r="H227" s="1"/>
  <c r="F226"/>
  <c r="G226" s="1"/>
  <c r="F225"/>
  <c r="G225" s="1"/>
  <c r="F224"/>
  <c r="H224" s="1"/>
  <c r="D223"/>
  <c r="F223" s="1"/>
  <c r="F222"/>
  <c r="H222" s="1"/>
  <c r="F221"/>
  <c r="H221" s="1"/>
  <c r="F220"/>
  <c r="G220" s="1"/>
  <c r="D219"/>
  <c r="F219" s="1"/>
  <c r="F218"/>
  <c r="G218" s="1"/>
  <c r="E217"/>
  <c r="D217"/>
  <c r="F215"/>
  <c r="H215" s="1"/>
  <c r="D214"/>
  <c r="F214" s="1"/>
  <c r="F213"/>
  <c r="H213" s="1"/>
  <c r="F212"/>
  <c r="H212" s="1"/>
  <c r="F211"/>
  <c r="G211" s="1"/>
  <c r="D210"/>
  <c r="F210" s="1"/>
  <c r="F209"/>
  <c r="G209" s="1"/>
  <c r="D208"/>
  <c r="F208" s="1"/>
  <c r="E207"/>
  <c r="F206"/>
  <c r="H206" s="1"/>
  <c r="F205"/>
  <c r="G205" s="1"/>
  <c r="E204"/>
  <c r="D204"/>
  <c r="F201"/>
  <c r="G201" s="1"/>
  <c r="D200"/>
  <c r="F200" s="1"/>
  <c r="F199"/>
  <c r="G199" s="1"/>
  <c r="D198"/>
  <c r="F198" s="1"/>
  <c r="F196"/>
  <c r="H196" s="1"/>
  <c r="F195"/>
  <c r="G195" s="1"/>
  <c r="D194"/>
  <c r="F194" s="1"/>
  <c r="F193"/>
  <c r="G193" s="1"/>
  <c r="D192"/>
  <c r="F192" s="1"/>
  <c r="F190"/>
  <c r="G190" s="1"/>
  <c r="F189"/>
  <c r="H189" s="1"/>
  <c r="D188"/>
  <c r="F188" s="1"/>
  <c r="H188" s="1"/>
  <c r="F187"/>
  <c r="H187" s="1"/>
  <c r="D186"/>
  <c r="F186" s="1"/>
  <c r="F184"/>
  <c r="H184" s="1"/>
  <c r="F183"/>
  <c r="G183" s="1"/>
  <c r="D182"/>
  <c r="F182" s="1"/>
  <c r="F181"/>
  <c r="H181" s="1"/>
  <c r="F180"/>
  <c r="H180" s="1"/>
  <c r="E179"/>
  <c r="D179"/>
  <c r="F177"/>
  <c r="G177" s="1"/>
  <c r="F176"/>
  <c r="H176" s="1"/>
  <c r="E175"/>
  <c r="D175"/>
  <c r="D174"/>
  <c r="F174" s="1"/>
  <c r="G174" s="1"/>
  <c r="D173"/>
  <c r="F173" s="1"/>
  <c r="G173" s="1"/>
  <c r="F172"/>
  <c r="E171"/>
  <c r="F169"/>
  <c r="F168"/>
  <c r="E167"/>
  <c r="D167"/>
  <c r="D166" s="1"/>
  <c r="F166" s="1"/>
  <c r="F165"/>
  <c r="H165" s="1"/>
  <c r="F164"/>
  <c r="H164" s="1"/>
  <c r="E163"/>
  <c r="D163"/>
  <c r="F162"/>
  <c r="G162" s="1"/>
  <c r="F161"/>
  <c r="H161" s="1"/>
  <c r="F160"/>
  <c r="H160" s="1"/>
  <c r="E159"/>
  <c r="D159"/>
  <c r="F157"/>
  <c r="G157" s="1"/>
  <c r="D156"/>
  <c r="F156" s="1"/>
  <c r="F155"/>
  <c r="G155" s="1"/>
  <c r="F154"/>
  <c r="H154" s="1"/>
  <c r="F153"/>
  <c r="E152"/>
  <c r="D152"/>
  <c r="F150"/>
  <c r="G150" s="1"/>
  <c r="F149"/>
  <c r="H149" s="1"/>
  <c r="E148"/>
  <c r="D148"/>
  <c r="F147"/>
  <c r="H147" s="1"/>
  <c r="F146"/>
  <c r="H146" s="1"/>
  <c r="F145"/>
  <c r="H145" s="1"/>
  <c r="E144"/>
  <c r="D144"/>
  <c r="F142"/>
  <c r="F141"/>
  <c r="F140"/>
  <c r="H140" s="1"/>
  <c r="E139"/>
  <c r="D139"/>
  <c r="F138"/>
  <c r="F137"/>
  <c r="F136"/>
  <c r="E135"/>
  <c r="D135"/>
  <c r="F133"/>
  <c r="H133" s="1"/>
  <c r="F132"/>
  <c r="H132" s="1"/>
  <c r="E131"/>
  <c r="D131"/>
  <c r="F130"/>
  <c r="H130" s="1"/>
  <c r="F129"/>
  <c r="H129" s="1"/>
  <c r="D128"/>
  <c r="F128" s="1"/>
  <c r="G128" s="1"/>
  <c r="E127"/>
  <c r="F125"/>
  <c r="G125" s="1"/>
  <c r="F124"/>
  <c r="H124" s="1"/>
  <c r="D123"/>
  <c r="F123" s="1"/>
  <c r="F122"/>
  <c r="H122" s="1"/>
  <c r="F121"/>
  <c r="H121" s="1"/>
  <c r="F120"/>
  <c r="G120" s="1"/>
  <c r="E119"/>
  <c r="D119"/>
  <c r="F117"/>
  <c r="H117" s="1"/>
  <c r="F116"/>
  <c r="H116" s="1"/>
  <c r="F115"/>
  <c r="G115" s="1"/>
  <c r="D114"/>
  <c r="F114" s="1"/>
  <c r="F113"/>
  <c r="G113" s="1"/>
  <c r="F112"/>
  <c r="G112" s="1"/>
  <c r="F111"/>
  <c r="H111" s="1"/>
  <c r="E110"/>
  <c r="D110"/>
  <c r="F108"/>
  <c r="G108" s="1"/>
  <c r="E107"/>
  <c r="F107" s="1"/>
  <c r="H107" s="1"/>
  <c r="F106"/>
  <c r="H106" s="1"/>
  <c r="F105"/>
  <c r="F104"/>
  <c r="G104" s="1"/>
  <c r="F103"/>
  <c r="G103" s="1"/>
  <c r="F102"/>
  <c r="F101"/>
  <c r="H101" s="1"/>
  <c r="F100"/>
  <c r="F99"/>
  <c r="H99" s="1"/>
  <c r="F98"/>
  <c r="G98" s="1"/>
  <c r="F97"/>
  <c r="H97" s="1"/>
  <c r="D96"/>
  <c r="D95" s="1"/>
  <c r="F95" s="1"/>
  <c r="H95" s="1"/>
  <c r="F94"/>
  <c r="G94" s="1"/>
  <c r="F93"/>
  <c r="H93" s="1"/>
  <c r="F92"/>
  <c r="G92" s="1"/>
  <c r="F91"/>
  <c r="H91" s="1"/>
  <c r="F90"/>
  <c r="G90" s="1"/>
  <c r="F89"/>
  <c r="H89" s="1"/>
  <c r="F88"/>
  <c r="G88" s="1"/>
  <c r="F87"/>
  <c r="G87" s="1"/>
  <c r="F86"/>
  <c r="G86" s="1"/>
  <c r="F85"/>
  <c r="H85" s="1"/>
  <c r="F84"/>
  <c r="G84" s="1"/>
  <c r="F83"/>
  <c r="G83" s="1"/>
  <c r="E82"/>
  <c r="D82"/>
  <c r="F81"/>
  <c r="G81" s="1"/>
  <c r="F80"/>
  <c r="G80" s="1"/>
  <c r="F79"/>
  <c r="G79" s="1"/>
  <c r="F78"/>
  <c r="H78" s="1"/>
  <c r="F77"/>
  <c r="G77" s="1"/>
  <c r="F76"/>
  <c r="F75"/>
  <c r="G75" s="1"/>
  <c r="F74"/>
  <c r="H74" s="1"/>
  <c r="F73"/>
  <c r="G73" s="1"/>
  <c r="F72"/>
  <c r="G72" s="1"/>
  <c r="F71"/>
  <c r="G71" s="1"/>
  <c r="F70"/>
  <c r="H70" s="1"/>
  <c r="F69"/>
  <c r="G69" s="1"/>
  <c r="F68"/>
  <c r="H68" s="1"/>
  <c r="F67"/>
  <c r="G67" s="1"/>
  <c r="F66"/>
  <c r="H66" s="1"/>
  <c r="F64"/>
  <c r="H64" s="1"/>
  <c r="F63"/>
  <c r="G63" s="1"/>
  <c r="D61"/>
  <c r="F61" s="1"/>
  <c r="G61" s="1"/>
  <c r="D57"/>
  <c r="F57" s="1"/>
  <c r="G57" s="1"/>
  <c r="F56"/>
  <c r="F55"/>
  <c r="G55" s="1"/>
  <c r="F54"/>
  <c r="H54" s="1"/>
  <c r="E53"/>
  <c r="F52"/>
  <c r="G52" s="1"/>
  <c r="F51"/>
  <c r="H51" s="1"/>
  <c r="F50"/>
  <c r="G50" s="1"/>
  <c r="F49"/>
  <c r="H49" s="1"/>
  <c r="F48"/>
  <c r="G48" s="1"/>
  <c r="F47"/>
  <c r="H47" s="1"/>
  <c r="F46"/>
  <c r="G46" s="1"/>
  <c r="D45"/>
  <c r="E44"/>
  <c r="F43"/>
  <c r="H43" s="1"/>
  <c r="F42"/>
  <c r="G42" s="1"/>
  <c r="F41"/>
  <c r="H41" s="1"/>
  <c r="F40"/>
  <c r="G40" s="1"/>
  <c r="F39"/>
  <c r="H39" s="1"/>
  <c r="F38"/>
  <c r="G38" s="1"/>
  <c r="F37"/>
  <c r="H37" s="1"/>
  <c r="F36"/>
  <c r="G36" s="1"/>
  <c r="F35"/>
  <c r="H35" s="1"/>
  <c r="F34"/>
  <c r="G34" s="1"/>
  <c r="F33"/>
  <c r="H33" s="1"/>
  <c r="E32"/>
  <c r="D32"/>
  <c r="F31"/>
  <c r="G31" s="1"/>
  <c r="F30"/>
  <c r="H30" s="1"/>
  <c r="F29"/>
  <c r="G29" s="1"/>
  <c r="F28"/>
  <c r="H28" s="1"/>
  <c r="F27"/>
  <c r="G27" s="1"/>
  <c r="F26"/>
  <c r="H26" s="1"/>
  <c r="F25"/>
  <c r="G25" s="1"/>
  <c r="F24"/>
  <c r="H24" s="1"/>
  <c r="E23"/>
  <c r="D23"/>
  <c r="F22"/>
  <c r="G22" s="1"/>
  <c r="F20"/>
  <c r="H20" s="1"/>
  <c r="F19"/>
  <c r="G19" s="1"/>
  <c r="F18"/>
  <c r="H18" s="1"/>
  <c r="F17"/>
  <c r="G17" s="1"/>
  <c r="F16"/>
  <c r="H16" s="1"/>
  <c r="F15"/>
  <c r="G15" s="1"/>
  <c r="E14"/>
  <c r="C13"/>
  <c r="H13" s="1"/>
  <c r="D118" l="1"/>
  <c r="F118" s="1"/>
  <c r="D387"/>
  <c r="F387" s="1"/>
  <c r="G387" s="1"/>
  <c r="G64"/>
  <c r="H67"/>
  <c r="F82"/>
  <c r="H82" s="1"/>
  <c r="G89"/>
  <c r="G307"/>
  <c r="G385"/>
  <c r="G91"/>
  <c r="G99"/>
  <c r="H363"/>
  <c r="D372"/>
  <c r="F372" s="1"/>
  <c r="F23"/>
  <c r="H23" s="1"/>
  <c r="D332"/>
  <c r="F332" s="1"/>
  <c r="H332" s="1"/>
  <c r="H335"/>
  <c r="D346"/>
  <c r="F346" s="1"/>
  <c r="H346" s="1"/>
  <c r="G39"/>
  <c r="G54"/>
  <c r="G76"/>
  <c r="G97"/>
  <c r="F175"/>
  <c r="H175" s="1"/>
  <c r="G172"/>
  <c r="H153"/>
  <c r="H169"/>
  <c r="H168"/>
  <c r="H138"/>
  <c r="H141"/>
  <c r="H55"/>
  <c r="G66"/>
  <c r="G68"/>
  <c r="G70"/>
  <c r="H98"/>
  <c r="F230"/>
  <c r="H230" s="1"/>
  <c r="F336"/>
  <c r="H336" s="1"/>
  <c r="D400"/>
  <c r="F400" s="1"/>
  <c r="G400" s="1"/>
  <c r="G100"/>
  <c r="H76"/>
  <c r="H105"/>
  <c r="G136"/>
  <c r="H83"/>
  <c r="H137"/>
  <c r="G56"/>
  <c r="H142"/>
  <c r="H348"/>
  <c r="H81"/>
  <c r="G85"/>
  <c r="H88"/>
  <c r="H90"/>
  <c r="G101"/>
  <c r="H104"/>
  <c r="D244"/>
  <c r="F244" s="1"/>
  <c r="F350"/>
  <c r="D171"/>
  <c r="D170" s="1"/>
  <c r="F170" s="1"/>
  <c r="H170" s="1"/>
  <c r="G240"/>
  <c r="G255"/>
  <c r="F148"/>
  <c r="F319"/>
  <c r="H319" s="1"/>
  <c r="G334"/>
  <c r="F179"/>
  <c r="G179" s="1"/>
  <c r="G206"/>
  <c r="H273"/>
  <c r="E13"/>
  <c r="F32"/>
  <c r="H32" s="1"/>
  <c r="G35"/>
  <c r="G18"/>
  <c r="H22"/>
  <c r="G43"/>
  <c r="G116"/>
  <c r="F110"/>
  <c r="H110" s="1"/>
  <c r="H113"/>
  <c r="H115"/>
  <c r="H148"/>
  <c r="H226"/>
  <c r="D232"/>
  <c r="F232" s="1"/>
  <c r="G232" s="1"/>
  <c r="G242"/>
  <c r="H251"/>
  <c r="G287"/>
  <c r="H304"/>
  <c r="G153"/>
  <c r="H156"/>
  <c r="H166"/>
  <c r="D185"/>
  <c r="F185" s="1"/>
  <c r="H185" s="1"/>
  <c r="G310"/>
  <c r="F204"/>
  <c r="H204" s="1"/>
  <c r="G283"/>
  <c r="G303"/>
  <c r="G305"/>
  <c r="G315"/>
  <c r="F144"/>
  <c r="H144" s="1"/>
  <c r="H157"/>
  <c r="G189"/>
  <c r="F328"/>
  <c r="H328" s="1"/>
  <c r="G398"/>
  <c r="D352"/>
  <c r="F352" s="1"/>
  <c r="G356"/>
  <c r="F377"/>
  <c r="H377" s="1"/>
  <c r="H381"/>
  <c r="F96"/>
  <c r="G96" s="1"/>
  <c r="F139"/>
  <c r="H139" s="1"/>
  <c r="D53"/>
  <c r="F53" s="1"/>
  <c r="H53" s="1"/>
  <c r="D127"/>
  <c r="F127" s="1"/>
  <c r="H127" s="1"/>
  <c r="G105"/>
  <c r="G20"/>
  <c r="H25"/>
  <c r="H27"/>
  <c r="H29"/>
  <c r="H31"/>
  <c r="G37"/>
  <c r="G47"/>
  <c r="G49"/>
  <c r="G51"/>
  <c r="H56"/>
  <c r="H77"/>
  <c r="H79"/>
  <c r="G93"/>
  <c r="G132"/>
  <c r="H150"/>
  <c r="G160"/>
  <c r="G165"/>
  <c r="G196"/>
  <c r="H284"/>
  <c r="H286"/>
  <c r="G292"/>
  <c r="G293"/>
  <c r="H297"/>
  <c r="G337"/>
  <c r="G396"/>
  <c r="H72"/>
  <c r="H80"/>
  <c r="H87"/>
  <c r="H103"/>
  <c r="D134"/>
  <c r="F134" s="1"/>
  <c r="H134" s="1"/>
  <c r="H205"/>
  <c r="D216"/>
  <c r="F216" s="1"/>
  <c r="H216" s="1"/>
  <c r="H225"/>
  <c r="G227"/>
  <c r="G250"/>
  <c r="H258"/>
  <c r="H260"/>
  <c r="H262"/>
  <c r="H290"/>
  <c r="H300"/>
  <c r="G311"/>
  <c r="H314"/>
  <c r="G331"/>
  <c r="G16"/>
  <c r="G24"/>
  <c r="G26"/>
  <c r="G28"/>
  <c r="G30"/>
  <c r="G33"/>
  <c r="G41"/>
  <c r="H46"/>
  <c r="H48"/>
  <c r="H50"/>
  <c r="H52"/>
  <c r="H61"/>
  <c r="G74"/>
  <c r="G78"/>
  <c r="H92"/>
  <c r="H94"/>
  <c r="G129"/>
  <c r="G142"/>
  <c r="G147"/>
  <c r="G168"/>
  <c r="G236"/>
  <c r="H241"/>
  <c r="G282"/>
  <c r="D291"/>
  <c r="F291" s="1"/>
  <c r="G291" s="1"/>
  <c r="G296"/>
  <c r="G298"/>
  <c r="H338"/>
  <c r="G370"/>
  <c r="H395"/>
  <c r="G263"/>
  <c r="H269"/>
  <c r="G289"/>
  <c r="F299"/>
  <c r="H299" s="1"/>
  <c r="G301"/>
  <c r="F362"/>
  <c r="G362" s="1"/>
  <c r="G364"/>
  <c r="G397"/>
  <c r="G254"/>
  <c r="H254"/>
  <c r="D109"/>
  <c r="F109" s="1"/>
  <c r="H109" s="1"/>
  <c r="F119"/>
  <c r="H119" s="1"/>
  <c r="G121"/>
  <c r="H136"/>
  <c r="G140"/>
  <c r="F152"/>
  <c r="G152" s="1"/>
  <c r="G156"/>
  <c r="F159"/>
  <c r="H159" s="1"/>
  <c r="G176"/>
  <c r="G181"/>
  <c r="G184"/>
  <c r="H209"/>
  <c r="H211"/>
  <c r="H218"/>
  <c r="H220"/>
  <c r="G229"/>
  <c r="G237"/>
  <c r="G238"/>
  <c r="H253"/>
  <c r="G268"/>
  <c r="G272"/>
  <c r="G275"/>
  <c r="G280"/>
  <c r="G281"/>
  <c r="F294"/>
  <c r="H294" s="1"/>
  <c r="H311"/>
  <c r="D316"/>
  <c r="F316" s="1"/>
  <c r="H316" s="1"/>
  <c r="H323"/>
  <c r="H325"/>
  <c r="F359"/>
  <c r="H359" s="1"/>
  <c r="G361"/>
  <c r="H367"/>
  <c r="F373"/>
  <c r="H373" s="1"/>
  <c r="G378"/>
  <c r="G381"/>
  <c r="G382"/>
  <c r="F388"/>
  <c r="H388" s="1"/>
  <c r="G392"/>
  <c r="H108"/>
  <c r="H112"/>
  <c r="H125"/>
  <c r="G148"/>
  <c r="H155"/>
  <c r="H162"/>
  <c r="G166"/>
  <c r="F167"/>
  <c r="G235"/>
  <c r="H246"/>
  <c r="D267"/>
  <c r="F267" s="1"/>
  <c r="G267" s="1"/>
  <c r="H271"/>
  <c r="D279"/>
  <c r="F279" s="1"/>
  <c r="H282"/>
  <c r="H292"/>
  <c r="H320"/>
  <c r="F333"/>
  <c r="H333" s="1"/>
  <c r="D339"/>
  <c r="F339" s="1"/>
  <c r="G339" s="1"/>
  <c r="F347"/>
  <c r="H347" s="1"/>
  <c r="H350"/>
  <c r="G355"/>
  <c r="G369"/>
  <c r="D380"/>
  <c r="F380" s="1"/>
  <c r="G380" s="1"/>
  <c r="G384"/>
  <c r="G118"/>
  <c r="H120"/>
  <c r="F131"/>
  <c r="H131" s="1"/>
  <c r="F135"/>
  <c r="H135" s="1"/>
  <c r="G137"/>
  <c r="G145"/>
  <c r="F163"/>
  <c r="H163" s="1"/>
  <c r="D178"/>
  <c r="F178" s="1"/>
  <c r="D191"/>
  <c r="F191" s="1"/>
  <c r="G191" s="1"/>
  <c r="G212"/>
  <c r="F217"/>
  <c r="H217" s="1"/>
  <c r="G221"/>
  <c r="G233"/>
  <c r="G234"/>
  <c r="G245"/>
  <c r="G251"/>
  <c r="G252"/>
  <c r="G270"/>
  <c r="H276"/>
  <c r="H278"/>
  <c r="F308"/>
  <c r="H308" s="1"/>
  <c r="G314"/>
  <c r="F330"/>
  <c r="H330" s="1"/>
  <c r="F340"/>
  <c r="H340" s="1"/>
  <c r="G345"/>
  <c r="G348"/>
  <c r="G347" s="1"/>
  <c r="G353"/>
  <c r="G354"/>
  <c r="G358"/>
  <c r="H360"/>
  <c r="G368"/>
  <c r="G372"/>
  <c r="H376"/>
  <c r="H379"/>
  <c r="H389"/>
  <c r="H391"/>
  <c r="G402"/>
  <c r="G406"/>
  <c r="E60"/>
  <c r="E407" s="1"/>
  <c r="G182"/>
  <c r="H182"/>
  <c r="G214"/>
  <c r="H214"/>
  <c r="G223"/>
  <c r="H223"/>
  <c r="G257"/>
  <c r="H257"/>
  <c r="G259"/>
  <c r="H259"/>
  <c r="G261"/>
  <c r="H261"/>
  <c r="G265"/>
  <c r="H265"/>
  <c r="G285"/>
  <c r="H285"/>
  <c r="G13"/>
  <c r="G110"/>
  <c r="H118"/>
  <c r="G350"/>
  <c r="H372"/>
  <c r="G198"/>
  <c r="H198"/>
  <c r="G277"/>
  <c r="H277"/>
  <c r="G390"/>
  <c r="H390"/>
  <c r="H15"/>
  <c r="H17"/>
  <c r="H19"/>
  <c r="H34"/>
  <c r="H36"/>
  <c r="H38"/>
  <c r="H40"/>
  <c r="H42"/>
  <c r="H57"/>
  <c r="H63"/>
  <c r="H73"/>
  <c r="H75"/>
  <c r="H84"/>
  <c r="H86"/>
  <c r="G114"/>
  <c r="H114"/>
  <c r="G123"/>
  <c r="H123"/>
  <c r="G192"/>
  <c r="H192"/>
  <c r="G200"/>
  <c r="H200"/>
  <c r="G394"/>
  <c r="H394"/>
  <c r="H69"/>
  <c r="H71"/>
  <c r="G82"/>
  <c r="G95"/>
  <c r="H100"/>
  <c r="F45"/>
  <c r="D44"/>
  <c r="F44" s="1"/>
  <c r="H102"/>
  <c r="G102"/>
  <c r="G186"/>
  <c r="H186"/>
  <c r="H191"/>
  <c r="G194"/>
  <c r="H194"/>
  <c r="G208"/>
  <c r="H208"/>
  <c r="G210"/>
  <c r="H210"/>
  <c r="G219"/>
  <c r="H219"/>
  <c r="G248"/>
  <c r="H248"/>
  <c r="G322"/>
  <c r="H322"/>
  <c r="G324"/>
  <c r="H324"/>
  <c r="G366"/>
  <c r="H366"/>
  <c r="G106"/>
  <c r="G107"/>
  <c r="G111"/>
  <c r="G117"/>
  <c r="G122"/>
  <c r="G124"/>
  <c r="G130"/>
  <c r="G133"/>
  <c r="G138"/>
  <c r="G141"/>
  <c r="G146"/>
  <c r="G149"/>
  <c r="G154"/>
  <c r="G161"/>
  <c r="G164"/>
  <c r="G169"/>
  <c r="G180"/>
  <c r="G187"/>
  <c r="G188"/>
  <c r="D197"/>
  <c r="F197" s="1"/>
  <c r="H197" s="1"/>
  <c r="D207"/>
  <c r="F207" s="1"/>
  <c r="G213"/>
  <c r="G215"/>
  <c r="G222"/>
  <c r="G224"/>
  <c r="G228"/>
  <c r="G231"/>
  <c r="G239"/>
  <c r="G243"/>
  <c r="G247"/>
  <c r="G249"/>
  <c r="D256"/>
  <c r="F256" s="1"/>
  <c r="H256" s="1"/>
  <c r="G264"/>
  <c r="G266"/>
  <c r="G274"/>
  <c r="G279"/>
  <c r="G288"/>
  <c r="G295"/>
  <c r="G302"/>
  <c r="G306"/>
  <c r="G309"/>
  <c r="F312"/>
  <c r="G313"/>
  <c r="F317"/>
  <c r="G318"/>
  <c r="D321"/>
  <c r="F321" s="1"/>
  <c r="H321" s="1"/>
  <c r="G329"/>
  <c r="G341"/>
  <c r="G342"/>
  <c r="F343"/>
  <c r="G344"/>
  <c r="G351"/>
  <c r="G357"/>
  <c r="D365"/>
  <c r="F365" s="1"/>
  <c r="H365" s="1"/>
  <c r="G371"/>
  <c r="G386"/>
  <c r="D393"/>
  <c r="F393" s="1"/>
  <c r="H393" s="1"/>
  <c r="G399"/>
  <c r="G403"/>
  <c r="F404"/>
  <c r="G405"/>
  <c r="H128"/>
  <c r="H172"/>
  <c r="H173"/>
  <c r="H174"/>
  <c r="H177"/>
  <c r="H183"/>
  <c r="H190"/>
  <c r="H193"/>
  <c r="H195"/>
  <c r="H199"/>
  <c r="H201"/>
  <c r="G217"/>
  <c r="H233"/>
  <c r="H235"/>
  <c r="H237"/>
  <c r="H245"/>
  <c r="H268"/>
  <c r="H270"/>
  <c r="H272"/>
  <c r="H353"/>
  <c r="H355"/>
  <c r="H369"/>
  <c r="H384"/>
  <c r="H397"/>
  <c r="H401"/>
  <c r="D143"/>
  <c r="F143" s="1"/>
  <c r="H143" s="1"/>
  <c r="D151"/>
  <c r="F151" s="1"/>
  <c r="D158"/>
  <c r="F158" s="1"/>
  <c r="H158" s="1"/>
  <c r="E202"/>
  <c r="G244"/>
  <c r="G401"/>
  <c r="D327"/>
  <c r="G359" l="1"/>
  <c r="G216"/>
  <c r="G109"/>
  <c r="G131"/>
  <c r="G163"/>
  <c r="G204"/>
  <c r="G230"/>
  <c r="G336"/>
  <c r="G332"/>
  <c r="H179"/>
  <c r="G185"/>
  <c r="H362"/>
  <c r="G159"/>
  <c r="G32"/>
  <c r="G328"/>
  <c r="G377"/>
  <c r="G134"/>
  <c r="G175"/>
  <c r="G319"/>
  <c r="G346"/>
  <c r="G23"/>
  <c r="G119"/>
  <c r="G170"/>
  <c r="H152"/>
  <c r="H167"/>
  <c r="D126"/>
  <c r="F126" s="1"/>
  <c r="H126" s="1"/>
  <c r="H96"/>
  <c r="F171"/>
  <c r="G299"/>
  <c r="G144"/>
  <c r="G139"/>
  <c r="G340"/>
  <c r="H387"/>
  <c r="G352"/>
  <c r="G53"/>
  <c r="G135"/>
  <c r="G388"/>
  <c r="G167"/>
  <c r="H339"/>
  <c r="H151"/>
  <c r="G373"/>
  <c r="H207"/>
  <c r="G207"/>
  <c r="G178"/>
  <c r="G330"/>
  <c r="G333"/>
  <c r="G158"/>
  <c r="G308"/>
  <c r="H358"/>
  <c r="G127"/>
  <c r="G294"/>
  <c r="G316"/>
  <c r="H44"/>
  <c r="G44"/>
  <c r="G312"/>
  <c r="H312"/>
  <c r="G404"/>
  <c r="H404"/>
  <c r="G343"/>
  <c r="H343"/>
  <c r="G317"/>
  <c r="H317"/>
  <c r="D202"/>
  <c r="D203"/>
  <c r="F203" s="1"/>
  <c r="H45"/>
  <c r="G45"/>
  <c r="H178"/>
  <c r="G197"/>
  <c r="H267"/>
  <c r="G365"/>
  <c r="H291"/>
  <c r="H232"/>
  <c r="G143"/>
  <c r="F327"/>
  <c r="H327" s="1"/>
  <c r="D326"/>
  <c r="F326" s="1"/>
  <c r="G151"/>
  <c r="H279"/>
  <c r="H400"/>
  <c r="H244"/>
  <c r="F202"/>
  <c r="H202" s="1"/>
  <c r="G321"/>
  <c r="H352"/>
  <c r="H380"/>
  <c r="G256"/>
  <c r="G393"/>
  <c r="G126" l="1"/>
  <c r="H171"/>
  <c r="G171"/>
  <c r="G202"/>
  <c r="H203"/>
  <c r="G203"/>
  <c r="G327"/>
  <c r="G326"/>
  <c r="H326"/>
  <c r="I14" i="26" l="1"/>
  <c r="I16" s="1"/>
  <c r="H15" i="25" l="1"/>
  <c r="G15"/>
  <c r="I15"/>
  <c r="I27" i="23" l="1"/>
  <c r="H27"/>
  <c r="D21" i="27" l="1"/>
  <c r="D65"/>
  <c r="F65" s="1"/>
  <c r="G65" l="1"/>
  <c r="H65"/>
  <c r="D14"/>
  <c r="F21"/>
  <c r="D62"/>
  <c r="F62" l="1"/>
  <c r="D60"/>
  <c r="G21"/>
  <c r="H21"/>
  <c r="F14"/>
  <c r="D13"/>
  <c r="D12"/>
  <c r="F12" s="1"/>
  <c r="H12" l="1"/>
  <c r="G12"/>
  <c r="G62"/>
  <c r="H62"/>
  <c r="F60"/>
  <c r="D407"/>
  <c r="D59"/>
  <c r="H14"/>
  <c r="G14"/>
  <c r="F407" l="1"/>
  <c r="H407" s="1"/>
  <c r="H60"/>
  <c r="G60"/>
  <c r="G407" s="1"/>
  <c r="F59"/>
  <c r="D58"/>
  <c r="F58" s="1"/>
  <c r="H59" l="1"/>
  <c r="G59"/>
  <c r="H58"/>
  <c r="G58"/>
</calcChain>
</file>

<file path=xl/sharedStrings.xml><?xml version="1.0" encoding="utf-8"?>
<sst xmlns="http://schemas.openxmlformats.org/spreadsheetml/2006/main" count="1458" uniqueCount="377">
  <si>
    <t>SURAT PERNYATAAN TANGGUNG JAWAB BELANJA RUTIN</t>
  </si>
  <si>
    <t>NOMOR :</t>
  </si>
  <si>
    <t>1. Kode Satuan Kerja BLU</t>
  </si>
  <si>
    <t>: 632242</t>
  </si>
  <si>
    <t>2. Nama Satuan Kerja BLU</t>
  </si>
  <si>
    <t>: Politeknik Kesehatan Semarang</t>
  </si>
  <si>
    <t>3. Tanggal /No. DIPA BLU</t>
  </si>
  <si>
    <t xml:space="preserve">4. Klasifikasi Anggaran </t>
  </si>
  <si>
    <t>Yang bertanda tangan di bawah ini Ketua Jurusan Kebidanan  Politeknik Kesehatan Kemnekes Semarang, menyatakan bahwa saya bertanggung jawab secara formal dan material atas segala pengeluaran yang telah dibayar lunas lewat Bendahara Pengeluaran Pembantu kepada yang berhak menerima serta kebenaran perhitungan dan setoran pajak yang telah dipungut atas pembayaran tersebut dengan perincian sebagai berikut :</t>
  </si>
  <si>
    <t>No</t>
  </si>
  <si>
    <t>Akun</t>
  </si>
  <si>
    <t>Penerima</t>
  </si>
  <si>
    <t>Uraian</t>
  </si>
  <si>
    <t xml:space="preserve">Bukti </t>
  </si>
  <si>
    <t>Jumlah</t>
  </si>
  <si>
    <t xml:space="preserve">Pajak yang dipungut </t>
  </si>
  <si>
    <t>Tgl</t>
  </si>
  <si>
    <t>No.</t>
  </si>
  <si>
    <t>PPN</t>
  </si>
  <si>
    <t>PPh</t>
  </si>
  <si>
    <t>JUMLAH</t>
  </si>
  <si>
    <t>Bukti-bukti pengeluaran anggaran dan asli setoran pajak ( SSP/BPN) tersebut di atas disimpan oleh Jurusan Kebidanan untuk kelengkapan administrasi dan pemeriksaan aparat pengawasan fungsional.</t>
  </si>
  <si>
    <t>Demikian surat pernyataan ini dibuat dengan sebenarnya.</t>
  </si>
  <si>
    <t>Mengetahui</t>
  </si>
  <si>
    <t>Semarang,</t>
  </si>
  <si>
    <t>Pejabat Pembuat Komitmen</t>
  </si>
  <si>
    <t>Bendahara Pengeluaran</t>
  </si>
  <si>
    <t>Poltekkes Semarang</t>
  </si>
  <si>
    <t xml:space="preserve">Wahyu Dwi Nuryanti, Amd </t>
  </si>
  <si>
    <t>NIP 198612042014022002</t>
  </si>
  <si>
    <t>:  12 Nopember 2019/No SP DIPA -024.12.2.632242/2020</t>
  </si>
  <si>
    <t>Jeffri Ardiyanto, M.AppSc</t>
  </si>
  <si>
    <t>NIP 197306141995031001</t>
  </si>
  <si>
    <t>: 01/01/024.12.10/ 5034/501/002.52BD.525113</t>
  </si>
  <si>
    <t>Klasifikasi Belanja :052BD.525113</t>
  </si>
  <si>
    <t>: 01/01/024.12.10/ 5034/501/002.52B.525115</t>
  </si>
  <si>
    <t>Klasifikasi Belanja :052B.525115</t>
  </si>
  <si>
    <t>Delanita Rosiananda</t>
  </si>
  <si>
    <t>Warsito</t>
  </si>
  <si>
    <t>: 01/01/024.12.10/ 5034/501/002.52BD.525115</t>
  </si>
  <si>
    <t>Klasifikasi Belanja :052BD.525115</t>
  </si>
  <si>
    <t xml:space="preserve">JURUSAN KEBIDANAN </t>
  </si>
  <si>
    <t>POLTEKKES KEMENKES SEMARANG</t>
  </si>
  <si>
    <t>KODE MA</t>
  </si>
  <si>
    <t>URAIAN KEGIATAN</t>
  </si>
  <si>
    <t>JUMLAH PAGU</t>
  </si>
  <si>
    <t xml:space="preserve">REALISASI  </t>
  </si>
  <si>
    <t>SALDO</t>
  </si>
  <si>
    <t>PERSETASE</t>
  </si>
  <si>
    <t xml:space="preserve">BULAN LALU </t>
  </si>
  <si>
    <t>BULAN INI</t>
  </si>
  <si>
    <t>5034</t>
  </si>
  <si>
    <t>Pembinaan dan Pengelolaan Pendidikan Tinggi</t>
  </si>
  <si>
    <t/>
  </si>
  <si>
    <t>5034.501</t>
  </si>
  <si>
    <t>Pendidikan Tenaga Kesehatan di Poltekkes Kemenkes RI_x000D_[Base Line]</t>
  </si>
  <si>
    <t>5034.501.002</t>
  </si>
  <si>
    <t>Mahasiswa yang Dididik pada Jurusan Kebidanan</t>
  </si>
  <si>
    <t xml:space="preserve">   051</t>
  </si>
  <si>
    <t>Pelaksanaan Persiapan</t>
  </si>
  <si>
    <t>%</t>
  </si>
  <si>
    <t xml:space="preserve">      B</t>
  </si>
  <si>
    <t>Jurusan Kebidanan</t>
  </si>
  <si>
    <t xml:space="preserve">     525112</t>
  </si>
  <si>
    <t>Belanja Barang</t>
  </si>
  <si>
    <t xml:space="preserve">    -     Cetak buku panduan PA, Bimbingan konseling dan catatan akademik</t>
  </si>
  <si>
    <t xml:space="preserve">    -     Cetak jurnal kebidanan</t>
  </si>
  <si>
    <t xml:space="preserve">    -     Konsumsi Workshop Review Kurikulum</t>
  </si>
  <si>
    <t xml:space="preserve">    -     Konsumsi Workshop Validasi dan Analisis Soal Vokasi dan Profesi</t>
  </si>
  <si>
    <t xml:space="preserve">    -     Konsumsi Workshop APR  60 OR x 1 HR x 2 SMT</t>
  </si>
  <si>
    <t xml:space="preserve">     525113</t>
  </si>
  <si>
    <t>Belanja Jasa</t>
  </si>
  <si>
    <t xml:space="preserve">    -     Narasumber Review Kurikulum</t>
  </si>
  <si>
    <t xml:space="preserve">    -     Narasumber workshop RPS dan bahan ajar dengan media interactive</t>
  </si>
  <si>
    <t xml:space="preserve">    -     Dekorasi Kuliah Umum ( MMT)  5 LOK x 1 KL x 1 KEG</t>
  </si>
  <si>
    <t xml:space="preserve">    -     Narasumber Kuliah Umum  7 PRODI x 3 JAM x 1 KEG</t>
  </si>
  <si>
    <t xml:space="preserve">    -     Narasumber Validasi dan Analisi Soal  2 OR x 5 JAM x 1 KEG</t>
  </si>
  <si>
    <t xml:space="preserve">     525115</t>
  </si>
  <si>
    <t>Belanja Perjalanan</t>
  </si>
  <si>
    <t xml:space="preserve">    -     Uang harian workshop Review Kurikulum  50 OR x 2 HR</t>
  </si>
  <si>
    <t xml:space="preserve">    -     Uang harian workshop APR  60 OR x 1 HR x 2 SMT</t>
  </si>
  <si>
    <t xml:space="preserve">    -     Transport workshop APR</t>
  </si>
  <si>
    <t xml:space="preserve">    -     TRansport  workshop Review Kurikulum  50 OR x 1 KEG</t>
  </si>
  <si>
    <t xml:space="preserve">    -     Transport Narasumber RPS dan Bahan  2 OR x 1 KEG</t>
  </si>
  <si>
    <t xml:space="preserve">    -     Uang Harian  RPS dan Bahan Ajar dengan media interactive  50 OR x 2 HR</t>
  </si>
  <si>
    <t xml:space="preserve">    -     Transport Narasumber Valiadasi dan Analisis  2 OR x 1 KEG x 1 JUR</t>
  </si>
  <si>
    <t xml:space="preserve">    -     Uang harian Valiadasi dan Analisis</t>
  </si>
  <si>
    <t xml:space="preserve">    -     TRansport Valiadasi dan Analisis</t>
  </si>
  <si>
    <t xml:space="preserve">    -     Transport Narasumber Kuliah Umum  7 OR x 1 KEG</t>
  </si>
  <si>
    <t xml:space="preserve">     525119</t>
  </si>
  <si>
    <t>Belanja Penyediaan Barang dan Jasa BLU Lainnya</t>
  </si>
  <si>
    <t xml:space="preserve">    -     Bahan praktek laboratorium Prodi Kebidanan  Semarang</t>
  </si>
  <si>
    <t xml:space="preserve">    -     Bahan praktek laboratorium Prodi Kebidanan  Semarang UPP Kendal</t>
  </si>
  <si>
    <t xml:space="preserve">    -     Bahan praktek laboratorium Prodi Kebidanan Purwokerto</t>
  </si>
  <si>
    <t xml:space="preserve">    -     Bahan praktek laboratorium Prodi Kebidanan Blora</t>
  </si>
  <si>
    <t xml:space="preserve">    -     Bahan praktek laboratorium Prodi Kebidanan Magelang</t>
  </si>
  <si>
    <t xml:space="preserve">    - Bantuan penerbitan HAKI</t>
  </si>
  <si>
    <t xml:space="preserve">   052</t>
  </si>
  <si>
    <t>Pembelajaran Teori dan Praktikum</t>
  </si>
  <si>
    <t xml:space="preserve">    -     Cetak buku panduan KTI  1 BUKU x 252 EXP x 1 SMT</t>
  </si>
  <si>
    <t xml:space="preserve">    -     Cetak buku panduan skripsi  1 BUKU x 247 EXP x 1 SMT</t>
  </si>
  <si>
    <t xml:space="preserve">    -     Penggandaan Tingkat Jurusan  1 PKT x 12 BLN</t>
  </si>
  <si>
    <t xml:space="preserve">    -     Penggandaan Tingkat Prodi</t>
  </si>
  <si>
    <t xml:space="preserve">    -  Pembelian konsumsi rapat PBM</t>
  </si>
  <si>
    <t xml:space="preserve">    -    Transport workshop, seminar , rapat dll ( Prodi MAgelang )</t>
  </si>
  <si>
    <t xml:space="preserve">    - Transport perjalanan dinas, rapat, seminar dan workshop dll</t>
  </si>
  <si>
    <t xml:space="preserve">    -    Uang harian workshop, seminar , rapat dll</t>
  </si>
  <si>
    <t xml:space="preserve">    -     Uang harian rapat, seminar dan workshop ( Prodi PWT)</t>
  </si>
  <si>
    <t xml:space="preserve">    -  Uang harian rapat, seminar dan workshop ( UPP kendal )</t>
  </si>
  <si>
    <t xml:space="preserve">    -      Uang harian rapat, seminar dan workshop ( Prodi blora )</t>
  </si>
  <si>
    <t xml:space="preserve">    -     Transport perjalanan workshop( Prodi PWT)</t>
  </si>
  <si>
    <t xml:space="preserve">    -       Uang harian rapat koordinasi jurusan</t>
  </si>
  <si>
    <t xml:space="preserve">    -     Pemenuhan Kompetensi IT</t>
  </si>
  <si>
    <t xml:space="preserve">     BA</t>
  </si>
  <si>
    <t>D-III Kebidanan Blora</t>
  </si>
  <si>
    <t xml:space="preserve">    -  Honor DTT Ekstrakurikuler Senam / Olahraga</t>
  </si>
  <si>
    <t xml:space="preserve">    -     Honor dosen tamu</t>
  </si>
  <si>
    <t xml:space="preserve">    -     Honor Dosen Tidak Tetap</t>
  </si>
  <si>
    <t xml:space="preserve">    -  Transport DTT Ekstrakurikuler Senam / Olahraga</t>
  </si>
  <si>
    <t xml:space="preserve">    -     Transport dosen tamu</t>
  </si>
  <si>
    <t xml:space="preserve">    -     Transport dosen Tamu</t>
  </si>
  <si>
    <t xml:space="preserve">     BB</t>
  </si>
  <si>
    <t>D-III Kebidanan Semarang</t>
  </si>
  <si>
    <t xml:space="preserve">    -     Transport dosen tamu  2 MK x 3 TM x 1 KLS x 2 SMT</t>
  </si>
  <si>
    <t xml:space="preserve">    -     Transport dosen tidak tetap  4 MK x 10 TM x 1 KLS x 2 SMT</t>
  </si>
  <si>
    <t xml:space="preserve">     BC</t>
  </si>
  <si>
    <t>D- III Kebidanan MAgelang</t>
  </si>
  <si>
    <t xml:space="preserve">    -     Honor dosen tidak tetap</t>
  </si>
  <si>
    <t xml:space="preserve">    -     Transport dosen tidak tetap</t>
  </si>
  <si>
    <t xml:space="preserve">     BD</t>
  </si>
  <si>
    <t>D-III Kebidanan Purwokerto</t>
  </si>
  <si>
    <t xml:space="preserve">    -     Honor DTT ekstrakurikuler senam/olah raga</t>
  </si>
  <si>
    <t xml:space="preserve">    -     Transport dosen tidak tetap smt genap</t>
  </si>
  <si>
    <t xml:space="preserve">    -     Transport DTT ekstrakurikuler senam/olah raga</t>
  </si>
  <si>
    <t xml:space="preserve">    - transport rapat dosen</t>
  </si>
  <si>
    <t xml:space="preserve">     BE</t>
  </si>
  <si>
    <t>D-III Kebidanan Semarang Kelas Kendal</t>
  </si>
  <si>
    <t xml:space="preserve">    -     Honor dosen tamu  2 MK x 2 TM</t>
  </si>
  <si>
    <t xml:space="preserve">    -     Honor Dosen Tidak Tetap  5 MK x 6 TM x 2 SMT</t>
  </si>
  <si>
    <t xml:space="preserve">    -     Transport dosen tidak tetap smt genap  5 MK x 6 TM x 2 SMT</t>
  </si>
  <si>
    <t xml:space="preserve">    - Transport DTT Ekstrakurikuler senam/olahraga</t>
  </si>
  <si>
    <t xml:space="preserve">     BF</t>
  </si>
  <si>
    <t>D-IV Kebidanan Semarang</t>
  </si>
  <si>
    <t xml:space="preserve">    -     Honor dosen tamu  4 MK x 2 TM x 2 JAM x 2 SMT</t>
  </si>
  <si>
    <t xml:space="preserve">    -     Honor dosen tidak tetap  11 MK x 14 TM x 1 SMT</t>
  </si>
  <si>
    <t xml:space="preserve">    -     Transport dosen tidak tetap  11 MK x 14 TM x 1 SMT</t>
  </si>
  <si>
    <t xml:space="preserve">     BH</t>
  </si>
  <si>
    <t>D-IV Kebidanan MAgelang</t>
  </si>
  <si>
    <t xml:space="preserve">    -     Transport dosen tidak tetap  4 MK x 7 TM x 2 SMT</t>
  </si>
  <si>
    <t xml:space="preserve">     BI</t>
  </si>
  <si>
    <t>Profesi Bidan</t>
  </si>
  <si>
    <t xml:space="preserve">    -     Honor dosen tidak tetap matrikulasi  4 MK x 13 TM x 1 KLS</t>
  </si>
  <si>
    <t xml:space="preserve">     BJ</t>
  </si>
  <si>
    <t>D-IV Kebidanan Semarang Alih Jenjang</t>
  </si>
  <si>
    <t xml:space="preserve">    -     Honor Dosen Tamu  2 MK x 4 TM x 2 SMT x 1 KLS</t>
  </si>
  <si>
    <t xml:space="preserve">    -     Transport Dosen Tamu  2 MK x 4 TM x 2 SMT</t>
  </si>
  <si>
    <t xml:space="preserve">    - Transport dosen tidak tetap</t>
  </si>
  <si>
    <t xml:space="preserve">     BK</t>
  </si>
  <si>
    <t>D -IV Kebidanan Magelang Alih Jenjang</t>
  </si>
  <si>
    <t xml:space="preserve">    -     Honor Dosen Tamu</t>
  </si>
  <si>
    <t xml:space="preserve">    -     Transport Dosen Tamu</t>
  </si>
  <si>
    <t xml:space="preserve">    -     Transport Dosen Tidak Tetap</t>
  </si>
  <si>
    <t xml:space="preserve">     BL</t>
  </si>
  <si>
    <t xml:space="preserve">    -     Honor Dosen Tidak Tetap  2 MK x 14 TM x 1 SMT</t>
  </si>
  <si>
    <t xml:space="preserve">    -     Transport Dosen Tidak Tetap  1 MK x 4 TM x 1 SMT</t>
  </si>
  <si>
    <t xml:space="preserve">    -     Transport Dosen Tidak Tetap  2 MK x 14 TM x 1 SMT</t>
  </si>
  <si>
    <t xml:space="preserve">     BM</t>
  </si>
  <si>
    <t>D-IV Kebidanan Magelang Alih Jenjang IBI Kab Magelang</t>
  </si>
  <si>
    <t xml:space="preserve">     BN</t>
  </si>
  <si>
    <t xml:space="preserve">   053</t>
  </si>
  <si>
    <t>Praktek Kerja Lapangan</t>
  </si>
  <si>
    <t xml:space="preserve">    -     Konsumsi rapat persiapan Praktek Klinik  15 ORG x 4 LHN x 1 KL x 2 SMT</t>
  </si>
  <si>
    <t xml:space="preserve">    -     Konsumsi Penyerahan dan Penarikan Praktek Klinik  15 ORG x 4 LHN x 2 KL x 2 SMT</t>
  </si>
  <si>
    <t xml:space="preserve">    -     Narasumber Pembekalan Praktek</t>
  </si>
  <si>
    <t xml:space="preserve">    -     Transport Penyerahan dan Penarikan Praktek Klinik  10 OR x 5 LHN x 1 SMT</t>
  </si>
  <si>
    <t xml:space="preserve">    -     Transport  Narasumber Pembekalan Praktek</t>
  </si>
  <si>
    <t xml:space="preserve">    -     Transport Bimbingan Praktek Klinik  2 OR x 10 LHN x 2 SMT</t>
  </si>
  <si>
    <t xml:space="preserve">    - Biaya lahan praktek klinik</t>
  </si>
  <si>
    <t>D -III Kebidanan Semarang</t>
  </si>
  <si>
    <t xml:space="preserve">    -     Konsumsi pembukaan,MMD,penutupan PKL</t>
  </si>
  <si>
    <t xml:space="preserve">    -     Konsumsi rapat persiapan Praktek Klinik  16 ORG x 5 LHN x 1 KL x 2 SMT</t>
  </si>
  <si>
    <t xml:space="preserve">    -     Narasumber Pembekalan Praktek  2 OR x 2 JAM x 2 SMT</t>
  </si>
  <si>
    <t xml:space="preserve">    -     Honor penguji klinik  51 OR x 1 KL</t>
  </si>
  <si>
    <t xml:space="preserve">    -     Honor pembimbing klinik</t>
  </si>
  <si>
    <t xml:space="preserve">    -     Transport Penyerahan dan Penarikan Praktek Klinik  2 OR x 5 LHN x 2 SMT</t>
  </si>
  <si>
    <t xml:space="preserve">    -     Transport lokal rapat persiapan Praktek Klinik  22 OR x 2 LHN x 2 SMT</t>
  </si>
  <si>
    <t xml:space="preserve">    -     Uang harian koordinasi Praktek Klinik  2 OR x 3 LHN x 2 SMT</t>
  </si>
  <si>
    <t xml:space="preserve">    -     Transport Bimbingan Praktek Klinik  5 OR x 10 LHN x 2 SMT</t>
  </si>
  <si>
    <t xml:space="preserve">    -     Transport Bimbingan PKL  5 OR x 10 LHN x 1 SMT</t>
  </si>
  <si>
    <t xml:space="preserve">    -     Uang Harian Penyerahan dan Penarikan Praktek Klinik  2 ORG x 5 LHN x 2 SMT</t>
  </si>
  <si>
    <t xml:space="preserve">    -     Uang harian bimbingan praktek klinik  5 OR x 10 LAHAN x 2 SMT</t>
  </si>
  <si>
    <t xml:space="preserve">    -     Biaya Lahan Praktek</t>
  </si>
  <si>
    <t xml:space="preserve">    -     Konsumsi rapat persiapan Praktek Klinik</t>
  </si>
  <si>
    <t xml:space="preserve">    - Honor pembimbing praktek klinik</t>
  </si>
  <si>
    <t xml:space="preserve">    -     Transport koordinasi Praktek Klinik  2 OR x 5 LHN x 2 SMT</t>
  </si>
  <si>
    <t xml:space="preserve">    -     Uang harian koordinasi Praktek Klinik</t>
  </si>
  <si>
    <t xml:space="preserve">    -     Transport Bimbingan Praktek Klinik</t>
  </si>
  <si>
    <t xml:space="preserve">    -     Uang Harian Penyerahan dan Penarikan Praktek Klinik</t>
  </si>
  <si>
    <t xml:space="preserve">    -     Uang harian bimbingan praktek klinik  2 OR x 10 LHN x 2 SMT</t>
  </si>
  <si>
    <t xml:space="preserve">    - Transport penyerahan praktek klinik</t>
  </si>
  <si>
    <t xml:space="preserve">    -     Honor penguji klinik</t>
  </si>
  <si>
    <t xml:space="preserve">    -     Transport Penyerahan dan Penarikan Praktek Klinik  2 OR x 10 LHN x 2 SMT</t>
  </si>
  <si>
    <t xml:space="preserve">    -     Transport Bimbingan Praktek Klinik  2 OR x 5 LHN x 2 SMT</t>
  </si>
  <si>
    <t xml:space="preserve">    -     Uang harian bimbingan praktek klinik</t>
  </si>
  <si>
    <t>D III-Kebidanan Semarang Kelas Kendal</t>
  </si>
  <si>
    <t xml:space="preserve">    - Konsumsi rapat persiapan praktek klinik</t>
  </si>
  <si>
    <t xml:space="preserve">    -     Honor pembimbing klinik  162 OR x 1 KL x 2 SMT</t>
  </si>
  <si>
    <t xml:space="preserve">    -     Transport Bimbingan Praktek Klinik  3 OR x 10 LHN x 2 SMT</t>
  </si>
  <si>
    <t xml:space="preserve">    -     TRansport lokal rapat persiapan Praktek Klinik  15 ORG x 3 LHN x 2 SMT</t>
  </si>
  <si>
    <t xml:space="preserve">    -     Uang harian bimbingan praktek klinik  3 OR x 10 LHN x 2 SMT</t>
  </si>
  <si>
    <t xml:space="preserve">    -     Biaya Lahan Praktek  135 MHS x 5 MGG x 2 SMT</t>
  </si>
  <si>
    <t xml:space="preserve">    -     Konsumsi rapat persiapan Praktek Klinik  15 ORG x 10 LHN x 1 KL x 2 SMT</t>
  </si>
  <si>
    <t xml:space="preserve">    -     Narasumber Pembakalan Praktek  7 SMT x 1 OR</t>
  </si>
  <si>
    <t xml:space="preserve">    -     TRansport rapat persiapan Praktek Klinik  13 OR x 3 LHN x 2 SMT</t>
  </si>
  <si>
    <t xml:space="preserve">    -     Transport Bimbingan Praktek Klinik  10 OR x 4 LHN x 2 SMT</t>
  </si>
  <si>
    <t xml:space="preserve">    -     Uang Harian Penyerahan dan Penarikan Praktek Klinik  2 ORG x 6 LHN x 2 SMT</t>
  </si>
  <si>
    <t xml:space="preserve">    -     Uang harian bimbingan praktek klinik  10 OR x 4 LHN x 2 SMT</t>
  </si>
  <si>
    <t xml:space="preserve">    -     Honor Pembimbing Klinik</t>
  </si>
  <si>
    <t xml:space="preserve">    - Honor Narasumber Pembekalan</t>
  </si>
  <si>
    <t xml:space="preserve">    -     Transport Penyerahan dan Penarikan Praktek Klinik  3 OR x 5 LHN x 2 SMT</t>
  </si>
  <si>
    <t xml:space="preserve">    -     Uang Harian koordinasi Praktek Klinik  2 ORG x 6 LHN x 2 SMT</t>
  </si>
  <si>
    <t xml:space="preserve">    -     TRansport koordinasi Praktek Klinik  2 ORG x 6 LHN x 2 SMT</t>
  </si>
  <si>
    <t xml:space="preserve">    - Uang harian bimbingan praktek klinik</t>
  </si>
  <si>
    <t xml:space="preserve">    -     Pembelian konsumsi persiapan praktek klinik  25 OR x 4 KL x 2 SMT</t>
  </si>
  <si>
    <t xml:space="preserve">    -     Honor penguji klinik  56 MHSW x 5 STAGE x 1 SMT</t>
  </si>
  <si>
    <t xml:space="preserve">    -     Honor pembimbing praktek klinik smt genap</t>
  </si>
  <si>
    <t xml:space="preserve">    -     Honor pembimbing praktek klinik smt ganjil  50 OR x 4 STAGE x 1 SMT</t>
  </si>
  <si>
    <t xml:space="preserve">    -     Honor penguji praktek klinik smt ganjil</t>
  </si>
  <si>
    <t xml:space="preserve">    -     Transport rapat persiapan Praktek Klinik</t>
  </si>
  <si>
    <t xml:space="preserve">    - Uang harian penyerahan dan penarikan praktek klinik</t>
  </si>
  <si>
    <t xml:space="preserve">    -     Biaya lahan praktek klinik</t>
  </si>
  <si>
    <t xml:space="preserve">    - BIaya lahan klinik di RSUD Ketileng</t>
  </si>
  <si>
    <t xml:space="preserve">    -     Honor pembimbing praktek klinik</t>
  </si>
  <si>
    <t xml:space="preserve">    -     Biaya Lahan Praktek Klinik</t>
  </si>
  <si>
    <t>D-IV Kebidanan Magelang Alih Jenjang</t>
  </si>
  <si>
    <t xml:space="preserve">    -     Pembelian konsumsi persiapan praktek klinik</t>
  </si>
  <si>
    <t>D-IV Kebidanan Magelang alih Jenjang IBI Kab Kebumen</t>
  </si>
  <si>
    <t xml:space="preserve">   054</t>
  </si>
  <si>
    <t>Pelaksanaan Ujian</t>
  </si>
  <si>
    <t xml:space="preserve">    -     Konsumsi ujian proposal KTI</t>
  </si>
  <si>
    <t xml:space="preserve">    -     Honor DTT pembuatan soal smt ganjil  2 MK x 2 SMT</t>
  </si>
  <si>
    <t xml:space="preserve">    -     Konsumsi ujian proposal KTI  55 KLP x 3 PNGJI</t>
  </si>
  <si>
    <t xml:space="preserve">    -     Konsumsi ujian sidang KTI  52 KLP x 3 PNGJI</t>
  </si>
  <si>
    <t xml:space="preserve">    -     Honor DTT koreksi soal UAS smt ganjil</t>
  </si>
  <si>
    <t xml:space="preserve">    - Honor pembuatan soal UAS</t>
  </si>
  <si>
    <t>D-III Kebidanan Magelang</t>
  </si>
  <si>
    <t xml:space="preserve">    -     Konsumsi ujian proposal KTI  41 KLP x 3 PNGJI</t>
  </si>
  <si>
    <t xml:space="preserve">    -     Konsumsi ujian sidang KTI  41 KLP x 3 PNGJI</t>
  </si>
  <si>
    <t xml:space="preserve">    -     Honor DTT pembuatan soal smt ganjil</t>
  </si>
  <si>
    <t xml:space="preserve">    -     Konsumsi ujian sidang KTI  49 KLP x 3 PNGJI</t>
  </si>
  <si>
    <t xml:space="preserve">    -     Konsumsi ujian proposal KTI  65 KLP x 3 PNGJI</t>
  </si>
  <si>
    <t xml:space="preserve">    -     Honor DTT pembuatan soal smt ganjil  4 MK x 2 SMT</t>
  </si>
  <si>
    <t xml:space="preserve">    -     Konsumsi ujian sidang KTI</t>
  </si>
  <si>
    <t>D-IV Kebidanan Magelang</t>
  </si>
  <si>
    <t xml:space="preserve">    -     Konsumsi ujian proposal skripsi  55 KLP x 3 PNGJI</t>
  </si>
  <si>
    <t xml:space="preserve">    -     Konsumsi ujian sidang skripsi  55 KLP x 3 PNGJI</t>
  </si>
  <si>
    <t xml:space="preserve">    -     Honor DTT koreksi soal UAS smt ganjil  52 OR x 2 SMT x 1 KLS x 4 MK</t>
  </si>
  <si>
    <t xml:space="preserve">    -     Honor DTT pembuatan soal smt ganjil  4 MK x 2 SMT x 1 KL</t>
  </si>
  <si>
    <t xml:space="preserve">    -     Konsumsi ujian Skripsi</t>
  </si>
  <si>
    <t xml:space="preserve">    - Konsumsi ujian proposal Skripsi</t>
  </si>
  <si>
    <t xml:space="preserve">    -     buku panduan Skripsi</t>
  </si>
  <si>
    <t xml:space="preserve">    -     Honor pembuatan soal  3 MK x 1 SMT</t>
  </si>
  <si>
    <t xml:space="preserve">    -     Honor koreksi soal</t>
  </si>
  <si>
    <t>D-IV Kebidanan MAgelang ALih Jenjang</t>
  </si>
  <si>
    <t xml:space="preserve">    -     Konsumsi ujian Skripsi  3 OR x 2 KL x 45 MHSW</t>
  </si>
  <si>
    <t xml:space="preserve">    -     Honor pembuatan soal  1 MK x 2 SMT</t>
  </si>
  <si>
    <t>D-IV Kebidanan Semarang Alih Jenjang Dinkes Kab Grobogan</t>
  </si>
  <si>
    <t xml:space="preserve">    -     Konsumsi ujian Skripsi  3 OR x 1 KL x 47 MHSW</t>
  </si>
  <si>
    <t>D-IV Kebidanan MAgelang Alih Jenjang IBI Kab Magelang</t>
  </si>
  <si>
    <t xml:space="preserve">    -     Pembuatan buku panduan skripsi  67 EX x 1 KL x 1 SMT</t>
  </si>
  <si>
    <t xml:space="preserve">    -     Konsumsi ujian Proposal dan hasil Skripsi</t>
  </si>
  <si>
    <t xml:space="preserve">    -     Honor pembuatan soal  1 MK x 1 SMT</t>
  </si>
  <si>
    <t xml:space="preserve">    -     Honor koreksi soal  1 MK x 1 SMT x 67 OR</t>
  </si>
  <si>
    <t>D-IV Kebidanan Magelang Alih Jenjang IBI Kab Kebumen</t>
  </si>
  <si>
    <t xml:space="preserve">    -     Pembuatan buku panduan skripsi  68 EX x 1 KL x 1 SMT</t>
  </si>
  <si>
    <t xml:space="preserve">    -     Konsumsi ujian Proposal dan Hasil Skripsi</t>
  </si>
  <si>
    <t xml:space="preserve">    -     Honor koreksi soal  1 MK x 1 SMT x 64 OR</t>
  </si>
  <si>
    <t xml:space="preserve">JUMLAH </t>
  </si>
  <si>
    <t xml:space="preserve"> Ketua Jurusan Kebidanan</t>
  </si>
  <si>
    <t>Poltekkes Kemenkes Semarang</t>
  </si>
  <si>
    <t xml:space="preserve">Sri Rahayu, SKp, Ns, STr.Keb, M.Kes  </t>
  </si>
  <si>
    <t>NIP 197408181998032001</t>
  </si>
  <si>
    <t>: 01/01/024.12.10/ 5034/501/002.54BD.525112</t>
  </si>
  <si>
    <t>Klasifikasi Belanja :054BD.525112</t>
  </si>
  <si>
    <t>Warung Makan BU RITI Purwokerto</t>
  </si>
  <si>
    <t>Biaya Konsumsi Ujian Sidang KTI Tahun 2020  Prodi DIII Kebidanan Purwokerto Poltekkes Kemenkes Semarang 49 Mhs x 3 Penguji x Rp 10.000,-</t>
  </si>
  <si>
    <t>: 01/01/024.12.10/ 5034/501/002.52B.525112</t>
  </si>
  <si>
    <t>Biaya Konsumsi Pelatihan Kompetensi PPGDON (Praktek) Tahun 2020  Prodi DIII Kebidanan Purwokerto Poltekkes Kemenkes Semarang 47 0rang x  Rp 50.000,-</t>
  </si>
  <si>
    <t xml:space="preserve">    -     Konsumsi Workshopmedia pembelajaran interaktif   50 OR x 2 HR x 1 KEG</t>
  </si>
  <si>
    <t xml:space="preserve">    -     Konsumsi  Video Conference internasional (190 bh x 1 kl)</t>
  </si>
  <si>
    <t xml:space="preserve">    - Pembelian Kuota Mahasiswa</t>
  </si>
  <si>
    <t xml:space="preserve">    -     Narasumber Video Conference  6 org x 4 JAM x 1 KEG</t>
  </si>
  <si>
    <t xml:space="preserve">    -     Biaya dokumentasi Video Conference  internasional</t>
  </si>
  <si>
    <t xml:space="preserve">    -     Biaya pembuatan video profile Jurusan </t>
  </si>
  <si>
    <t xml:space="preserve">    -     Transport Peserta workshop Media pembelajaran interaktif  50 OR x 1 KEG</t>
  </si>
  <si>
    <t xml:space="preserve">    - Pemasangan instalasi dan setting jaringan </t>
  </si>
  <si>
    <t>Belanja Barang Persediaan Lainnya - BLU</t>
  </si>
  <si>
    <t xml:space="preserve">    -     Cetak buku panduan praktek</t>
  </si>
  <si>
    <t xml:space="preserve">    -     Konsumsi Kuliah Umum</t>
  </si>
  <si>
    <t xml:space="preserve">    - Cetak Modul Kompetensi mahasiswa Prodi Sarjana Terapan Kebidanan  (MOM and Baby SPA)</t>
  </si>
  <si>
    <t xml:space="preserve">    - Cetak Sertifikat Kompetensi mahasiswa Prodi Sarjana Terapan Kebidanan (MOM and Baby SPA)</t>
  </si>
  <si>
    <t xml:space="preserve">    - Cetak Modul kompetensi Manajemen Nyeri Prodi Profesi Bidan Semarang</t>
  </si>
  <si>
    <t xml:space="preserve">    - Cetak Sertifikat kompetansi Manajemen Nyeri Prodi Profesi Bidan Semarang</t>
  </si>
  <si>
    <t xml:space="preserve">    - Cetak Modul PPGD ON</t>
  </si>
  <si>
    <t xml:space="preserve">    -  Cetak Sertifikat PPGD ON</t>
  </si>
  <si>
    <t xml:space="preserve">    - Cetak Modul Pelatihan Konseling Menyusui Prodi  Kebidanan Blora</t>
  </si>
  <si>
    <t xml:space="preserve">    - Cetak Sertifikat Pelatihan Konseling Menyusui Prodi  Kebidanan Blora</t>
  </si>
  <si>
    <t xml:space="preserve">    - Konsumsi pelatihan Kompetensi PPGD ON ( Praktek )   Prodi  D III Kebidanan</t>
  </si>
  <si>
    <t xml:space="preserve">    - Konsumsi pelatihan Kompetensi PWSKIA  Prodi  Sarjana Terapan  Kebidanan</t>
  </si>
  <si>
    <t xml:space="preserve">    - Cetak modul pelatihan Kompetensi PWSKIA Prodi  Kebidanan Magelang</t>
  </si>
  <si>
    <t xml:space="preserve">    - Cetak sertifikat pelatihan Kompetensi PWSKIA Prodi  Kebidanan Magelang ( narasumber dan peserta )</t>
  </si>
  <si>
    <t xml:space="preserve">    - - Cetak sertifikat pelatihan IT</t>
  </si>
  <si>
    <t xml:space="preserve">    - - Cetak modul sertifikat pelatihan IT</t>
  </si>
  <si>
    <t xml:space="preserve">    - Narasumber Pelatihan Kompetensi mahasiswa Prodi Sarjana Terapan Kebidanan MOM and Baby Spa</t>
  </si>
  <si>
    <t xml:space="preserve">    - Fasilitator Pelatihan Kompetensi mahasiswa Prodi Sarjana Terapan Kebidanan MOM and Baby Spa</t>
  </si>
  <si>
    <t xml:space="preserve">    - Narasumber pelatihan kompetansi Manajemen Nyeri Prodi Profesi Bidan Semarang</t>
  </si>
  <si>
    <t xml:space="preserve">    - Fasilitator pelatihan kompetansi Manajemen Nyeri Prodi Profesi Bidan Semarang</t>
  </si>
  <si>
    <t xml:space="preserve">    - Sewa alat PPGDON</t>
  </si>
  <si>
    <t xml:space="preserve">    - Narasumber pelatihan kompetansi PWS KIA Prodi Sarjana Terapan Kebidanan Magelang</t>
  </si>
  <si>
    <t xml:space="preserve">    - Narasumber pelatihan Pelatihan Konseling Menyusui Prodi  Kebidanan Blora</t>
  </si>
  <si>
    <t xml:space="preserve">    - Narasumber pelatihan Kompetensi PPGD ON ( Teori)   Prodi   D III Kebidanan</t>
  </si>
  <si>
    <t xml:space="preserve">    - Narasumber pelatihan Kompetensi PPGD ON ( Praktek )   Prodi  D III Kebidanan</t>
  </si>
  <si>
    <t xml:space="preserve">    - Narasumber pelatihan IT</t>
  </si>
  <si>
    <t xml:space="preserve">    - Penginapan pelatihan Kompetensi PPGD ON ( Praktek )   Prodi  Kebidanan Semarang</t>
  </si>
  <si>
    <t xml:space="preserve">    - Transport narasumber pelatihan Kompetensi PPGD ON ( Praktek )   Prodi  Kebidanan Semarang</t>
  </si>
  <si>
    <t xml:space="preserve">    -     Honor dosen tidak tetap  5 MK x 5 TM x 1 KLS x 2 SMT</t>
  </si>
  <si>
    <t xml:space="preserve">    -     Honor dosen tidak tetap  1 MK x 7 TM x 1 KLS x 1 SMT</t>
  </si>
  <si>
    <t xml:space="preserve">    -     Honor dosen tamu  6 MK x 2 TM x 1 KLS x 2 SMT</t>
  </si>
  <si>
    <t xml:space="preserve">    -     Honor dosen pakar (1 or x 5 jam)</t>
  </si>
  <si>
    <t xml:space="preserve">    -     Transport dosen pakar</t>
  </si>
  <si>
    <t xml:space="preserve">    -     Honor pembimbing dan penguji klinik</t>
  </si>
  <si>
    <t>D- III Kebidanan Magelang</t>
  </si>
  <si>
    <t xml:space="preserve">    - Uang harian koordinasi praktek klinik</t>
  </si>
  <si>
    <t xml:space="preserve">    - Transport koordinasi praktek klinik</t>
  </si>
  <si>
    <t xml:space="preserve">    -     Transport Bimbingan Praktek Klinik Luar kota </t>
  </si>
  <si>
    <t>MULYA FOTOCOPY</t>
  </si>
  <si>
    <t>Biaya Penggandaaan PBM Tingkat Prodi DIII Kebidanan Purwokerto Poltekkes Kemenkes Semarang bulan September 2020 Sebanyak 6830 lembar @Rp 200</t>
  </si>
  <si>
    <t>Transport DTT Ekstrakurikuler Senam Prodi DIII Kebidanan Purwokerto Poltekkes Kemenkes Semarang Bulan September 2020</t>
  </si>
  <si>
    <t>Henny Soetikno, S.ST,M.Kes</t>
  </si>
  <si>
    <t>Transport Dosen Tamu Semester Genap Prodi DIII Kebidanan Purwokerto Poltekkes Kemenkes Semarang Tahun 2020</t>
  </si>
  <si>
    <t>Uang Harian perjalanan dari Purwokerto ke Surabaya dalam ragka membantu kegiatan Studi Banding tentang manajemen Kelas di Politeknik Negeri Surabaya pada tanggal 5-7 Agsutus 2020 Prodi DIII Kebidanan Purwokerto Poltekkes Kemenkes Semarang a/n Warsito</t>
  </si>
  <si>
    <t>Suparti</t>
  </si>
  <si>
    <t xml:space="preserve">Uang Harian perjalanan dari Purwokerto ke Semarang dalam ragka membantu kegiatan Sosialisasi dan Verivikasi Aplikasi Tata Laksanan Cetak Ijazah dn Transkip Akademik di Direktorat Poltekkes Kemenkes Semarang pada tanggal 4 September 2020 Prodi DIII Kebidanan Purwokerto Poltekkes Kemenkes Semarang </t>
  </si>
  <si>
    <t xml:space="preserve">Uang Harian perjalanan dari Purwokerto ke Semarang dalam ragka membantu kegiatan Workshop Identifikasi Produk PUI-P2PTM di Direktorat Poltekkes Kemenkes Semarang pada tanggal 11 Agustus 2020 Prodi DIII Kebidanan Purwokerto Poltekkes Kemenkes Semarang </t>
  </si>
  <si>
    <t xml:space="preserve">Uang Harian perjalanan dari Purwokerto ke Semarang dalam ragka membantu kegiatan Workshop Strategi Percepatan Penyerapan Anggaran Tahun 2020 dan Penusunan Perencanaan Anggaran di Direktorat Poltekkes Kemenkes Semarang pada tanggal 25 September 2020 Prodi DIII Kebidanan Purwokerto Poltekkes Kemenkes Semarang </t>
  </si>
  <si>
    <t xml:space="preserve">Uang Harian  perjalanan dari Purwokerto ke Semarang dalam  rangka Konsultasi di Jurusan Kebidanan Poltekkes Kemenkes Semarang pada tanggal 25 September 2020  Prodi D III  Kebidanan Purwokerto Poltekkes Kemenkes Semarang </t>
  </si>
  <si>
    <t>DR.Muskinul Fuad, M,Ag</t>
  </si>
  <si>
    <t>Honor Dosen Tidak Tetap Semester Ganjil Tahun 2020 Prodi DIII Kebidanan Purwokerto Poltekkes Kemenkes Semarang Bulan September 2020</t>
  </si>
  <si>
    <t>Honor DTT Ekstrakurikuler Senam Prodi DIII Kebidanan Purwokerto Poltekkes Kemenkes Semarang Kemenkes Semarang Bulan September 2020</t>
  </si>
  <si>
    <t>Henny Soetikno, SST,M.Kes</t>
  </si>
  <si>
    <t>Honor Dosen Tamu Semester Genap Prodi DIII Kebidanan Purwokerto Poltekkes Kemenkes Semarang Tahun 2020</t>
  </si>
  <si>
    <t xml:space="preserve">IHCA INSTITUTE </t>
  </si>
  <si>
    <t>Biaya Keikutsertaan Online Training "Loving Baby Massage" Melalui ZOOM oleh IHCA Institute pada tanggal 27 Juni-3 Juli 2020 Prodi DIII Kebidanan Purwokerto Poltekkes Kemenkes Semarang 10 Peserta @Rp 100.000</t>
  </si>
  <si>
    <t>DPKB FK KMK UGM</t>
  </si>
  <si>
    <t>Biaya Keikutsertaan Online Course In Medical Helath Professions Education " The Basic Of Developing &amp; Facilitating Community -Based Interprofesional Education In Era 4.0" pada tanggal 23-25 September 2020 Prodi DIII Kebidanan Purwokerto Poltekkes Kemenkes Semarang 2 Peserta @Rp 500.000</t>
  </si>
  <si>
    <t>Klasifikasi Belanja :052B.525112</t>
  </si>
  <si>
    <t xml:space="preserve">    -    Uang hari workshop, seminar , rapat dll ( Prodi Magelang )</t>
  </si>
  <si>
    <t xml:space="preserve">    -     Biaya seminar, workshop, pelatihan bagi Tenaga Pendidik dan  Kependidikan</t>
  </si>
  <si>
    <t>LAPORAN REALIASI BLU 50 Pwt</t>
  </si>
  <si>
    <t>BULAN OKTOBER 2020</t>
  </si>
  <si>
    <t>: 01/01/024.12.10/ 5034/501/002.51B.525119</t>
  </si>
  <si>
    <t>Klasifikasi Belanja :051B.525119</t>
  </si>
  <si>
    <t>Eka Sari Catering Pwt</t>
  </si>
  <si>
    <t>: 01/01/024.12.10/ 5034/501/002.51B.525112</t>
  </si>
  <si>
    <t>Klasifikasi Belanja :051B.525112</t>
  </si>
  <si>
    <t>Uang Penginapan Narasumber dalam Rangka Pelatihan Kompetensi PPGD ON pada tanggal 5-6 Juni 2020 Prodi DIII Kebidanan Purwokerto Poltekkes Kemenkes Semarang  a/n Mrs Sujiyatini, S.SiT,M.Keb</t>
  </si>
  <si>
    <t>Mrs Yuliati, S,Kep,Ns,M.Kep</t>
  </si>
  <si>
    <t>Uang Penginapan Narasumber dalam Rangka Pelatihan Kompetensi PPGD ON pada tanggal 5-6 Juni 2020 Prodi DIII Kebidanan Purwokerto Poltekkes Kemenkes Semarang  a/n Mrs Yuliati, S,Kep,Ns,M.Kep</t>
  </si>
  <si>
    <t xml:space="preserve">Uang Penginapan Narasumber dalam Rangka Pelatihan Kompetensi PPGD ON pada tanggal 5-6 Juni 2020 Prodi DIII Kebidanan Purwokerto Poltekkes Kemenkes Semarang  a/n Mrs Wahyu Pujiastuti, S.SiT,M.Kes </t>
  </si>
  <si>
    <t>Uang Penginapan Narasumber dalam Rangka Pelatihan Kompetensi PPGD ON pada tanggal 5-6 Juni 2020 Prodi DIII Kebidanan Purwokerto Poltekkes Kemenkes Semarang  a/n Mrs Johariyah, S.SiT,M.Keb</t>
  </si>
  <si>
    <t>Uang Penginapan Narasumber dalam Rangka Pelatihan Kompetensi PPGD ON pada tanggal 5-6 Juni 2020 Prodi DIII Kebidanan Purwokerto Poltekkes Kemenkes Semarang  a/n Mr Dwi Joko , S,Kp</t>
  </si>
  <si>
    <t>Uang Penginapan Narasumber dalam Rangka Pelatihan Kompetensi PPGD ON pada tanggal 5-6 Juni 2020 Prodi DIII Kebidanan Purwokerto Poltekkes Kemenkes Semarang  a/n Mr Dr. Rachmat Susanto</t>
  </si>
  <si>
    <t>Uang Penginapan Narasumber dalam Rangka Pelatihan Kompetensi PPGD ON pada tanggal 5-6 Juni 2020 Prodi DIII Kebidanan Purwokerto Poltekkes Kemenkes Semarang  a/n Mr Yusuf Sapteja, MA</t>
  </si>
  <si>
    <t>Uang Penginapan Narasumber dalam Rangka Pelatihan Kompetensi PPGD ON pada tanggal 5-6 Juni 2020 Prodi DIII Kebidanan Purwokerto Poltekkes Kemenkes Semarang  a/n Mrs Listiani Saputri, A.Md.Kep</t>
  </si>
  <si>
    <t xml:space="preserve">Green valley Purwokerto </t>
  </si>
  <si>
    <t xml:space="preserve">Pembelian konsumsi dalam rangka  Internasional Video Conference Prodi D III Kebidanan " Purwokerto pada tangal 24 Juli 2020 </t>
  </si>
  <si>
    <t>Semarang, 16 Oktober 2020</t>
  </si>
</sst>
</file>

<file path=xl/styles.xml><?xml version="1.0" encoding="utf-8"?>
<styleSheet xmlns="http://schemas.openxmlformats.org/spreadsheetml/2006/main">
  <numFmts count="3">
    <numFmt numFmtId="41" formatCode="_(* #,##0_);_(* \(#,##0\);_(* &quot;-&quot;_);_(@_)"/>
    <numFmt numFmtId="43" formatCode="_(* #,##0.00_);_(* \(#,##0.00\);_(* &quot;-&quot;??_);_(@_)"/>
    <numFmt numFmtId="164" formatCode="_(* #,##0_);_(* \(#,##0\);_(* &quot;-&quot;??_);_(@_)"/>
  </numFmts>
  <fonts count="13">
    <font>
      <sz val="11"/>
      <color theme="1"/>
      <name val="Arial Black"/>
      <family val="2"/>
    </font>
    <font>
      <sz val="10"/>
      <name val="Arial"/>
      <family val="2"/>
    </font>
    <font>
      <b/>
      <sz val="10"/>
      <name val="Arial"/>
      <family val="2"/>
    </font>
    <font>
      <sz val="10"/>
      <color theme="1"/>
      <name val="Arial"/>
      <family val="2"/>
    </font>
    <font>
      <b/>
      <sz val="10"/>
      <color indexed="8"/>
      <name val="Arial"/>
      <family val="2"/>
    </font>
    <font>
      <b/>
      <u/>
      <sz val="10"/>
      <color theme="1"/>
      <name val="Arial"/>
      <family val="2"/>
    </font>
    <font>
      <b/>
      <sz val="10"/>
      <color theme="1"/>
      <name val="Arial"/>
      <family val="2"/>
    </font>
    <font>
      <sz val="11"/>
      <color theme="1"/>
      <name val="Arial Black"/>
      <family val="2"/>
    </font>
    <font>
      <sz val="10"/>
      <color theme="1"/>
      <name val="Arial Black"/>
      <family val="2"/>
    </font>
    <font>
      <b/>
      <sz val="10"/>
      <color theme="1"/>
      <name val="Calibri"/>
      <family val="2"/>
      <scheme val="minor"/>
    </font>
    <font>
      <b/>
      <i/>
      <sz val="10"/>
      <color theme="1"/>
      <name val="Arial"/>
      <family val="2"/>
    </font>
    <font>
      <b/>
      <i/>
      <sz val="10"/>
      <color theme="1"/>
      <name val="Calibri"/>
      <family val="2"/>
      <scheme val="minor"/>
    </font>
    <font>
      <b/>
      <u/>
      <sz val="1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0070C0"/>
        <bgColor indexed="64"/>
      </patternFill>
    </fill>
    <fill>
      <patternFill patternType="solid">
        <fgColor rgb="FF00B050"/>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ashed">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diagonal/>
    </border>
    <border>
      <left/>
      <right/>
      <top style="dotted">
        <color indexed="64"/>
      </top>
      <bottom style="dotted">
        <color indexed="64"/>
      </bottom>
      <diagonal/>
    </border>
    <border>
      <left/>
      <right/>
      <top style="dotted">
        <color indexed="64"/>
      </top>
      <bottom style="thin">
        <color indexed="64"/>
      </bottom>
      <diagonal/>
    </border>
  </borders>
  <cellStyleXfs count="5">
    <xf numFmtId="0" fontId="0" fillId="0" borderId="0"/>
    <xf numFmtId="0" fontId="1" fillId="0" borderId="0"/>
    <xf numFmtId="43" fontId="1" fillId="0" borderId="0" applyFont="0" applyFill="0" applyBorder="0" applyAlignment="0" applyProtection="0"/>
    <xf numFmtId="41" fontId="1" fillId="0" borderId="0" applyFont="0" applyFill="0" applyBorder="0" applyAlignment="0" applyProtection="0"/>
    <xf numFmtId="43" fontId="7" fillId="0" borderId="0" applyFont="0" applyFill="0" applyBorder="0" applyAlignment="0" applyProtection="0"/>
  </cellStyleXfs>
  <cellXfs count="263">
    <xf numFmtId="0" fontId="0" fillId="0" borderId="0" xfId="0"/>
    <xf numFmtId="0" fontId="1" fillId="0" borderId="0" xfId="0" applyFont="1"/>
    <xf numFmtId="0" fontId="1" fillId="2" borderId="0" xfId="0" applyFont="1" applyFill="1"/>
    <xf numFmtId="0" fontId="1" fillId="0" borderId="0" xfId="0" applyFont="1" applyAlignment="1">
      <alignment horizontal="left"/>
    </xf>
    <xf numFmtId="0" fontId="1" fillId="0" borderId="0" xfId="0" applyFont="1" applyAlignment="1">
      <alignment vertical="center"/>
    </xf>
    <xf numFmtId="0" fontId="1" fillId="3" borderId="0" xfId="0" applyFont="1" applyFill="1" applyAlignment="1">
      <alignment vertical="center" wrapText="1"/>
    </xf>
    <xf numFmtId="0" fontId="2" fillId="0" borderId="4" xfId="0" applyFont="1" applyBorder="1" applyAlignment="1">
      <alignment horizontal="center" vertical="center"/>
    </xf>
    <xf numFmtId="0" fontId="2" fillId="0" borderId="4" xfId="0" applyFont="1" applyBorder="1" applyAlignment="1">
      <alignment horizontal="center"/>
    </xf>
    <xf numFmtId="0" fontId="1" fillId="0" borderId="6" xfId="0" applyFont="1" applyBorder="1" applyAlignment="1">
      <alignment horizontal="center" vertical="center"/>
    </xf>
    <xf numFmtId="0" fontId="1" fillId="0" borderId="6" xfId="0" quotePrefix="1" applyFont="1" applyBorder="1" applyAlignment="1">
      <alignment vertical="center"/>
    </xf>
    <xf numFmtId="0" fontId="1" fillId="0" borderId="4" xfId="0" applyFont="1" applyBorder="1" applyAlignment="1">
      <alignment vertical="center"/>
    </xf>
    <xf numFmtId="0" fontId="2" fillId="0" borderId="4" xfId="0" applyFont="1" applyBorder="1" applyAlignment="1">
      <alignment vertical="center"/>
    </xf>
    <xf numFmtId="164" fontId="2" fillId="2" borderId="4" xfId="0" applyNumberFormat="1" applyFont="1" applyFill="1" applyBorder="1" applyAlignment="1">
      <alignment vertical="center"/>
    </xf>
    <xf numFmtId="0" fontId="2" fillId="0" borderId="0" xfId="0" applyFont="1" applyBorder="1" applyAlignment="1">
      <alignment horizontal="center"/>
    </xf>
    <xf numFmtId="0" fontId="1" fillId="0" borderId="0" xfId="0" applyFont="1" applyBorder="1"/>
    <xf numFmtId="164" fontId="2" fillId="2" borderId="0" xfId="0" applyNumberFormat="1" applyFont="1" applyFill="1" applyBorder="1"/>
    <xf numFmtId="0" fontId="1" fillId="2" borderId="0" xfId="0" applyFont="1" applyFill="1" applyBorder="1"/>
    <xf numFmtId="0" fontId="3" fillId="0" borderId="0" xfId="0" applyFont="1"/>
    <xf numFmtId="0" fontId="4" fillId="2" borderId="0" xfId="0" applyFont="1" applyFill="1"/>
    <xf numFmtId="0" fontId="2" fillId="2" borderId="0" xfId="0" applyFont="1" applyFill="1"/>
    <xf numFmtId="0" fontId="5" fillId="0" borderId="0" xfId="0" applyFont="1"/>
    <xf numFmtId="0" fontId="5" fillId="3" borderId="0" xfId="0" applyFont="1" applyFill="1" applyAlignment="1"/>
    <xf numFmtId="0" fontId="6" fillId="0" borderId="0" xfId="0" applyFont="1"/>
    <xf numFmtId="0" fontId="6" fillId="3" borderId="0" xfId="0" applyFont="1" applyFill="1"/>
    <xf numFmtId="0" fontId="0" fillId="0" borderId="0" xfId="0" applyAlignment="1">
      <alignment vertical="center"/>
    </xf>
    <xf numFmtId="0" fontId="1" fillId="0" borderId="7" xfId="0" applyFont="1" applyBorder="1" applyAlignment="1">
      <alignment horizontal="center" vertical="center"/>
    </xf>
    <xf numFmtId="0" fontId="1" fillId="3" borderId="7" xfId="0" applyFont="1" applyFill="1" applyBorder="1" applyAlignment="1">
      <alignment horizontal="center" vertical="center" wrapText="1"/>
    </xf>
    <xf numFmtId="15" fontId="1" fillId="3" borderId="7" xfId="0" applyNumberFormat="1" applyFont="1" applyFill="1" applyBorder="1" applyAlignment="1">
      <alignment horizontal="center" vertical="center" wrapText="1"/>
    </xf>
    <xf numFmtId="41" fontId="1" fillId="3" borderId="7" xfId="0" applyNumberFormat="1" applyFont="1" applyFill="1" applyBorder="1" applyAlignment="1">
      <alignment horizontal="left" vertical="center"/>
    </xf>
    <xf numFmtId="0" fontId="1" fillId="0" borderId="9" xfId="0" applyFont="1" applyBorder="1" applyAlignment="1">
      <alignment horizontal="center" vertical="center"/>
    </xf>
    <xf numFmtId="0" fontId="1" fillId="3" borderId="7" xfId="0" applyFont="1" applyFill="1" applyBorder="1" applyAlignment="1">
      <alignment horizontal="left" vertical="center"/>
    </xf>
    <xf numFmtId="0" fontId="1" fillId="3" borderId="9" xfId="0" applyFont="1" applyFill="1" applyBorder="1" applyAlignment="1">
      <alignment horizontal="center" vertical="center" wrapText="1"/>
    </xf>
    <xf numFmtId="15" fontId="1" fillId="3" borderId="9" xfId="0" applyNumberFormat="1" applyFont="1" applyFill="1" applyBorder="1" applyAlignment="1">
      <alignment horizontal="center" vertical="center" wrapText="1"/>
    </xf>
    <xf numFmtId="0" fontId="1" fillId="3" borderId="9" xfId="0" applyFont="1" applyFill="1" applyBorder="1" applyAlignment="1">
      <alignment horizontal="left" vertical="center"/>
    </xf>
    <xf numFmtId="41" fontId="1" fillId="3" borderId="9" xfId="0" applyNumberFormat="1" applyFont="1" applyFill="1" applyBorder="1" applyAlignment="1">
      <alignment horizontal="left" vertical="center"/>
    </xf>
    <xf numFmtId="41" fontId="1" fillId="0" borderId="7" xfId="0" applyNumberFormat="1" applyFont="1" applyBorder="1" applyAlignment="1">
      <alignment horizontal="left" vertical="center"/>
    </xf>
    <xf numFmtId="41" fontId="1" fillId="0" borderId="9" xfId="0" applyNumberFormat="1" applyFont="1" applyBorder="1" applyAlignment="1">
      <alignment horizontal="left" vertical="center"/>
    </xf>
    <xf numFmtId="0" fontId="1" fillId="3" borderId="4" xfId="0" applyFont="1" applyFill="1" applyBorder="1" applyAlignment="1">
      <alignment horizontal="center" vertical="center" wrapText="1"/>
    </xf>
    <xf numFmtId="0" fontId="1" fillId="3" borderId="4" xfId="0" applyFont="1" applyFill="1" applyBorder="1" applyAlignment="1">
      <alignment horizontal="left" vertical="center" wrapText="1"/>
    </xf>
    <xf numFmtId="15" fontId="1" fillId="3" borderId="4" xfId="0" applyNumberFormat="1" applyFont="1" applyFill="1" applyBorder="1" applyAlignment="1">
      <alignment horizontal="center" vertical="center" wrapText="1"/>
    </xf>
    <xf numFmtId="0" fontId="1" fillId="3" borderId="4" xfId="0" applyFont="1" applyFill="1" applyBorder="1" applyAlignment="1">
      <alignment horizontal="left" vertical="center"/>
    </xf>
    <xf numFmtId="41" fontId="1" fillId="3" borderId="4" xfId="0" applyNumberFormat="1" applyFont="1" applyFill="1" applyBorder="1" applyAlignment="1">
      <alignment horizontal="left" vertical="center"/>
    </xf>
    <xf numFmtId="0" fontId="1" fillId="0" borderId="7" xfId="0" quotePrefix="1" applyFont="1" applyBorder="1" applyAlignment="1">
      <alignment vertical="center"/>
    </xf>
    <xf numFmtId="0" fontId="1" fillId="0" borderId="7" xfId="0" applyFont="1" applyBorder="1" applyAlignment="1">
      <alignment horizontal="left"/>
    </xf>
    <xf numFmtId="0" fontId="1" fillId="0" borderId="9" xfId="0" applyFont="1" applyBorder="1" applyAlignment="1">
      <alignment horizontal="left"/>
    </xf>
    <xf numFmtId="0" fontId="3" fillId="2" borderId="0" xfId="0" applyFont="1" applyFill="1"/>
    <xf numFmtId="0" fontId="3" fillId="0" borderId="0" xfId="0" applyFont="1" applyAlignment="1">
      <alignment horizontal="left"/>
    </xf>
    <xf numFmtId="0" fontId="3" fillId="0" borderId="0" xfId="0" applyFont="1" applyAlignment="1">
      <alignment vertical="center"/>
    </xf>
    <xf numFmtId="0" fontId="3" fillId="3" borderId="0" xfId="0" applyFont="1" applyFill="1" applyAlignment="1">
      <alignment vertical="center" wrapText="1"/>
    </xf>
    <xf numFmtId="0" fontId="6" fillId="0" borderId="4" xfId="0" applyFont="1" applyBorder="1" applyAlignment="1">
      <alignment horizontal="center" vertical="center"/>
    </xf>
    <xf numFmtId="0" fontId="6" fillId="0" borderId="4" xfId="0" applyFont="1" applyBorder="1" applyAlignment="1">
      <alignment horizontal="center"/>
    </xf>
    <xf numFmtId="0" fontId="3" fillId="0" borderId="7" xfId="0" applyFont="1" applyBorder="1" applyAlignment="1">
      <alignment horizontal="center" vertical="center"/>
    </xf>
    <xf numFmtId="0" fontId="3" fillId="3" borderId="7" xfId="1" applyFont="1" applyFill="1" applyBorder="1" applyAlignment="1">
      <alignment horizontal="center" vertical="center"/>
    </xf>
    <xf numFmtId="41" fontId="3" fillId="0" borderId="7" xfId="0" applyNumberFormat="1" applyFont="1" applyBorder="1" applyAlignment="1">
      <alignment vertical="center"/>
    </xf>
    <xf numFmtId="0" fontId="3" fillId="0" borderId="8" xfId="0" applyFont="1" applyBorder="1" applyAlignment="1">
      <alignment horizontal="center" vertical="center"/>
    </xf>
    <xf numFmtId="0" fontId="3" fillId="3" borderId="8" xfId="1" applyFont="1" applyFill="1" applyBorder="1" applyAlignment="1">
      <alignment horizontal="center" vertical="center"/>
    </xf>
    <xf numFmtId="41" fontId="3" fillId="0" borderId="8" xfId="0" applyNumberFormat="1" applyFont="1" applyBorder="1" applyAlignment="1">
      <alignment vertical="center"/>
    </xf>
    <xf numFmtId="0" fontId="3" fillId="0" borderId="4" xfId="0" applyFont="1" applyBorder="1" applyAlignment="1">
      <alignment vertical="center"/>
    </xf>
    <xf numFmtId="0" fontId="6" fillId="0" borderId="4" xfId="0" applyFont="1" applyBorder="1" applyAlignment="1">
      <alignment vertical="center"/>
    </xf>
    <xf numFmtId="164" fontId="6" fillId="2" borderId="4" xfId="0" applyNumberFormat="1" applyFont="1" applyFill="1" applyBorder="1" applyAlignment="1">
      <alignment vertical="center"/>
    </xf>
    <xf numFmtId="0" fontId="6" fillId="0" borderId="0" xfId="0" applyFont="1" applyBorder="1" applyAlignment="1">
      <alignment horizontal="center"/>
    </xf>
    <xf numFmtId="0" fontId="3" fillId="0" borderId="0" xfId="0" applyFont="1" applyBorder="1"/>
    <xf numFmtId="164" fontId="6" fillId="2" borderId="0" xfId="0" applyNumberFormat="1" applyFont="1" applyFill="1" applyBorder="1"/>
    <xf numFmtId="0" fontId="3" fillId="2" borderId="0" xfId="0" applyFont="1" applyFill="1" applyBorder="1"/>
    <xf numFmtId="0" fontId="6" fillId="2" borderId="0" xfId="0" applyFont="1" applyFill="1"/>
    <xf numFmtId="0" fontId="3" fillId="0" borderId="0" xfId="0" applyFont="1" applyAlignment="1">
      <alignment wrapText="1"/>
    </xf>
    <xf numFmtId="43" fontId="3" fillId="0" borderId="0" xfId="4" applyFont="1"/>
    <xf numFmtId="0" fontId="8" fillId="0" borderId="0" xfId="0" applyFont="1"/>
    <xf numFmtId="0" fontId="3" fillId="0" borderId="7" xfId="0" applyFont="1" applyBorder="1"/>
    <xf numFmtId="0" fontId="3" fillId="0" borderId="7" xfId="0" applyFont="1" applyBorder="1" applyAlignment="1">
      <alignment wrapText="1"/>
    </xf>
    <xf numFmtId="0" fontId="3" fillId="0" borderId="8" xfId="0" applyFont="1" applyBorder="1"/>
    <xf numFmtId="0" fontId="3" fillId="0" borderId="8" xfId="0" applyFont="1" applyBorder="1" applyAlignment="1">
      <alignment wrapText="1"/>
    </xf>
    <xf numFmtId="0" fontId="3" fillId="4" borderId="8" xfId="0" applyFont="1" applyFill="1" applyBorder="1"/>
    <xf numFmtId="0" fontId="3" fillId="4" borderId="8" xfId="0" applyFont="1" applyFill="1" applyBorder="1" applyAlignment="1">
      <alignment wrapText="1"/>
    </xf>
    <xf numFmtId="1" fontId="3" fillId="4" borderId="8" xfId="0" applyNumberFormat="1" applyFont="1" applyFill="1" applyBorder="1"/>
    <xf numFmtId="0" fontId="6" fillId="0" borderId="8" xfId="0" applyFont="1" applyBorder="1"/>
    <xf numFmtId="0" fontId="6" fillId="0" borderId="8" xfId="0" applyFont="1" applyBorder="1" applyAlignment="1">
      <alignment wrapText="1"/>
    </xf>
    <xf numFmtId="0" fontId="6" fillId="0" borderId="8" xfId="0" applyFont="1" applyBorder="1" applyAlignment="1">
      <alignment vertical="center"/>
    </xf>
    <xf numFmtId="0" fontId="6" fillId="0" borderId="8" xfId="0" applyFont="1" applyBorder="1" applyAlignment="1">
      <alignment vertical="center" wrapText="1"/>
    </xf>
    <xf numFmtId="0" fontId="3" fillId="5" borderId="8" xfId="0" applyFont="1" applyFill="1" applyBorder="1"/>
    <xf numFmtId="0" fontId="3" fillId="5" borderId="8" xfId="0" applyFont="1" applyFill="1" applyBorder="1" applyAlignment="1">
      <alignment wrapText="1"/>
    </xf>
    <xf numFmtId="1" fontId="3" fillId="5" borderId="8" xfId="0" applyNumberFormat="1" applyFont="1" applyFill="1" applyBorder="1"/>
    <xf numFmtId="0" fontId="10" fillId="0" borderId="8" xfId="0" applyFont="1" applyBorder="1"/>
    <xf numFmtId="0" fontId="10" fillId="0" borderId="8" xfId="0" applyFont="1" applyBorder="1" applyAlignment="1">
      <alignment wrapText="1"/>
    </xf>
    <xf numFmtId="0" fontId="3" fillId="0" borderId="9" xfId="0" applyFont="1" applyBorder="1"/>
    <xf numFmtId="0" fontId="3" fillId="0" borderId="9" xfId="0" applyFont="1" applyBorder="1" applyAlignment="1">
      <alignment wrapText="1"/>
    </xf>
    <xf numFmtId="0" fontId="6" fillId="0" borderId="4" xfId="0" applyFont="1" applyBorder="1"/>
    <xf numFmtId="0" fontId="6" fillId="0" borderId="4" xfId="0" applyFont="1" applyBorder="1" applyAlignment="1">
      <alignment wrapText="1"/>
    </xf>
    <xf numFmtId="0" fontId="3" fillId="3" borderId="0" xfId="0" applyFont="1" applyFill="1"/>
    <xf numFmtId="0" fontId="1" fillId="0" borderId="0" xfId="0" applyFont="1" applyBorder="1" applyAlignment="1">
      <alignment horizontal="left"/>
    </xf>
    <xf numFmtId="0" fontId="1" fillId="0" borderId="0" xfId="0" applyFont="1" applyBorder="1" applyAlignment="1">
      <alignment horizontal="center"/>
    </xf>
    <xf numFmtId="0" fontId="3" fillId="0" borderId="0" xfId="0" applyFont="1" applyBorder="1" applyAlignment="1">
      <alignment horizontal="left"/>
    </xf>
    <xf numFmtId="0" fontId="3" fillId="0" borderId="0" xfId="0" applyFont="1" applyBorder="1" applyAlignment="1">
      <alignment horizontal="center"/>
    </xf>
    <xf numFmtId="0" fontId="1" fillId="0" borderId="0" xfId="0" applyFont="1" applyBorder="1" applyAlignment="1">
      <alignment horizontal="left"/>
    </xf>
    <xf numFmtId="0" fontId="1" fillId="0" borderId="0" xfId="0" applyFont="1" applyBorder="1" applyAlignment="1">
      <alignment horizontal="center"/>
    </xf>
    <xf numFmtId="0" fontId="1" fillId="3" borderId="10" xfId="0" applyFont="1" applyFill="1" applyBorder="1" applyAlignment="1">
      <alignment horizontal="center" vertical="center" wrapText="1"/>
    </xf>
    <xf numFmtId="0" fontId="1" fillId="3" borderId="10" xfId="0" applyFont="1" applyFill="1" applyBorder="1" applyAlignment="1">
      <alignment horizontal="left" vertical="center" wrapText="1"/>
    </xf>
    <xf numFmtId="15" fontId="1" fillId="3" borderId="10" xfId="0" applyNumberFormat="1" applyFont="1" applyFill="1" applyBorder="1" applyAlignment="1">
      <alignment horizontal="center" vertical="center" wrapText="1"/>
    </xf>
    <xf numFmtId="0" fontId="1" fillId="3" borderId="10" xfId="0" applyFont="1" applyFill="1" applyBorder="1" applyAlignment="1">
      <alignment horizontal="left" vertical="center"/>
    </xf>
    <xf numFmtId="41" fontId="1" fillId="3" borderId="10" xfId="0" applyNumberFormat="1" applyFont="1" applyFill="1" applyBorder="1" applyAlignment="1">
      <alignment horizontal="left" vertical="center"/>
    </xf>
    <xf numFmtId="0" fontId="1" fillId="0" borderId="10" xfId="0" applyFont="1" applyBorder="1" applyAlignment="1">
      <alignment horizontal="left"/>
    </xf>
    <xf numFmtId="43" fontId="1" fillId="0" borderId="10" xfId="0" applyNumberFormat="1" applyFont="1" applyBorder="1" applyAlignment="1">
      <alignment horizontal="left" vertical="center"/>
    </xf>
    <xf numFmtId="3" fontId="3" fillId="0" borderId="0" xfId="0" applyNumberFormat="1" applyFont="1"/>
    <xf numFmtId="3" fontId="3" fillId="0" borderId="0" xfId="4" applyNumberFormat="1" applyFont="1"/>
    <xf numFmtId="3" fontId="8" fillId="0" borderId="0" xfId="0" applyNumberFormat="1" applyFont="1"/>
    <xf numFmtId="3" fontId="3" fillId="3" borderId="0" xfId="0" applyNumberFormat="1" applyFont="1" applyFill="1"/>
    <xf numFmtId="3" fontId="6" fillId="3" borderId="4" xfId="0" applyNumberFormat="1" applyFont="1" applyFill="1" applyBorder="1" applyAlignment="1">
      <alignment horizontal="center" vertical="center" wrapText="1"/>
    </xf>
    <xf numFmtId="3" fontId="6" fillId="3" borderId="4" xfId="0" applyNumberFormat="1" applyFont="1" applyFill="1" applyBorder="1" applyAlignment="1">
      <alignment horizontal="center" vertical="center"/>
    </xf>
    <xf numFmtId="3" fontId="3" fillId="0" borderId="7" xfId="4" applyNumberFormat="1" applyFont="1" applyBorder="1"/>
    <xf numFmtId="3" fontId="8" fillId="0" borderId="7" xfId="0" applyNumberFormat="1" applyFont="1" applyBorder="1"/>
    <xf numFmtId="3" fontId="3" fillId="3" borderId="7" xfId="0" applyNumberFormat="1" applyFont="1" applyFill="1" applyBorder="1"/>
    <xf numFmtId="0" fontId="3" fillId="3" borderId="7" xfId="0" applyFont="1" applyFill="1" applyBorder="1"/>
    <xf numFmtId="3" fontId="3" fillId="0" borderId="8" xfId="4" applyNumberFormat="1" applyFont="1" applyBorder="1"/>
    <xf numFmtId="3" fontId="8" fillId="0" borderId="8" xfId="0" applyNumberFormat="1" applyFont="1" applyBorder="1"/>
    <xf numFmtId="3" fontId="3" fillId="3" borderId="8" xfId="0" applyNumberFormat="1" applyFont="1" applyFill="1" applyBorder="1"/>
    <xf numFmtId="0" fontId="3" fillId="3" borderId="8" xfId="0" applyFont="1" applyFill="1" applyBorder="1"/>
    <xf numFmtId="3" fontId="3" fillId="4" borderId="8" xfId="4" applyNumberFormat="1" applyFont="1" applyFill="1" applyBorder="1"/>
    <xf numFmtId="3" fontId="8" fillId="4" borderId="8" xfId="0" applyNumberFormat="1" applyFont="1" applyFill="1" applyBorder="1"/>
    <xf numFmtId="3" fontId="3" fillId="4" borderId="8" xfId="0" applyNumberFormat="1" applyFont="1" applyFill="1" applyBorder="1"/>
    <xf numFmtId="3" fontId="3" fillId="3" borderId="8" xfId="4" applyNumberFormat="1" applyFont="1" applyFill="1" applyBorder="1"/>
    <xf numFmtId="1" fontId="3" fillId="3" borderId="8" xfId="0" applyNumberFormat="1" applyFont="1" applyFill="1" applyBorder="1"/>
    <xf numFmtId="3" fontId="6" fillId="0" borderId="8" xfId="4" applyNumberFormat="1" applyFont="1" applyBorder="1"/>
    <xf numFmtId="3" fontId="3" fillId="3" borderId="8" xfId="4" applyNumberFormat="1" applyFont="1" applyFill="1" applyBorder="1" applyAlignment="1">
      <alignment vertical="center"/>
    </xf>
    <xf numFmtId="3" fontId="3" fillId="0" borderId="8" xfId="0" applyNumberFormat="1" applyFont="1" applyBorder="1"/>
    <xf numFmtId="0" fontId="3" fillId="3" borderId="8" xfId="0" applyFont="1" applyFill="1" applyBorder="1" applyAlignment="1">
      <alignment wrapText="1"/>
    </xf>
    <xf numFmtId="0" fontId="3" fillId="0" borderId="8" xfId="0" applyFont="1" applyBorder="1" applyAlignment="1">
      <alignment vertical="center"/>
    </xf>
    <xf numFmtId="0" fontId="3" fillId="3" borderId="8" xfId="0" applyFont="1" applyFill="1" applyBorder="1" applyAlignment="1">
      <alignment vertical="center" wrapText="1"/>
    </xf>
    <xf numFmtId="3" fontId="3" fillId="0" borderId="8" xfId="4" applyNumberFormat="1" applyFont="1" applyBorder="1" applyAlignment="1">
      <alignment vertical="center"/>
    </xf>
    <xf numFmtId="3" fontId="3" fillId="0" borderId="8" xfId="0" applyNumberFormat="1" applyFont="1" applyBorder="1" applyAlignment="1">
      <alignment vertical="center"/>
    </xf>
    <xf numFmtId="3" fontId="3" fillId="3" borderId="8" xfId="0" applyNumberFormat="1" applyFont="1" applyFill="1" applyBorder="1" applyAlignment="1">
      <alignment vertical="center"/>
    </xf>
    <xf numFmtId="1" fontId="3" fillId="3" borderId="8" xfId="0" applyNumberFormat="1" applyFont="1" applyFill="1" applyBorder="1" applyAlignment="1">
      <alignment vertical="center"/>
    </xf>
    <xf numFmtId="0" fontId="3" fillId="3" borderId="8" xfId="0" applyFont="1" applyFill="1" applyBorder="1" applyAlignment="1">
      <alignment vertical="center"/>
    </xf>
    <xf numFmtId="3" fontId="6" fillId="3" borderId="8" xfId="0" applyNumberFormat="1" applyFont="1" applyFill="1" applyBorder="1"/>
    <xf numFmtId="1" fontId="6" fillId="3" borderId="8" xfId="0" applyNumberFormat="1" applyFont="1" applyFill="1" applyBorder="1"/>
    <xf numFmtId="0" fontId="6" fillId="3" borderId="8" xfId="0" applyFont="1" applyFill="1" applyBorder="1"/>
    <xf numFmtId="3" fontId="6" fillId="0" borderId="8" xfId="4" applyNumberFormat="1" applyFont="1" applyBorder="1" applyAlignment="1">
      <alignment vertical="center"/>
    </xf>
    <xf numFmtId="0" fontId="6" fillId="3" borderId="8" xfId="0" applyFont="1" applyFill="1" applyBorder="1" applyAlignment="1">
      <alignment wrapText="1"/>
    </xf>
    <xf numFmtId="3" fontId="3" fillId="5" borderId="8" xfId="4" applyNumberFormat="1" applyFont="1" applyFill="1" applyBorder="1"/>
    <xf numFmtId="3" fontId="8" fillId="5" borderId="8" xfId="0" applyNumberFormat="1" applyFont="1" applyFill="1" applyBorder="1"/>
    <xf numFmtId="3" fontId="10" fillId="0" borderId="8" xfId="4" applyNumberFormat="1" applyFont="1" applyBorder="1"/>
    <xf numFmtId="3" fontId="11" fillId="0" borderId="8" xfId="0" applyNumberFormat="1" applyFont="1" applyBorder="1"/>
    <xf numFmtId="3" fontId="9" fillId="0" borderId="8" xfId="0" applyNumberFormat="1" applyFont="1" applyBorder="1"/>
    <xf numFmtId="0" fontId="6" fillId="6" borderId="8" xfId="0" applyFont="1" applyFill="1" applyBorder="1"/>
    <xf numFmtId="0" fontId="6" fillId="6" borderId="8" xfId="0" applyFont="1" applyFill="1" applyBorder="1" applyAlignment="1">
      <alignment wrapText="1"/>
    </xf>
    <xf numFmtId="3" fontId="6" fillId="6" borderId="8" xfId="4" applyNumberFormat="1" applyFont="1" applyFill="1" applyBorder="1"/>
    <xf numFmtId="3" fontId="9" fillId="0" borderId="8" xfId="0" applyNumberFormat="1" applyFont="1" applyBorder="1" applyAlignment="1">
      <alignment vertical="center"/>
    </xf>
    <xf numFmtId="3" fontId="6" fillId="0" borderId="8" xfId="0" applyNumberFormat="1" applyFont="1" applyBorder="1"/>
    <xf numFmtId="3" fontId="6" fillId="3" borderId="8" xfId="4" applyNumberFormat="1" applyFont="1" applyFill="1" applyBorder="1"/>
    <xf numFmtId="3" fontId="3" fillId="0" borderId="9" xfId="4" applyNumberFormat="1" applyFont="1" applyBorder="1"/>
    <xf numFmtId="3" fontId="8" fillId="0" borderId="9" xfId="0" applyNumberFormat="1" applyFont="1" applyBorder="1"/>
    <xf numFmtId="3" fontId="3" fillId="3" borderId="9" xfId="0" applyNumberFormat="1" applyFont="1" applyFill="1" applyBorder="1"/>
    <xf numFmtId="1" fontId="3" fillId="3" borderId="9" xfId="0" applyNumberFormat="1" applyFont="1" applyFill="1" applyBorder="1"/>
    <xf numFmtId="0" fontId="3" fillId="3" borderId="9" xfId="0" applyFont="1" applyFill="1" applyBorder="1"/>
    <xf numFmtId="3" fontId="6" fillId="0" borderId="4" xfId="0" applyNumberFormat="1" applyFont="1" applyBorder="1"/>
    <xf numFmtId="3" fontId="6" fillId="3" borderId="4" xfId="0" applyNumberFormat="1" applyFont="1" applyFill="1" applyBorder="1"/>
    <xf numFmtId="1" fontId="6" fillId="3" borderId="4" xfId="0" applyNumberFormat="1" applyFont="1" applyFill="1" applyBorder="1"/>
    <xf numFmtId="0" fontId="6" fillId="3" borderId="4" xfId="0" applyFont="1" applyFill="1" applyBorder="1"/>
    <xf numFmtId="3" fontId="1" fillId="3" borderId="0" xfId="0" applyNumberFormat="1" applyFont="1" applyFill="1" applyBorder="1" applyAlignment="1">
      <alignment horizontal="center"/>
    </xf>
    <xf numFmtId="3" fontId="3" fillId="3" borderId="0" xfId="0" applyNumberFormat="1" applyFont="1" applyFill="1" applyAlignment="1">
      <alignment horizontal="center"/>
    </xf>
    <xf numFmtId="3" fontId="1" fillId="3" borderId="0" xfId="0" applyNumberFormat="1" applyFont="1" applyFill="1"/>
    <xf numFmtId="3" fontId="0" fillId="0" borderId="0" xfId="0" applyNumberFormat="1"/>
    <xf numFmtId="3" fontId="0" fillId="3" borderId="0" xfId="0" applyNumberFormat="1" applyFill="1"/>
    <xf numFmtId="0" fontId="0" fillId="3" borderId="0" xfId="0" applyFill="1"/>
    <xf numFmtId="0" fontId="1" fillId="3" borderId="11" xfId="0" applyFont="1" applyFill="1" applyBorder="1" applyAlignment="1">
      <alignment horizontal="center" vertical="center" wrapText="1"/>
    </xf>
    <xf numFmtId="0" fontId="1" fillId="3" borderId="11" xfId="0" applyFont="1" applyFill="1" applyBorder="1" applyAlignment="1">
      <alignment horizontal="left" vertical="center" wrapText="1"/>
    </xf>
    <xf numFmtId="15" fontId="1" fillId="3" borderId="11" xfId="0" applyNumberFormat="1" applyFont="1" applyFill="1" applyBorder="1" applyAlignment="1">
      <alignment horizontal="center" vertical="center" wrapText="1"/>
    </xf>
    <xf numFmtId="0" fontId="1" fillId="3" borderId="11" xfId="0" applyFont="1" applyFill="1" applyBorder="1" applyAlignment="1">
      <alignment horizontal="left" vertical="center"/>
    </xf>
    <xf numFmtId="41" fontId="1" fillId="3" borderId="11" xfId="0" applyNumberFormat="1" applyFont="1" applyFill="1" applyBorder="1" applyAlignment="1">
      <alignment horizontal="left" vertical="center"/>
    </xf>
    <xf numFmtId="0" fontId="1" fillId="0" borderId="11" xfId="0" applyFont="1" applyBorder="1" applyAlignment="1">
      <alignment horizontal="left"/>
    </xf>
    <xf numFmtId="41" fontId="1" fillId="0" borderId="11" xfId="0" applyNumberFormat="1" applyFont="1" applyBorder="1" applyAlignment="1">
      <alignment horizontal="left" vertical="center"/>
    </xf>
    <xf numFmtId="0" fontId="1" fillId="3" borderId="4" xfId="0" applyFont="1" applyFill="1" applyBorder="1" applyAlignment="1">
      <alignment horizontal="center" vertical="center"/>
    </xf>
    <xf numFmtId="0" fontId="3" fillId="0" borderId="4" xfId="0" applyFont="1" applyBorder="1" applyAlignment="1">
      <alignment horizontal="center" vertical="center"/>
    </xf>
    <xf numFmtId="0" fontId="3" fillId="3" borderId="4" xfId="1" applyFont="1" applyFill="1" applyBorder="1" applyAlignment="1">
      <alignment horizontal="center" vertical="center"/>
    </xf>
    <xf numFmtId="41" fontId="3" fillId="0" borderId="4" xfId="0" applyNumberFormat="1" applyFont="1" applyBorder="1" applyAlignment="1">
      <alignment vertical="center"/>
    </xf>
    <xf numFmtId="0" fontId="1" fillId="3" borderId="7" xfId="0" applyFont="1" applyFill="1" applyBorder="1" applyAlignment="1">
      <alignment horizontal="left" vertical="center" wrapText="1"/>
    </xf>
    <xf numFmtId="0" fontId="1" fillId="0" borderId="8" xfId="0" applyFont="1" applyBorder="1" applyAlignment="1">
      <alignment horizontal="center" vertical="center"/>
    </xf>
    <xf numFmtId="0" fontId="1" fillId="3" borderId="8" xfId="0" applyFont="1" applyFill="1" applyBorder="1" applyAlignment="1">
      <alignment horizontal="center" vertical="center"/>
    </xf>
    <xf numFmtId="0" fontId="1" fillId="3" borderId="8" xfId="0" applyFont="1" applyFill="1" applyBorder="1" applyAlignment="1">
      <alignment horizontal="center" vertical="center" wrapText="1"/>
    </xf>
    <xf numFmtId="0" fontId="3" fillId="0" borderId="13" xfId="0" applyFont="1" applyBorder="1" applyAlignment="1">
      <alignment horizontal="justify" vertical="center"/>
    </xf>
    <xf numFmtId="15" fontId="1" fillId="3" borderId="8" xfId="0" applyNumberFormat="1" applyFont="1" applyFill="1" applyBorder="1" applyAlignment="1">
      <alignment horizontal="center" vertical="center" wrapText="1"/>
    </xf>
    <xf numFmtId="0" fontId="1" fillId="3" borderId="8" xfId="0" applyFont="1" applyFill="1" applyBorder="1" applyAlignment="1">
      <alignment horizontal="left" vertical="center"/>
    </xf>
    <xf numFmtId="41" fontId="1" fillId="3" borderId="8" xfId="0" applyNumberFormat="1" applyFont="1" applyFill="1" applyBorder="1" applyAlignment="1">
      <alignment horizontal="left" vertical="center"/>
    </xf>
    <xf numFmtId="0" fontId="1" fillId="0" borderId="8" xfId="0" applyFont="1" applyBorder="1" applyAlignment="1">
      <alignment horizontal="left"/>
    </xf>
    <xf numFmtId="41" fontId="1" fillId="0" borderId="8" xfId="0" applyNumberFormat="1" applyFont="1" applyBorder="1" applyAlignment="1">
      <alignment horizontal="left" vertical="center"/>
    </xf>
    <xf numFmtId="0" fontId="1" fillId="3" borderId="9" xfId="0" applyFont="1" applyFill="1" applyBorder="1" applyAlignment="1">
      <alignment horizontal="center" vertical="center"/>
    </xf>
    <xf numFmtId="0" fontId="3" fillId="0" borderId="14" xfId="0" applyFont="1" applyBorder="1" applyAlignment="1">
      <alignment horizontal="justify" vertical="center"/>
    </xf>
    <xf numFmtId="3" fontId="3" fillId="5" borderId="8" xfId="0" applyNumberFormat="1" applyFont="1" applyFill="1" applyBorder="1"/>
    <xf numFmtId="0" fontId="3" fillId="0" borderId="8" xfId="0" applyFont="1" applyBorder="1" applyAlignment="1">
      <alignment vertical="center" wrapText="1"/>
    </xf>
    <xf numFmtId="0" fontId="3" fillId="6" borderId="8" xfId="0" applyFont="1" applyFill="1" applyBorder="1"/>
    <xf numFmtId="0" fontId="3" fillId="6" borderId="8" xfId="0" applyFont="1" applyFill="1" applyBorder="1" applyAlignment="1">
      <alignment wrapText="1"/>
    </xf>
    <xf numFmtId="3" fontId="3" fillId="6" borderId="8" xfId="4" applyNumberFormat="1" applyFont="1" applyFill="1" applyBorder="1"/>
    <xf numFmtId="3" fontId="8" fillId="6" borderId="8" xfId="0" applyNumberFormat="1" applyFont="1" applyFill="1" applyBorder="1"/>
    <xf numFmtId="3" fontId="3" fillId="6" borderId="8" xfId="0" applyNumberFormat="1" applyFont="1" applyFill="1" applyBorder="1"/>
    <xf numFmtId="1" fontId="3" fillId="6" borderId="8" xfId="0" applyNumberFormat="1" applyFont="1" applyFill="1" applyBorder="1"/>
    <xf numFmtId="0" fontId="3" fillId="0" borderId="0" xfId="0" applyFont="1" applyBorder="1" applyAlignment="1">
      <alignment horizontal="left"/>
    </xf>
    <xf numFmtId="0" fontId="3" fillId="0" borderId="0" xfId="0" applyFont="1" applyBorder="1" applyAlignment="1">
      <alignment horizontal="center"/>
    </xf>
    <xf numFmtId="0" fontId="3" fillId="0" borderId="4" xfId="0" applyFont="1" applyBorder="1" applyAlignment="1">
      <alignment vertical="center" wrapText="1"/>
    </xf>
    <xf numFmtId="0" fontId="3" fillId="0" borderId="0" xfId="0" applyFont="1" applyAlignment="1">
      <alignment horizontal="justify" vertical="center"/>
    </xf>
    <xf numFmtId="0" fontId="3" fillId="0" borderId="0" xfId="0" applyFont="1" applyAlignment="1">
      <alignment vertical="center" wrapText="1"/>
    </xf>
    <xf numFmtId="0" fontId="1" fillId="3" borderId="0" xfId="0" applyFont="1" applyFill="1"/>
    <xf numFmtId="0" fontId="1" fillId="3" borderId="0" xfId="0" applyFont="1" applyFill="1" applyAlignment="1">
      <alignment horizontal="left"/>
    </xf>
    <xf numFmtId="0" fontId="1" fillId="3" borderId="0" xfId="0" applyFont="1" applyFill="1" applyAlignment="1">
      <alignment vertical="center"/>
    </xf>
    <xf numFmtId="0" fontId="2" fillId="3" borderId="4" xfId="0" applyFont="1" applyFill="1" applyBorder="1" applyAlignment="1">
      <alignment horizontal="center" vertical="center"/>
    </xf>
    <xf numFmtId="0" fontId="2" fillId="3" borderId="4" xfId="0" applyFont="1" applyFill="1" applyBorder="1" applyAlignment="1">
      <alignment horizontal="center"/>
    </xf>
    <xf numFmtId="0" fontId="1" fillId="3" borderId="7" xfId="0" applyFont="1" applyFill="1" applyBorder="1" applyAlignment="1">
      <alignment horizontal="center" vertical="center"/>
    </xf>
    <xf numFmtId="0" fontId="1" fillId="3" borderId="7" xfId="0" quotePrefix="1" applyFont="1" applyFill="1" applyBorder="1" applyAlignment="1">
      <alignment vertical="center"/>
    </xf>
    <xf numFmtId="0" fontId="1" fillId="3" borderId="11" xfId="0" applyFont="1" applyFill="1" applyBorder="1" applyAlignment="1">
      <alignment horizontal="left"/>
    </xf>
    <xf numFmtId="0" fontId="1" fillId="3" borderId="1" xfId="0" applyFont="1" applyFill="1" applyBorder="1" applyAlignment="1">
      <alignment horizontal="center" vertical="center"/>
    </xf>
    <xf numFmtId="41" fontId="1" fillId="3" borderId="12" xfId="0" applyNumberFormat="1" applyFont="1" applyFill="1" applyBorder="1" applyAlignment="1">
      <alignment horizontal="left" vertical="center"/>
    </xf>
    <xf numFmtId="0" fontId="1" fillId="3" borderId="4" xfId="0" applyFont="1" applyFill="1" applyBorder="1" applyAlignment="1">
      <alignment vertical="center"/>
    </xf>
    <xf numFmtId="0" fontId="2" fillId="3" borderId="4" xfId="0" applyFont="1" applyFill="1" applyBorder="1" applyAlignment="1">
      <alignment vertical="center"/>
    </xf>
    <xf numFmtId="164" fontId="2" fillId="3" borderId="4" xfId="0" applyNumberFormat="1" applyFont="1" applyFill="1" applyBorder="1" applyAlignment="1">
      <alignment vertical="center"/>
    </xf>
    <xf numFmtId="0" fontId="1" fillId="3" borderId="0" xfId="0" applyFont="1" applyFill="1" applyBorder="1" applyAlignment="1">
      <alignment horizontal="center"/>
    </xf>
    <xf numFmtId="0" fontId="1" fillId="3" borderId="0" xfId="0" applyFont="1" applyFill="1" applyBorder="1" applyAlignment="1">
      <alignment horizontal="left"/>
    </xf>
    <xf numFmtId="0" fontId="2" fillId="3" borderId="0" xfId="0" applyFont="1" applyFill="1" applyBorder="1" applyAlignment="1">
      <alignment horizontal="center"/>
    </xf>
    <xf numFmtId="0" fontId="1" fillId="3" borderId="0" xfId="0" applyFont="1" applyFill="1" applyBorder="1"/>
    <xf numFmtId="164" fontId="2" fillId="3" borderId="0" xfId="0" applyNumberFormat="1" applyFont="1" applyFill="1" applyBorder="1"/>
    <xf numFmtId="0" fontId="4" fillId="3" borderId="0" xfId="0" applyFont="1" applyFill="1"/>
    <xf numFmtId="0" fontId="2" fillId="3" borderId="0" xfId="0" applyFont="1" applyFill="1"/>
    <xf numFmtId="0" fontId="5" fillId="3" borderId="0" xfId="0" applyFont="1" applyFill="1"/>
    <xf numFmtId="164" fontId="3" fillId="0" borderId="0" xfId="0" applyNumberFormat="1" applyFont="1"/>
    <xf numFmtId="164" fontId="6" fillId="6" borderId="4" xfId="0" applyNumberFormat="1" applyFont="1" applyFill="1" applyBorder="1" applyAlignment="1">
      <alignment vertical="center"/>
    </xf>
    <xf numFmtId="164" fontId="2" fillId="6" borderId="4" xfId="0" applyNumberFormat="1" applyFont="1" applyFill="1" applyBorder="1" applyAlignment="1">
      <alignment vertical="center"/>
    </xf>
    <xf numFmtId="3" fontId="12" fillId="3" borderId="0" xfId="0" applyNumberFormat="1" applyFont="1" applyFill="1" applyAlignment="1">
      <alignment horizontal="center"/>
    </xf>
    <xf numFmtId="3" fontId="2" fillId="3" borderId="0" xfId="0" applyNumberFormat="1" applyFont="1" applyFill="1" applyAlignment="1">
      <alignment horizontal="center"/>
    </xf>
    <xf numFmtId="0" fontId="6" fillId="3" borderId="4" xfId="0" applyFont="1" applyFill="1" applyBorder="1" applyAlignment="1">
      <alignment horizontal="center" vertical="center" wrapText="1"/>
    </xf>
    <xf numFmtId="0" fontId="6" fillId="0" borderId="0" xfId="0" applyFont="1" applyAlignment="1">
      <alignment horizontal="center"/>
    </xf>
    <xf numFmtId="0" fontId="6" fillId="3" borderId="4" xfId="0" applyFont="1" applyFill="1" applyBorder="1" applyAlignment="1">
      <alignment horizontal="center" vertical="center"/>
    </xf>
    <xf numFmtId="3" fontId="6" fillId="3" borderId="4" xfId="0" applyNumberFormat="1" applyFont="1" applyFill="1" applyBorder="1" applyAlignment="1">
      <alignment horizontal="center" vertical="center" wrapText="1"/>
    </xf>
    <xf numFmtId="3" fontId="6" fillId="3" borderId="4" xfId="0" applyNumberFormat="1" applyFont="1" applyFill="1" applyBorder="1" applyAlignment="1">
      <alignment horizontal="center" vertical="center"/>
    </xf>
    <xf numFmtId="0" fontId="2" fillId="0" borderId="4" xfId="0" applyFont="1" applyBorder="1" applyAlignment="1">
      <alignment horizontal="center" vertical="center" wrapText="1"/>
    </xf>
    <xf numFmtId="0" fontId="1" fillId="0" borderId="0" xfId="0" applyFont="1" applyBorder="1" applyAlignment="1">
      <alignment horizontal="left" vertical="center" wrapText="1"/>
    </xf>
    <xf numFmtId="0" fontId="1" fillId="0" borderId="0" xfId="0" applyFont="1" applyBorder="1" applyAlignment="1">
      <alignment horizontal="left"/>
    </xf>
    <xf numFmtId="0" fontId="1" fillId="0" borderId="0" xfId="0" applyFont="1" applyBorder="1" applyAlignment="1">
      <alignment horizontal="center"/>
    </xf>
    <xf numFmtId="0" fontId="2" fillId="0" borderId="0" xfId="0" applyFont="1" applyAlignment="1">
      <alignment horizontal="center"/>
    </xf>
    <xf numFmtId="0" fontId="1" fillId="0" borderId="0" xfId="0" applyFont="1" applyAlignment="1">
      <alignment horizontal="left" vertical="center" wrapText="1"/>
    </xf>
    <xf numFmtId="0" fontId="2" fillId="0" borderId="1" xfId="0" applyFont="1" applyBorder="1" applyAlignment="1">
      <alignment horizontal="center" vertical="center"/>
    </xf>
    <xf numFmtId="0" fontId="2" fillId="0" borderId="5"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2" borderId="1" xfId="0" applyFont="1" applyFill="1" applyBorder="1" applyAlignment="1">
      <alignment horizontal="center" vertical="center"/>
    </xf>
    <xf numFmtId="0" fontId="2" fillId="2" borderId="5" xfId="0" applyFont="1" applyFill="1" applyBorder="1" applyAlignment="1">
      <alignment horizontal="center" vertical="center"/>
    </xf>
    <xf numFmtId="0" fontId="6" fillId="0" borderId="4" xfId="0" applyFont="1" applyBorder="1" applyAlignment="1">
      <alignment horizontal="center" vertical="center" wrapText="1"/>
    </xf>
    <xf numFmtId="0" fontId="3" fillId="0" borderId="0" xfId="0" applyFont="1" applyBorder="1" applyAlignment="1">
      <alignment horizontal="left" vertical="center" wrapText="1"/>
    </xf>
    <xf numFmtId="0" fontId="3" fillId="0" borderId="0" xfId="0" applyFont="1" applyBorder="1" applyAlignment="1">
      <alignment horizontal="left"/>
    </xf>
    <xf numFmtId="0" fontId="3" fillId="0" borderId="0" xfId="0" applyFont="1" applyBorder="1" applyAlignment="1">
      <alignment horizontal="center"/>
    </xf>
    <xf numFmtId="0" fontId="3" fillId="0" borderId="0" xfId="0" applyFont="1" applyAlignment="1">
      <alignment horizontal="left" vertical="center" wrapText="1"/>
    </xf>
    <xf numFmtId="0" fontId="6" fillId="0" borderId="1" xfId="0" applyFont="1" applyBorder="1" applyAlignment="1">
      <alignment horizontal="center" vertical="center"/>
    </xf>
    <xf numFmtId="0" fontId="6" fillId="0" borderId="5"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2" borderId="1" xfId="0" applyFont="1" applyFill="1" applyBorder="1" applyAlignment="1">
      <alignment horizontal="center" vertical="center"/>
    </xf>
    <xf numFmtId="0" fontId="6" fillId="2" borderId="5" xfId="0" applyFont="1" applyFill="1" applyBorder="1" applyAlignment="1">
      <alignment horizontal="center" vertical="center"/>
    </xf>
    <xf numFmtId="0" fontId="2" fillId="3" borderId="4" xfId="0" applyFont="1" applyFill="1" applyBorder="1" applyAlignment="1">
      <alignment horizontal="center" vertical="center" wrapText="1"/>
    </xf>
    <xf numFmtId="0" fontId="1" fillId="3" borderId="0" xfId="0" applyFont="1" applyFill="1" applyBorder="1" applyAlignment="1">
      <alignment horizontal="left" vertical="center" wrapText="1"/>
    </xf>
    <xf numFmtId="0" fontId="1" fillId="3" borderId="0" xfId="0" applyFont="1" applyFill="1" applyBorder="1" applyAlignment="1">
      <alignment horizontal="left"/>
    </xf>
    <xf numFmtId="0" fontId="1" fillId="3" borderId="0" xfId="0" applyFont="1" applyFill="1" applyBorder="1" applyAlignment="1">
      <alignment horizontal="center"/>
    </xf>
    <xf numFmtId="0" fontId="2" fillId="3" borderId="0" xfId="0" applyFont="1" applyFill="1" applyAlignment="1">
      <alignment horizontal="center"/>
    </xf>
    <xf numFmtId="0" fontId="1" fillId="3" borderId="0" xfId="0" applyFont="1" applyFill="1" applyAlignment="1">
      <alignment horizontal="left" vertical="center" wrapText="1"/>
    </xf>
    <xf numFmtId="0" fontId="2" fillId="3" borderId="1"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cellXfs>
  <cellStyles count="5">
    <cellStyle name="Comma" xfId="4" builtinId="3"/>
    <cellStyle name="Comma [0] 2 10" xfId="3"/>
    <cellStyle name="Comma 2" xfId="2"/>
    <cellStyle name="Normal" xfId="0" builtinId="0"/>
    <cellStyle name="Normal 2"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lu%2049MGL%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lu38smg%20%20%20-%20Cop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blu%2047%20blora.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blu43smg.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blu%2045MGL.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blu48smg%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AL"/>
      <sheetName val="51B.525121"/>
      <sheetName val="52B.525112"/>
      <sheetName val="53BC.525112"/>
      <sheetName val="52B.525115"/>
      <sheetName val="52BC.525113"/>
      <sheetName val="54BC.525112"/>
      <sheetName val="52BK.525113"/>
    </sheetNames>
    <sheetDataSet>
      <sheetData sheetId="0">
        <row r="21">
          <cell r="F21">
            <v>4550000</v>
          </cell>
        </row>
        <row r="62">
          <cell r="F62">
            <v>66559000</v>
          </cell>
        </row>
        <row r="65">
          <cell r="F65">
            <v>83640250</v>
          </cell>
        </row>
      </sheetData>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real"/>
      <sheetName val="51B.525112"/>
      <sheetName val="51B.525113"/>
      <sheetName val="51B.525119"/>
      <sheetName val="52B.525112"/>
      <sheetName val="52BB.525113"/>
      <sheetName val="52BF.525113"/>
      <sheetName val="52BJ.525113"/>
      <sheetName val="52BI.525113"/>
      <sheetName val="53BB.525119"/>
      <sheetName val="53BI.525113"/>
      <sheetName val="53BI.525119"/>
      <sheetName val="54BJ.525112"/>
      <sheetName val="Sheet2"/>
      <sheetName val="Sheet3"/>
      <sheetName val="51B.525115"/>
      <sheetName val="52B.525113"/>
      <sheetName val="52B.525115 "/>
      <sheetName val="53BB.525112"/>
    </sheetNames>
    <sheetDataSet>
      <sheetData sheetId="0" refreshError="1">
        <row r="21">
          <cell r="F21">
            <v>6125000</v>
          </cell>
        </row>
        <row r="44">
          <cell r="F44">
            <v>34495000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real"/>
      <sheetName val="51B.525121"/>
      <sheetName val="52B.525112"/>
      <sheetName val="52B.525113 "/>
      <sheetName val="52BA.525113"/>
      <sheetName val="53BA.525113"/>
      <sheetName val="53BA.525112"/>
    </sheetNames>
    <sheetDataSet>
      <sheetData sheetId="0">
        <row r="21">
          <cell r="F21">
            <v>3675000</v>
          </cell>
        </row>
        <row r="56">
          <cell r="F56">
            <v>7935000</v>
          </cell>
        </row>
        <row r="206">
          <cell r="F206">
            <v>700000</v>
          </cell>
        </row>
        <row r="209">
          <cell r="F209">
            <v>1250000</v>
          </cell>
        </row>
      </sheetData>
      <sheetData sheetId="1"/>
      <sheetData sheetId="2"/>
      <sheetData sheetId="3"/>
      <sheetData sheetId="4"/>
      <sheetData sheetId="5">
        <row r="16">
          <cell r="G16">
            <v>750000</v>
          </cell>
        </row>
      </sheetData>
      <sheetData sheetId="6">
        <row r="16">
          <cell r="G16">
            <v>1460000</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real"/>
      <sheetName val="51B.525112"/>
      <sheetName val="51B.525115 "/>
      <sheetName val="51B.525119"/>
      <sheetName val="52B.525112"/>
      <sheetName val="52B.525115 "/>
      <sheetName val="53BI.525115"/>
      <sheetName val="53BI.525119"/>
      <sheetName val="Sheet3"/>
    </sheetNames>
    <sheetDataSet>
      <sheetData sheetId="0">
        <row r="59">
          <cell r="F59">
            <v>6300000</v>
          </cell>
        </row>
      </sheetData>
      <sheetData sheetId="1"/>
      <sheetData sheetId="2"/>
      <sheetData sheetId="3">
        <row r="14">
          <cell r="D14" t="str">
            <v>Biaya seminar, workshop, pelatihan bagi tenaga pendidik dan kependidikan berupa berupa bantuan penerbitan HAKI di bidang penelitian dalam bentuk buku berjudul " Baju Kanguru Model Ting Top untuk bayi prematur : an Ida Riyanti, SSiT, M.Kes dkk</v>
          </cell>
        </row>
      </sheetData>
      <sheetData sheetId="4"/>
      <sheetData sheetId="5"/>
      <sheetData sheetId="6"/>
      <sheetData sheetId="7"/>
      <sheetData sheetId="8"/>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REAL"/>
      <sheetName val="51B.525121"/>
      <sheetName val="51B.525113"/>
      <sheetName val="52B.525112"/>
      <sheetName val="52B.525115"/>
      <sheetName val="52BC.525113"/>
      <sheetName val="52BC.525115"/>
      <sheetName val="52BH.525113 "/>
      <sheetName val="52BH.525115"/>
      <sheetName val="52BK.525113"/>
    </sheetNames>
    <sheetDataSet>
      <sheetData sheetId="0">
        <row r="95">
          <cell r="F95">
            <v>3350000</v>
          </cell>
        </row>
        <row r="129">
          <cell r="F129">
            <v>9250000</v>
          </cell>
        </row>
      </sheetData>
      <sheetData sheetId="1"/>
      <sheetData sheetId="2"/>
      <sheetData sheetId="3"/>
      <sheetData sheetId="4"/>
      <sheetData sheetId="5"/>
      <sheetData sheetId="6"/>
      <sheetData sheetId="7"/>
      <sheetData sheetId="8"/>
      <sheetData sheetId="9"/>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real"/>
      <sheetName val="51B.525112"/>
      <sheetName val="51B.525113"/>
      <sheetName val="51B.525119"/>
      <sheetName val="52B.525112"/>
      <sheetName val="52BB.525113"/>
      <sheetName val="52BF.525113"/>
      <sheetName val="52BJ.525113"/>
      <sheetName val="53BB.525119"/>
      <sheetName val="53BI.525113"/>
      <sheetName val="53BI.525119"/>
      <sheetName val="54BJ.525112"/>
      <sheetName val="Sheet2"/>
      <sheetName val="Sheet3"/>
    </sheetNames>
    <sheetDataSet>
      <sheetData sheetId="0">
        <row r="173">
          <cell r="F173">
            <v>14150000</v>
          </cell>
        </row>
        <row r="174">
          <cell r="F174">
            <v>5400000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K415"/>
  <sheetViews>
    <sheetView tabSelected="1" topLeftCell="A346" workbookViewId="0">
      <selection activeCell="F409" sqref="F409"/>
    </sheetView>
  </sheetViews>
  <sheetFormatPr defaultRowHeight="18.75"/>
  <cols>
    <col min="1" max="1" width="8.5" style="17" customWidth="1"/>
    <col min="2" max="2" width="33.296875" style="65" customWidth="1"/>
    <col min="3" max="3" width="10.796875" style="17" customWidth="1"/>
    <col min="4" max="4" width="11.296875" style="66" customWidth="1"/>
    <col min="5" max="5" width="9.796875" style="67" customWidth="1"/>
    <col min="6" max="6" width="12" style="17" customWidth="1"/>
    <col min="7" max="7" width="11.5" style="17" customWidth="1"/>
    <col min="8" max="8" width="2.796875" style="17" customWidth="1"/>
    <col min="9" max="9" width="2.296875" style="17" customWidth="1"/>
    <col min="11" max="11" width="8.8984375" bestFit="1" customWidth="1"/>
  </cols>
  <sheetData>
    <row r="1" spans="1:9">
      <c r="A1" s="226" t="s">
        <v>358</v>
      </c>
      <c r="B1" s="226"/>
      <c r="C1" s="226"/>
      <c r="D1" s="226"/>
      <c r="E1" s="226"/>
      <c r="F1" s="226"/>
      <c r="G1" s="226"/>
      <c r="H1" s="226"/>
      <c r="I1" s="226"/>
    </row>
    <row r="2" spans="1:9">
      <c r="A2" s="226" t="s">
        <v>41</v>
      </c>
      <c r="B2" s="226"/>
      <c r="C2" s="226"/>
      <c r="D2" s="226"/>
      <c r="E2" s="226"/>
      <c r="F2" s="226"/>
      <c r="G2" s="226"/>
      <c r="H2" s="226"/>
      <c r="I2" s="226"/>
    </row>
    <row r="3" spans="1:9">
      <c r="A3" s="226" t="s">
        <v>42</v>
      </c>
      <c r="B3" s="226"/>
      <c r="C3" s="226"/>
      <c r="D3" s="226"/>
      <c r="E3" s="226"/>
      <c r="F3" s="226"/>
      <c r="G3" s="226"/>
      <c r="H3" s="226"/>
      <c r="I3" s="226"/>
    </row>
    <row r="4" spans="1:9">
      <c r="A4" s="226" t="s">
        <v>359</v>
      </c>
      <c r="B4" s="226"/>
      <c r="C4" s="226"/>
      <c r="D4" s="226"/>
      <c r="E4" s="226"/>
      <c r="F4" s="226"/>
      <c r="G4" s="226"/>
      <c r="H4" s="226"/>
      <c r="I4" s="226"/>
    </row>
    <row r="5" spans="1:9">
      <c r="C5" s="102"/>
      <c r="D5" s="103"/>
      <c r="E5" s="104"/>
      <c r="F5" s="105"/>
      <c r="G5" s="105"/>
      <c r="H5" s="88"/>
      <c r="I5" s="88"/>
    </row>
    <row r="6" spans="1:9">
      <c r="C6" s="102"/>
      <c r="D6" s="103"/>
      <c r="E6" s="104"/>
      <c r="F6" s="105"/>
      <c r="G6" s="105"/>
      <c r="H6" s="88"/>
      <c r="I6" s="88"/>
    </row>
    <row r="7" spans="1:9" ht="18.75" customHeight="1">
      <c r="A7" s="227" t="s">
        <v>43</v>
      </c>
      <c r="B7" s="227" t="s">
        <v>44</v>
      </c>
      <c r="C7" s="228" t="s">
        <v>45</v>
      </c>
      <c r="D7" s="229" t="s">
        <v>46</v>
      </c>
      <c r="E7" s="229"/>
      <c r="F7" s="229" t="s">
        <v>20</v>
      </c>
      <c r="G7" s="229" t="s">
        <v>47</v>
      </c>
      <c r="H7" s="225" t="s">
        <v>48</v>
      </c>
      <c r="I7" s="225"/>
    </row>
    <row r="8" spans="1:9">
      <c r="A8" s="227"/>
      <c r="B8" s="227"/>
      <c r="C8" s="228"/>
      <c r="D8" s="106" t="s">
        <v>49</v>
      </c>
      <c r="E8" s="107" t="s">
        <v>50</v>
      </c>
      <c r="F8" s="229"/>
      <c r="G8" s="229"/>
      <c r="H8" s="225"/>
      <c r="I8" s="225"/>
    </row>
    <row r="9" spans="1:9">
      <c r="A9" s="68" t="s">
        <v>51</v>
      </c>
      <c r="B9" s="69" t="s">
        <v>52</v>
      </c>
      <c r="C9" s="108">
        <v>5143999000</v>
      </c>
      <c r="D9" s="108"/>
      <c r="E9" s="109"/>
      <c r="F9" s="110"/>
      <c r="G9" s="110"/>
      <c r="H9" s="111"/>
      <c r="I9" s="111"/>
    </row>
    <row r="10" spans="1:9" ht="28.5">
      <c r="A10" s="70" t="s">
        <v>54</v>
      </c>
      <c r="B10" s="71" t="s">
        <v>55</v>
      </c>
      <c r="C10" s="112">
        <v>5143999000</v>
      </c>
      <c r="D10" s="112" t="s">
        <v>53</v>
      </c>
      <c r="E10" s="113"/>
      <c r="F10" s="114"/>
      <c r="G10" s="114"/>
      <c r="H10" s="115"/>
      <c r="I10" s="115"/>
    </row>
    <row r="11" spans="1:9">
      <c r="A11" s="70" t="s">
        <v>56</v>
      </c>
      <c r="B11" s="71" t="s">
        <v>57</v>
      </c>
      <c r="C11" s="112">
        <v>5143999000</v>
      </c>
      <c r="D11" s="112" t="s">
        <v>53</v>
      </c>
      <c r="E11" s="113"/>
      <c r="F11" s="114"/>
      <c r="G11" s="114"/>
      <c r="H11" s="115"/>
      <c r="I11" s="115"/>
    </row>
    <row r="12" spans="1:9">
      <c r="A12" s="72" t="s">
        <v>58</v>
      </c>
      <c r="B12" s="73" t="s">
        <v>59</v>
      </c>
      <c r="C12" s="116">
        <v>780817000</v>
      </c>
      <c r="D12" s="116">
        <f>D14+D23+D32+D44</f>
        <v>380865030</v>
      </c>
      <c r="E12" s="117"/>
      <c r="F12" s="118">
        <f>E12+D12</f>
        <v>380865030</v>
      </c>
      <c r="G12" s="118">
        <f>C12-F12</f>
        <v>399951970</v>
      </c>
      <c r="H12" s="74">
        <f>F12/C12*100</f>
        <v>48.777758424829379</v>
      </c>
      <c r="I12" s="72" t="s">
        <v>60</v>
      </c>
    </row>
    <row r="13" spans="1:9">
      <c r="A13" s="70" t="s">
        <v>61</v>
      </c>
      <c r="B13" s="71" t="s">
        <v>62</v>
      </c>
      <c r="C13" s="112">
        <f>C14+C23+C32+C44+C53</f>
        <v>1540525000</v>
      </c>
      <c r="D13" s="112">
        <f t="shared" ref="D13:E13" si="0">D14+D23+D32+D44+D53</f>
        <v>471749930</v>
      </c>
      <c r="E13" s="112">
        <f t="shared" si="0"/>
        <v>3575000</v>
      </c>
      <c r="F13" s="119"/>
      <c r="G13" s="114">
        <f t="shared" ref="G13:G107" si="1">C13-F13</f>
        <v>1540525000</v>
      </c>
      <c r="H13" s="120">
        <f t="shared" ref="H13:H107" si="2">F13/C13*100</f>
        <v>0</v>
      </c>
      <c r="I13" s="115" t="s">
        <v>60</v>
      </c>
    </row>
    <row r="14" spans="1:9">
      <c r="A14" s="75" t="s">
        <v>63</v>
      </c>
      <c r="B14" s="76" t="s">
        <v>64</v>
      </c>
      <c r="C14" s="121">
        <f>SUM(C15:C22)</f>
        <v>235655000</v>
      </c>
      <c r="D14" s="121">
        <f>SUM(D15:D21)</f>
        <v>72674000</v>
      </c>
      <c r="E14" s="121">
        <f>SUM(E15:E21)</f>
        <v>1575000</v>
      </c>
      <c r="F14" s="114">
        <f t="shared" ref="F14:F105" si="3">E14+D14</f>
        <v>74249000</v>
      </c>
      <c r="G14" s="114">
        <f t="shared" si="1"/>
        <v>161406000</v>
      </c>
      <c r="H14" s="120">
        <f t="shared" si="2"/>
        <v>31.507500371305508</v>
      </c>
      <c r="I14" s="115" t="s">
        <v>60</v>
      </c>
    </row>
    <row r="15" spans="1:9" ht="32.25" customHeight="1">
      <c r="A15" s="70" t="s">
        <v>53</v>
      </c>
      <c r="B15" s="71" t="s">
        <v>65</v>
      </c>
      <c r="C15" s="112">
        <v>28125000</v>
      </c>
      <c r="D15" s="122">
        <v>28000000</v>
      </c>
      <c r="E15" s="114"/>
      <c r="F15" s="114">
        <f t="shared" si="3"/>
        <v>28000000</v>
      </c>
      <c r="G15" s="114">
        <f t="shared" si="1"/>
        <v>125000</v>
      </c>
      <c r="H15" s="120">
        <f t="shared" si="2"/>
        <v>99.555555555555557</v>
      </c>
      <c r="I15" s="115" t="s">
        <v>60</v>
      </c>
    </row>
    <row r="16" spans="1:9">
      <c r="A16" s="70" t="s">
        <v>53</v>
      </c>
      <c r="B16" s="71" t="s">
        <v>66</v>
      </c>
      <c r="C16" s="112">
        <v>9500000</v>
      </c>
      <c r="D16" s="122">
        <v>9499000</v>
      </c>
      <c r="E16" s="114">
        <v>0</v>
      </c>
      <c r="F16" s="114">
        <f t="shared" si="3"/>
        <v>9499000</v>
      </c>
      <c r="G16" s="114">
        <f t="shared" si="1"/>
        <v>1000</v>
      </c>
      <c r="H16" s="120">
        <f t="shared" si="2"/>
        <v>99.989473684210523</v>
      </c>
      <c r="I16" s="115" t="s">
        <v>60</v>
      </c>
    </row>
    <row r="17" spans="1:9" ht="28.5">
      <c r="A17" s="70" t="s">
        <v>53</v>
      </c>
      <c r="B17" s="71" t="s">
        <v>288</v>
      </c>
      <c r="C17" s="112">
        <v>10500000</v>
      </c>
      <c r="D17" s="122">
        <v>10395000</v>
      </c>
      <c r="E17" s="114">
        <v>0</v>
      </c>
      <c r="F17" s="114">
        <f t="shared" si="3"/>
        <v>10395000</v>
      </c>
      <c r="G17" s="114">
        <f t="shared" si="1"/>
        <v>105000</v>
      </c>
      <c r="H17" s="120">
        <f t="shared" si="2"/>
        <v>99</v>
      </c>
      <c r="I17" s="115" t="s">
        <v>60</v>
      </c>
    </row>
    <row r="18" spans="1:9">
      <c r="A18" s="70" t="s">
        <v>53</v>
      </c>
      <c r="B18" s="71" t="s">
        <v>67</v>
      </c>
      <c r="C18" s="112">
        <v>9600000</v>
      </c>
      <c r="D18" s="122">
        <v>0</v>
      </c>
      <c r="E18" s="123"/>
      <c r="F18" s="114">
        <f t="shared" si="3"/>
        <v>0</v>
      </c>
      <c r="G18" s="114">
        <f t="shared" si="1"/>
        <v>9600000</v>
      </c>
      <c r="H18" s="120">
        <f t="shared" si="2"/>
        <v>0</v>
      </c>
      <c r="I18" s="115" t="s">
        <v>60</v>
      </c>
    </row>
    <row r="19" spans="1:9" ht="28.5">
      <c r="A19" s="70" t="s">
        <v>53</v>
      </c>
      <c r="B19" s="71" t="s">
        <v>68</v>
      </c>
      <c r="C19" s="112">
        <v>10500000</v>
      </c>
      <c r="D19" s="122">
        <v>10500000</v>
      </c>
      <c r="E19" s="123"/>
      <c r="F19" s="114">
        <f t="shared" si="3"/>
        <v>10500000</v>
      </c>
      <c r="G19" s="114">
        <f t="shared" si="1"/>
        <v>0</v>
      </c>
      <c r="H19" s="120">
        <f t="shared" si="2"/>
        <v>100</v>
      </c>
      <c r="I19" s="115" t="s">
        <v>60</v>
      </c>
    </row>
    <row r="20" spans="1:9" ht="28.5">
      <c r="A20" s="70" t="s">
        <v>53</v>
      </c>
      <c r="B20" s="71" t="s">
        <v>69</v>
      </c>
      <c r="C20" s="112">
        <v>20580000</v>
      </c>
      <c r="D20" s="122">
        <v>9730000</v>
      </c>
      <c r="E20" s="123">
        <v>0</v>
      </c>
      <c r="F20" s="114">
        <f t="shared" si="3"/>
        <v>9730000</v>
      </c>
      <c r="G20" s="114">
        <f t="shared" si="1"/>
        <v>10850000</v>
      </c>
      <c r="H20" s="120">
        <f t="shared" si="2"/>
        <v>47.278911564625851</v>
      </c>
      <c r="I20" s="115" t="s">
        <v>60</v>
      </c>
    </row>
    <row r="21" spans="1:9" ht="28.5">
      <c r="A21" s="70"/>
      <c r="B21" s="124" t="s">
        <v>289</v>
      </c>
      <c r="C21" s="112">
        <v>6650000</v>
      </c>
      <c r="D21" s="122">
        <f>[1]REAL!$F$21</f>
        <v>4550000</v>
      </c>
      <c r="E21" s="123">
        <f>'51B.525112'!G15</f>
        <v>1575000</v>
      </c>
      <c r="F21" s="114">
        <f t="shared" si="3"/>
        <v>6125000</v>
      </c>
      <c r="G21" s="114">
        <f t="shared" si="1"/>
        <v>525000</v>
      </c>
      <c r="H21" s="120">
        <f t="shared" si="2"/>
        <v>92.10526315789474</v>
      </c>
      <c r="I21" s="115" t="s">
        <v>60</v>
      </c>
    </row>
    <row r="22" spans="1:9">
      <c r="A22" s="70"/>
      <c r="B22" s="71" t="s">
        <v>290</v>
      </c>
      <c r="C22" s="112">
        <v>140200000</v>
      </c>
      <c r="D22" s="122"/>
      <c r="E22" s="123"/>
      <c r="F22" s="114">
        <f t="shared" si="3"/>
        <v>0</v>
      </c>
      <c r="G22" s="114">
        <f t="shared" si="1"/>
        <v>140200000</v>
      </c>
      <c r="H22" s="120">
        <f t="shared" si="2"/>
        <v>0</v>
      </c>
      <c r="I22" s="115" t="s">
        <v>60</v>
      </c>
    </row>
    <row r="23" spans="1:9">
      <c r="A23" s="75" t="s">
        <v>70</v>
      </c>
      <c r="B23" s="76" t="s">
        <v>71</v>
      </c>
      <c r="C23" s="121">
        <f>SUM(C24:C31)</f>
        <v>82350000</v>
      </c>
      <c r="D23" s="121">
        <f>SUM(D24:D31)</f>
        <v>49840000</v>
      </c>
      <c r="E23" s="121">
        <f>SUM(E24:E31)</f>
        <v>0</v>
      </c>
      <c r="F23" s="114">
        <f t="shared" si="3"/>
        <v>49840000</v>
      </c>
      <c r="G23" s="114">
        <f t="shared" si="1"/>
        <v>32510000</v>
      </c>
      <c r="H23" s="120">
        <f t="shared" si="2"/>
        <v>60.522161505768068</v>
      </c>
      <c r="I23" s="115" t="s">
        <v>60</v>
      </c>
    </row>
    <row r="24" spans="1:9">
      <c r="A24" s="70" t="s">
        <v>53</v>
      </c>
      <c r="B24" s="71" t="s">
        <v>72</v>
      </c>
      <c r="C24" s="112">
        <v>5400000</v>
      </c>
      <c r="D24" s="112">
        <v>0</v>
      </c>
      <c r="E24" s="113"/>
      <c r="F24" s="114">
        <f t="shared" si="3"/>
        <v>0</v>
      </c>
      <c r="G24" s="114">
        <f t="shared" si="1"/>
        <v>5400000</v>
      </c>
      <c r="H24" s="120">
        <f t="shared" si="2"/>
        <v>0</v>
      </c>
      <c r="I24" s="115" t="s">
        <v>60</v>
      </c>
    </row>
    <row r="25" spans="1:9" ht="28.5">
      <c r="A25" s="70" t="s">
        <v>53</v>
      </c>
      <c r="B25" s="71" t="s">
        <v>73</v>
      </c>
      <c r="C25" s="112">
        <v>4800000</v>
      </c>
      <c r="D25" s="112">
        <v>4500000</v>
      </c>
      <c r="E25" s="123">
        <v>0</v>
      </c>
      <c r="F25" s="114">
        <f t="shared" si="3"/>
        <v>4500000</v>
      </c>
      <c r="G25" s="114">
        <f t="shared" si="1"/>
        <v>300000</v>
      </c>
      <c r="H25" s="120">
        <f t="shared" si="2"/>
        <v>93.75</v>
      </c>
      <c r="I25" s="115" t="s">
        <v>60</v>
      </c>
    </row>
    <row r="26" spans="1:9" ht="28.5">
      <c r="A26" s="70" t="s">
        <v>53</v>
      </c>
      <c r="B26" s="71" t="s">
        <v>74</v>
      </c>
      <c r="C26" s="112">
        <v>1250000</v>
      </c>
      <c r="D26" s="112">
        <v>600000</v>
      </c>
      <c r="E26" s="123">
        <v>0</v>
      </c>
      <c r="F26" s="114">
        <f t="shared" si="3"/>
        <v>600000</v>
      </c>
      <c r="G26" s="114">
        <f t="shared" si="1"/>
        <v>650000</v>
      </c>
      <c r="H26" s="120">
        <f t="shared" si="2"/>
        <v>48</v>
      </c>
      <c r="I26" s="115" t="s">
        <v>60</v>
      </c>
    </row>
    <row r="27" spans="1:9" ht="28.5">
      <c r="A27" s="70" t="s">
        <v>53</v>
      </c>
      <c r="B27" s="71" t="s">
        <v>75</v>
      </c>
      <c r="C27" s="112">
        <v>18900000</v>
      </c>
      <c r="D27" s="112">
        <v>7700000</v>
      </c>
      <c r="E27" s="123">
        <v>0</v>
      </c>
      <c r="F27" s="114">
        <f t="shared" si="3"/>
        <v>7700000</v>
      </c>
      <c r="G27" s="114">
        <f t="shared" si="1"/>
        <v>11200000</v>
      </c>
      <c r="H27" s="120">
        <f t="shared" si="2"/>
        <v>40.74074074074074</v>
      </c>
      <c r="I27" s="115" t="s">
        <v>60</v>
      </c>
    </row>
    <row r="28" spans="1:9" ht="28.5">
      <c r="A28" s="70" t="s">
        <v>53</v>
      </c>
      <c r="B28" s="71" t="s">
        <v>76</v>
      </c>
      <c r="C28" s="112">
        <v>5000000</v>
      </c>
      <c r="D28" s="112">
        <v>5000000</v>
      </c>
      <c r="E28" s="113"/>
      <c r="F28" s="114">
        <f t="shared" si="3"/>
        <v>5000000</v>
      </c>
      <c r="G28" s="114">
        <f t="shared" si="1"/>
        <v>0</v>
      </c>
      <c r="H28" s="120">
        <f>F28/C28*100</f>
        <v>100</v>
      </c>
      <c r="I28" s="115" t="s">
        <v>60</v>
      </c>
    </row>
    <row r="29" spans="1:9" ht="28.5">
      <c r="A29" s="70"/>
      <c r="B29" s="124" t="s">
        <v>291</v>
      </c>
      <c r="C29" s="112">
        <v>24000000</v>
      </c>
      <c r="D29" s="112">
        <v>21540000</v>
      </c>
      <c r="E29" s="123"/>
      <c r="F29" s="114">
        <f t="shared" si="3"/>
        <v>21540000</v>
      </c>
      <c r="G29" s="114">
        <f t="shared" si="1"/>
        <v>2460000</v>
      </c>
      <c r="H29" s="120">
        <f t="shared" ref="H29:H31" si="4">F29/C29*100</f>
        <v>89.75</v>
      </c>
      <c r="I29" s="115" t="s">
        <v>60</v>
      </c>
    </row>
    <row r="30" spans="1:9" ht="25.5">
      <c r="A30" s="125"/>
      <c r="B30" s="126" t="s">
        <v>292</v>
      </c>
      <c r="C30" s="127">
        <v>2000000</v>
      </c>
      <c r="D30" s="127">
        <v>2000000</v>
      </c>
      <c r="E30" s="128"/>
      <c r="F30" s="129">
        <f t="shared" si="3"/>
        <v>2000000</v>
      </c>
      <c r="G30" s="129">
        <f t="shared" si="1"/>
        <v>0</v>
      </c>
      <c r="H30" s="130">
        <f t="shared" si="4"/>
        <v>100</v>
      </c>
      <c r="I30" s="131" t="s">
        <v>60</v>
      </c>
    </row>
    <row r="31" spans="1:9">
      <c r="A31" s="125"/>
      <c r="B31" s="126" t="s">
        <v>293</v>
      </c>
      <c r="C31" s="127">
        <v>21000000</v>
      </c>
      <c r="D31" s="127">
        <v>8500000</v>
      </c>
      <c r="E31" s="128"/>
      <c r="F31" s="129">
        <f t="shared" si="3"/>
        <v>8500000</v>
      </c>
      <c r="G31" s="129">
        <f t="shared" si="1"/>
        <v>12500000</v>
      </c>
      <c r="H31" s="130">
        <f t="shared" si="4"/>
        <v>40.476190476190474</v>
      </c>
      <c r="I31" s="131" t="s">
        <v>60</v>
      </c>
    </row>
    <row r="32" spans="1:9">
      <c r="A32" s="75" t="s">
        <v>77</v>
      </c>
      <c r="B32" s="76" t="s">
        <v>78</v>
      </c>
      <c r="C32" s="121">
        <f>SUM(C33:C43)</f>
        <v>156075000</v>
      </c>
      <c r="D32" s="121">
        <f>SUM(D33:D43)</f>
        <v>76785330</v>
      </c>
      <c r="E32" s="121">
        <f>SUM(E33:E43)</f>
        <v>0</v>
      </c>
      <c r="F32" s="132">
        <f>E32+D32</f>
        <v>76785330</v>
      </c>
      <c r="G32" s="132">
        <f t="shared" si="1"/>
        <v>79289670</v>
      </c>
      <c r="H32" s="133">
        <f t="shared" si="2"/>
        <v>49.197712638154734</v>
      </c>
      <c r="I32" s="134" t="s">
        <v>60</v>
      </c>
    </row>
    <row r="33" spans="1:9" ht="28.5">
      <c r="A33" s="70" t="s">
        <v>53</v>
      </c>
      <c r="B33" s="71" t="s">
        <v>79</v>
      </c>
      <c r="C33" s="112">
        <v>19000000</v>
      </c>
      <c r="D33" s="112">
        <v>0</v>
      </c>
      <c r="E33" s="113"/>
      <c r="F33" s="114">
        <f t="shared" si="3"/>
        <v>0</v>
      </c>
      <c r="G33" s="114">
        <f t="shared" si="1"/>
        <v>19000000</v>
      </c>
      <c r="H33" s="120">
        <f t="shared" si="2"/>
        <v>0</v>
      </c>
      <c r="I33" s="115" t="s">
        <v>60</v>
      </c>
    </row>
    <row r="34" spans="1:9" ht="28.5">
      <c r="A34" s="70" t="s">
        <v>53</v>
      </c>
      <c r="B34" s="71" t="s">
        <v>80</v>
      </c>
      <c r="C34" s="112">
        <v>37240000</v>
      </c>
      <c r="D34" s="112">
        <v>18620000</v>
      </c>
      <c r="E34" s="123">
        <v>0</v>
      </c>
      <c r="F34" s="114">
        <f t="shared" si="3"/>
        <v>18620000</v>
      </c>
      <c r="G34" s="114">
        <f t="shared" si="1"/>
        <v>18620000</v>
      </c>
      <c r="H34" s="120">
        <f t="shared" si="2"/>
        <v>50</v>
      </c>
      <c r="I34" s="115" t="s">
        <v>60</v>
      </c>
    </row>
    <row r="35" spans="1:9">
      <c r="A35" s="70" t="s">
        <v>53</v>
      </c>
      <c r="B35" s="71" t="s">
        <v>81</v>
      </c>
      <c r="C35" s="112">
        <v>27000000</v>
      </c>
      <c r="D35" s="112">
        <v>14700000</v>
      </c>
      <c r="E35" s="123">
        <v>0</v>
      </c>
      <c r="F35" s="114">
        <f t="shared" si="3"/>
        <v>14700000</v>
      </c>
      <c r="G35" s="114">
        <f t="shared" si="1"/>
        <v>12300000</v>
      </c>
      <c r="H35" s="120">
        <f t="shared" si="2"/>
        <v>54.444444444444443</v>
      </c>
      <c r="I35" s="115" t="s">
        <v>60</v>
      </c>
    </row>
    <row r="36" spans="1:9" ht="28.5">
      <c r="A36" s="70" t="s">
        <v>53</v>
      </c>
      <c r="B36" s="71" t="s">
        <v>82</v>
      </c>
      <c r="C36" s="112">
        <v>15000000</v>
      </c>
      <c r="D36" s="112">
        <v>0</v>
      </c>
      <c r="E36" s="122">
        <v>0</v>
      </c>
      <c r="F36" s="114">
        <f t="shared" si="3"/>
        <v>0</v>
      </c>
      <c r="G36" s="114">
        <f t="shared" si="1"/>
        <v>15000000</v>
      </c>
      <c r="H36" s="120">
        <f t="shared" si="2"/>
        <v>0</v>
      </c>
      <c r="I36" s="115" t="s">
        <v>60</v>
      </c>
    </row>
    <row r="37" spans="1:9" ht="28.5">
      <c r="A37" s="70" t="s">
        <v>53</v>
      </c>
      <c r="B37" s="71" t="s">
        <v>83</v>
      </c>
      <c r="C37" s="112">
        <v>450000</v>
      </c>
      <c r="D37" s="112">
        <v>450000</v>
      </c>
      <c r="E37" s="122">
        <v>0</v>
      </c>
      <c r="F37" s="114">
        <f t="shared" si="3"/>
        <v>450000</v>
      </c>
      <c r="G37" s="114">
        <f t="shared" si="1"/>
        <v>0</v>
      </c>
      <c r="H37" s="120">
        <f t="shared" si="2"/>
        <v>100</v>
      </c>
      <c r="I37" s="115" t="s">
        <v>60</v>
      </c>
    </row>
    <row r="38" spans="1:9" ht="28.5">
      <c r="A38" s="70" t="s">
        <v>53</v>
      </c>
      <c r="B38" s="71" t="s">
        <v>294</v>
      </c>
      <c r="C38" s="112">
        <v>15000000</v>
      </c>
      <c r="D38" s="112">
        <v>14700000</v>
      </c>
      <c r="E38" s="122">
        <v>0</v>
      </c>
      <c r="F38" s="114">
        <f t="shared" si="3"/>
        <v>14700000</v>
      </c>
      <c r="G38" s="114">
        <f t="shared" si="1"/>
        <v>300000</v>
      </c>
      <c r="H38" s="120">
        <f t="shared" si="2"/>
        <v>98</v>
      </c>
      <c r="I38" s="115" t="s">
        <v>60</v>
      </c>
    </row>
    <row r="39" spans="1:9" ht="28.5">
      <c r="A39" s="70" t="s">
        <v>53</v>
      </c>
      <c r="B39" s="71" t="s">
        <v>84</v>
      </c>
      <c r="C39" s="112">
        <v>28500000</v>
      </c>
      <c r="D39" s="112">
        <v>18145000</v>
      </c>
      <c r="E39" s="122">
        <v>0</v>
      </c>
      <c r="F39" s="114">
        <f t="shared" si="3"/>
        <v>18145000</v>
      </c>
      <c r="G39" s="114">
        <f t="shared" si="1"/>
        <v>10355000</v>
      </c>
      <c r="H39" s="120">
        <f t="shared" si="2"/>
        <v>63.666666666666671</v>
      </c>
      <c r="I39" s="115" t="s">
        <v>60</v>
      </c>
    </row>
    <row r="40" spans="1:9" ht="28.5">
      <c r="A40" s="70" t="s">
        <v>53</v>
      </c>
      <c r="B40" s="71" t="s">
        <v>85</v>
      </c>
      <c r="C40" s="112">
        <v>5300000</v>
      </c>
      <c r="D40" s="112">
        <v>5255330</v>
      </c>
      <c r="E40" s="113"/>
      <c r="F40" s="114">
        <f t="shared" si="3"/>
        <v>5255330</v>
      </c>
      <c r="G40" s="114">
        <f t="shared" si="1"/>
        <v>44670</v>
      </c>
      <c r="H40" s="120">
        <f t="shared" si="2"/>
        <v>99.157169811320756</v>
      </c>
      <c r="I40" s="115" t="s">
        <v>60</v>
      </c>
    </row>
    <row r="41" spans="1:9">
      <c r="A41" s="70" t="s">
        <v>53</v>
      </c>
      <c r="B41" s="71" t="s">
        <v>86</v>
      </c>
      <c r="C41" s="112">
        <v>2565000</v>
      </c>
      <c r="D41" s="112">
        <v>2565000</v>
      </c>
      <c r="E41" s="113"/>
      <c r="F41" s="114">
        <f t="shared" si="3"/>
        <v>2565000</v>
      </c>
      <c r="G41" s="114">
        <f t="shared" si="1"/>
        <v>0</v>
      </c>
      <c r="H41" s="120">
        <f t="shared" si="2"/>
        <v>100</v>
      </c>
      <c r="I41" s="115" t="s">
        <v>60</v>
      </c>
    </row>
    <row r="42" spans="1:9">
      <c r="A42" s="70" t="s">
        <v>53</v>
      </c>
      <c r="B42" s="71" t="s">
        <v>87</v>
      </c>
      <c r="C42" s="112">
        <v>2520000</v>
      </c>
      <c r="D42" s="112">
        <v>2350000</v>
      </c>
      <c r="E42" s="113"/>
      <c r="F42" s="114">
        <f t="shared" si="3"/>
        <v>2350000</v>
      </c>
      <c r="G42" s="114">
        <f t="shared" si="1"/>
        <v>170000</v>
      </c>
      <c r="H42" s="120">
        <f t="shared" si="2"/>
        <v>93.253968253968253</v>
      </c>
      <c r="I42" s="115" t="s">
        <v>60</v>
      </c>
    </row>
    <row r="43" spans="1:9" ht="28.5">
      <c r="A43" s="70" t="s">
        <v>53</v>
      </c>
      <c r="B43" s="71" t="s">
        <v>88</v>
      </c>
      <c r="C43" s="112">
        <v>3500000</v>
      </c>
      <c r="D43" s="112">
        <v>0</v>
      </c>
      <c r="E43" s="113"/>
      <c r="F43" s="114">
        <f t="shared" si="3"/>
        <v>0</v>
      </c>
      <c r="G43" s="114">
        <f t="shared" si="1"/>
        <v>3500000</v>
      </c>
      <c r="H43" s="120">
        <f t="shared" si="2"/>
        <v>0</v>
      </c>
      <c r="I43" s="115" t="s">
        <v>60</v>
      </c>
    </row>
    <row r="44" spans="1:9" ht="25.5">
      <c r="A44" s="77" t="s">
        <v>89</v>
      </c>
      <c r="B44" s="78" t="s">
        <v>90</v>
      </c>
      <c r="C44" s="135">
        <f>SUM(C45:C52)</f>
        <v>265006000</v>
      </c>
      <c r="D44" s="135">
        <f>SUM(D45:D52)</f>
        <v>181565700</v>
      </c>
      <c r="E44" s="135">
        <f>SUM(E45:E52)</f>
        <v>2000000</v>
      </c>
      <c r="F44" s="114">
        <f t="shared" si="3"/>
        <v>183565700</v>
      </c>
      <c r="G44" s="114">
        <f t="shared" si="1"/>
        <v>81440300</v>
      </c>
      <c r="H44" s="120">
        <f t="shared" si="2"/>
        <v>69.268507128140499</v>
      </c>
      <c r="I44" s="115" t="s">
        <v>60</v>
      </c>
    </row>
    <row r="45" spans="1:9" ht="34.5" customHeight="1">
      <c r="A45" s="70" t="s">
        <v>53</v>
      </c>
      <c r="B45" s="71" t="s">
        <v>357</v>
      </c>
      <c r="C45" s="112">
        <v>100000000</v>
      </c>
      <c r="D45" s="112">
        <f>[2]real!$F$44</f>
        <v>34495000</v>
      </c>
      <c r="E45" s="114">
        <v>2000000</v>
      </c>
      <c r="F45" s="114">
        <f t="shared" si="3"/>
        <v>36495000</v>
      </c>
      <c r="G45" s="114">
        <f t="shared" si="1"/>
        <v>63505000</v>
      </c>
      <c r="H45" s="120">
        <f t="shared" si="2"/>
        <v>36.494999999999997</v>
      </c>
      <c r="I45" s="115" t="s">
        <v>60</v>
      </c>
    </row>
    <row r="46" spans="1:9" ht="36.75" customHeight="1">
      <c r="A46" s="70" t="s">
        <v>53</v>
      </c>
      <c r="B46" s="71" t="s">
        <v>91</v>
      </c>
      <c r="C46" s="112">
        <v>47756000</v>
      </c>
      <c r="D46" s="112">
        <v>46131450</v>
      </c>
      <c r="E46" s="114"/>
      <c r="F46" s="114">
        <f t="shared" si="3"/>
        <v>46131450</v>
      </c>
      <c r="G46" s="114">
        <f t="shared" si="1"/>
        <v>1624550</v>
      </c>
      <c r="H46" s="120">
        <f t="shared" si="2"/>
        <v>96.598228494848811</v>
      </c>
      <c r="I46" s="115" t="s">
        <v>60</v>
      </c>
    </row>
    <row r="47" spans="1:9" ht="35.25" customHeight="1">
      <c r="A47" s="70" t="s">
        <v>53</v>
      </c>
      <c r="B47" s="71" t="s">
        <v>92</v>
      </c>
      <c r="C47" s="112">
        <v>16875000</v>
      </c>
      <c r="D47" s="112">
        <v>16000000</v>
      </c>
      <c r="E47" s="113"/>
      <c r="F47" s="114">
        <f t="shared" si="3"/>
        <v>16000000</v>
      </c>
      <c r="G47" s="114">
        <f t="shared" si="1"/>
        <v>875000</v>
      </c>
      <c r="H47" s="120">
        <f t="shared" si="2"/>
        <v>94.814814814814824</v>
      </c>
      <c r="I47" s="115" t="s">
        <v>60</v>
      </c>
    </row>
    <row r="48" spans="1:9" ht="28.5">
      <c r="A48" s="70" t="s">
        <v>53</v>
      </c>
      <c r="B48" s="71" t="s">
        <v>93</v>
      </c>
      <c r="C48" s="112">
        <v>19875000</v>
      </c>
      <c r="D48" s="112">
        <v>19875000</v>
      </c>
      <c r="E48" s="113"/>
      <c r="F48" s="114">
        <f t="shared" si="3"/>
        <v>19875000</v>
      </c>
      <c r="G48" s="114">
        <f t="shared" si="1"/>
        <v>0</v>
      </c>
      <c r="H48" s="120">
        <f t="shared" si="2"/>
        <v>100</v>
      </c>
      <c r="I48" s="115" t="s">
        <v>60</v>
      </c>
    </row>
    <row r="49" spans="1:9" ht="28.5">
      <c r="A49" s="70" t="s">
        <v>53</v>
      </c>
      <c r="B49" s="71" t="s">
        <v>94</v>
      </c>
      <c r="C49" s="112">
        <v>19000000</v>
      </c>
      <c r="D49" s="112">
        <v>19000000</v>
      </c>
      <c r="E49" s="113"/>
      <c r="F49" s="114">
        <f t="shared" si="3"/>
        <v>19000000</v>
      </c>
      <c r="G49" s="114">
        <f t="shared" si="1"/>
        <v>0</v>
      </c>
      <c r="H49" s="120">
        <f t="shared" si="2"/>
        <v>100</v>
      </c>
      <c r="I49" s="115" t="s">
        <v>60</v>
      </c>
    </row>
    <row r="50" spans="1:9" ht="28.5">
      <c r="A50" s="70" t="s">
        <v>53</v>
      </c>
      <c r="B50" s="71" t="s">
        <v>95</v>
      </c>
      <c r="C50" s="112">
        <v>30500000</v>
      </c>
      <c r="D50" s="112">
        <v>30296250</v>
      </c>
      <c r="E50" s="123"/>
      <c r="F50" s="114">
        <f t="shared" si="3"/>
        <v>30296250</v>
      </c>
      <c r="G50" s="114">
        <f t="shared" si="1"/>
        <v>203750</v>
      </c>
      <c r="H50" s="120">
        <f t="shared" si="2"/>
        <v>99.331967213114751</v>
      </c>
      <c r="I50" s="115" t="s">
        <v>60</v>
      </c>
    </row>
    <row r="51" spans="1:9">
      <c r="A51" s="70" t="s">
        <v>53</v>
      </c>
      <c r="B51" s="71" t="s">
        <v>96</v>
      </c>
      <c r="C51" s="112">
        <v>16000000</v>
      </c>
      <c r="D51" s="112">
        <v>1600000</v>
      </c>
      <c r="E51" s="123">
        <v>0</v>
      </c>
      <c r="F51" s="114">
        <f t="shared" si="3"/>
        <v>1600000</v>
      </c>
      <c r="G51" s="114">
        <f t="shared" si="1"/>
        <v>14400000</v>
      </c>
      <c r="H51" s="120">
        <f t="shared" si="2"/>
        <v>10</v>
      </c>
      <c r="I51" s="115" t="s">
        <v>60</v>
      </c>
    </row>
    <row r="52" spans="1:9">
      <c r="A52" s="70"/>
      <c r="B52" s="71" t="s">
        <v>295</v>
      </c>
      <c r="C52" s="112">
        <v>15000000</v>
      </c>
      <c r="D52" s="112">
        <v>14168000</v>
      </c>
      <c r="E52" s="123">
        <v>0</v>
      </c>
      <c r="F52" s="114">
        <f t="shared" si="3"/>
        <v>14168000</v>
      </c>
      <c r="G52" s="114">
        <f t="shared" si="1"/>
        <v>832000</v>
      </c>
      <c r="H52" s="120">
        <f t="shared" si="2"/>
        <v>94.453333333333333</v>
      </c>
      <c r="I52" s="115" t="s">
        <v>60</v>
      </c>
    </row>
    <row r="53" spans="1:9" hidden="1">
      <c r="A53" s="134">
        <v>525121</v>
      </c>
      <c r="B53" s="136" t="s">
        <v>296</v>
      </c>
      <c r="C53" s="121">
        <f>SUM(C54:C57)</f>
        <v>801439000</v>
      </c>
      <c r="D53" s="121">
        <f t="shared" ref="D53:E53" si="5">SUM(D54:D57)</f>
        <v>90884900</v>
      </c>
      <c r="E53" s="121">
        <f t="shared" si="5"/>
        <v>0</v>
      </c>
      <c r="F53" s="114">
        <f t="shared" si="3"/>
        <v>90884900</v>
      </c>
      <c r="G53" s="132">
        <f>C53-F53</f>
        <v>710554100</v>
      </c>
      <c r="H53" s="133">
        <f>F53/C53*100</f>
        <v>11.340214289546678</v>
      </c>
      <c r="I53" s="134" t="s">
        <v>60</v>
      </c>
    </row>
    <row r="54" spans="1:9" ht="27.75" hidden="1" customHeight="1">
      <c r="A54" s="115"/>
      <c r="B54" s="124" t="s">
        <v>91</v>
      </c>
      <c r="C54" s="112">
        <v>712006000</v>
      </c>
      <c r="D54" s="112">
        <v>49999500</v>
      </c>
      <c r="E54" s="123">
        <v>0</v>
      </c>
      <c r="F54" s="114">
        <f t="shared" si="3"/>
        <v>49999500</v>
      </c>
      <c r="G54" s="114">
        <f t="shared" si="1"/>
        <v>662006500</v>
      </c>
      <c r="H54" s="120">
        <f t="shared" si="2"/>
        <v>7.0223425083496496</v>
      </c>
      <c r="I54" s="115" t="s">
        <v>60</v>
      </c>
    </row>
    <row r="55" spans="1:9" ht="36" hidden="1" customHeight="1">
      <c r="A55" s="115"/>
      <c r="B55" s="124" t="s">
        <v>92</v>
      </c>
      <c r="C55" s="112">
        <v>875000</v>
      </c>
      <c r="D55" s="112"/>
      <c r="E55" s="123"/>
      <c r="F55" s="114">
        <f t="shared" si="3"/>
        <v>0</v>
      </c>
      <c r="G55" s="114">
        <f t="shared" si="1"/>
        <v>875000</v>
      </c>
      <c r="H55" s="120">
        <f t="shared" si="2"/>
        <v>0</v>
      </c>
      <c r="I55" s="115" t="s">
        <v>60</v>
      </c>
    </row>
    <row r="56" spans="1:9" ht="35.25" hidden="1" customHeight="1">
      <c r="A56" s="115"/>
      <c r="B56" s="124" t="s">
        <v>95</v>
      </c>
      <c r="C56" s="112">
        <v>32953000</v>
      </c>
      <c r="D56" s="112">
        <v>32950400</v>
      </c>
      <c r="E56" s="123">
        <v>0</v>
      </c>
      <c r="F56" s="114">
        <f t="shared" si="3"/>
        <v>32950400</v>
      </c>
      <c r="G56" s="114">
        <f t="shared" si="1"/>
        <v>2600</v>
      </c>
      <c r="H56" s="120">
        <f t="shared" si="2"/>
        <v>99.992109974812621</v>
      </c>
      <c r="I56" s="115" t="s">
        <v>60</v>
      </c>
    </row>
    <row r="57" spans="1:9" ht="41.25" hidden="1" customHeight="1">
      <c r="A57" s="115"/>
      <c r="B57" s="124" t="s">
        <v>94</v>
      </c>
      <c r="C57" s="112">
        <v>55605000</v>
      </c>
      <c r="D57" s="112">
        <f>[3]real!$F$56</f>
        <v>7935000</v>
      </c>
      <c r="E57" s="123"/>
      <c r="F57" s="114">
        <f t="shared" si="3"/>
        <v>7935000</v>
      </c>
      <c r="G57" s="114">
        <f t="shared" si="1"/>
        <v>47670000</v>
      </c>
      <c r="H57" s="120">
        <f t="shared" si="2"/>
        <v>14.27029943350418</v>
      </c>
      <c r="I57" s="115" t="s">
        <v>60</v>
      </c>
    </row>
    <row r="58" spans="1:9">
      <c r="A58" s="79" t="s">
        <v>97</v>
      </c>
      <c r="B58" s="80" t="s">
        <v>98</v>
      </c>
      <c r="C58" s="137">
        <v>2215133000</v>
      </c>
      <c r="D58" s="137">
        <f>D59+D109+D118+D126+D134+D143+D151+D158+D166+D170+D178+D185+D191+D197</f>
        <v>474424127</v>
      </c>
      <c r="E58" s="138"/>
      <c r="F58" s="186">
        <f t="shared" si="3"/>
        <v>474424127</v>
      </c>
      <c r="G58" s="186">
        <f t="shared" si="1"/>
        <v>1740708873</v>
      </c>
      <c r="H58" s="81">
        <f t="shared" si="2"/>
        <v>21.417410467001304</v>
      </c>
      <c r="I58" s="79" t="s">
        <v>60</v>
      </c>
    </row>
    <row r="59" spans="1:9">
      <c r="A59" s="82" t="s">
        <v>61</v>
      </c>
      <c r="B59" s="83" t="s">
        <v>62</v>
      </c>
      <c r="C59" s="139">
        <v>1357905000</v>
      </c>
      <c r="D59" s="139">
        <f>D60+D95+D107</f>
        <v>297174127</v>
      </c>
      <c r="E59" s="140"/>
      <c r="F59" s="114">
        <f t="shared" si="3"/>
        <v>297174127</v>
      </c>
      <c r="G59" s="114">
        <f t="shared" si="1"/>
        <v>1060730873</v>
      </c>
      <c r="H59" s="120">
        <f t="shared" si="2"/>
        <v>21.884750921456213</v>
      </c>
      <c r="I59" s="115" t="s">
        <v>60</v>
      </c>
    </row>
    <row r="60" spans="1:9">
      <c r="A60" s="75" t="s">
        <v>63</v>
      </c>
      <c r="B60" s="76" t="s">
        <v>64</v>
      </c>
      <c r="C60" s="121">
        <f>SUM(C61:C81)</f>
        <v>424755000</v>
      </c>
      <c r="D60" s="121">
        <f>SUM(D61:D81)</f>
        <v>232970500</v>
      </c>
      <c r="E60" s="121">
        <f>SUM(E61:E81)</f>
        <v>3716000</v>
      </c>
      <c r="F60" s="114">
        <f t="shared" si="3"/>
        <v>236686500</v>
      </c>
      <c r="G60" s="114">
        <f t="shared" si="1"/>
        <v>188068500</v>
      </c>
      <c r="H60" s="120">
        <f t="shared" si="2"/>
        <v>55.723063883886006</v>
      </c>
      <c r="I60" s="115" t="s">
        <v>60</v>
      </c>
    </row>
    <row r="61" spans="1:9" ht="34.5" customHeight="1">
      <c r="A61" s="70" t="s">
        <v>53</v>
      </c>
      <c r="B61" s="65" t="s">
        <v>99</v>
      </c>
      <c r="C61" s="112">
        <v>6300000</v>
      </c>
      <c r="D61" s="112">
        <f>[4]real!$F$59</f>
        <v>6300000</v>
      </c>
      <c r="E61" s="113"/>
      <c r="F61" s="114">
        <f t="shared" si="3"/>
        <v>6300000</v>
      </c>
      <c r="G61" s="114">
        <f t="shared" si="1"/>
        <v>0</v>
      </c>
      <c r="H61" s="120">
        <f t="shared" si="2"/>
        <v>100</v>
      </c>
      <c r="I61" s="115" t="s">
        <v>60</v>
      </c>
    </row>
    <row r="62" spans="1:9">
      <c r="A62" s="70" t="s">
        <v>53</v>
      </c>
      <c r="B62" s="65" t="s">
        <v>297</v>
      </c>
      <c r="C62" s="112">
        <v>70000000</v>
      </c>
      <c r="D62" s="112">
        <f>[1]REAL!$F$62</f>
        <v>66559000</v>
      </c>
      <c r="E62" s="123">
        <v>0</v>
      </c>
      <c r="F62" s="114">
        <f t="shared" si="3"/>
        <v>66559000</v>
      </c>
      <c r="G62" s="114">
        <f t="shared" si="1"/>
        <v>3441000</v>
      </c>
      <c r="H62" s="120">
        <f t="shared" si="2"/>
        <v>95.084285714285713</v>
      </c>
      <c r="I62" s="115" t="s">
        <v>60</v>
      </c>
    </row>
    <row r="63" spans="1:9" ht="36" customHeight="1">
      <c r="A63" s="70" t="s">
        <v>53</v>
      </c>
      <c r="B63" s="65" t="s">
        <v>100</v>
      </c>
      <c r="C63" s="112">
        <v>6175000</v>
      </c>
      <c r="D63" s="112">
        <v>6175000</v>
      </c>
      <c r="E63" s="123"/>
      <c r="F63" s="114">
        <f t="shared" si="3"/>
        <v>6175000</v>
      </c>
      <c r="G63" s="114">
        <f t="shared" si="1"/>
        <v>0</v>
      </c>
      <c r="H63" s="120">
        <f t="shared" si="2"/>
        <v>100</v>
      </c>
      <c r="I63" s="115" t="s">
        <v>60</v>
      </c>
    </row>
    <row r="64" spans="1:9">
      <c r="A64" s="70" t="s">
        <v>53</v>
      </c>
      <c r="B64" s="65" t="s">
        <v>101</v>
      </c>
      <c r="C64" s="112">
        <v>8400000</v>
      </c>
      <c r="D64" s="112">
        <v>5223250</v>
      </c>
      <c r="E64" s="123">
        <v>0</v>
      </c>
      <c r="F64" s="114">
        <f t="shared" si="3"/>
        <v>5223250</v>
      </c>
      <c r="G64" s="114">
        <f t="shared" si="1"/>
        <v>3176750</v>
      </c>
      <c r="H64" s="120">
        <f t="shared" si="2"/>
        <v>62.18154761904762</v>
      </c>
      <c r="I64" s="115" t="s">
        <v>60</v>
      </c>
    </row>
    <row r="65" spans="1:9">
      <c r="A65" s="70" t="s">
        <v>53</v>
      </c>
      <c r="B65" s="65" t="s">
        <v>102</v>
      </c>
      <c r="C65" s="112">
        <v>122485000</v>
      </c>
      <c r="D65" s="112">
        <f>[1]REAL!$F$65</f>
        <v>83640250</v>
      </c>
      <c r="E65" s="123">
        <f>'52B.525112'!G15</f>
        <v>1366000</v>
      </c>
      <c r="F65" s="114">
        <f t="shared" si="3"/>
        <v>85006250</v>
      </c>
      <c r="G65" s="114">
        <f t="shared" si="1"/>
        <v>37478750</v>
      </c>
      <c r="H65" s="120">
        <f t="shared" si="2"/>
        <v>69.401355267992002</v>
      </c>
      <c r="I65" s="115" t="s">
        <v>60</v>
      </c>
    </row>
    <row r="66" spans="1:9">
      <c r="A66" s="70" t="s">
        <v>53</v>
      </c>
      <c r="B66" s="65" t="s">
        <v>298</v>
      </c>
      <c r="C66" s="112">
        <v>11375000</v>
      </c>
      <c r="D66" s="112">
        <v>5495000</v>
      </c>
      <c r="E66" s="123">
        <v>0</v>
      </c>
      <c r="F66" s="114">
        <f t="shared" si="3"/>
        <v>5495000</v>
      </c>
      <c r="G66" s="114">
        <f t="shared" si="1"/>
        <v>5880000</v>
      </c>
      <c r="H66" s="120">
        <f t="shared" si="2"/>
        <v>48.307692307692307</v>
      </c>
      <c r="I66" s="115" t="s">
        <v>60</v>
      </c>
    </row>
    <row r="67" spans="1:9">
      <c r="A67" s="70" t="s">
        <v>53</v>
      </c>
      <c r="B67" s="65" t="s">
        <v>103</v>
      </c>
      <c r="C67" s="112">
        <v>9000000</v>
      </c>
      <c r="D67" s="112">
        <v>7240000</v>
      </c>
      <c r="E67" s="123">
        <v>0</v>
      </c>
      <c r="F67" s="114">
        <f t="shared" si="3"/>
        <v>7240000</v>
      </c>
      <c r="G67" s="114">
        <f t="shared" si="1"/>
        <v>1760000</v>
      </c>
      <c r="H67" s="120">
        <f t="shared" si="2"/>
        <v>80.444444444444443</v>
      </c>
      <c r="I67" s="115" t="s">
        <v>60</v>
      </c>
    </row>
    <row r="68" spans="1:9" ht="28.5">
      <c r="A68" s="70"/>
      <c r="B68" s="65" t="s">
        <v>299</v>
      </c>
      <c r="C68" s="112">
        <v>49990000</v>
      </c>
      <c r="D68" s="112">
        <v>49938000</v>
      </c>
      <c r="E68" s="123">
        <v>0</v>
      </c>
      <c r="F68" s="114">
        <f t="shared" si="3"/>
        <v>49938000</v>
      </c>
      <c r="G68" s="114">
        <f t="shared" si="1"/>
        <v>52000</v>
      </c>
      <c r="H68" s="120">
        <f t="shared" si="2"/>
        <v>99.895979195839175</v>
      </c>
      <c r="I68" s="115" t="s">
        <v>60</v>
      </c>
    </row>
    <row r="69" spans="1:9" ht="28.5">
      <c r="A69" s="70"/>
      <c r="B69" s="65" t="s">
        <v>300</v>
      </c>
      <c r="C69" s="112">
        <v>3620000</v>
      </c>
      <c r="D69" s="112"/>
      <c r="E69" s="123"/>
      <c r="F69" s="114">
        <f t="shared" si="3"/>
        <v>0</v>
      </c>
      <c r="G69" s="114">
        <f t="shared" si="1"/>
        <v>3620000</v>
      </c>
      <c r="H69" s="120">
        <f t="shared" si="2"/>
        <v>0</v>
      </c>
      <c r="I69" s="115" t="s">
        <v>60</v>
      </c>
    </row>
    <row r="70" spans="1:9" ht="28.5">
      <c r="A70" s="70"/>
      <c r="B70" s="65" t="s">
        <v>301</v>
      </c>
      <c r="C70" s="112">
        <v>5600000</v>
      </c>
      <c r="D70" s="112"/>
      <c r="E70" s="123"/>
      <c r="F70" s="114">
        <f t="shared" si="3"/>
        <v>0</v>
      </c>
      <c r="G70" s="114">
        <f t="shared" si="1"/>
        <v>5600000</v>
      </c>
      <c r="H70" s="120">
        <f t="shared" si="2"/>
        <v>0</v>
      </c>
      <c r="I70" s="115" t="s">
        <v>60</v>
      </c>
    </row>
    <row r="71" spans="1:9" ht="28.5">
      <c r="A71" s="70"/>
      <c r="B71" s="65" t="s">
        <v>302</v>
      </c>
      <c r="C71" s="112">
        <v>560000</v>
      </c>
      <c r="D71" s="112"/>
      <c r="E71" s="123"/>
      <c r="F71" s="114">
        <f t="shared" si="3"/>
        <v>0</v>
      </c>
      <c r="G71" s="114">
        <f t="shared" si="1"/>
        <v>560000</v>
      </c>
      <c r="H71" s="120">
        <f t="shared" si="2"/>
        <v>0</v>
      </c>
      <c r="I71" s="115" t="s">
        <v>60</v>
      </c>
    </row>
    <row r="72" spans="1:9">
      <c r="A72" s="70"/>
      <c r="B72" s="65" t="s">
        <v>303</v>
      </c>
      <c r="C72" s="112">
        <v>46500000</v>
      </c>
      <c r="D72" s="112"/>
      <c r="E72" s="123"/>
      <c r="F72" s="114">
        <f t="shared" si="3"/>
        <v>0</v>
      </c>
      <c r="G72" s="114">
        <f t="shared" si="1"/>
        <v>46500000</v>
      </c>
      <c r="H72" s="120">
        <f t="shared" si="2"/>
        <v>0</v>
      </c>
      <c r="I72" s="115" t="s">
        <v>60</v>
      </c>
    </row>
    <row r="73" spans="1:9">
      <c r="A73" s="70"/>
      <c r="B73" s="65" t="s">
        <v>304</v>
      </c>
      <c r="C73" s="112">
        <v>8940000</v>
      </c>
      <c r="D73" s="112"/>
      <c r="E73" s="123"/>
      <c r="F73" s="114">
        <f t="shared" si="3"/>
        <v>0</v>
      </c>
      <c r="G73" s="114">
        <f t="shared" si="1"/>
        <v>8940000</v>
      </c>
      <c r="H73" s="120">
        <f t="shared" si="2"/>
        <v>0</v>
      </c>
      <c r="I73" s="115" t="s">
        <v>60</v>
      </c>
    </row>
    <row r="74" spans="1:9" ht="28.5">
      <c r="A74" s="70"/>
      <c r="B74" s="65" t="s">
        <v>305</v>
      </c>
      <c r="C74" s="112">
        <v>2000000</v>
      </c>
      <c r="D74" s="112">
        <v>2000000</v>
      </c>
      <c r="E74" s="123">
        <v>0</v>
      </c>
      <c r="F74" s="114">
        <f t="shared" si="3"/>
        <v>2000000</v>
      </c>
      <c r="G74" s="114">
        <f t="shared" si="1"/>
        <v>0</v>
      </c>
      <c r="H74" s="120">
        <f t="shared" si="2"/>
        <v>100</v>
      </c>
      <c r="I74" s="115" t="s">
        <v>60</v>
      </c>
    </row>
    <row r="75" spans="1:9" ht="28.5">
      <c r="A75" s="70"/>
      <c r="B75" s="65" t="s">
        <v>306</v>
      </c>
      <c r="C75" s="112">
        <v>400000</v>
      </c>
      <c r="D75" s="112">
        <v>400000</v>
      </c>
      <c r="E75" s="123">
        <v>0</v>
      </c>
      <c r="F75" s="114">
        <f t="shared" si="3"/>
        <v>400000</v>
      </c>
      <c r="G75" s="114">
        <f t="shared" si="1"/>
        <v>0</v>
      </c>
      <c r="H75" s="120">
        <f t="shared" si="2"/>
        <v>100</v>
      </c>
      <c r="I75" s="115" t="s">
        <v>60</v>
      </c>
    </row>
    <row r="76" spans="1:9" ht="34.5" customHeight="1">
      <c r="A76" s="70"/>
      <c r="B76" s="65" t="s">
        <v>307</v>
      </c>
      <c r="C76" s="112">
        <v>12960000</v>
      </c>
      <c r="D76" s="112"/>
      <c r="E76" s="123">
        <f>'52B.525112'!G14</f>
        <v>2350000</v>
      </c>
      <c r="F76" s="114">
        <f t="shared" si="3"/>
        <v>2350000</v>
      </c>
      <c r="G76" s="114">
        <f t="shared" si="1"/>
        <v>10610000</v>
      </c>
      <c r="H76" s="120">
        <f t="shared" si="2"/>
        <v>18.132716049382715</v>
      </c>
      <c r="I76" s="115" t="s">
        <v>60</v>
      </c>
    </row>
    <row r="77" spans="1:9" ht="41.25" customHeight="1">
      <c r="A77" s="70"/>
      <c r="B77" s="65" t="s">
        <v>308</v>
      </c>
      <c r="C77" s="112">
        <v>3750000</v>
      </c>
      <c r="D77" s="112"/>
      <c r="E77" s="123"/>
      <c r="F77" s="114">
        <f t="shared" si="3"/>
        <v>0</v>
      </c>
      <c r="G77" s="114">
        <f t="shared" si="1"/>
        <v>3750000</v>
      </c>
      <c r="H77" s="120">
        <f t="shared" si="2"/>
        <v>0</v>
      </c>
      <c r="I77" s="115" t="s">
        <v>60</v>
      </c>
    </row>
    <row r="78" spans="1:9" ht="40.5" customHeight="1">
      <c r="A78" s="70"/>
      <c r="B78" s="65" t="s">
        <v>309</v>
      </c>
      <c r="C78" s="112">
        <v>25800000</v>
      </c>
      <c r="D78" s="112"/>
      <c r="E78" s="123"/>
      <c r="F78" s="114">
        <f t="shared" si="3"/>
        <v>0</v>
      </c>
      <c r="G78" s="114">
        <f t="shared" si="1"/>
        <v>25800000</v>
      </c>
      <c r="H78" s="120">
        <f t="shared" si="2"/>
        <v>0</v>
      </c>
      <c r="I78" s="115" t="s">
        <v>60</v>
      </c>
    </row>
    <row r="79" spans="1:9" ht="36.75" customHeight="1">
      <c r="A79" s="70"/>
      <c r="B79" s="65" t="s">
        <v>310</v>
      </c>
      <c r="C79" s="112">
        <v>8850000</v>
      </c>
      <c r="D79" s="112"/>
      <c r="E79" s="123"/>
      <c r="F79" s="114">
        <f t="shared" si="3"/>
        <v>0</v>
      </c>
      <c r="G79" s="114">
        <f t="shared" si="1"/>
        <v>8850000</v>
      </c>
      <c r="H79" s="120">
        <f t="shared" si="2"/>
        <v>0</v>
      </c>
      <c r="I79" s="115" t="s">
        <v>60</v>
      </c>
    </row>
    <row r="80" spans="1:9" ht="30.75" customHeight="1">
      <c r="A80" s="70"/>
      <c r="B80" s="65" t="s">
        <v>311</v>
      </c>
      <c r="C80" s="112">
        <v>6300000</v>
      </c>
      <c r="D80" s="112"/>
      <c r="E80" s="123"/>
      <c r="F80" s="114">
        <f t="shared" si="3"/>
        <v>0</v>
      </c>
      <c r="G80" s="114">
        <f t="shared" si="1"/>
        <v>6300000</v>
      </c>
      <c r="H80" s="120">
        <f t="shared" si="2"/>
        <v>0</v>
      </c>
      <c r="I80" s="115" t="s">
        <v>60</v>
      </c>
    </row>
    <row r="81" spans="1:9" ht="26.25" customHeight="1">
      <c r="A81" s="70"/>
      <c r="B81" s="65" t="s">
        <v>312</v>
      </c>
      <c r="C81" s="112">
        <v>15750000</v>
      </c>
      <c r="D81" s="112"/>
      <c r="E81" s="123"/>
      <c r="F81" s="114">
        <f t="shared" si="3"/>
        <v>0</v>
      </c>
      <c r="G81" s="114">
        <f t="shared" si="1"/>
        <v>15750000</v>
      </c>
      <c r="H81" s="120">
        <f t="shared" si="2"/>
        <v>0</v>
      </c>
      <c r="I81" s="115" t="s">
        <v>60</v>
      </c>
    </row>
    <row r="82" spans="1:9" ht="18.75" hidden="1" customHeight="1">
      <c r="A82" s="115" t="s">
        <v>70</v>
      </c>
      <c r="B82" s="136" t="s">
        <v>71</v>
      </c>
      <c r="C82" s="121">
        <f>SUM(C83:C94)</f>
        <v>363150000</v>
      </c>
      <c r="D82" s="121">
        <f>SUM(D83:D94)</f>
        <v>18000000</v>
      </c>
      <c r="E82" s="121">
        <f t="shared" ref="E82" si="6">SUM(E83:E94)</f>
        <v>0</v>
      </c>
      <c r="F82" s="132">
        <f>D82+E82</f>
        <v>18000000</v>
      </c>
      <c r="G82" s="132">
        <f>C82-F82</f>
        <v>345150000</v>
      </c>
      <c r="H82" s="120">
        <f t="shared" si="2"/>
        <v>4.9566294919454776</v>
      </c>
      <c r="I82" s="115" t="s">
        <v>60</v>
      </c>
    </row>
    <row r="83" spans="1:9" ht="38.25" hidden="1" customHeight="1">
      <c r="A83" s="115" t="s">
        <v>53</v>
      </c>
      <c r="B83" s="65" t="s">
        <v>313</v>
      </c>
      <c r="C83" s="112">
        <v>4000000</v>
      </c>
      <c r="D83" s="112"/>
      <c r="E83" s="123"/>
      <c r="F83" s="114">
        <f t="shared" ref="F83:F94" si="7">D83+E83</f>
        <v>0</v>
      </c>
      <c r="G83" s="114">
        <f t="shared" ref="G83:G94" si="8">C83-F83</f>
        <v>4000000</v>
      </c>
      <c r="H83" s="120">
        <f t="shared" si="2"/>
        <v>0</v>
      </c>
      <c r="I83" s="115" t="s">
        <v>60</v>
      </c>
    </row>
    <row r="84" spans="1:9" ht="42.75" hidden="1" customHeight="1">
      <c r="A84" s="115" t="s">
        <v>53</v>
      </c>
      <c r="B84" s="65" t="s">
        <v>314</v>
      </c>
      <c r="C84" s="112">
        <v>30000000</v>
      </c>
      <c r="D84" s="112"/>
      <c r="E84" s="123"/>
      <c r="F84" s="114">
        <f t="shared" si="7"/>
        <v>0</v>
      </c>
      <c r="G84" s="114">
        <f t="shared" si="8"/>
        <v>30000000</v>
      </c>
      <c r="H84" s="120">
        <f t="shared" si="2"/>
        <v>0</v>
      </c>
      <c r="I84" s="115" t="s">
        <v>60</v>
      </c>
    </row>
    <row r="85" spans="1:9" ht="33.75" hidden="1" customHeight="1">
      <c r="A85" s="115" t="s">
        <v>53</v>
      </c>
      <c r="B85" s="65" t="s">
        <v>315</v>
      </c>
      <c r="C85" s="112">
        <v>15000000</v>
      </c>
      <c r="D85" s="112"/>
      <c r="E85" s="123"/>
      <c r="F85" s="114">
        <f t="shared" si="7"/>
        <v>0</v>
      </c>
      <c r="G85" s="114">
        <f t="shared" si="8"/>
        <v>15000000</v>
      </c>
      <c r="H85" s="120">
        <f t="shared" si="2"/>
        <v>0</v>
      </c>
      <c r="I85" s="115" t="s">
        <v>60</v>
      </c>
    </row>
    <row r="86" spans="1:9" ht="39.75" hidden="1" customHeight="1">
      <c r="A86" s="115"/>
      <c r="B86" s="65" t="s">
        <v>316</v>
      </c>
      <c r="C86" s="112">
        <v>5000000</v>
      </c>
      <c r="D86" s="112"/>
      <c r="E86" s="123"/>
      <c r="F86" s="114">
        <f t="shared" si="7"/>
        <v>0</v>
      </c>
      <c r="G86" s="114">
        <f t="shared" si="8"/>
        <v>5000000</v>
      </c>
      <c r="H86" s="120">
        <f t="shared" si="2"/>
        <v>0</v>
      </c>
      <c r="I86" s="115" t="s">
        <v>60</v>
      </c>
    </row>
    <row r="87" spans="1:9" ht="18.75" hidden="1" customHeight="1">
      <c r="A87" s="115"/>
      <c r="B87" s="65" t="s">
        <v>317</v>
      </c>
      <c r="C87" s="112">
        <v>40950000</v>
      </c>
      <c r="D87" s="112"/>
      <c r="E87" s="123">
        <v>0</v>
      </c>
      <c r="F87" s="114">
        <f t="shared" si="7"/>
        <v>0</v>
      </c>
      <c r="G87" s="114">
        <f t="shared" si="8"/>
        <v>40950000</v>
      </c>
      <c r="H87" s="120">
        <f t="shared" si="2"/>
        <v>0</v>
      </c>
      <c r="I87" s="115" t="s">
        <v>60</v>
      </c>
    </row>
    <row r="88" spans="1:9" ht="34.5" hidden="1" customHeight="1">
      <c r="A88" s="115"/>
      <c r="B88" s="65" t="s">
        <v>318</v>
      </c>
      <c r="C88" s="112">
        <v>2000000</v>
      </c>
      <c r="D88" s="112"/>
      <c r="E88" s="123"/>
      <c r="F88" s="114">
        <f t="shared" si="7"/>
        <v>0</v>
      </c>
      <c r="G88" s="114">
        <f t="shared" si="8"/>
        <v>2000000</v>
      </c>
      <c r="H88" s="120">
        <f t="shared" si="2"/>
        <v>0</v>
      </c>
      <c r="I88" s="115" t="s">
        <v>60</v>
      </c>
    </row>
    <row r="89" spans="1:9" ht="36" hidden="1" customHeight="1">
      <c r="A89" s="115"/>
      <c r="B89" s="65" t="s">
        <v>318</v>
      </c>
      <c r="C89" s="112">
        <v>9000000</v>
      </c>
      <c r="D89" s="112"/>
      <c r="E89" s="123"/>
      <c r="F89" s="114">
        <f t="shared" si="7"/>
        <v>0</v>
      </c>
      <c r="G89" s="114">
        <f t="shared" si="8"/>
        <v>9000000</v>
      </c>
      <c r="H89" s="120">
        <f t="shared" si="2"/>
        <v>0</v>
      </c>
      <c r="I89" s="115" t="s">
        <v>60</v>
      </c>
    </row>
    <row r="90" spans="1:9" ht="34.5" hidden="1" customHeight="1">
      <c r="A90" s="115"/>
      <c r="B90" s="65" t="s">
        <v>318</v>
      </c>
      <c r="C90" s="112">
        <v>10000000</v>
      </c>
      <c r="D90" s="112"/>
      <c r="E90" s="123"/>
      <c r="F90" s="114">
        <f t="shared" si="7"/>
        <v>0</v>
      </c>
      <c r="G90" s="114">
        <f t="shared" si="8"/>
        <v>10000000</v>
      </c>
      <c r="H90" s="120">
        <f t="shared" si="2"/>
        <v>0</v>
      </c>
      <c r="I90" s="115" t="s">
        <v>60</v>
      </c>
    </row>
    <row r="91" spans="1:9" ht="33" hidden="1" customHeight="1">
      <c r="A91" s="115"/>
      <c r="B91" s="65" t="s">
        <v>319</v>
      </c>
      <c r="C91" s="112">
        <v>18000000</v>
      </c>
      <c r="D91" s="112">
        <v>18000000</v>
      </c>
      <c r="E91" s="123">
        <v>0</v>
      </c>
      <c r="F91" s="114">
        <f t="shared" si="7"/>
        <v>18000000</v>
      </c>
      <c r="G91" s="114">
        <f t="shared" si="8"/>
        <v>0</v>
      </c>
      <c r="H91" s="120">
        <f t="shared" si="2"/>
        <v>100</v>
      </c>
      <c r="I91" s="115" t="s">
        <v>60</v>
      </c>
    </row>
    <row r="92" spans="1:9" ht="36.75" hidden="1" customHeight="1">
      <c r="A92" s="115"/>
      <c r="B92" s="65" t="s">
        <v>320</v>
      </c>
      <c r="C92" s="112">
        <v>59400000</v>
      </c>
      <c r="D92" s="112"/>
      <c r="E92" s="123"/>
      <c r="F92" s="114">
        <f t="shared" si="7"/>
        <v>0</v>
      </c>
      <c r="G92" s="114">
        <f t="shared" si="8"/>
        <v>59400000</v>
      </c>
      <c r="H92" s="120">
        <f t="shared" si="2"/>
        <v>0</v>
      </c>
      <c r="I92" s="115" t="s">
        <v>60</v>
      </c>
    </row>
    <row r="93" spans="1:9" ht="37.5" hidden="1" customHeight="1">
      <c r="A93" s="115"/>
      <c r="B93" s="65" t="s">
        <v>321</v>
      </c>
      <c r="C93" s="112">
        <v>79800000</v>
      </c>
      <c r="D93" s="112"/>
      <c r="E93" s="123"/>
      <c r="F93" s="114">
        <f t="shared" si="7"/>
        <v>0</v>
      </c>
      <c r="G93" s="114">
        <f t="shared" si="8"/>
        <v>79800000</v>
      </c>
      <c r="H93" s="120">
        <f t="shared" si="2"/>
        <v>0</v>
      </c>
      <c r="I93" s="115" t="s">
        <v>60</v>
      </c>
    </row>
    <row r="94" spans="1:9" ht="28.5" hidden="1" customHeight="1">
      <c r="A94" s="115"/>
      <c r="B94" s="65" t="s">
        <v>322</v>
      </c>
      <c r="C94" s="112">
        <v>90000000</v>
      </c>
      <c r="D94" s="112"/>
      <c r="E94" s="123"/>
      <c r="F94" s="114">
        <f t="shared" si="7"/>
        <v>0</v>
      </c>
      <c r="G94" s="114">
        <f t="shared" si="8"/>
        <v>90000000</v>
      </c>
      <c r="H94" s="120">
        <f t="shared" si="2"/>
        <v>0</v>
      </c>
      <c r="I94" s="115" t="s">
        <v>60</v>
      </c>
    </row>
    <row r="95" spans="1:9" ht="36" customHeight="1">
      <c r="A95" s="75" t="s">
        <v>77</v>
      </c>
      <c r="B95" s="76" t="s">
        <v>78</v>
      </c>
      <c r="C95" s="121">
        <f>SUM(C96:C106)</f>
        <v>201300000</v>
      </c>
      <c r="D95" s="121">
        <f>SUM(D96:D104)</f>
        <v>38103627</v>
      </c>
      <c r="E95" s="146">
        <f>SUM(E96:E106)</f>
        <v>5980000</v>
      </c>
      <c r="F95" s="132">
        <f t="shared" si="3"/>
        <v>44083627</v>
      </c>
      <c r="G95" s="132">
        <f t="shared" si="1"/>
        <v>157216373</v>
      </c>
      <c r="H95" s="133">
        <f t="shared" si="2"/>
        <v>21.89946696472926</v>
      </c>
      <c r="I95" s="134" t="s">
        <v>60</v>
      </c>
    </row>
    <row r="96" spans="1:9" ht="40.5" customHeight="1">
      <c r="A96" s="70" t="s">
        <v>53</v>
      </c>
      <c r="B96" s="71" t="s">
        <v>356</v>
      </c>
      <c r="C96" s="112">
        <v>24000000</v>
      </c>
      <c r="D96" s="112">
        <f>[5]REAL!$F$95</f>
        <v>3350000</v>
      </c>
      <c r="E96" s="114">
        <v>0</v>
      </c>
      <c r="F96" s="114">
        <f t="shared" si="3"/>
        <v>3350000</v>
      </c>
      <c r="G96" s="114">
        <f t="shared" si="1"/>
        <v>20650000</v>
      </c>
      <c r="H96" s="120">
        <f t="shared" si="2"/>
        <v>13.958333333333334</v>
      </c>
      <c r="I96" s="115" t="s">
        <v>60</v>
      </c>
    </row>
    <row r="97" spans="1:11" ht="34.5" customHeight="1">
      <c r="A97" s="70" t="s">
        <v>53</v>
      </c>
      <c r="B97" s="71" t="s">
        <v>104</v>
      </c>
      <c r="C97" s="112">
        <v>28000000</v>
      </c>
      <c r="D97" s="112">
        <v>0</v>
      </c>
      <c r="E97" s="114"/>
      <c r="F97" s="114">
        <f t="shared" si="3"/>
        <v>0</v>
      </c>
      <c r="G97" s="114">
        <f t="shared" si="1"/>
        <v>28000000</v>
      </c>
      <c r="H97" s="120">
        <f t="shared" si="2"/>
        <v>0</v>
      </c>
      <c r="I97" s="115" t="s">
        <v>60</v>
      </c>
    </row>
    <row r="98" spans="1:11" ht="45" customHeight="1">
      <c r="A98" s="70" t="s">
        <v>53</v>
      </c>
      <c r="B98" s="71" t="s">
        <v>105</v>
      </c>
      <c r="C98" s="112">
        <v>21000000</v>
      </c>
      <c r="D98" s="112">
        <v>4400000</v>
      </c>
      <c r="E98" s="123">
        <v>0</v>
      </c>
      <c r="F98" s="114">
        <f t="shared" si="3"/>
        <v>4400000</v>
      </c>
      <c r="G98" s="114">
        <f t="shared" si="1"/>
        <v>16600000</v>
      </c>
      <c r="H98" s="120">
        <f t="shared" si="2"/>
        <v>20.952380952380953</v>
      </c>
      <c r="I98" s="115" t="s">
        <v>60</v>
      </c>
    </row>
    <row r="99" spans="1:11" ht="28.5" customHeight="1">
      <c r="A99" s="70" t="s">
        <v>53</v>
      </c>
      <c r="B99" s="71" t="s">
        <v>106</v>
      </c>
      <c r="C99" s="112">
        <v>19200000</v>
      </c>
      <c r="D99" s="112">
        <v>3125000</v>
      </c>
      <c r="E99" s="123">
        <v>0</v>
      </c>
      <c r="F99" s="114">
        <f t="shared" si="3"/>
        <v>3125000</v>
      </c>
      <c r="G99" s="114">
        <f t="shared" si="1"/>
        <v>16075000</v>
      </c>
      <c r="H99" s="120">
        <f t="shared" si="2"/>
        <v>16.276041666666664</v>
      </c>
      <c r="I99" s="115" t="s">
        <v>60</v>
      </c>
    </row>
    <row r="100" spans="1:11" ht="33.75" customHeight="1">
      <c r="A100" s="70" t="s">
        <v>53</v>
      </c>
      <c r="B100" s="71" t="s">
        <v>107</v>
      </c>
      <c r="C100" s="112">
        <v>14400000</v>
      </c>
      <c r="D100" s="112">
        <v>9618000</v>
      </c>
      <c r="E100" s="123">
        <v>1500000</v>
      </c>
      <c r="F100" s="114">
        <f t="shared" si="3"/>
        <v>11118000</v>
      </c>
      <c r="G100" s="114">
        <f t="shared" si="1"/>
        <v>3282000</v>
      </c>
      <c r="H100" s="120">
        <f t="shared" si="2"/>
        <v>77.208333333333329</v>
      </c>
      <c r="I100" s="115" t="s">
        <v>60</v>
      </c>
    </row>
    <row r="101" spans="1:11" ht="38.25" customHeight="1">
      <c r="A101" s="70" t="s">
        <v>53</v>
      </c>
      <c r="B101" s="71" t="s">
        <v>108</v>
      </c>
      <c r="C101" s="112">
        <v>6000000</v>
      </c>
      <c r="D101" s="112">
        <v>3525000</v>
      </c>
      <c r="E101" s="114">
        <v>0</v>
      </c>
      <c r="F101" s="114">
        <f t="shared" si="3"/>
        <v>3525000</v>
      </c>
      <c r="G101" s="114">
        <f t="shared" si="1"/>
        <v>2475000</v>
      </c>
      <c r="H101" s="120">
        <f t="shared" si="2"/>
        <v>58.75</v>
      </c>
      <c r="I101" s="115" t="s">
        <v>60</v>
      </c>
    </row>
    <row r="102" spans="1:11" ht="36" customHeight="1">
      <c r="A102" s="70" t="s">
        <v>53</v>
      </c>
      <c r="B102" s="71" t="s">
        <v>109</v>
      </c>
      <c r="C102" s="112">
        <v>7200000</v>
      </c>
      <c r="D102" s="112">
        <v>3985627</v>
      </c>
      <c r="E102" s="114"/>
      <c r="F102" s="114">
        <f t="shared" si="3"/>
        <v>3985627</v>
      </c>
      <c r="G102" s="114">
        <f t="shared" si="1"/>
        <v>3214373</v>
      </c>
      <c r="H102" s="120">
        <f t="shared" si="2"/>
        <v>55.355930555555553</v>
      </c>
      <c r="I102" s="115" t="s">
        <v>60</v>
      </c>
    </row>
    <row r="103" spans="1:11" ht="30" customHeight="1">
      <c r="A103" s="70" t="s">
        <v>53</v>
      </c>
      <c r="B103" s="71" t="s">
        <v>110</v>
      </c>
      <c r="C103" s="112">
        <v>10500000</v>
      </c>
      <c r="D103" s="112">
        <v>6800000</v>
      </c>
      <c r="E103" s="123">
        <v>0</v>
      </c>
      <c r="F103" s="114">
        <f t="shared" si="3"/>
        <v>6800000</v>
      </c>
      <c r="G103" s="114">
        <f t="shared" si="1"/>
        <v>3700000</v>
      </c>
      <c r="H103" s="120">
        <f t="shared" si="2"/>
        <v>64.761904761904759</v>
      </c>
      <c r="I103" s="115" t="s">
        <v>60</v>
      </c>
    </row>
    <row r="104" spans="1:11" ht="33" customHeight="1">
      <c r="A104" s="70" t="s">
        <v>53</v>
      </c>
      <c r="B104" s="71" t="s">
        <v>111</v>
      </c>
      <c r="C104" s="112">
        <v>9000000</v>
      </c>
      <c r="D104" s="112">
        <v>3300000</v>
      </c>
      <c r="E104" s="123"/>
      <c r="F104" s="114">
        <f t="shared" si="3"/>
        <v>3300000</v>
      </c>
      <c r="G104" s="114">
        <f t="shared" si="1"/>
        <v>5700000</v>
      </c>
      <c r="H104" s="120">
        <f t="shared" si="2"/>
        <v>36.666666666666664</v>
      </c>
      <c r="I104" s="115" t="s">
        <v>60</v>
      </c>
    </row>
    <row r="105" spans="1:11" ht="37.5" customHeight="1">
      <c r="A105" s="70"/>
      <c r="B105" s="124" t="s">
        <v>323</v>
      </c>
      <c r="C105" s="112">
        <v>20000000</v>
      </c>
      <c r="D105" s="112"/>
      <c r="E105" s="123">
        <v>4480000</v>
      </c>
      <c r="F105" s="114">
        <f t="shared" si="3"/>
        <v>4480000</v>
      </c>
      <c r="G105" s="114">
        <f t="shared" si="1"/>
        <v>15520000</v>
      </c>
      <c r="H105" s="120">
        <f t="shared" si="2"/>
        <v>22.400000000000002</v>
      </c>
      <c r="I105" s="115" t="s">
        <v>60</v>
      </c>
      <c r="K105">
        <v>2350000</v>
      </c>
    </row>
    <row r="106" spans="1:11" ht="42.75" customHeight="1">
      <c r="A106" s="70"/>
      <c r="B106" s="124" t="s">
        <v>324</v>
      </c>
      <c r="C106" s="112">
        <v>42000000</v>
      </c>
      <c r="D106" s="112"/>
      <c r="E106" s="123"/>
      <c r="F106" s="114">
        <f t="shared" ref="F106:F169" si="9">E106+D106</f>
        <v>0</v>
      </c>
      <c r="G106" s="114">
        <f t="shared" si="1"/>
        <v>42000000</v>
      </c>
      <c r="H106" s="120">
        <f t="shared" si="2"/>
        <v>0</v>
      </c>
      <c r="I106" s="115" t="s">
        <v>60</v>
      </c>
      <c r="K106" s="160">
        <f>K105+E105</f>
        <v>6830000</v>
      </c>
    </row>
    <row r="107" spans="1:11" ht="18.75" customHeight="1">
      <c r="A107" s="77" t="s">
        <v>89</v>
      </c>
      <c r="B107" s="78" t="s">
        <v>90</v>
      </c>
      <c r="C107" s="135">
        <v>26100000</v>
      </c>
      <c r="D107" s="135">
        <v>26100000</v>
      </c>
      <c r="E107" s="135">
        <f>SUM(E108:E108)</f>
        <v>0</v>
      </c>
      <c r="F107" s="129">
        <f t="shared" si="9"/>
        <v>26100000</v>
      </c>
      <c r="G107" s="129">
        <f t="shared" si="1"/>
        <v>0</v>
      </c>
      <c r="H107" s="130">
        <f t="shared" si="2"/>
        <v>100</v>
      </c>
      <c r="I107" s="131" t="s">
        <v>60</v>
      </c>
    </row>
    <row r="108" spans="1:11">
      <c r="A108" s="70" t="s">
        <v>53</v>
      </c>
      <c r="B108" s="71" t="s">
        <v>112</v>
      </c>
      <c r="C108" s="112">
        <v>26100000</v>
      </c>
      <c r="D108" s="112">
        <v>26100000</v>
      </c>
      <c r="E108" s="112"/>
      <c r="F108" s="114">
        <f t="shared" si="9"/>
        <v>26100000</v>
      </c>
      <c r="G108" s="114">
        <f t="shared" ref="G108:G171" si="10">C108-F108</f>
        <v>0</v>
      </c>
      <c r="H108" s="120">
        <f t="shared" ref="H108:H171" si="11">F108/C108*100</f>
        <v>100</v>
      </c>
      <c r="I108" s="115" t="s">
        <v>60</v>
      </c>
    </row>
    <row r="109" spans="1:11" hidden="1">
      <c r="A109" s="82" t="s">
        <v>113</v>
      </c>
      <c r="B109" s="83" t="s">
        <v>114</v>
      </c>
      <c r="C109" s="139">
        <v>33800000</v>
      </c>
      <c r="D109" s="139">
        <f>D110+D114</f>
        <v>21450000</v>
      </c>
      <c r="E109" s="112"/>
      <c r="F109" s="114">
        <f t="shared" si="9"/>
        <v>21450000</v>
      </c>
      <c r="G109" s="114">
        <f t="shared" si="10"/>
        <v>12350000</v>
      </c>
      <c r="H109" s="120">
        <f t="shared" si="11"/>
        <v>63.46153846153846</v>
      </c>
      <c r="I109" s="115" t="s">
        <v>60</v>
      </c>
    </row>
    <row r="110" spans="1:11" hidden="1">
      <c r="A110" s="75" t="s">
        <v>70</v>
      </c>
      <c r="B110" s="76" t="s">
        <v>71</v>
      </c>
      <c r="C110" s="121">
        <f>SUM(C111:C113)</f>
        <v>22200000</v>
      </c>
      <c r="D110" s="121">
        <f>SUM(D111:D113)</f>
        <v>15950000</v>
      </c>
      <c r="E110" s="121">
        <f>SUM(E111:E113)</f>
        <v>0</v>
      </c>
      <c r="F110" s="132">
        <f>E110+D110</f>
        <v>15950000</v>
      </c>
      <c r="G110" s="132">
        <f>C110-F110</f>
        <v>6250000</v>
      </c>
      <c r="H110" s="133">
        <f t="shared" si="11"/>
        <v>71.846846846846844</v>
      </c>
      <c r="I110" s="134" t="s">
        <v>60</v>
      </c>
    </row>
    <row r="111" spans="1:11" hidden="1">
      <c r="A111" s="70" t="s">
        <v>53</v>
      </c>
      <c r="B111" s="124" t="s">
        <v>115</v>
      </c>
      <c r="C111" s="119">
        <v>4200000</v>
      </c>
      <c r="D111" s="112">
        <v>1350000</v>
      </c>
      <c r="E111" s="113"/>
      <c r="F111" s="114">
        <f t="shared" si="9"/>
        <v>1350000</v>
      </c>
      <c r="G111" s="114">
        <f t="shared" si="10"/>
        <v>2850000</v>
      </c>
      <c r="H111" s="120">
        <f t="shared" si="11"/>
        <v>32.142857142857146</v>
      </c>
      <c r="I111" s="115" t="s">
        <v>60</v>
      </c>
    </row>
    <row r="112" spans="1:11" hidden="1">
      <c r="A112" s="70" t="s">
        <v>53</v>
      </c>
      <c r="B112" s="124" t="s">
        <v>116</v>
      </c>
      <c r="C112" s="119">
        <v>9600000</v>
      </c>
      <c r="D112" s="112">
        <v>8000000</v>
      </c>
      <c r="E112" s="113"/>
      <c r="F112" s="114">
        <f t="shared" si="9"/>
        <v>8000000</v>
      </c>
      <c r="G112" s="114">
        <f t="shared" si="10"/>
        <v>1600000</v>
      </c>
      <c r="H112" s="120">
        <f t="shared" si="11"/>
        <v>83.333333333333343</v>
      </c>
      <c r="I112" s="115" t="s">
        <v>60</v>
      </c>
    </row>
    <row r="113" spans="1:9" hidden="1">
      <c r="A113" s="70" t="s">
        <v>53</v>
      </c>
      <c r="B113" s="124" t="s">
        <v>117</v>
      </c>
      <c r="C113" s="119">
        <v>8400000</v>
      </c>
      <c r="D113" s="112">
        <v>6600000</v>
      </c>
      <c r="E113" s="123">
        <v>0</v>
      </c>
      <c r="F113" s="114">
        <f t="shared" si="9"/>
        <v>6600000</v>
      </c>
      <c r="G113" s="114">
        <f t="shared" si="10"/>
        <v>1800000</v>
      </c>
      <c r="H113" s="120">
        <f t="shared" si="11"/>
        <v>78.571428571428569</v>
      </c>
      <c r="I113" s="115" t="s">
        <v>60</v>
      </c>
    </row>
    <row r="114" spans="1:9" hidden="1">
      <c r="A114" s="75" t="s">
        <v>77</v>
      </c>
      <c r="B114" s="76" t="s">
        <v>78</v>
      </c>
      <c r="C114" s="121">
        <f>SUM(C115:C117)</f>
        <v>11600000</v>
      </c>
      <c r="D114" s="121">
        <f>SUM(D115:D117)</f>
        <v>5500000</v>
      </c>
      <c r="E114" s="123"/>
      <c r="F114" s="114">
        <f t="shared" si="9"/>
        <v>5500000</v>
      </c>
      <c r="G114" s="114">
        <f t="shared" si="10"/>
        <v>6100000</v>
      </c>
      <c r="H114" s="120">
        <f t="shared" si="11"/>
        <v>47.413793103448278</v>
      </c>
      <c r="I114" s="115" t="s">
        <v>60</v>
      </c>
    </row>
    <row r="115" spans="1:9" hidden="1">
      <c r="A115" s="70" t="s">
        <v>53</v>
      </c>
      <c r="B115" s="71" t="s">
        <v>118</v>
      </c>
      <c r="C115" s="112">
        <v>2800000</v>
      </c>
      <c r="D115" s="112">
        <v>900000</v>
      </c>
      <c r="E115" s="113"/>
      <c r="F115" s="114">
        <f>E115+D115</f>
        <v>900000</v>
      </c>
      <c r="G115" s="114">
        <f t="shared" si="10"/>
        <v>1900000</v>
      </c>
      <c r="H115" s="120">
        <f>F115/C117*100</f>
        <v>28.125</v>
      </c>
      <c r="I115" s="115" t="s">
        <v>60</v>
      </c>
    </row>
    <row r="116" spans="1:9" hidden="1">
      <c r="A116" s="70" t="s">
        <v>53</v>
      </c>
      <c r="B116" s="71" t="s">
        <v>119</v>
      </c>
      <c r="C116" s="112">
        <v>5600000</v>
      </c>
      <c r="D116" s="112">
        <v>1400000</v>
      </c>
      <c r="E116" s="113"/>
      <c r="F116" s="114">
        <f t="shared" si="9"/>
        <v>1400000</v>
      </c>
      <c r="G116" s="114">
        <f t="shared" si="10"/>
        <v>4200000</v>
      </c>
      <c r="H116" s="120">
        <f t="shared" si="11"/>
        <v>25</v>
      </c>
      <c r="I116" s="115" t="s">
        <v>60</v>
      </c>
    </row>
    <row r="117" spans="1:9" hidden="1">
      <c r="A117" s="70" t="s">
        <v>53</v>
      </c>
      <c r="B117" s="71" t="s">
        <v>120</v>
      </c>
      <c r="C117" s="112">
        <v>3200000</v>
      </c>
      <c r="D117" s="112">
        <v>3200000</v>
      </c>
      <c r="E117" s="113"/>
      <c r="F117" s="114">
        <f>E117+D117</f>
        <v>3200000</v>
      </c>
      <c r="G117" s="114">
        <f t="shared" si="10"/>
        <v>0</v>
      </c>
      <c r="H117" s="120">
        <f t="shared" si="11"/>
        <v>100</v>
      </c>
      <c r="I117" s="115" t="s">
        <v>60</v>
      </c>
    </row>
    <row r="118" spans="1:9" ht="18.75" hidden="1" customHeight="1">
      <c r="A118" s="82" t="s">
        <v>121</v>
      </c>
      <c r="B118" s="83" t="s">
        <v>122</v>
      </c>
      <c r="C118" s="139">
        <f>C119+C123</f>
        <v>27950000</v>
      </c>
      <c r="D118" s="139">
        <f>D119+D123</f>
        <v>16450000</v>
      </c>
      <c r="E118" s="140"/>
      <c r="F118" s="114">
        <f t="shared" si="9"/>
        <v>16450000</v>
      </c>
      <c r="G118" s="114">
        <f t="shared" si="10"/>
        <v>11500000</v>
      </c>
      <c r="H118" s="120">
        <f t="shared" si="11"/>
        <v>58.855098389982111</v>
      </c>
      <c r="I118" s="115" t="s">
        <v>60</v>
      </c>
    </row>
    <row r="119" spans="1:9" ht="18.75" hidden="1" customHeight="1">
      <c r="A119" s="75" t="s">
        <v>70</v>
      </c>
      <c r="B119" s="76" t="s">
        <v>71</v>
      </c>
      <c r="C119" s="121">
        <f>SUM(C120:C122)</f>
        <v>24950000</v>
      </c>
      <c r="D119" s="121">
        <f>SUM(D120:D122)</f>
        <v>13550000</v>
      </c>
      <c r="E119" s="121">
        <f>SUM(E120:E122)</f>
        <v>0</v>
      </c>
      <c r="F119" s="114">
        <f>E119+D119</f>
        <v>13550000</v>
      </c>
      <c r="G119" s="114">
        <f t="shared" si="10"/>
        <v>11400000</v>
      </c>
      <c r="H119" s="120">
        <f t="shared" si="11"/>
        <v>54.30861723446894</v>
      </c>
      <c r="I119" s="115" t="s">
        <v>60</v>
      </c>
    </row>
    <row r="120" spans="1:9" ht="18.75" hidden="1" customHeight="1">
      <c r="A120" s="70" t="s">
        <v>53</v>
      </c>
      <c r="B120" s="124" t="s">
        <v>325</v>
      </c>
      <c r="C120" s="112">
        <v>10750000</v>
      </c>
      <c r="D120" s="112">
        <v>7650000</v>
      </c>
      <c r="E120" s="112">
        <v>0</v>
      </c>
      <c r="F120" s="114">
        <f t="shared" si="9"/>
        <v>7650000</v>
      </c>
      <c r="G120" s="114">
        <f t="shared" si="10"/>
        <v>3100000</v>
      </c>
      <c r="H120" s="120">
        <f t="shared" si="11"/>
        <v>71.16279069767441</v>
      </c>
      <c r="I120" s="115" t="s">
        <v>60</v>
      </c>
    </row>
    <row r="121" spans="1:9" ht="18.75" hidden="1" customHeight="1">
      <c r="A121" s="70"/>
      <c r="B121" s="124" t="s">
        <v>326</v>
      </c>
      <c r="C121" s="112">
        <v>4200000</v>
      </c>
      <c r="D121" s="112">
        <v>2100000</v>
      </c>
      <c r="E121" s="112">
        <v>0</v>
      </c>
      <c r="F121" s="114">
        <f t="shared" si="9"/>
        <v>2100000</v>
      </c>
      <c r="G121" s="114">
        <f t="shared" si="10"/>
        <v>2100000</v>
      </c>
      <c r="H121" s="120">
        <f t="shared" si="11"/>
        <v>50</v>
      </c>
      <c r="I121" s="115" t="s">
        <v>60</v>
      </c>
    </row>
    <row r="122" spans="1:9" ht="28.5" hidden="1" customHeight="1">
      <c r="A122" s="70" t="s">
        <v>53</v>
      </c>
      <c r="B122" s="124" t="s">
        <v>327</v>
      </c>
      <c r="C122" s="112">
        <v>10000000</v>
      </c>
      <c r="D122" s="112">
        <v>3800000</v>
      </c>
      <c r="E122" s="112">
        <v>0</v>
      </c>
      <c r="F122" s="114">
        <f t="shared" si="9"/>
        <v>3800000</v>
      </c>
      <c r="G122" s="114">
        <f t="shared" si="10"/>
        <v>6200000</v>
      </c>
      <c r="H122" s="120">
        <f t="shared" si="11"/>
        <v>38</v>
      </c>
      <c r="I122" s="115" t="s">
        <v>60</v>
      </c>
    </row>
    <row r="123" spans="1:9" ht="18.75" hidden="1" customHeight="1">
      <c r="A123" s="75" t="s">
        <v>77</v>
      </c>
      <c r="B123" s="76" t="s">
        <v>78</v>
      </c>
      <c r="C123" s="121">
        <f>SUM(C124:C125)</f>
        <v>3000000</v>
      </c>
      <c r="D123" s="121">
        <f>SUM(D124:D125)</f>
        <v>2900000</v>
      </c>
      <c r="E123" s="141"/>
      <c r="F123" s="114">
        <f t="shared" si="9"/>
        <v>2900000</v>
      </c>
      <c r="G123" s="114">
        <f t="shared" si="10"/>
        <v>100000</v>
      </c>
      <c r="H123" s="120">
        <f t="shared" si="11"/>
        <v>96.666666666666671</v>
      </c>
      <c r="I123" s="115" t="s">
        <v>60</v>
      </c>
    </row>
    <row r="124" spans="1:9" ht="18.75" hidden="1" customHeight="1">
      <c r="A124" s="70" t="s">
        <v>53</v>
      </c>
      <c r="B124" s="71" t="s">
        <v>123</v>
      </c>
      <c r="C124" s="112">
        <v>600000</v>
      </c>
      <c r="D124" s="112">
        <v>600000</v>
      </c>
      <c r="E124" s="113"/>
      <c r="F124" s="114">
        <f t="shared" si="9"/>
        <v>600000</v>
      </c>
      <c r="G124" s="114">
        <f t="shared" si="10"/>
        <v>0</v>
      </c>
      <c r="H124" s="120">
        <f t="shared" si="11"/>
        <v>100</v>
      </c>
      <c r="I124" s="115" t="s">
        <v>60</v>
      </c>
    </row>
    <row r="125" spans="1:9" ht="28.5" hidden="1" customHeight="1">
      <c r="A125" s="70" t="s">
        <v>53</v>
      </c>
      <c r="B125" s="71" t="s">
        <v>124</v>
      </c>
      <c r="C125" s="112">
        <v>2400000</v>
      </c>
      <c r="D125" s="112">
        <v>2300000</v>
      </c>
      <c r="E125" s="113"/>
      <c r="F125" s="114">
        <f t="shared" si="9"/>
        <v>2300000</v>
      </c>
      <c r="G125" s="114">
        <f t="shared" si="10"/>
        <v>100000</v>
      </c>
      <c r="H125" s="120">
        <f t="shared" si="11"/>
        <v>95.833333333333343</v>
      </c>
      <c r="I125" s="115" t="s">
        <v>60</v>
      </c>
    </row>
    <row r="126" spans="1:9" ht="18.75" hidden="1" customHeight="1">
      <c r="A126" s="82" t="s">
        <v>125</v>
      </c>
      <c r="B126" s="83" t="s">
        <v>126</v>
      </c>
      <c r="C126" s="139">
        <f>C127+C131</f>
        <v>18100000</v>
      </c>
      <c r="D126" s="139">
        <f>D127+D131</f>
        <v>13750000</v>
      </c>
      <c r="E126" s="140"/>
      <c r="F126" s="114">
        <f t="shared" si="9"/>
        <v>13750000</v>
      </c>
      <c r="G126" s="114">
        <f t="shared" si="10"/>
        <v>4350000</v>
      </c>
      <c r="H126" s="120">
        <f t="shared" si="11"/>
        <v>75.966850828729278</v>
      </c>
      <c r="I126" s="115" t="s">
        <v>60</v>
      </c>
    </row>
    <row r="127" spans="1:9" ht="18.75" hidden="1" customHeight="1">
      <c r="A127" s="75" t="s">
        <v>70</v>
      </c>
      <c r="B127" s="76" t="s">
        <v>71</v>
      </c>
      <c r="C127" s="121">
        <f>SUM(C128:C130)</f>
        <v>16100000</v>
      </c>
      <c r="D127" s="121">
        <f>SUM(D128:D130)</f>
        <v>11750000</v>
      </c>
      <c r="E127" s="121">
        <f>SUM(E128:E130)</f>
        <v>0</v>
      </c>
      <c r="F127" s="114">
        <f t="shared" si="9"/>
        <v>11750000</v>
      </c>
      <c r="G127" s="114">
        <f t="shared" si="10"/>
        <v>4350000</v>
      </c>
      <c r="H127" s="120">
        <f t="shared" si="11"/>
        <v>72.981366459627324</v>
      </c>
      <c r="I127" s="115" t="s">
        <v>60</v>
      </c>
    </row>
    <row r="128" spans="1:9" ht="18.75" hidden="1" customHeight="1">
      <c r="A128" s="70" t="s">
        <v>53</v>
      </c>
      <c r="B128" s="124" t="s">
        <v>127</v>
      </c>
      <c r="C128" s="112">
        <v>10000000</v>
      </c>
      <c r="D128" s="112">
        <f>[5]REAL!$F$129</f>
        <v>9250000</v>
      </c>
      <c r="E128" s="114">
        <v>0</v>
      </c>
      <c r="F128" s="114">
        <f t="shared" si="9"/>
        <v>9250000</v>
      </c>
      <c r="G128" s="114">
        <f t="shared" si="10"/>
        <v>750000</v>
      </c>
      <c r="H128" s="120">
        <f t="shared" si="11"/>
        <v>92.5</v>
      </c>
      <c r="I128" s="115" t="s">
        <v>60</v>
      </c>
    </row>
    <row r="129" spans="1:9" ht="28.5" hidden="1" customHeight="1">
      <c r="A129" s="70" t="s">
        <v>53</v>
      </c>
      <c r="B129" s="124" t="s">
        <v>116</v>
      </c>
      <c r="C129" s="112">
        <v>3600000</v>
      </c>
      <c r="D129" s="112">
        <v>0</v>
      </c>
      <c r="E129" s="114"/>
      <c r="F129" s="114">
        <f t="shared" si="9"/>
        <v>0</v>
      </c>
      <c r="G129" s="114">
        <f t="shared" si="10"/>
        <v>3600000</v>
      </c>
      <c r="H129" s="120">
        <f t="shared" si="11"/>
        <v>0</v>
      </c>
      <c r="I129" s="115" t="s">
        <v>60</v>
      </c>
    </row>
    <row r="130" spans="1:9" ht="28.5" hidden="1" customHeight="1">
      <c r="A130" s="70"/>
      <c r="B130" s="124" t="s">
        <v>328</v>
      </c>
      <c r="C130" s="112">
        <v>2500000</v>
      </c>
      <c r="D130" s="112">
        <v>2500000</v>
      </c>
      <c r="E130" s="114">
        <v>0</v>
      </c>
      <c r="F130" s="114">
        <f t="shared" si="9"/>
        <v>2500000</v>
      </c>
      <c r="G130" s="114">
        <f t="shared" si="10"/>
        <v>0</v>
      </c>
      <c r="H130" s="120">
        <f t="shared" si="11"/>
        <v>100</v>
      </c>
      <c r="I130" s="115" t="s">
        <v>60</v>
      </c>
    </row>
    <row r="131" spans="1:9" ht="18.75" hidden="1" customHeight="1">
      <c r="A131" s="75" t="s">
        <v>77</v>
      </c>
      <c r="B131" s="76" t="s">
        <v>78</v>
      </c>
      <c r="C131" s="121">
        <f>SUM(C132:C133)</f>
        <v>2000000</v>
      </c>
      <c r="D131" s="121">
        <f>SUM(D132:D133)</f>
        <v>2000000</v>
      </c>
      <c r="E131" s="121">
        <f>SUM(E132:E133)</f>
        <v>0</v>
      </c>
      <c r="F131" s="114">
        <f t="shared" si="9"/>
        <v>2000000</v>
      </c>
      <c r="G131" s="114">
        <f t="shared" si="10"/>
        <v>0</v>
      </c>
      <c r="H131" s="120">
        <f t="shared" si="11"/>
        <v>100</v>
      </c>
      <c r="I131" s="115" t="s">
        <v>60</v>
      </c>
    </row>
    <row r="132" spans="1:9" ht="28.5" hidden="1" customHeight="1">
      <c r="A132" s="70" t="s">
        <v>53</v>
      </c>
      <c r="B132" s="124" t="s">
        <v>128</v>
      </c>
      <c r="C132" s="112">
        <v>1500000</v>
      </c>
      <c r="D132" s="112">
        <v>1500000</v>
      </c>
      <c r="E132" s="113"/>
      <c r="F132" s="114">
        <f t="shared" si="9"/>
        <v>1500000</v>
      </c>
      <c r="G132" s="114">
        <f t="shared" si="10"/>
        <v>0</v>
      </c>
      <c r="H132" s="120">
        <f t="shared" si="11"/>
        <v>100</v>
      </c>
      <c r="I132" s="115" t="s">
        <v>60</v>
      </c>
    </row>
    <row r="133" spans="1:9" ht="28.5" hidden="1" customHeight="1">
      <c r="A133" s="70"/>
      <c r="B133" s="124" t="s">
        <v>329</v>
      </c>
      <c r="C133" s="112">
        <v>500000</v>
      </c>
      <c r="D133" s="112">
        <v>500000</v>
      </c>
      <c r="E133" s="114">
        <v>0</v>
      </c>
      <c r="F133" s="114">
        <f t="shared" si="9"/>
        <v>500000</v>
      </c>
      <c r="G133" s="114">
        <f t="shared" si="10"/>
        <v>0</v>
      </c>
      <c r="H133" s="120">
        <f t="shared" si="11"/>
        <v>100</v>
      </c>
      <c r="I133" s="115" t="s">
        <v>60</v>
      </c>
    </row>
    <row r="134" spans="1:9" ht="28.5" customHeight="1">
      <c r="A134" s="82" t="s">
        <v>129</v>
      </c>
      <c r="B134" s="83" t="s">
        <v>130</v>
      </c>
      <c r="C134" s="139">
        <f>C135+C139</f>
        <v>21950000</v>
      </c>
      <c r="D134" s="139">
        <f>D135+D139</f>
        <v>9650000</v>
      </c>
      <c r="E134" s="140"/>
      <c r="F134" s="132">
        <f t="shared" si="9"/>
        <v>9650000</v>
      </c>
      <c r="G134" s="132">
        <f t="shared" si="10"/>
        <v>12300000</v>
      </c>
      <c r="H134" s="133">
        <f t="shared" si="11"/>
        <v>43.96355353075171</v>
      </c>
      <c r="I134" s="134" t="s">
        <v>60</v>
      </c>
    </row>
    <row r="135" spans="1:9" ht="28.5" customHeight="1">
      <c r="A135" s="75" t="s">
        <v>70</v>
      </c>
      <c r="B135" s="76" t="s">
        <v>71</v>
      </c>
      <c r="C135" s="121">
        <f>SUM(C136:C138)</f>
        <v>16550000</v>
      </c>
      <c r="D135" s="121">
        <f>SUM(D136:D138)</f>
        <v>6150000</v>
      </c>
      <c r="E135" s="121">
        <f>SUM(E136:E138)</f>
        <v>4000000</v>
      </c>
      <c r="F135" s="114">
        <f t="shared" si="9"/>
        <v>10150000</v>
      </c>
      <c r="G135" s="114">
        <f t="shared" si="10"/>
        <v>6400000</v>
      </c>
      <c r="H135" s="120">
        <f t="shared" si="11"/>
        <v>61.329305135951664</v>
      </c>
      <c r="I135" s="115" t="s">
        <v>60</v>
      </c>
    </row>
    <row r="136" spans="1:9" ht="18.75" customHeight="1">
      <c r="A136" s="70" t="s">
        <v>53</v>
      </c>
      <c r="B136" s="71" t="s">
        <v>131</v>
      </c>
      <c r="C136" s="112">
        <v>4050000</v>
      </c>
      <c r="D136" s="112">
        <v>2250000</v>
      </c>
      <c r="E136" s="123">
        <f>'52BD.525113'!G15</f>
        <v>600000</v>
      </c>
      <c r="F136" s="114">
        <f t="shared" si="9"/>
        <v>2850000</v>
      </c>
      <c r="G136" s="114">
        <f t="shared" si="10"/>
        <v>1200000</v>
      </c>
      <c r="H136" s="120">
        <f t="shared" si="11"/>
        <v>70.370370370370367</v>
      </c>
      <c r="I136" s="115" t="s">
        <v>60</v>
      </c>
    </row>
    <row r="137" spans="1:9" ht="18.75" customHeight="1">
      <c r="A137" s="70" t="s">
        <v>53</v>
      </c>
      <c r="B137" s="71" t="s">
        <v>116</v>
      </c>
      <c r="C137" s="112">
        <v>2000000</v>
      </c>
      <c r="D137" s="112">
        <v>0</v>
      </c>
      <c r="E137" s="123">
        <f>'52BD.525113'!G16</f>
        <v>1000000</v>
      </c>
      <c r="F137" s="114">
        <f t="shared" si="9"/>
        <v>1000000</v>
      </c>
      <c r="G137" s="114">
        <f t="shared" si="10"/>
        <v>1000000</v>
      </c>
      <c r="H137" s="120">
        <f t="shared" si="11"/>
        <v>50</v>
      </c>
      <c r="I137" s="115" t="s">
        <v>60</v>
      </c>
    </row>
    <row r="138" spans="1:9" ht="18.75" customHeight="1">
      <c r="A138" s="70" t="s">
        <v>53</v>
      </c>
      <c r="B138" s="71" t="s">
        <v>117</v>
      </c>
      <c r="C138" s="112">
        <v>10500000</v>
      </c>
      <c r="D138" s="112">
        <v>3900000</v>
      </c>
      <c r="E138" s="123">
        <f>'52BD.525113'!G14</f>
        <v>2400000</v>
      </c>
      <c r="F138" s="114">
        <f t="shared" si="9"/>
        <v>6300000</v>
      </c>
      <c r="G138" s="114">
        <f t="shared" si="10"/>
        <v>4200000</v>
      </c>
      <c r="H138" s="120">
        <f t="shared" si="11"/>
        <v>60</v>
      </c>
      <c r="I138" s="115" t="s">
        <v>60</v>
      </c>
    </row>
    <row r="139" spans="1:9" ht="18.75" customHeight="1">
      <c r="A139" s="75" t="s">
        <v>77</v>
      </c>
      <c r="B139" s="76" t="s">
        <v>78</v>
      </c>
      <c r="C139" s="121">
        <f>SUM(C140:C142)</f>
        <v>5400000</v>
      </c>
      <c r="D139" s="121">
        <f>SUM(D140:D142)</f>
        <v>3500000</v>
      </c>
      <c r="E139" s="121">
        <f>SUM(E140:E142)</f>
        <v>800000</v>
      </c>
      <c r="F139" s="114">
        <f t="shared" si="9"/>
        <v>4300000</v>
      </c>
      <c r="G139" s="114">
        <f t="shared" si="10"/>
        <v>1100000</v>
      </c>
      <c r="H139" s="120">
        <f t="shared" si="11"/>
        <v>79.629629629629633</v>
      </c>
      <c r="I139" s="115" t="s">
        <v>60</v>
      </c>
    </row>
    <row r="140" spans="1:9" ht="18.75" customHeight="1">
      <c r="A140" s="70" t="s">
        <v>53</v>
      </c>
      <c r="B140" s="71" t="s">
        <v>132</v>
      </c>
      <c r="C140" s="112">
        <v>1400000</v>
      </c>
      <c r="D140" s="112">
        <v>1400000</v>
      </c>
      <c r="E140" s="123"/>
      <c r="F140" s="114">
        <f t="shared" si="9"/>
        <v>1400000</v>
      </c>
      <c r="G140" s="114">
        <f t="shared" si="10"/>
        <v>0</v>
      </c>
      <c r="H140" s="120">
        <f t="shared" si="11"/>
        <v>100</v>
      </c>
      <c r="I140" s="115" t="s">
        <v>60</v>
      </c>
    </row>
    <row r="141" spans="1:9" ht="18.75" customHeight="1">
      <c r="A141" s="70" t="s">
        <v>53</v>
      </c>
      <c r="B141" s="71" t="s">
        <v>133</v>
      </c>
      <c r="C141" s="112">
        <v>2700000</v>
      </c>
      <c r="D141" s="112">
        <v>1300000</v>
      </c>
      <c r="E141" s="114">
        <f>'52BD.525115'!G14</f>
        <v>400000</v>
      </c>
      <c r="F141" s="114">
        <f t="shared" si="9"/>
        <v>1700000</v>
      </c>
      <c r="G141" s="114">
        <f t="shared" si="10"/>
        <v>1000000</v>
      </c>
      <c r="H141" s="120">
        <f t="shared" si="11"/>
        <v>62.962962962962962</v>
      </c>
      <c r="I141" s="115" t="s">
        <v>60</v>
      </c>
    </row>
    <row r="142" spans="1:9" ht="18.75" customHeight="1">
      <c r="A142" s="70" t="s">
        <v>53</v>
      </c>
      <c r="B142" s="71" t="s">
        <v>134</v>
      </c>
      <c r="C142" s="112">
        <v>1300000</v>
      </c>
      <c r="D142" s="112">
        <v>800000</v>
      </c>
      <c r="E142" s="114">
        <f>'52BD.525115'!G15</f>
        <v>400000</v>
      </c>
      <c r="F142" s="114">
        <f t="shared" si="9"/>
        <v>1200000</v>
      </c>
      <c r="G142" s="114">
        <f t="shared" si="10"/>
        <v>100000</v>
      </c>
      <c r="H142" s="120">
        <f t="shared" si="11"/>
        <v>92.307692307692307</v>
      </c>
      <c r="I142" s="115" t="s">
        <v>60</v>
      </c>
    </row>
    <row r="143" spans="1:9" ht="28.5" hidden="1" customHeight="1">
      <c r="A143" s="82" t="s">
        <v>135</v>
      </c>
      <c r="B143" s="83" t="s">
        <v>136</v>
      </c>
      <c r="C143" s="139">
        <f>C144+C148</f>
        <v>21240000</v>
      </c>
      <c r="D143" s="139">
        <f>D144+D148</f>
        <v>16800000</v>
      </c>
      <c r="E143" s="140"/>
      <c r="F143" s="132">
        <f t="shared" si="9"/>
        <v>16800000</v>
      </c>
      <c r="G143" s="132">
        <f t="shared" si="10"/>
        <v>4440000</v>
      </c>
      <c r="H143" s="133">
        <f t="shared" si="11"/>
        <v>79.096045197740111</v>
      </c>
      <c r="I143" s="134" t="s">
        <v>60</v>
      </c>
    </row>
    <row r="144" spans="1:9" ht="18.75" hidden="1" customHeight="1">
      <c r="A144" s="75" t="s">
        <v>70</v>
      </c>
      <c r="B144" s="76" t="s">
        <v>71</v>
      </c>
      <c r="C144" s="121">
        <f>SUM(C145:C147)</f>
        <v>12900000</v>
      </c>
      <c r="D144" s="121">
        <f>SUM(D145:D147)</f>
        <v>9150000</v>
      </c>
      <c r="E144" s="114">
        <f>SUM(E145:E147)</f>
        <v>0</v>
      </c>
      <c r="F144" s="114">
        <f>E144+D144</f>
        <v>9150000</v>
      </c>
      <c r="G144" s="114">
        <f t="shared" si="10"/>
        <v>3750000</v>
      </c>
      <c r="H144" s="120">
        <f t="shared" si="11"/>
        <v>70.930232558139537</v>
      </c>
      <c r="I144" s="115" t="s">
        <v>60</v>
      </c>
    </row>
    <row r="145" spans="1:9" ht="28.5" hidden="1" customHeight="1">
      <c r="A145" s="70" t="s">
        <v>53</v>
      </c>
      <c r="B145" s="71" t="s">
        <v>131</v>
      </c>
      <c r="C145" s="112">
        <v>5100000</v>
      </c>
      <c r="D145" s="112">
        <v>3150000</v>
      </c>
      <c r="E145" s="114">
        <v>0</v>
      </c>
      <c r="F145" s="114">
        <f t="shared" si="9"/>
        <v>3150000</v>
      </c>
      <c r="G145" s="114">
        <f t="shared" si="10"/>
        <v>1950000</v>
      </c>
      <c r="H145" s="120">
        <f t="shared" si="11"/>
        <v>61.764705882352942</v>
      </c>
      <c r="I145" s="115" t="s">
        <v>60</v>
      </c>
    </row>
    <row r="146" spans="1:9" ht="18.75" hidden="1" customHeight="1">
      <c r="A146" s="70" t="s">
        <v>53</v>
      </c>
      <c r="B146" s="71" t="s">
        <v>137</v>
      </c>
      <c r="C146" s="112">
        <v>1000000</v>
      </c>
      <c r="D146" s="112">
        <v>0</v>
      </c>
      <c r="E146" s="114"/>
      <c r="F146" s="114">
        <f t="shared" si="9"/>
        <v>0</v>
      </c>
      <c r="G146" s="114">
        <f t="shared" si="10"/>
        <v>1000000</v>
      </c>
      <c r="H146" s="120">
        <f t="shared" si="11"/>
        <v>0</v>
      </c>
      <c r="I146" s="115" t="s">
        <v>60</v>
      </c>
    </row>
    <row r="147" spans="1:9" ht="18.75" hidden="1" customHeight="1">
      <c r="A147" s="70" t="s">
        <v>53</v>
      </c>
      <c r="B147" s="71" t="s">
        <v>138</v>
      </c>
      <c r="C147" s="112">
        <v>6800000</v>
      </c>
      <c r="D147" s="112">
        <v>6000000</v>
      </c>
      <c r="E147" s="113"/>
      <c r="F147" s="114">
        <f t="shared" si="9"/>
        <v>6000000</v>
      </c>
      <c r="G147" s="114">
        <f t="shared" si="10"/>
        <v>800000</v>
      </c>
      <c r="H147" s="120">
        <f t="shared" si="11"/>
        <v>88.235294117647058</v>
      </c>
      <c r="I147" s="115" t="s">
        <v>60</v>
      </c>
    </row>
    <row r="148" spans="1:9" ht="18.75" hidden="1" customHeight="1">
      <c r="A148" s="75" t="s">
        <v>77</v>
      </c>
      <c r="B148" s="76" t="s">
        <v>78</v>
      </c>
      <c r="C148" s="121">
        <f>SUM(C149:C150)</f>
        <v>8340000</v>
      </c>
      <c r="D148" s="121">
        <f>SUM(D149:D150)</f>
        <v>7650000</v>
      </c>
      <c r="E148" s="121">
        <f>SUM(E149:E150)</f>
        <v>0</v>
      </c>
      <c r="F148" s="114">
        <f t="shared" si="9"/>
        <v>7650000</v>
      </c>
      <c r="G148" s="114">
        <f t="shared" si="10"/>
        <v>690000</v>
      </c>
      <c r="H148" s="120">
        <f t="shared" si="11"/>
        <v>91.72661870503596</v>
      </c>
      <c r="I148" s="115" t="s">
        <v>60</v>
      </c>
    </row>
    <row r="149" spans="1:9" ht="28.5" hidden="1" customHeight="1">
      <c r="A149" s="70" t="s">
        <v>53</v>
      </c>
      <c r="B149" s="71" t="s">
        <v>139</v>
      </c>
      <c r="C149" s="112">
        <v>4500000</v>
      </c>
      <c r="D149" s="112">
        <v>4500000</v>
      </c>
      <c r="E149" s="113"/>
      <c r="F149" s="114">
        <f t="shared" si="9"/>
        <v>4500000</v>
      </c>
      <c r="G149" s="114">
        <f t="shared" si="10"/>
        <v>0</v>
      </c>
      <c r="H149" s="120">
        <f t="shared" si="11"/>
        <v>100</v>
      </c>
      <c r="I149" s="115" t="s">
        <v>60</v>
      </c>
    </row>
    <row r="150" spans="1:9" ht="18.75" hidden="1" customHeight="1">
      <c r="A150" s="70" t="s">
        <v>53</v>
      </c>
      <c r="B150" s="71" t="s">
        <v>140</v>
      </c>
      <c r="C150" s="112">
        <v>3840000</v>
      </c>
      <c r="D150" s="112">
        <v>3150000</v>
      </c>
      <c r="E150" s="114">
        <v>0</v>
      </c>
      <c r="F150" s="114">
        <f t="shared" si="9"/>
        <v>3150000</v>
      </c>
      <c r="G150" s="114">
        <f t="shared" si="10"/>
        <v>690000</v>
      </c>
      <c r="H150" s="120">
        <f t="shared" si="11"/>
        <v>82.03125</v>
      </c>
      <c r="I150" s="115" t="s">
        <v>60</v>
      </c>
    </row>
    <row r="151" spans="1:9" ht="18.75" hidden="1" customHeight="1">
      <c r="A151" s="82" t="s">
        <v>141</v>
      </c>
      <c r="B151" s="83" t="s">
        <v>142</v>
      </c>
      <c r="C151" s="139">
        <f>C152+C156</f>
        <v>52900000</v>
      </c>
      <c r="D151" s="139">
        <f>D152+D156</f>
        <v>36850000</v>
      </c>
      <c r="E151" s="140"/>
      <c r="F151" s="114">
        <f t="shared" si="9"/>
        <v>36850000</v>
      </c>
      <c r="G151" s="114">
        <f t="shared" si="10"/>
        <v>16050000</v>
      </c>
      <c r="H151" s="120">
        <f t="shared" si="11"/>
        <v>69.659735349716442</v>
      </c>
      <c r="I151" s="115" t="s">
        <v>60</v>
      </c>
    </row>
    <row r="152" spans="1:9" ht="18.75" hidden="1" customHeight="1">
      <c r="A152" s="75" t="s">
        <v>70</v>
      </c>
      <c r="B152" s="76" t="s">
        <v>71</v>
      </c>
      <c r="C152" s="121">
        <f>SUM(C153:C155)</f>
        <v>44800000</v>
      </c>
      <c r="D152" s="121">
        <f>SUM(D153:D155)</f>
        <v>29050000</v>
      </c>
      <c r="E152" s="121">
        <f>SUM(E153:E155)</f>
        <v>0</v>
      </c>
      <c r="F152" s="114">
        <f t="shared" si="9"/>
        <v>29050000</v>
      </c>
      <c r="G152" s="114">
        <f>C152-F152</f>
        <v>15750000</v>
      </c>
      <c r="H152" s="120">
        <f t="shared" si="11"/>
        <v>64.84375</v>
      </c>
      <c r="I152" s="115" t="s">
        <v>60</v>
      </c>
    </row>
    <row r="153" spans="1:9" ht="28.5" hidden="1" customHeight="1">
      <c r="A153" s="70" t="s">
        <v>53</v>
      </c>
      <c r="B153" s="71" t="s">
        <v>143</v>
      </c>
      <c r="C153" s="112">
        <v>6400000</v>
      </c>
      <c r="D153" s="112">
        <v>3000000</v>
      </c>
      <c r="E153" s="114">
        <v>0</v>
      </c>
      <c r="F153" s="114">
        <f t="shared" si="9"/>
        <v>3000000</v>
      </c>
      <c r="G153" s="114">
        <f t="shared" si="10"/>
        <v>3400000</v>
      </c>
      <c r="H153" s="120">
        <f t="shared" si="11"/>
        <v>46.875</v>
      </c>
      <c r="I153" s="115" t="s">
        <v>60</v>
      </c>
    </row>
    <row r="154" spans="1:9" ht="18.75" hidden="1" customHeight="1">
      <c r="A154" s="70" t="s">
        <v>53</v>
      </c>
      <c r="B154" s="71" t="s">
        <v>144</v>
      </c>
      <c r="C154" s="112">
        <v>24000000</v>
      </c>
      <c r="D154" s="112">
        <v>18550000</v>
      </c>
      <c r="E154" s="114">
        <v>0</v>
      </c>
      <c r="F154" s="114">
        <f t="shared" si="9"/>
        <v>18550000</v>
      </c>
      <c r="G154" s="114">
        <f t="shared" si="10"/>
        <v>5450000</v>
      </c>
      <c r="H154" s="120">
        <f t="shared" si="11"/>
        <v>77.291666666666671</v>
      </c>
      <c r="I154" s="115" t="s">
        <v>60</v>
      </c>
    </row>
    <row r="155" spans="1:9" ht="18.75" hidden="1" customHeight="1">
      <c r="A155" s="70"/>
      <c r="B155" s="71" t="s">
        <v>144</v>
      </c>
      <c r="C155" s="112">
        <v>14400000</v>
      </c>
      <c r="D155" s="112">
        <v>7500000</v>
      </c>
      <c r="E155" s="114">
        <v>0</v>
      </c>
      <c r="F155" s="114">
        <f t="shared" si="9"/>
        <v>7500000</v>
      </c>
      <c r="G155" s="114">
        <f t="shared" si="10"/>
        <v>6900000</v>
      </c>
      <c r="H155" s="120">
        <f t="shared" si="11"/>
        <v>52.083333333333336</v>
      </c>
      <c r="I155" s="115" t="s">
        <v>60</v>
      </c>
    </row>
    <row r="156" spans="1:9" ht="18.75" hidden="1" customHeight="1">
      <c r="A156" s="75" t="s">
        <v>77</v>
      </c>
      <c r="B156" s="76" t="s">
        <v>78</v>
      </c>
      <c r="C156" s="121">
        <f>SUM(C157:C157)</f>
        <v>8100000</v>
      </c>
      <c r="D156" s="121">
        <f>SUM(D157:D157)</f>
        <v>7800000</v>
      </c>
      <c r="E156" s="112"/>
      <c r="F156" s="114">
        <f t="shared" si="9"/>
        <v>7800000</v>
      </c>
      <c r="G156" s="114">
        <f t="shared" si="10"/>
        <v>300000</v>
      </c>
      <c r="H156" s="120">
        <f t="shared" si="11"/>
        <v>96.296296296296291</v>
      </c>
      <c r="I156" s="115" t="s">
        <v>60</v>
      </c>
    </row>
    <row r="157" spans="1:9" ht="28.5" hidden="1" customHeight="1">
      <c r="A157" s="70" t="s">
        <v>53</v>
      </c>
      <c r="B157" s="71" t="s">
        <v>145</v>
      </c>
      <c r="C157" s="112">
        <v>8100000</v>
      </c>
      <c r="D157" s="122">
        <v>7800000</v>
      </c>
      <c r="E157" s="112"/>
      <c r="F157" s="114">
        <f t="shared" si="9"/>
        <v>7800000</v>
      </c>
      <c r="G157" s="114">
        <f t="shared" si="10"/>
        <v>300000</v>
      </c>
      <c r="H157" s="120">
        <f t="shared" si="11"/>
        <v>96.296296296296291</v>
      </c>
      <c r="I157" s="115" t="s">
        <v>60</v>
      </c>
    </row>
    <row r="158" spans="1:9" ht="18.75" hidden="1" customHeight="1">
      <c r="A158" s="82" t="s">
        <v>146</v>
      </c>
      <c r="B158" s="83" t="s">
        <v>147</v>
      </c>
      <c r="C158" s="139">
        <f>C159+C163</f>
        <v>50400000</v>
      </c>
      <c r="D158" s="139">
        <f>D159+D163</f>
        <v>26100000</v>
      </c>
      <c r="E158" s="140"/>
      <c r="F158" s="114">
        <f t="shared" si="9"/>
        <v>26100000</v>
      </c>
      <c r="G158" s="114">
        <f t="shared" si="10"/>
        <v>24300000</v>
      </c>
      <c r="H158" s="120">
        <f t="shared" si="11"/>
        <v>51.785714285714292</v>
      </c>
      <c r="I158" s="115" t="s">
        <v>60</v>
      </c>
    </row>
    <row r="159" spans="1:9" ht="18.75" hidden="1" customHeight="1">
      <c r="A159" s="75" t="s">
        <v>70</v>
      </c>
      <c r="B159" s="76" t="s">
        <v>71</v>
      </c>
      <c r="C159" s="121">
        <f>SUM(C160:C162)</f>
        <v>40050000</v>
      </c>
      <c r="D159" s="121">
        <f>SUM(D160:D162)</f>
        <v>18350000</v>
      </c>
      <c r="E159" s="121">
        <f>SUM(E160:E162)</f>
        <v>0</v>
      </c>
      <c r="F159" s="114">
        <f t="shared" si="9"/>
        <v>18350000</v>
      </c>
      <c r="G159" s="114">
        <f t="shared" si="10"/>
        <v>21700000</v>
      </c>
      <c r="H159" s="120">
        <f t="shared" si="11"/>
        <v>45.817727840199751</v>
      </c>
      <c r="I159" s="115" t="s">
        <v>60</v>
      </c>
    </row>
    <row r="160" spans="1:9" ht="18.75" hidden="1" customHeight="1">
      <c r="A160" s="70" t="s">
        <v>53</v>
      </c>
      <c r="B160" s="71" t="s">
        <v>131</v>
      </c>
      <c r="C160" s="112">
        <v>6900000</v>
      </c>
      <c r="D160" s="112">
        <v>4350000</v>
      </c>
      <c r="E160" s="114">
        <v>0</v>
      </c>
      <c r="F160" s="114">
        <f t="shared" si="9"/>
        <v>4350000</v>
      </c>
      <c r="G160" s="114">
        <f t="shared" si="10"/>
        <v>2550000</v>
      </c>
      <c r="H160" s="120">
        <f t="shared" si="11"/>
        <v>63.04347826086957</v>
      </c>
      <c r="I160" s="115" t="s">
        <v>60</v>
      </c>
    </row>
    <row r="161" spans="1:9" ht="18.75" hidden="1" customHeight="1">
      <c r="A161" s="70" t="s">
        <v>53</v>
      </c>
      <c r="B161" s="71" t="s">
        <v>116</v>
      </c>
      <c r="C161" s="112">
        <v>6400000</v>
      </c>
      <c r="D161" s="112">
        <v>0</v>
      </c>
      <c r="E161" s="114"/>
      <c r="F161" s="114">
        <f t="shared" si="9"/>
        <v>0</v>
      </c>
      <c r="G161" s="114">
        <f t="shared" si="10"/>
        <v>6400000</v>
      </c>
      <c r="H161" s="120">
        <f t="shared" si="11"/>
        <v>0</v>
      </c>
      <c r="I161" s="115" t="s">
        <v>60</v>
      </c>
    </row>
    <row r="162" spans="1:9" ht="18.75" hidden="1" customHeight="1">
      <c r="A162" s="70" t="s">
        <v>53</v>
      </c>
      <c r="B162" s="71" t="s">
        <v>117</v>
      </c>
      <c r="C162" s="112">
        <v>26750000</v>
      </c>
      <c r="D162" s="112">
        <v>14000000</v>
      </c>
      <c r="E162" s="114">
        <v>0</v>
      </c>
      <c r="F162" s="114">
        <f t="shared" si="9"/>
        <v>14000000</v>
      </c>
      <c r="G162" s="114">
        <f t="shared" si="10"/>
        <v>12750000</v>
      </c>
      <c r="H162" s="120">
        <f t="shared" si="11"/>
        <v>52.336448598130836</v>
      </c>
      <c r="I162" s="115" t="s">
        <v>60</v>
      </c>
    </row>
    <row r="163" spans="1:9" ht="18.75" hidden="1" customHeight="1">
      <c r="A163" s="75" t="s">
        <v>77</v>
      </c>
      <c r="B163" s="76" t="s">
        <v>78</v>
      </c>
      <c r="C163" s="121">
        <f>SUM(C164:C165)</f>
        <v>10350000</v>
      </c>
      <c r="D163" s="121">
        <f>SUM(D164:D165)</f>
        <v>7750000</v>
      </c>
      <c r="E163" s="114">
        <f>SUM(E164:E165)</f>
        <v>0</v>
      </c>
      <c r="F163" s="114">
        <f t="shared" si="9"/>
        <v>7750000</v>
      </c>
      <c r="G163" s="114">
        <f t="shared" si="10"/>
        <v>2600000</v>
      </c>
      <c r="H163" s="120">
        <f t="shared" si="11"/>
        <v>74.879227053140099</v>
      </c>
      <c r="I163" s="115" t="s">
        <v>60</v>
      </c>
    </row>
    <row r="164" spans="1:9" ht="18.75" hidden="1" customHeight="1">
      <c r="A164" s="70" t="s">
        <v>53</v>
      </c>
      <c r="B164" s="71" t="s">
        <v>148</v>
      </c>
      <c r="C164" s="112">
        <v>3750000</v>
      </c>
      <c r="D164" s="112">
        <v>3400000</v>
      </c>
      <c r="E164" s="114"/>
      <c r="F164" s="114">
        <f t="shared" si="9"/>
        <v>3400000</v>
      </c>
      <c r="G164" s="114">
        <f t="shared" si="10"/>
        <v>350000</v>
      </c>
      <c r="H164" s="120">
        <f t="shared" si="11"/>
        <v>90.666666666666657</v>
      </c>
      <c r="I164" s="115" t="s">
        <v>60</v>
      </c>
    </row>
    <row r="165" spans="1:9" ht="18.75" hidden="1" customHeight="1">
      <c r="A165" s="70" t="s">
        <v>53</v>
      </c>
      <c r="B165" s="71" t="s">
        <v>133</v>
      </c>
      <c r="C165" s="112">
        <v>6600000</v>
      </c>
      <c r="D165" s="112">
        <v>4350000</v>
      </c>
      <c r="E165" s="114">
        <v>0</v>
      </c>
      <c r="F165" s="114">
        <f t="shared" si="9"/>
        <v>4350000</v>
      </c>
      <c r="G165" s="114">
        <f t="shared" si="10"/>
        <v>2250000</v>
      </c>
      <c r="H165" s="120">
        <f t="shared" si="11"/>
        <v>65.909090909090907</v>
      </c>
      <c r="I165" s="115" t="s">
        <v>60</v>
      </c>
    </row>
    <row r="166" spans="1:9" ht="18.75" hidden="1" customHeight="1">
      <c r="A166" s="82" t="s">
        <v>149</v>
      </c>
      <c r="B166" s="83" t="s">
        <v>150</v>
      </c>
      <c r="C166" s="139">
        <f>C167</f>
        <v>30000000</v>
      </c>
      <c r="D166" s="139">
        <f>D167</f>
        <v>0</v>
      </c>
      <c r="E166" s="114"/>
      <c r="F166" s="114">
        <f t="shared" si="9"/>
        <v>0</v>
      </c>
      <c r="G166" s="114">
        <f t="shared" si="10"/>
        <v>30000000</v>
      </c>
      <c r="H166" s="120">
        <f t="shared" si="11"/>
        <v>0</v>
      </c>
      <c r="I166" s="115" t="s">
        <v>60</v>
      </c>
    </row>
    <row r="167" spans="1:9" ht="18.75" hidden="1" customHeight="1">
      <c r="A167" s="75" t="s">
        <v>70</v>
      </c>
      <c r="B167" s="76" t="s">
        <v>71</v>
      </c>
      <c r="C167" s="121">
        <f>SUM(C168:C169)</f>
        <v>30000000</v>
      </c>
      <c r="D167" s="121">
        <f>SUM(D168:D169)</f>
        <v>0</v>
      </c>
      <c r="E167" s="121">
        <f>SUM(E168:E169)</f>
        <v>0</v>
      </c>
      <c r="F167" s="114">
        <f t="shared" si="9"/>
        <v>0</v>
      </c>
      <c r="G167" s="114">
        <f t="shared" si="10"/>
        <v>30000000</v>
      </c>
      <c r="H167" s="120">
        <f t="shared" si="11"/>
        <v>0</v>
      </c>
      <c r="I167" s="115" t="s">
        <v>60</v>
      </c>
    </row>
    <row r="168" spans="1:9" ht="42" hidden="1" customHeight="1">
      <c r="A168" s="70" t="s">
        <v>53</v>
      </c>
      <c r="B168" s="71" t="s">
        <v>151</v>
      </c>
      <c r="C168" s="112">
        <v>25200000</v>
      </c>
      <c r="D168" s="112">
        <v>0</v>
      </c>
      <c r="E168" s="123">
        <v>0</v>
      </c>
      <c r="F168" s="114">
        <f t="shared" si="9"/>
        <v>0</v>
      </c>
      <c r="G168" s="114">
        <f t="shared" si="10"/>
        <v>25200000</v>
      </c>
      <c r="H168" s="120">
        <f t="shared" si="11"/>
        <v>0</v>
      </c>
      <c r="I168" s="115" t="s">
        <v>60</v>
      </c>
    </row>
    <row r="169" spans="1:9" ht="28.5" hidden="1" customHeight="1">
      <c r="A169" s="70" t="s">
        <v>53</v>
      </c>
      <c r="B169" s="71" t="s">
        <v>151</v>
      </c>
      <c r="C169" s="112">
        <v>4800000</v>
      </c>
      <c r="D169" s="112">
        <v>0</v>
      </c>
      <c r="E169" s="123">
        <v>0</v>
      </c>
      <c r="F169" s="114">
        <f t="shared" si="9"/>
        <v>0</v>
      </c>
      <c r="G169" s="114">
        <f t="shared" si="10"/>
        <v>4800000</v>
      </c>
      <c r="H169" s="120">
        <f t="shared" si="11"/>
        <v>0</v>
      </c>
      <c r="I169" s="115" t="s">
        <v>60</v>
      </c>
    </row>
    <row r="170" spans="1:9" ht="18.75" hidden="1" customHeight="1">
      <c r="A170" s="82" t="s">
        <v>152</v>
      </c>
      <c r="B170" s="83" t="s">
        <v>153</v>
      </c>
      <c r="C170" s="139">
        <f>C171+C175</f>
        <v>65050000</v>
      </c>
      <c r="D170" s="139">
        <f>D171+D175</f>
        <v>23900000</v>
      </c>
      <c r="E170" s="140"/>
      <c r="F170" s="114">
        <f>E170+D170</f>
        <v>23900000</v>
      </c>
      <c r="G170" s="114">
        <f t="shared" si="10"/>
        <v>41150000</v>
      </c>
      <c r="H170" s="120">
        <f t="shared" si="11"/>
        <v>36.740968485780165</v>
      </c>
      <c r="I170" s="115" t="s">
        <v>60</v>
      </c>
    </row>
    <row r="171" spans="1:9" ht="28.5" hidden="1" customHeight="1">
      <c r="A171" s="75" t="s">
        <v>70</v>
      </c>
      <c r="B171" s="76" t="s">
        <v>71</v>
      </c>
      <c r="C171" s="121">
        <f>SUM(C172:C174)</f>
        <v>63400000</v>
      </c>
      <c r="D171" s="121">
        <f>SUM(D172:D174)</f>
        <v>22250000</v>
      </c>
      <c r="E171" s="121">
        <f>SUM(E172:E174)</f>
        <v>0</v>
      </c>
      <c r="F171" s="114">
        <f>E171+D171</f>
        <v>22250000</v>
      </c>
      <c r="G171" s="114">
        <f t="shared" si="10"/>
        <v>41150000</v>
      </c>
      <c r="H171" s="120">
        <f t="shared" si="11"/>
        <v>35.094637223974765</v>
      </c>
      <c r="I171" s="115" t="s">
        <v>60</v>
      </c>
    </row>
    <row r="172" spans="1:9" ht="41.25" hidden="1" customHeight="1">
      <c r="A172" s="70" t="s">
        <v>53</v>
      </c>
      <c r="B172" s="71" t="s">
        <v>154</v>
      </c>
      <c r="C172" s="112">
        <v>16200000</v>
      </c>
      <c r="D172" s="112">
        <v>2700000</v>
      </c>
      <c r="E172" s="113"/>
      <c r="F172" s="114">
        <f t="shared" ref="F172:F230" si="12">E172+D172</f>
        <v>2700000</v>
      </c>
      <c r="G172" s="114">
        <f t="shared" ref="G172:G235" si="13">C172-F172</f>
        <v>13500000</v>
      </c>
      <c r="H172" s="120">
        <f t="shared" ref="H172:H235" si="14">F172/C172*100</f>
        <v>16.666666666666664</v>
      </c>
      <c r="I172" s="115" t="s">
        <v>60</v>
      </c>
    </row>
    <row r="173" spans="1:9" ht="28.5" hidden="1" customHeight="1">
      <c r="A173" s="70" t="s">
        <v>53</v>
      </c>
      <c r="B173" s="71" t="s">
        <v>117</v>
      </c>
      <c r="C173" s="112">
        <v>25600000</v>
      </c>
      <c r="D173" s="112">
        <f>[6]real!$F$173</f>
        <v>14150000</v>
      </c>
      <c r="E173" s="112">
        <v>0</v>
      </c>
      <c r="F173" s="114">
        <f t="shared" si="12"/>
        <v>14150000</v>
      </c>
      <c r="G173" s="114">
        <f t="shared" si="13"/>
        <v>11450000</v>
      </c>
      <c r="H173" s="120">
        <f t="shared" si="14"/>
        <v>55.2734375</v>
      </c>
      <c r="I173" s="115" t="s">
        <v>60</v>
      </c>
    </row>
    <row r="174" spans="1:9" ht="28.5" hidden="1" customHeight="1">
      <c r="A174" s="70"/>
      <c r="B174" s="71" t="s">
        <v>117</v>
      </c>
      <c r="C174" s="112">
        <v>21600000</v>
      </c>
      <c r="D174" s="112">
        <f>[6]real!$F$174</f>
        <v>5400000</v>
      </c>
      <c r="E174" s="112">
        <v>0</v>
      </c>
      <c r="F174" s="114">
        <f t="shared" si="12"/>
        <v>5400000</v>
      </c>
      <c r="G174" s="114">
        <f t="shared" si="13"/>
        <v>16200000</v>
      </c>
      <c r="H174" s="120">
        <f t="shared" si="14"/>
        <v>25</v>
      </c>
      <c r="I174" s="115" t="s">
        <v>60</v>
      </c>
    </row>
    <row r="175" spans="1:9" ht="28.5" hidden="1" customHeight="1">
      <c r="A175" s="75" t="s">
        <v>77</v>
      </c>
      <c r="B175" s="76" t="s">
        <v>78</v>
      </c>
      <c r="C175" s="121">
        <f>SUM(C176:C177)</f>
        <v>1650000</v>
      </c>
      <c r="D175" s="121">
        <f>SUM(D176:D177)</f>
        <v>1650000</v>
      </c>
      <c r="E175" s="121">
        <f>SUM(E176:E177)</f>
        <v>0</v>
      </c>
      <c r="F175" s="132">
        <f>D175+E175</f>
        <v>1650000</v>
      </c>
      <c r="G175" s="132">
        <f>C175-F175</f>
        <v>0</v>
      </c>
      <c r="H175" s="133">
        <f t="shared" si="14"/>
        <v>100</v>
      </c>
      <c r="I175" s="134" t="s">
        <v>60</v>
      </c>
    </row>
    <row r="176" spans="1:9" ht="18.75" hidden="1" customHeight="1">
      <c r="A176" s="70" t="s">
        <v>53</v>
      </c>
      <c r="B176" s="71" t="s">
        <v>155</v>
      </c>
      <c r="C176" s="112">
        <v>300000</v>
      </c>
      <c r="D176" s="112">
        <v>300000</v>
      </c>
      <c r="E176" s="113"/>
      <c r="F176" s="114">
        <f t="shared" ref="F176:F177" si="15">D176+E176</f>
        <v>300000</v>
      </c>
      <c r="G176" s="114">
        <f t="shared" ref="G176:G177" si="16">C176-F176</f>
        <v>0</v>
      </c>
      <c r="H176" s="120">
        <f t="shared" si="14"/>
        <v>100</v>
      </c>
      <c r="I176" s="115" t="s">
        <v>60</v>
      </c>
    </row>
    <row r="177" spans="1:9" ht="18.75" hidden="1" customHeight="1">
      <c r="A177" s="70" t="s">
        <v>53</v>
      </c>
      <c r="B177" s="71" t="s">
        <v>156</v>
      </c>
      <c r="C177" s="112">
        <v>1350000</v>
      </c>
      <c r="D177" s="112">
        <v>1350000</v>
      </c>
      <c r="E177" s="113"/>
      <c r="F177" s="114">
        <f t="shared" si="15"/>
        <v>1350000</v>
      </c>
      <c r="G177" s="114">
        <f t="shared" si="16"/>
        <v>0</v>
      </c>
      <c r="H177" s="120">
        <f t="shared" si="14"/>
        <v>100</v>
      </c>
      <c r="I177" s="115" t="s">
        <v>60</v>
      </c>
    </row>
    <row r="178" spans="1:9" ht="18.75" hidden="1" customHeight="1">
      <c r="A178" s="82" t="s">
        <v>157</v>
      </c>
      <c r="B178" s="83" t="s">
        <v>158</v>
      </c>
      <c r="C178" s="139">
        <f>C179+C182</f>
        <v>20600000</v>
      </c>
      <c r="D178" s="139">
        <f>D179+D182</f>
        <v>3600000</v>
      </c>
      <c r="E178" s="140"/>
      <c r="F178" s="114">
        <f t="shared" si="12"/>
        <v>3600000</v>
      </c>
      <c r="G178" s="114">
        <f t="shared" si="13"/>
        <v>17000000</v>
      </c>
      <c r="H178" s="120">
        <f t="shared" si="14"/>
        <v>17.475728155339805</v>
      </c>
      <c r="I178" s="115" t="s">
        <v>60</v>
      </c>
    </row>
    <row r="179" spans="1:9" ht="18.75" hidden="1" customHeight="1">
      <c r="A179" s="75" t="s">
        <v>70</v>
      </c>
      <c r="B179" s="76" t="s">
        <v>71</v>
      </c>
      <c r="C179" s="121">
        <f>SUM(C180:C181)</f>
        <v>17600000</v>
      </c>
      <c r="D179" s="121">
        <f>SUM(D180:D181)</f>
        <v>3200000</v>
      </c>
      <c r="E179" s="121">
        <f>SUM(E180:E181)</f>
        <v>0</v>
      </c>
      <c r="F179" s="114">
        <f t="shared" si="12"/>
        <v>3200000</v>
      </c>
      <c r="G179" s="114">
        <f t="shared" si="13"/>
        <v>14400000</v>
      </c>
      <c r="H179" s="120">
        <f t="shared" si="14"/>
        <v>18.181818181818183</v>
      </c>
      <c r="I179" s="115" t="s">
        <v>60</v>
      </c>
    </row>
    <row r="180" spans="1:9" ht="18.75" hidden="1" customHeight="1">
      <c r="A180" s="70" t="s">
        <v>53</v>
      </c>
      <c r="B180" s="71" t="s">
        <v>159</v>
      </c>
      <c r="C180" s="112">
        <v>3600000</v>
      </c>
      <c r="D180" s="112"/>
      <c r="E180" s="114"/>
      <c r="F180" s="114">
        <f t="shared" si="12"/>
        <v>0</v>
      </c>
      <c r="G180" s="114">
        <f t="shared" si="13"/>
        <v>3600000</v>
      </c>
      <c r="H180" s="120">
        <f t="shared" si="14"/>
        <v>0</v>
      </c>
      <c r="I180" s="115" t="s">
        <v>60</v>
      </c>
    </row>
    <row r="181" spans="1:9" ht="28.5" hidden="1" customHeight="1">
      <c r="A181" s="70" t="s">
        <v>53</v>
      </c>
      <c r="B181" s="71" t="s">
        <v>117</v>
      </c>
      <c r="C181" s="112">
        <v>14000000</v>
      </c>
      <c r="D181" s="112">
        <v>3200000</v>
      </c>
      <c r="E181" s="114">
        <v>0</v>
      </c>
      <c r="F181" s="114">
        <f t="shared" si="12"/>
        <v>3200000</v>
      </c>
      <c r="G181" s="114">
        <f t="shared" si="13"/>
        <v>10800000</v>
      </c>
      <c r="H181" s="120">
        <f t="shared" si="14"/>
        <v>22.857142857142858</v>
      </c>
      <c r="I181" s="115" t="s">
        <v>60</v>
      </c>
    </row>
    <row r="182" spans="1:9" ht="18.75" hidden="1" customHeight="1">
      <c r="A182" s="75" t="s">
        <v>77</v>
      </c>
      <c r="B182" s="76" t="s">
        <v>78</v>
      </c>
      <c r="C182" s="121">
        <v>3000000</v>
      </c>
      <c r="D182" s="121">
        <f>SUM(D183:D184)</f>
        <v>400000</v>
      </c>
      <c r="E182" s="114"/>
      <c r="F182" s="114">
        <f t="shared" si="12"/>
        <v>400000</v>
      </c>
      <c r="G182" s="114">
        <f t="shared" si="13"/>
        <v>2600000</v>
      </c>
      <c r="H182" s="120">
        <f t="shared" si="14"/>
        <v>13.333333333333334</v>
      </c>
      <c r="I182" s="115" t="s">
        <v>60</v>
      </c>
    </row>
    <row r="183" spans="1:9" ht="18.75" hidden="1" customHeight="1">
      <c r="A183" s="70" t="s">
        <v>53</v>
      </c>
      <c r="B183" s="71" t="s">
        <v>160</v>
      </c>
      <c r="C183" s="112">
        <v>1200000</v>
      </c>
      <c r="D183" s="112"/>
      <c r="E183" s="113"/>
      <c r="F183" s="114">
        <f t="shared" si="12"/>
        <v>0</v>
      </c>
      <c r="G183" s="114">
        <f t="shared" si="13"/>
        <v>1200000</v>
      </c>
      <c r="H183" s="120">
        <f t="shared" si="14"/>
        <v>0</v>
      </c>
      <c r="I183" s="115" t="s">
        <v>60</v>
      </c>
    </row>
    <row r="184" spans="1:9" ht="18.75" hidden="1" customHeight="1">
      <c r="A184" s="70" t="s">
        <v>53</v>
      </c>
      <c r="B184" s="71" t="s">
        <v>161</v>
      </c>
      <c r="C184" s="112">
        <v>1800000</v>
      </c>
      <c r="D184" s="112">
        <v>400000</v>
      </c>
      <c r="E184" s="113"/>
      <c r="F184" s="114">
        <f t="shared" si="12"/>
        <v>400000</v>
      </c>
      <c r="G184" s="114">
        <f t="shared" si="13"/>
        <v>1400000</v>
      </c>
      <c r="H184" s="120">
        <f t="shared" si="14"/>
        <v>22.222222222222221</v>
      </c>
      <c r="I184" s="115" t="s">
        <v>60</v>
      </c>
    </row>
    <row r="185" spans="1:9" ht="18.75" hidden="1" customHeight="1">
      <c r="A185" s="82" t="s">
        <v>162</v>
      </c>
      <c r="B185" s="83" t="s">
        <v>266</v>
      </c>
      <c r="C185" s="139">
        <v>6500000</v>
      </c>
      <c r="D185" s="139">
        <f>D186+D188</f>
        <v>6500000</v>
      </c>
      <c r="E185" s="140"/>
      <c r="F185" s="114">
        <f t="shared" si="12"/>
        <v>6500000</v>
      </c>
      <c r="G185" s="114">
        <f t="shared" si="13"/>
        <v>0</v>
      </c>
      <c r="H185" s="120">
        <f t="shared" si="14"/>
        <v>100</v>
      </c>
      <c r="I185" s="115" t="s">
        <v>60</v>
      </c>
    </row>
    <row r="186" spans="1:9" ht="18.75" hidden="1" customHeight="1">
      <c r="A186" s="75" t="s">
        <v>70</v>
      </c>
      <c r="B186" s="76" t="s">
        <v>71</v>
      </c>
      <c r="C186" s="121">
        <v>5600000</v>
      </c>
      <c r="D186" s="121">
        <f>SUM(D187)</f>
        <v>5600000</v>
      </c>
      <c r="E186" s="141"/>
      <c r="F186" s="114">
        <f t="shared" si="12"/>
        <v>5600000</v>
      </c>
      <c r="G186" s="114">
        <f t="shared" si="13"/>
        <v>0</v>
      </c>
      <c r="H186" s="120">
        <f t="shared" si="14"/>
        <v>100</v>
      </c>
      <c r="I186" s="115" t="s">
        <v>60</v>
      </c>
    </row>
    <row r="187" spans="1:9" ht="18.75" hidden="1" customHeight="1">
      <c r="A187" s="70" t="s">
        <v>53</v>
      </c>
      <c r="B187" s="71" t="s">
        <v>163</v>
      </c>
      <c r="C187" s="112">
        <v>5600000</v>
      </c>
      <c r="D187" s="112">
        <v>5600000</v>
      </c>
      <c r="E187" s="113"/>
      <c r="F187" s="114">
        <f t="shared" si="12"/>
        <v>5600000</v>
      </c>
      <c r="G187" s="114">
        <f t="shared" si="13"/>
        <v>0</v>
      </c>
      <c r="H187" s="120">
        <f t="shared" si="14"/>
        <v>100</v>
      </c>
      <c r="I187" s="115" t="s">
        <v>60</v>
      </c>
    </row>
    <row r="188" spans="1:9" ht="18.75" hidden="1" customHeight="1">
      <c r="A188" s="75" t="s">
        <v>77</v>
      </c>
      <c r="B188" s="76" t="s">
        <v>78</v>
      </c>
      <c r="C188" s="121">
        <v>900000</v>
      </c>
      <c r="D188" s="121">
        <f>SUM(D189:D190)</f>
        <v>900000</v>
      </c>
      <c r="E188" s="141"/>
      <c r="F188" s="114">
        <f t="shared" si="12"/>
        <v>900000</v>
      </c>
      <c r="G188" s="114">
        <f t="shared" si="13"/>
        <v>0</v>
      </c>
      <c r="H188" s="120">
        <f t="shared" si="14"/>
        <v>100</v>
      </c>
      <c r="I188" s="115" t="s">
        <v>60</v>
      </c>
    </row>
    <row r="189" spans="1:9" ht="18.75" hidden="1" customHeight="1">
      <c r="A189" s="70" t="s">
        <v>53</v>
      </c>
      <c r="B189" s="71" t="s">
        <v>164</v>
      </c>
      <c r="C189" s="112">
        <v>300000</v>
      </c>
      <c r="D189" s="112">
        <v>300000</v>
      </c>
      <c r="E189" s="113"/>
      <c r="F189" s="114">
        <f t="shared" si="12"/>
        <v>300000</v>
      </c>
      <c r="G189" s="114">
        <f t="shared" si="13"/>
        <v>0</v>
      </c>
      <c r="H189" s="120">
        <f t="shared" si="14"/>
        <v>100</v>
      </c>
      <c r="I189" s="115" t="s">
        <v>60</v>
      </c>
    </row>
    <row r="190" spans="1:9" ht="18.75" hidden="1" customHeight="1">
      <c r="A190" s="70" t="s">
        <v>53</v>
      </c>
      <c r="B190" s="71" t="s">
        <v>165</v>
      </c>
      <c r="C190" s="112">
        <v>600000</v>
      </c>
      <c r="D190" s="112">
        <v>600000</v>
      </c>
      <c r="E190" s="113"/>
      <c r="F190" s="114">
        <f t="shared" si="12"/>
        <v>600000</v>
      </c>
      <c r="G190" s="114">
        <f t="shared" si="13"/>
        <v>0</v>
      </c>
      <c r="H190" s="120">
        <f t="shared" si="14"/>
        <v>100</v>
      </c>
      <c r="I190" s="115" t="s">
        <v>60</v>
      </c>
    </row>
    <row r="191" spans="1:9" ht="28.5" hidden="1" customHeight="1">
      <c r="A191" s="82" t="s">
        <v>166</v>
      </c>
      <c r="B191" s="83" t="s">
        <v>167</v>
      </c>
      <c r="C191" s="139">
        <f>C192+C194</f>
        <v>1350000</v>
      </c>
      <c r="D191" s="139">
        <f>D192+D194</f>
        <v>1100000</v>
      </c>
      <c r="E191" s="140"/>
      <c r="F191" s="114">
        <f>E191+D191</f>
        <v>1100000</v>
      </c>
      <c r="G191" s="114">
        <f t="shared" si="13"/>
        <v>250000</v>
      </c>
      <c r="H191" s="120">
        <f t="shared" si="14"/>
        <v>81.481481481481481</v>
      </c>
      <c r="I191" s="115" t="s">
        <v>60</v>
      </c>
    </row>
    <row r="192" spans="1:9" ht="28.5" hidden="1" customHeight="1">
      <c r="A192" s="75" t="s">
        <v>70</v>
      </c>
      <c r="B192" s="76" t="s">
        <v>71</v>
      </c>
      <c r="C192" s="121">
        <v>1000000</v>
      </c>
      <c r="D192" s="121">
        <f>SUM(D193)</f>
        <v>1000000</v>
      </c>
      <c r="E192" s="141"/>
      <c r="F192" s="114">
        <f t="shared" si="12"/>
        <v>1000000</v>
      </c>
      <c r="G192" s="114">
        <f t="shared" si="13"/>
        <v>0</v>
      </c>
      <c r="H192" s="120">
        <f t="shared" si="14"/>
        <v>100</v>
      </c>
      <c r="I192" s="115" t="s">
        <v>60</v>
      </c>
    </row>
    <row r="193" spans="1:9" ht="28.5" hidden="1" customHeight="1">
      <c r="A193" s="70" t="s">
        <v>53</v>
      </c>
      <c r="B193" s="71" t="s">
        <v>159</v>
      </c>
      <c r="C193" s="112">
        <v>1000000</v>
      </c>
      <c r="D193" s="112">
        <v>1000000</v>
      </c>
      <c r="E193" s="113"/>
      <c r="F193" s="114">
        <f t="shared" si="12"/>
        <v>1000000</v>
      </c>
      <c r="G193" s="114">
        <f t="shared" si="13"/>
        <v>0</v>
      </c>
      <c r="H193" s="120">
        <f t="shared" si="14"/>
        <v>100</v>
      </c>
      <c r="I193" s="115" t="s">
        <v>60</v>
      </c>
    </row>
    <row r="194" spans="1:9" ht="18.75" hidden="1" customHeight="1">
      <c r="A194" s="75" t="s">
        <v>77</v>
      </c>
      <c r="B194" s="76" t="s">
        <v>78</v>
      </c>
      <c r="C194" s="121">
        <f>SUM(C195:C196)</f>
        <v>350000</v>
      </c>
      <c r="D194" s="121">
        <f>SUM(D195:D196)</f>
        <v>100000</v>
      </c>
      <c r="E194" s="141"/>
      <c r="F194" s="114">
        <f t="shared" si="12"/>
        <v>100000</v>
      </c>
      <c r="G194" s="114">
        <f t="shared" si="13"/>
        <v>250000</v>
      </c>
      <c r="H194" s="120">
        <f t="shared" si="14"/>
        <v>28.571428571428569</v>
      </c>
      <c r="I194" s="115" t="s">
        <v>60</v>
      </c>
    </row>
    <row r="195" spans="1:9" ht="18.75" hidden="1" customHeight="1">
      <c r="A195" s="70" t="s">
        <v>53</v>
      </c>
      <c r="B195" s="71" t="s">
        <v>160</v>
      </c>
      <c r="C195" s="112">
        <v>150000</v>
      </c>
      <c r="D195" s="112">
        <v>0</v>
      </c>
      <c r="E195" s="113"/>
      <c r="F195" s="114">
        <f t="shared" si="12"/>
        <v>0</v>
      </c>
      <c r="G195" s="114">
        <f t="shared" si="13"/>
        <v>150000</v>
      </c>
      <c r="H195" s="120">
        <f t="shared" si="14"/>
        <v>0</v>
      </c>
      <c r="I195" s="115" t="s">
        <v>60</v>
      </c>
    </row>
    <row r="196" spans="1:9" ht="18.75" hidden="1" customHeight="1">
      <c r="A196" s="70" t="s">
        <v>53</v>
      </c>
      <c r="B196" s="71" t="s">
        <v>161</v>
      </c>
      <c r="C196" s="112">
        <v>200000</v>
      </c>
      <c r="D196" s="112">
        <v>100000</v>
      </c>
      <c r="E196" s="113"/>
      <c r="F196" s="114">
        <f t="shared" si="12"/>
        <v>100000</v>
      </c>
      <c r="G196" s="114">
        <f t="shared" si="13"/>
        <v>100000</v>
      </c>
      <c r="H196" s="120">
        <f t="shared" si="14"/>
        <v>50</v>
      </c>
      <c r="I196" s="115" t="s">
        <v>60</v>
      </c>
    </row>
    <row r="197" spans="1:9" ht="28.5" hidden="1" customHeight="1">
      <c r="A197" s="70" t="s">
        <v>168</v>
      </c>
      <c r="B197" s="71" t="s">
        <v>273</v>
      </c>
      <c r="C197" s="112">
        <f>C198+C200</f>
        <v>1150000</v>
      </c>
      <c r="D197" s="112">
        <f>D198+D200</f>
        <v>1100000</v>
      </c>
      <c r="E197" s="113"/>
      <c r="F197" s="114">
        <f t="shared" si="12"/>
        <v>1100000</v>
      </c>
      <c r="G197" s="114">
        <f t="shared" si="13"/>
        <v>50000</v>
      </c>
      <c r="H197" s="120">
        <f t="shared" si="14"/>
        <v>95.652173913043484</v>
      </c>
      <c r="I197" s="115" t="s">
        <v>60</v>
      </c>
    </row>
    <row r="198" spans="1:9" ht="18.75" hidden="1" customHeight="1">
      <c r="A198" s="75" t="s">
        <v>70</v>
      </c>
      <c r="B198" s="76" t="s">
        <v>71</v>
      </c>
      <c r="C198" s="121">
        <f>SUM(C199:C199)</f>
        <v>1000000</v>
      </c>
      <c r="D198" s="121">
        <f>SUM(D199:D199)</f>
        <v>1000000</v>
      </c>
      <c r="E198" s="141"/>
      <c r="F198" s="114">
        <f t="shared" si="12"/>
        <v>1000000</v>
      </c>
      <c r="G198" s="114">
        <f t="shared" si="13"/>
        <v>0</v>
      </c>
      <c r="H198" s="120">
        <f t="shared" si="14"/>
        <v>100</v>
      </c>
      <c r="I198" s="115" t="s">
        <v>60</v>
      </c>
    </row>
    <row r="199" spans="1:9" ht="28.5" hidden="1" customHeight="1">
      <c r="A199" s="70" t="s">
        <v>53</v>
      </c>
      <c r="B199" s="71" t="s">
        <v>117</v>
      </c>
      <c r="C199" s="112">
        <v>1000000</v>
      </c>
      <c r="D199" s="112">
        <v>1000000</v>
      </c>
      <c r="E199" s="113"/>
      <c r="F199" s="114">
        <f t="shared" si="12"/>
        <v>1000000</v>
      </c>
      <c r="G199" s="114">
        <f t="shared" si="13"/>
        <v>0</v>
      </c>
      <c r="H199" s="120">
        <f t="shared" si="14"/>
        <v>100</v>
      </c>
      <c r="I199" s="115" t="s">
        <v>60</v>
      </c>
    </row>
    <row r="200" spans="1:9" ht="25.5" hidden="1" customHeight="1">
      <c r="A200" s="75" t="s">
        <v>77</v>
      </c>
      <c r="B200" s="76" t="s">
        <v>78</v>
      </c>
      <c r="C200" s="121">
        <f>SUM(C201:C201)</f>
        <v>150000</v>
      </c>
      <c r="D200" s="121">
        <f>SUM(D201:D201)</f>
        <v>100000</v>
      </c>
      <c r="E200" s="141"/>
      <c r="F200" s="114">
        <f t="shared" si="12"/>
        <v>100000</v>
      </c>
      <c r="G200" s="114">
        <f t="shared" si="13"/>
        <v>50000</v>
      </c>
      <c r="H200" s="120">
        <f t="shared" si="14"/>
        <v>66.666666666666657</v>
      </c>
      <c r="I200" s="115" t="s">
        <v>60</v>
      </c>
    </row>
    <row r="201" spans="1:9" ht="18.75" hidden="1" customHeight="1">
      <c r="A201" s="70" t="s">
        <v>53</v>
      </c>
      <c r="B201" s="71" t="s">
        <v>161</v>
      </c>
      <c r="C201" s="112">
        <v>150000</v>
      </c>
      <c r="D201" s="112">
        <v>100000</v>
      </c>
      <c r="E201" s="113"/>
      <c r="F201" s="114">
        <f t="shared" si="12"/>
        <v>100000</v>
      </c>
      <c r="G201" s="114">
        <f t="shared" si="13"/>
        <v>50000</v>
      </c>
      <c r="H201" s="120">
        <f t="shared" si="14"/>
        <v>66.666666666666657</v>
      </c>
      <c r="I201" s="115" t="s">
        <v>60</v>
      </c>
    </row>
    <row r="202" spans="1:9" ht="18.75" customHeight="1">
      <c r="A202" s="142" t="s">
        <v>169</v>
      </c>
      <c r="B202" s="143" t="s">
        <v>170</v>
      </c>
      <c r="C202" s="144">
        <f>C204+C207+C210+C214+C217+C219+C223+C230+C233+C235+C237+C245+C248+C251+C254+C257+C259+C261+C265+C268+C270+C272+C277+C280+C282+C285+C292+C294+C299+C308+C312+C317+C319+C322+C324</f>
        <v>800462000</v>
      </c>
      <c r="D202" s="144">
        <f>D204+D207+D210+D214+D217+D219+D223+D230+D233+D235+D237+D245+D248+D251+D257+D259+D261+D265+D268+D270+D272+D277+D280+D282+D285+D292+D294+D299+D308+D312+D317+D319+D322+D324</f>
        <v>376278500</v>
      </c>
      <c r="E202" s="144">
        <f>E204+E207+E210+E214+E217+E219+E223+E230+E233+E235+E237+E245+E248+E251+E257+E259+E261+E265+E268+E270+E272+E277+E280+E282+E285+E292+E294+E299+E308+E312+E317+E319+E322+E324</f>
        <v>0</v>
      </c>
      <c r="F202" s="144">
        <f>F204+F207+F210+F214+F217+F219+F223+F230+F233+F235+F237+F245+F248+F251+F257+F259+F261+F265+F268+F270+F272+F277+F280+F282+F285+F292+F294+F299+F308+F312+F317+F319+F322+F324</f>
        <v>376278500</v>
      </c>
      <c r="G202" s="144">
        <f>G204+G207+G210+G214+G217+G219+G223+G230+G233+G235+G237+G245+G248+G251+G257+G259+G261+G265+G268+G270+G272+G277+G280+G282+G285+G292+G294+G299+G308+G312+G317+G319+G322+G324</f>
        <v>374183500</v>
      </c>
      <c r="H202" s="120">
        <f t="shared" si="14"/>
        <v>47.007665573131518</v>
      </c>
      <c r="I202" s="115" t="s">
        <v>60</v>
      </c>
    </row>
    <row r="203" spans="1:9" ht="18.75" hidden="1" customHeight="1">
      <c r="A203" s="82" t="s">
        <v>113</v>
      </c>
      <c r="B203" s="83" t="s">
        <v>114</v>
      </c>
      <c r="C203" s="139">
        <f>C204+C207+C210+C214</f>
        <v>56600000</v>
      </c>
      <c r="D203" s="139">
        <f>D204+D207+D210+D214</f>
        <v>42490000</v>
      </c>
      <c r="E203" s="140"/>
      <c r="F203" s="114">
        <f t="shared" si="12"/>
        <v>42490000</v>
      </c>
      <c r="G203" s="114">
        <f t="shared" si="13"/>
        <v>14110000</v>
      </c>
      <c r="H203" s="120">
        <f t="shared" si="14"/>
        <v>75.070671378091873</v>
      </c>
      <c r="I203" s="115" t="s">
        <v>60</v>
      </c>
    </row>
    <row r="204" spans="1:9" ht="18.75" hidden="1" customHeight="1">
      <c r="A204" s="75" t="s">
        <v>63</v>
      </c>
      <c r="B204" s="76" t="s">
        <v>64</v>
      </c>
      <c r="C204" s="121">
        <f>SUM(C205:C206)</f>
        <v>4100000</v>
      </c>
      <c r="D204" s="121">
        <f>SUM(D206:D206)</f>
        <v>1940000</v>
      </c>
      <c r="E204" s="121">
        <f>SUM(E206:E206)</f>
        <v>0</v>
      </c>
      <c r="F204" s="114">
        <f t="shared" si="12"/>
        <v>1940000</v>
      </c>
      <c r="G204" s="114">
        <f t="shared" si="13"/>
        <v>2160000</v>
      </c>
      <c r="H204" s="120">
        <f t="shared" si="14"/>
        <v>47.317073170731703</v>
      </c>
      <c r="I204" s="115" t="s">
        <v>60</v>
      </c>
    </row>
    <row r="205" spans="1:9" ht="28.5" hidden="1" customHeight="1">
      <c r="A205" s="75"/>
      <c r="B205" s="71" t="s">
        <v>171</v>
      </c>
      <c r="C205" s="112">
        <v>2160000</v>
      </c>
      <c r="D205" s="112">
        <f>[3]real!$F$206</f>
        <v>700000</v>
      </c>
      <c r="E205" s="114">
        <v>0</v>
      </c>
      <c r="F205" s="114">
        <f t="shared" si="12"/>
        <v>700000</v>
      </c>
      <c r="G205" s="114">
        <f t="shared" si="13"/>
        <v>1460000</v>
      </c>
      <c r="H205" s="120">
        <f t="shared" si="14"/>
        <v>32.407407407407405</v>
      </c>
      <c r="I205" s="115" t="s">
        <v>60</v>
      </c>
    </row>
    <row r="206" spans="1:9" ht="28.5" hidden="1" customHeight="1">
      <c r="A206" s="70" t="s">
        <v>53</v>
      </c>
      <c r="B206" s="71" t="s">
        <v>172</v>
      </c>
      <c r="C206" s="112">
        <v>1940000</v>
      </c>
      <c r="D206" s="112">
        <v>1940000</v>
      </c>
      <c r="E206" s="114"/>
      <c r="F206" s="114">
        <f t="shared" si="12"/>
        <v>1940000</v>
      </c>
      <c r="G206" s="114">
        <f t="shared" si="13"/>
        <v>0</v>
      </c>
      <c r="H206" s="120">
        <f t="shared" si="14"/>
        <v>100</v>
      </c>
      <c r="I206" s="115" t="s">
        <v>60</v>
      </c>
    </row>
    <row r="207" spans="1:9" ht="18.75" hidden="1" customHeight="1">
      <c r="A207" s="75" t="s">
        <v>70</v>
      </c>
      <c r="B207" s="76" t="s">
        <v>71</v>
      </c>
      <c r="C207" s="121">
        <f>SUM(C208:C209)</f>
        <v>21000000</v>
      </c>
      <c r="D207" s="121">
        <f>SUM(D208:D209)</f>
        <v>9050000</v>
      </c>
      <c r="E207" s="121">
        <f>SUM(E208:E209)</f>
        <v>0</v>
      </c>
      <c r="F207" s="114">
        <f t="shared" si="12"/>
        <v>9050000</v>
      </c>
      <c r="G207" s="114">
        <f t="shared" si="13"/>
        <v>11950000</v>
      </c>
      <c r="H207" s="120">
        <f t="shared" si="14"/>
        <v>43.095238095238095</v>
      </c>
      <c r="I207" s="115" t="s">
        <v>60</v>
      </c>
    </row>
    <row r="208" spans="1:9" ht="28.5" hidden="1" customHeight="1">
      <c r="A208" s="70" t="s">
        <v>53</v>
      </c>
      <c r="B208" s="71" t="s">
        <v>173</v>
      </c>
      <c r="C208" s="112">
        <v>1500000</v>
      </c>
      <c r="D208" s="112">
        <f>[3]real!$F$209</f>
        <v>1250000</v>
      </c>
      <c r="E208" s="114"/>
      <c r="F208" s="114">
        <f t="shared" si="12"/>
        <v>1250000</v>
      </c>
      <c r="G208" s="114">
        <f t="shared" si="13"/>
        <v>250000</v>
      </c>
      <c r="H208" s="120">
        <f t="shared" si="14"/>
        <v>83.333333333333343</v>
      </c>
      <c r="I208" s="115" t="s">
        <v>60</v>
      </c>
    </row>
    <row r="209" spans="1:9" ht="18.75" hidden="1" customHeight="1">
      <c r="A209" s="70"/>
      <c r="B209" s="71" t="s">
        <v>330</v>
      </c>
      <c r="C209" s="112">
        <v>19500000</v>
      </c>
      <c r="D209" s="112">
        <v>7800000</v>
      </c>
      <c r="E209" s="114">
        <v>0</v>
      </c>
      <c r="F209" s="114">
        <f t="shared" si="12"/>
        <v>7800000</v>
      </c>
      <c r="G209" s="114">
        <f t="shared" si="13"/>
        <v>11700000</v>
      </c>
      <c r="H209" s="120">
        <f t="shared" si="14"/>
        <v>40</v>
      </c>
      <c r="I209" s="115" t="s">
        <v>60</v>
      </c>
    </row>
    <row r="210" spans="1:9" ht="18.75" hidden="1" customHeight="1">
      <c r="A210" s="75" t="s">
        <v>77</v>
      </c>
      <c r="B210" s="76" t="s">
        <v>78</v>
      </c>
      <c r="C210" s="121">
        <f>SUM(C211:C213)</f>
        <v>7500000</v>
      </c>
      <c r="D210" s="121">
        <f>SUM(D211:D213)</f>
        <v>7500000</v>
      </c>
      <c r="E210" s="114"/>
      <c r="F210" s="114">
        <f t="shared" si="12"/>
        <v>7500000</v>
      </c>
      <c r="G210" s="114">
        <f t="shared" si="13"/>
        <v>0</v>
      </c>
      <c r="H210" s="120">
        <f t="shared" si="14"/>
        <v>100</v>
      </c>
      <c r="I210" s="115" t="s">
        <v>60</v>
      </c>
    </row>
    <row r="211" spans="1:9" ht="18.75" hidden="1" customHeight="1">
      <c r="A211" s="70" t="s">
        <v>53</v>
      </c>
      <c r="B211" s="71" t="s">
        <v>174</v>
      </c>
      <c r="C211" s="112">
        <v>800000</v>
      </c>
      <c r="D211" s="112">
        <v>800000</v>
      </c>
      <c r="E211" s="114"/>
      <c r="F211" s="114">
        <f t="shared" si="12"/>
        <v>800000</v>
      </c>
      <c r="G211" s="114">
        <f t="shared" si="13"/>
        <v>0</v>
      </c>
      <c r="H211" s="120">
        <f t="shared" si="14"/>
        <v>100</v>
      </c>
      <c r="I211" s="115" t="s">
        <v>60</v>
      </c>
    </row>
    <row r="212" spans="1:9" ht="28.5" hidden="1" customHeight="1">
      <c r="A212" s="70" t="s">
        <v>53</v>
      </c>
      <c r="B212" s="71" t="s">
        <v>175</v>
      </c>
      <c r="C212" s="112">
        <v>300000</v>
      </c>
      <c r="D212" s="112">
        <v>300000</v>
      </c>
      <c r="E212" s="113"/>
      <c r="F212" s="114">
        <f t="shared" si="12"/>
        <v>300000</v>
      </c>
      <c r="G212" s="114">
        <f t="shared" si="13"/>
        <v>0</v>
      </c>
      <c r="H212" s="120">
        <f t="shared" si="14"/>
        <v>100</v>
      </c>
      <c r="I212" s="115" t="s">
        <v>60</v>
      </c>
    </row>
    <row r="213" spans="1:9" ht="28.5" hidden="1" customHeight="1">
      <c r="A213" s="70" t="s">
        <v>53</v>
      </c>
      <c r="B213" s="71" t="s">
        <v>176</v>
      </c>
      <c r="C213" s="112">
        <v>6400000</v>
      </c>
      <c r="D213" s="112">
        <v>6400000</v>
      </c>
      <c r="E213" s="113"/>
      <c r="F213" s="114">
        <f t="shared" si="12"/>
        <v>6400000</v>
      </c>
      <c r="G213" s="114">
        <f t="shared" si="13"/>
        <v>0</v>
      </c>
      <c r="H213" s="120">
        <f t="shared" si="14"/>
        <v>100</v>
      </c>
      <c r="I213" s="115" t="s">
        <v>60</v>
      </c>
    </row>
    <row r="214" spans="1:9" ht="28.5" hidden="1" customHeight="1">
      <c r="A214" s="77" t="s">
        <v>89</v>
      </c>
      <c r="B214" s="78" t="s">
        <v>90</v>
      </c>
      <c r="C214" s="135">
        <f>SUM(C215)</f>
        <v>24000000</v>
      </c>
      <c r="D214" s="135">
        <f>SUM(D215)</f>
        <v>24000000</v>
      </c>
      <c r="E214" s="145"/>
      <c r="F214" s="114">
        <f t="shared" si="12"/>
        <v>24000000</v>
      </c>
      <c r="G214" s="114">
        <f t="shared" si="13"/>
        <v>0</v>
      </c>
      <c r="H214" s="120">
        <f t="shared" si="14"/>
        <v>100</v>
      </c>
      <c r="I214" s="115" t="s">
        <v>60</v>
      </c>
    </row>
    <row r="215" spans="1:9" ht="28.5" hidden="1" customHeight="1">
      <c r="A215" s="70" t="s">
        <v>53</v>
      </c>
      <c r="B215" s="71" t="s">
        <v>177</v>
      </c>
      <c r="C215" s="112">
        <v>24000000</v>
      </c>
      <c r="D215" s="122">
        <v>24000000</v>
      </c>
      <c r="E215" s="113"/>
      <c r="F215" s="114">
        <f t="shared" si="12"/>
        <v>24000000</v>
      </c>
      <c r="G215" s="114">
        <f t="shared" si="13"/>
        <v>0</v>
      </c>
      <c r="H215" s="120">
        <f t="shared" si="14"/>
        <v>100</v>
      </c>
      <c r="I215" s="115" t="s">
        <v>60</v>
      </c>
    </row>
    <row r="216" spans="1:9" ht="28.5" hidden="1" customHeight="1">
      <c r="A216" s="75" t="s">
        <v>121</v>
      </c>
      <c r="B216" s="76" t="s">
        <v>178</v>
      </c>
      <c r="C216" s="121">
        <f>C217+C219+C223+C230</f>
        <v>158025000</v>
      </c>
      <c r="D216" s="121">
        <f>D217+D219+D223+D230</f>
        <v>64980000</v>
      </c>
      <c r="E216" s="141"/>
      <c r="F216" s="114">
        <f t="shared" si="12"/>
        <v>64980000</v>
      </c>
      <c r="G216" s="114">
        <f t="shared" si="13"/>
        <v>93045000</v>
      </c>
      <c r="H216" s="120">
        <f t="shared" si="14"/>
        <v>41.120075937351686</v>
      </c>
      <c r="I216" s="115" t="s">
        <v>60</v>
      </c>
    </row>
    <row r="217" spans="1:9" ht="28.5" hidden="1" customHeight="1">
      <c r="A217" s="75" t="s">
        <v>63</v>
      </c>
      <c r="B217" s="76" t="s">
        <v>64</v>
      </c>
      <c r="C217" s="121">
        <f>SUM(C218:C218)</f>
        <v>1500000</v>
      </c>
      <c r="D217" s="121">
        <f>SUM(D218:D218)</f>
        <v>800000</v>
      </c>
      <c r="E217" s="121">
        <f>SUM(E218:E218)</f>
        <v>0</v>
      </c>
      <c r="F217" s="114">
        <f t="shared" si="12"/>
        <v>800000</v>
      </c>
      <c r="G217" s="114">
        <f t="shared" si="13"/>
        <v>700000</v>
      </c>
      <c r="H217" s="120">
        <f t="shared" si="14"/>
        <v>53.333333333333336</v>
      </c>
      <c r="I217" s="115" t="s">
        <v>60</v>
      </c>
    </row>
    <row r="218" spans="1:9" ht="28.5" hidden="1" customHeight="1">
      <c r="A218" s="70" t="s">
        <v>53</v>
      </c>
      <c r="B218" s="71" t="s">
        <v>180</v>
      </c>
      <c r="C218" s="112">
        <v>1500000</v>
      </c>
      <c r="D218" s="112">
        <v>800000</v>
      </c>
      <c r="E218" s="114">
        <v>0</v>
      </c>
      <c r="F218" s="114">
        <f t="shared" si="12"/>
        <v>800000</v>
      </c>
      <c r="G218" s="114">
        <f t="shared" si="13"/>
        <v>700000</v>
      </c>
      <c r="H218" s="120">
        <f t="shared" si="14"/>
        <v>53.333333333333336</v>
      </c>
      <c r="I218" s="115" t="s">
        <v>60</v>
      </c>
    </row>
    <row r="219" spans="1:9" ht="28.5" hidden="1" customHeight="1">
      <c r="A219" s="75" t="s">
        <v>70</v>
      </c>
      <c r="B219" s="76" t="s">
        <v>71</v>
      </c>
      <c r="C219" s="121">
        <f>SUM(C220:C222)</f>
        <v>22625000</v>
      </c>
      <c r="D219" s="121">
        <f>SUM(D220:D222)</f>
        <v>2000000</v>
      </c>
      <c r="E219" s="114"/>
      <c r="F219" s="114">
        <f t="shared" si="12"/>
        <v>2000000</v>
      </c>
      <c r="G219" s="114">
        <f t="shared" si="13"/>
        <v>20625000</v>
      </c>
      <c r="H219" s="120">
        <f t="shared" si="14"/>
        <v>8.8397790055248606</v>
      </c>
      <c r="I219" s="115" t="s">
        <v>60</v>
      </c>
    </row>
    <row r="220" spans="1:9" ht="28.5" hidden="1" customHeight="1">
      <c r="A220" s="70" t="s">
        <v>53</v>
      </c>
      <c r="B220" s="71" t="s">
        <v>181</v>
      </c>
      <c r="C220" s="112">
        <v>2000000</v>
      </c>
      <c r="D220" s="112">
        <v>2000000</v>
      </c>
      <c r="E220" s="113"/>
      <c r="F220" s="114">
        <f t="shared" si="12"/>
        <v>2000000</v>
      </c>
      <c r="G220" s="114">
        <f t="shared" si="13"/>
        <v>0</v>
      </c>
      <c r="H220" s="120">
        <f t="shared" si="14"/>
        <v>100</v>
      </c>
      <c r="I220" s="115" t="s">
        <v>60</v>
      </c>
    </row>
    <row r="221" spans="1:9" ht="28.5" hidden="1" customHeight="1">
      <c r="A221" s="70" t="s">
        <v>53</v>
      </c>
      <c r="B221" s="71" t="s">
        <v>182</v>
      </c>
      <c r="C221" s="112">
        <v>12375000</v>
      </c>
      <c r="D221" s="112"/>
      <c r="E221" s="113"/>
      <c r="F221" s="114">
        <f t="shared" si="12"/>
        <v>0</v>
      </c>
      <c r="G221" s="114">
        <f t="shared" si="13"/>
        <v>12375000</v>
      </c>
      <c r="H221" s="120">
        <f t="shared" si="14"/>
        <v>0</v>
      </c>
      <c r="I221" s="115" t="s">
        <v>60</v>
      </c>
    </row>
    <row r="222" spans="1:9" ht="18.75" hidden="1" customHeight="1">
      <c r="A222" s="70" t="s">
        <v>53</v>
      </c>
      <c r="B222" s="71" t="s">
        <v>183</v>
      </c>
      <c r="C222" s="112">
        <v>8250000</v>
      </c>
      <c r="D222" s="112"/>
      <c r="E222" s="113"/>
      <c r="F222" s="114">
        <f t="shared" si="12"/>
        <v>0</v>
      </c>
      <c r="G222" s="114">
        <f t="shared" si="13"/>
        <v>8250000</v>
      </c>
      <c r="H222" s="120">
        <f t="shared" si="14"/>
        <v>0</v>
      </c>
      <c r="I222" s="115" t="s">
        <v>60</v>
      </c>
    </row>
    <row r="223" spans="1:9" ht="18.75" hidden="1" customHeight="1">
      <c r="A223" s="75" t="s">
        <v>77</v>
      </c>
      <c r="B223" s="76" t="s">
        <v>78</v>
      </c>
      <c r="C223" s="121">
        <f>SUM(C224:C229)</f>
        <v>21700000</v>
      </c>
      <c r="D223" s="121">
        <f>SUM(D224:D229)</f>
        <v>8775000</v>
      </c>
      <c r="E223" s="141"/>
      <c r="F223" s="114">
        <f t="shared" si="12"/>
        <v>8775000</v>
      </c>
      <c r="G223" s="114">
        <f t="shared" si="13"/>
        <v>12925000</v>
      </c>
      <c r="H223" s="120">
        <f t="shared" si="14"/>
        <v>40.437788018433181</v>
      </c>
      <c r="I223" s="115" t="s">
        <v>60</v>
      </c>
    </row>
    <row r="224" spans="1:9" ht="38.25" hidden="1" customHeight="1">
      <c r="A224" s="70" t="s">
        <v>53</v>
      </c>
      <c r="B224" s="71" t="s">
        <v>185</v>
      </c>
      <c r="C224" s="112">
        <v>2100000</v>
      </c>
      <c r="D224" s="112">
        <v>2100000</v>
      </c>
      <c r="E224" s="113"/>
      <c r="F224" s="114">
        <f t="shared" si="12"/>
        <v>2100000</v>
      </c>
      <c r="G224" s="114">
        <f t="shared" si="13"/>
        <v>0</v>
      </c>
      <c r="H224" s="120">
        <f t="shared" si="14"/>
        <v>100</v>
      </c>
      <c r="I224" s="115" t="s">
        <v>60</v>
      </c>
    </row>
    <row r="225" spans="1:9" ht="39" hidden="1" customHeight="1">
      <c r="A225" s="70" t="s">
        <v>53</v>
      </c>
      <c r="B225" s="71" t="s">
        <v>186</v>
      </c>
      <c r="C225" s="112">
        <v>400000</v>
      </c>
      <c r="D225" s="112">
        <v>300000</v>
      </c>
      <c r="E225" s="113"/>
      <c r="F225" s="114">
        <f t="shared" si="12"/>
        <v>300000</v>
      </c>
      <c r="G225" s="114">
        <f t="shared" si="13"/>
        <v>100000</v>
      </c>
      <c r="H225" s="120">
        <f t="shared" si="14"/>
        <v>75</v>
      </c>
      <c r="I225" s="115" t="s">
        <v>60</v>
      </c>
    </row>
    <row r="226" spans="1:9" ht="36" hidden="1" customHeight="1">
      <c r="A226" s="70" t="s">
        <v>53</v>
      </c>
      <c r="B226" s="71" t="s">
        <v>187</v>
      </c>
      <c r="C226" s="112">
        <v>7200000</v>
      </c>
      <c r="D226" s="112">
        <v>2000000</v>
      </c>
      <c r="E226" s="113"/>
      <c r="F226" s="114">
        <f t="shared" si="12"/>
        <v>2000000</v>
      </c>
      <c r="G226" s="114">
        <f t="shared" si="13"/>
        <v>5200000</v>
      </c>
      <c r="H226" s="120">
        <f t="shared" si="14"/>
        <v>27.777777777777779</v>
      </c>
      <c r="I226" s="115" t="s">
        <v>60</v>
      </c>
    </row>
    <row r="227" spans="1:9" ht="41.25" hidden="1" customHeight="1">
      <c r="A227" s="70" t="s">
        <v>53</v>
      </c>
      <c r="B227" s="71" t="s">
        <v>188</v>
      </c>
      <c r="C227" s="112">
        <v>1100000</v>
      </c>
      <c r="D227" s="112"/>
      <c r="E227" s="113"/>
      <c r="F227" s="114">
        <f t="shared" si="12"/>
        <v>0</v>
      </c>
      <c r="G227" s="114">
        <f t="shared" si="13"/>
        <v>1100000</v>
      </c>
      <c r="H227" s="120">
        <f t="shared" si="14"/>
        <v>0</v>
      </c>
      <c r="I227" s="115" t="s">
        <v>60</v>
      </c>
    </row>
    <row r="228" spans="1:9" ht="35.25" hidden="1" customHeight="1">
      <c r="A228" s="70" t="s">
        <v>53</v>
      </c>
      <c r="B228" s="71" t="s">
        <v>189</v>
      </c>
      <c r="C228" s="112">
        <v>400000</v>
      </c>
      <c r="D228" s="112">
        <v>375000</v>
      </c>
      <c r="E228" s="113"/>
      <c r="F228" s="114">
        <f t="shared" si="12"/>
        <v>375000</v>
      </c>
      <c r="G228" s="114">
        <f t="shared" si="13"/>
        <v>25000</v>
      </c>
      <c r="H228" s="120">
        <f t="shared" si="14"/>
        <v>93.75</v>
      </c>
      <c r="I228" s="115" t="s">
        <v>60</v>
      </c>
    </row>
    <row r="229" spans="1:9" ht="44.25" hidden="1" customHeight="1">
      <c r="A229" s="70" t="s">
        <v>53</v>
      </c>
      <c r="B229" s="71" t="s">
        <v>190</v>
      </c>
      <c r="C229" s="112">
        <v>10500000</v>
      </c>
      <c r="D229" s="112">
        <v>4000000</v>
      </c>
      <c r="E229" s="113"/>
      <c r="F229" s="114">
        <f t="shared" si="12"/>
        <v>4000000</v>
      </c>
      <c r="G229" s="114">
        <f t="shared" si="13"/>
        <v>6500000</v>
      </c>
      <c r="H229" s="120">
        <f t="shared" si="14"/>
        <v>38.095238095238095</v>
      </c>
      <c r="I229" s="115" t="s">
        <v>60</v>
      </c>
    </row>
    <row r="230" spans="1:9" ht="18.75" hidden="1" customHeight="1">
      <c r="A230" s="75" t="s">
        <v>89</v>
      </c>
      <c r="B230" s="76" t="s">
        <v>90</v>
      </c>
      <c r="C230" s="121">
        <f>SUM(C231)</f>
        <v>112200000</v>
      </c>
      <c r="D230" s="121">
        <f>SUM(D231)</f>
        <v>53405000</v>
      </c>
      <c r="E230" s="121">
        <f>SUM(E231)</f>
        <v>0</v>
      </c>
      <c r="F230" s="114">
        <f t="shared" si="12"/>
        <v>53405000</v>
      </c>
      <c r="G230" s="114">
        <f t="shared" si="13"/>
        <v>58795000</v>
      </c>
      <c r="H230" s="120">
        <f t="shared" si="14"/>
        <v>47.598039215686271</v>
      </c>
      <c r="I230" s="115" t="s">
        <v>60</v>
      </c>
    </row>
    <row r="231" spans="1:9" ht="18.75" hidden="1" customHeight="1">
      <c r="A231" s="70" t="s">
        <v>53</v>
      </c>
      <c r="B231" s="71" t="s">
        <v>191</v>
      </c>
      <c r="C231" s="112">
        <v>112200000</v>
      </c>
      <c r="D231" s="112">
        <v>53405000</v>
      </c>
      <c r="E231" s="114">
        <v>0</v>
      </c>
      <c r="F231" s="114">
        <f>E231+D231</f>
        <v>53405000</v>
      </c>
      <c r="G231" s="114">
        <f t="shared" si="13"/>
        <v>58795000</v>
      </c>
      <c r="H231" s="120">
        <f t="shared" si="14"/>
        <v>47.598039215686271</v>
      </c>
      <c r="I231" s="115" t="s">
        <v>60</v>
      </c>
    </row>
    <row r="232" spans="1:9" ht="18.75" hidden="1" customHeight="1">
      <c r="A232" s="82" t="s">
        <v>125</v>
      </c>
      <c r="B232" s="83" t="s">
        <v>331</v>
      </c>
      <c r="C232" s="139">
        <f>C233+C235+C237</f>
        <v>38900000</v>
      </c>
      <c r="D232" s="139">
        <f>D233+D235+D237</f>
        <v>9050000</v>
      </c>
      <c r="E232" s="114"/>
      <c r="F232" s="114">
        <f t="shared" ref="F232:F295" si="17">E232+D232</f>
        <v>9050000</v>
      </c>
      <c r="G232" s="114">
        <f t="shared" si="13"/>
        <v>29850000</v>
      </c>
      <c r="H232" s="120">
        <f t="shared" si="14"/>
        <v>23.264781491002569</v>
      </c>
      <c r="I232" s="115" t="s">
        <v>60</v>
      </c>
    </row>
    <row r="233" spans="1:9" ht="18.75" hidden="1" customHeight="1">
      <c r="A233" s="75" t="s">
        <v>63</v>
      </c>
      <c r="B233" s="76" t="s">
        <v>64</v>
      </c>
      <c r="C233" s="121">
        <f>SUM(C234:C234)</f>
        <v>1500000</v>
      </c>
      <c r="D233" s="121">
        <f>SUM(D234:D234)</f>
        <v>1050000</v>
      </c>
      <c r="E233" s="141"/>
      <c r="F233" s="114">
        <f t="shared" si="17"/>
        <v>1050000</v>
      </c>
      <c r="G233" s="114">
        <f t="shared" si="13"/>
        <v>450000</v>
      </c>
      <c r="H233" s="120">
        <f t="shared" si="14"/>
        <v>70</v>
      </c>
      <c r="I233" s="115" t="s">
        <v>60</v>
      </c>
    </row>
    <row r="234" spans="1:9" ht="28.5" hidden="1" customHeight="1">
      <c r="A234" s="70" t="s">
        <v>53</v>
      </c>
      <c r="B234" s="71" t="s">
        <v>192</v>
      </c>
      <c r="C234" s="112">
        <v>1500000</v>
      </c>
      <c r="D234" s="112">
        <v>1050000</v>
      </c>
      <c r="E234" s="114"/>
      <c r="F234" s="114">
        <f t="shared" si="17"/>
        <v>1050000</v>
      </c>
      <c r="G234" s="114">
        <f t="shared" si="13"/>
        <v>450000</v>
      </c>
      <c r="H234" s="120">
        <f t="shared" si="14"/>
        <v>70</v>
      </c>
      <c r="I234" s="115" t="s">
        <v>60</v>
      </c>
    </row>
    <row r="235" spans="1:9" ht="18.75" hidden="1" customHeight="1">
      <c r="A235" s="75" t="s">
        <v>70</v>
      </c>
      <c r="B235" s="76" t="s">
        <v>71</v>
      </c>
      <c r="C235" s="121">
        <f>SUM(C236:C236)</f>
        <v>21700000</v>
      </c>
      <c r="D235" s="121">
        <f>SUM(D236:D236)</f>
        <v>4100000</v>
      </c>
      <c r="E235" s="114"/>
      <c r="F235" s="114">
        <f t="shared" si="17"/>
        <v>4100000</v>
      </c>
      <c r="G235" s="114">
        <f t="shared" si="13"/>
        <v>17600000</v>
      </c>
      <c r="H235" s="120">
        <f t="shared" si="14"/>
        <v>18.894009216589861</v>
      </c>
      <c r="I235" s="115" t="s">
        <v>60</v>
      </c>
    </row>
    <row r="236" spans="1:9" ht="18.75" hidden="1" customHeight="1">
      <c r="A236" s="70" t="s">
        <v>53</v>
      </c>
      <c r="B236" s="71" t="s">
        <v>193</v>
      </c>
      <c r="C236" s="112">
        <v>21700000</v>
      </c>
      <c r="D236" s="112">
        <v>4100000</v>
      </c>
      <c r="E236" s="113"/>
      <c r="F236" s="114">
        <f t="shared" si="17"/>
        <v>4100000</v>
      </c>
      <c r="G236" s="114">
        <f t="shared" ref="G236:G299" si="18">C236-F236</f>
        <v>17600000</v>
      </c>
      <c r="H236" s="120">
        <f t="shared" ref="H236:H299" si="19">F236/C236*100</f>
        <v>18.894009216589861</v>
      </c>
      <c r="I236" s="115" t="s">
        <v>60</v>
      </c>
    </row>
    <row r="237" spans="1:9" ht="18.75" hidden="1" customHeight="1">
      <c r="A237" s="75" t="s">
        <v>77</v>
      </c>
      <c r="B237" s="76" t="s">
        <v>78</v>
      </c>
      <c r="C237" s="121">
        <f>SUM(C238:C243)</f>
        <v>15700000</v>
      </c>
      <c r="D237" s="121">
        <f>SUM(D238:D243)</f>
        <v>3900000</v>
      </c>
      <c r="E237" s="141"/>
      <c r="F237" s="114">
        <f t="shared" si="17"/>
        <v>3900000</v>
      </c>
      <c r="G237" s="114">
        <f t="shared" si="18"/>
        <v>11800000</v>
      </c>
      <c r="H237" s="120">
        <f t="shared" si="19"/>
        <v>24.840764331210192</v>
      </c>
      <c r="I237" s="115" t="s">
        <v>60</v>
      </c>
    </row>
    <row r="238" spans="1:9" ht="28.5" hidden="1" customHeight="1">
      <c r="A238" s="70" t="s">
        <v>53</v>
      </c>
      <c r="B238" s="71" t="s">
        <v>194</v>
      </c>
      <c r="C238" s="112">
        <v>1100000</v>
      </c>
      <c r="D238" s="112">
        <v>0</v>
      </c>
      <c r="E238" s="113"/>
      <c r="F238" s="114">
        <f t="shared" si="17"/>
        <v>0</v>
      </c>
      <c r="G238" s="114">
        <f t="shared" si="18"/>
        <v>1100000</v>
      </c>
      <c r="H238" s="120">
        <f t="shared" si="19"/>
        <v>0</v>
      </c>
      <c r="I238" s="115" t="s">
        <v>60</v>
      </c>
    </row>
    <row r="239" spans="1:9" ht="28.5" hidden="1" customHeight="1">
      <c r="A239" s="70" t="s">
        <v>53</v>
      </c>
      <c r="B239" s="71" t="s">
        <v>195</v>
      </c>
      <c r="C239" s="112">
        <v>2200000</v>
      </c>
      <c r="D239" s="112">
        <v>0</v>
      </c>
      <c r="E239" s="113"/>
      <c r="F239" s="114">
        <f t="shared" si="17"/>
        <v>0</v>
      </c>
      <c r="G239" s="114">
        <f t="shared" si="18"/>
        <v>2200000</v>
      </c>
      <c r="H239" s="120">
        <f t="shared" si="19"/>
        <v>0</v>
      </c>
      <c r="I239" s="115" t="s">
        <v>60</v>
      </c>
    </row>
    <row r="240" spans="1:9" ht="18.75" hidden="1" customHeight="1">
      <c r="A240" s="70" t="s">
        <v>53</v>
      </c>
      <c r="B240" s="71" t="s">
        <v>196</v>
      </c>
      <c r="C240" s="112">
        <v>4000000</v>
      </c>
      <c r="D240" s="112">
        <v>1000000</v>
      </c>
      <c r="E240" s="113"/>
      <c r="F240" s="114">
        <f t="shared" si="17"/>
        <v>1000000</v>
      </c>
      <c r="G240" s="114">
        <f t="shared" si="18"/>
        <v>3000000</v>
      </c>
      <c r="H240" s="120">
        <f t="shared" si="19"/>
        <v>25</v>
      </c>
      <c r="I240" s="115" t="s">
        <v>60</v>
      </c>
    </row>
    <row r="241" spans="1:9" ht="28.5" hidden="1" customHeight="1">
      <c r="A241" s="70" t="s">
        <v>53</v>
      </c>
      <c r="B241" s="71" t="s">
        <v>197</v>
      </c>
      <c r="C241" s="112">
        <v>900000</v>
      </c>
      <c r="D241" s="112">
        <v>900000</v>
      </c>
      <c r="E241" s="113"/>
      <c r="F241" s="114">
        <f t="shared" si="17"/>
        <v>900000</v>
      </c>
      <c r="G241" s="114">
        <f t="shared" si="18"/>
        <v>0</v>
      </c>
      <c r="H241" s="120">
        <f t="shared" si="19"/>
        <v>100</v>
      </c>
      <c r="I241" s="115" t="s">
        <v>60</v>
      </c>
    </row>
    <row r="242" spans="1:9" ht="18.75" hidden="1" customHeight="1">
      <c r="A242" s="70" t="s">
        <v>53</v>
      </c>
      <c r="B242" s="71" t="s">
        <v>198</v>
      </c>
      <c r="C242" s="112">
        <v>6000000</v>
      </c>
      <c r="D242" s="112">
        <v>2000000</v>
      </c>
      <c r="E242" s="113"/>
      <c r="F242" s="114">
        <f t="shared" si="17"/>
        <v>2000000</v>
      </c>
      <c r="G242" s="114">
        <f t="shared" si="18"/>
        <v>4000000</v>
      </c>
      <c r="H242" s="120">
        <f t="shared" si="19"/>
        <v>33.333333333333329</v>
      </c>
      <c r="I242" s="115" t="s">
        <v>60</v>
      </c>
    </row>
    <row r="243" spans="1:9" ht="18.75" hidden="1" customHeight="1">
      <c r="A243" s="70" t="s">
        <v>53</v>
      </c>
      <c r="B243" s="71" t="s">
        <v>199</v>
      </c>
      <c r="C243" s="112">
        <v>1500000</v>
      </c>
      <c r="D243" s="112"/>
      <c r="E243" s="113"/>
      <c r="F243" s="114">
        <f t="shared" si="17"/>
        <v>0</v>
      </c>
      <c r="G243" s="114">
        <f t="shared" si="18"/>
        <v>1500000</v>
      </c>
      <c r="H243" s="120">
        <f t="shared" si="19"/>
        <v>0</v>
      </c>
      <c r="I243" s="115" t="s">
        <v>60</v>
      </c>
    </row>
    <row r="244" spans="1:9" ht="18.75" hidden="1" customHeight="1">
      <c r="A244" s="82" t="s">
        <v>129</v>
      </c>
      <c r="B244" s="83" t="s">
        <v>130</v>
      </c>
      <c r="C244" s="139">
        <f>C245+C248+C251</f>
        <v>27600000</v>
      </c>
      <c r="D244" s="139">
        <f>D245+D248+D251</f>
        <v>7500000</v>
      </c>
      <c r="E244" s="140"/>
      <c r="F244" s="114">
        <f t="shared" si="17"/>
        <v>7500000</v>
      </c>
      <c r="G244" s="114">
        <f t="shared" si="18"/>
        <v>20100000</v>
      </c>
      <c r="H244" s="120">
        <f t="shared" si="19"/>
        <v>27.173913043478258</v>
      </c>
      <c r="I244" s="115" t="s">
        <v>60</v>
      </c>
    </row>
    <row r="245" spans="1:9" ht="18.75" hidden="1" customHeight="1">
      <c r="A245" s="75" t="s">
        <v>63</v>
      </c>
      <c r="B245" s="76" t="s">
        <v>64</v>
      </c>
      <c r="C245" s="121">
        <f>SUM(C246:C247)</f>
        <v>5100000</v>
      </c>
      <c r="D245" s="121">
        <f>SUM(D246:D247)</f>
        <v>0</v>
      </c>
      <c r="E245" s="141"/>
      <c r="F245" s="114">
        <f t="shared" si="17"/>
        <v>0</v>
      </c>
      <c r="G245" s="114">
        <f t="shared" si="18"/>
        <v>5100000</v>
      </c>
      <c r="H245" s="120">
        <f t="shared" si="19"/>
        <v>0</v>
      </c>
      <c r="I245" s="115" t="s">
        <v>60</v>
      </c>
    </row>
    <row r="246" spans="1:9" ht="18.75" hidden="1" customHeight="1">
      <c r="A246" s="70" t="s">
        <v>53</v>
      </c>
      <c r="B246" s="71" t="s">
        <v>179</v>
      </c>
      <c r="C246" s="112">
        <v>4500000</v>
      </c>
      <c r="D246" s="112">
        <v>0</v>
      </c>
      <c r="E246" s="113"/>
      <c r="F246" s="114">
        <f t="shared" si="17"/>
        <v>0</v>
      </c>
      <c r="G246" s="114">
        <f t="shared" si="18"/>
        <v>4500000</v>
      </c>
      <c r="H246" s="120">
        <f t="shared" si="19"/>
        <v>0</v>
      </c>
      <c r="I246" s="115" t="s">
        <v>60</v>
      </c>
    </row>
    <row r="247" spans="1:9" ht="18.75" hidden="1" customHeight="1">
      <c r="A247" s="70" t="s">
        <v>53</v>
      </c>
      <c r="B247" s="71" t="s">
        <v>192</v>
      </c>
      <c r="C247" s="112">
        <v>600000</v>
      </c>
      <c r="D247" s="112">
        <v>0</v>
      </c>
      <c r="E247" s="113"/>
      <c r="F247" s="114">
        <f t="shared" si="17"/>
        <v>0</v>
      </c>
      <c r="G247" s="114">
        <f t="shared" si="18"/>
        <v>600000</v>
      </c>
      <c r="H247" s="120">
        <f t="shared" si="19"/>
        <v>0</v>
      </c>
      <c r="I247" s="115" t="s">
        <v>60</v>
      </c>
    </row>
    <row r="248" spans="1:9" ht="18.75" hidden="1" customHeight="1">
      <c r="A248" s="75" t="s">
        <v>70</v>
      </c>
      <c r="B248" s="76" t="s">
        <v>71</v>
      </c>
      <c r="C248" s="121">
        <f>SUM(C249:C250)</f>
        <v>14100000</v>
      </c>
      <c r="D248" s="121">
        <f>SUM(D249:D250)</f>
        <v>4900000</v>
      </c>
      <c r="E248" s="141"/>
      <c r="F248" s="114">
        <f t="shared" si="17"/>
        <v>4900000</v>
      </c>
      <c r="G248" s="114">
        <f t="shared" si="18"/>
        <v>9200000</v>
      </c>
      <c r="H248" s="120">
        <f t="shared" si="19"/>
        <v>34.751773049645394</v>
      </c>
      <c r="I248" s="115" t="s">
        <v>60</v>
      </c>
    </row>
    <row r="249" spans="1:9" ht="18.75" hidden="1" customHeight="1">
      <c r="A249" s="70" t="s">
        <v>53</v>
      </c>
      <c r="B249" s="71" t="s">
        <v>200</v>
      </c>
      <c r="C249" s="112">
        <v>4900000</v>
      </c>
      <c r="D249" s="112">
        <v>4900000</v>
      </c>
      <c r="E249" s="113"/>
      <c r="F249" s="114">
        <f t="shared" si="17"/>
        <v>4900000</v>
      </c>
      <c r="G249" s="114">
        <f t="shared" si="18"/>
        <v>0</v>
      </c>
      <c r="H249" s="120">
        <f t="shared" si="19"/>
        <v>100</v>
      </c>
      <c r="I249" s="115" t="s">
        <v>60</v>
      </c>
    </row>
    <row r="250" spans="1:9" ht="18.75" hidden="1" customHeight="1">
      <c r="A250" s="70"/>
      <c r="B250" s="124" t="s">
        <v>330</v>
      </c>
      <c r="C250" s="112">
        <v>9200000</v>
      </c>
      <c r="D250" s="112"/>
      <c r="E250" s="113"/>
      <c r="F250" s="114">
        <f t="shared" si="17"/>
        <v>0</v>
      </c>
      <c r="G250" s="114">
        <f t="shared" si="18"/>
        <v>9200000</v>
      </c>
      <c r="H250" s="120">
        <f t="shared" si="19"/>
        <v>0</v>
      </c>
      <c r="I250" s="115" t="s">
        <v>60</v>
      </c>
    </row>
    <row r="251" spans="1:9" ht="28.5" hidden="1" customHeight="1">
      <c r="A251" s="75" t="s">
        <v>77</v>
      </c>
      <c r="B251" s="76" t="s">
        <v>78</v>
      </c>
      <c r="C251" s="121">
        <f>SUM(C252:C253)</f>
        <v>8400000</v>
      </c>
      <c r="D251" s="121">
        <f>SUM(D252:D253)</f>
        <v>2600000</v>
      </c>
      <c r="E251" s="141"/>
      <c r="F251" s="114">
        <f t="shared" si="17"/>
        <v>2600000</v>
      </c>
      <c r="G251" s="114">
        <f t="shared" si="18"/>
        <v>5800000</v>
      </c>
      <c r="H251" s="120">
        <f t="shared" si="19"/>
        <v>30.952380952380953</v>
      </c>
      <c r="I251" s="115" t="s">
        <v>60</v>
      </c>
    </row>
    <row r="252" spans="1:9" ht="51.75" hidden="1" customHeight="1">
      <c r="A252" s="70" t="s">
        <v>53</v>
      </c>
      <c r="B252" s="71" t="s">
        <v>201</v>
      </c>
      <c r="C252" s="112">
        <v>4000000</v>
      </c>
      <c r="D252" s="112">
        <v>1500000</v>
      </c>
      <c r="E252" s="113"/>
      <c r="F252" s="114">
        <f t="shared" si="17"/>
        <v>1500000</v>
      </c>
      <c r="G252" s="114">
        <f t="shared" si="18"/>
        <v>2500000</v>
      </c>
      <c r="H252" s="120">
        <f t="shared" si="19"/>
        <v>37.5</v>
      </c>
      <c r="I252" s="115" t="s">
        <v>60</v>
      </c>
    </row>
    <row r="253" spans="1:9" ht="40.5" hidden="1" customHeight="1">
      <c r="A253" s="70" t="s">
        <v>53</v>
      </c>
      <c r="B253" s="71" t="s">
        <v>202</v>
      </c>
      <c r="C253" s="112">
        <v>4400000</v>
      </c>
      <c r="D253" s="112">
        <v>1100000</v>
      </c>
      <c r="E253" s="113"/>
      <c r="F253" s="114">
        <f t="shared" si="17"/>
        <v>1100000</v>
      </c>
      <c r="G253" s="114">
        <f t="shared" si="18"/>
        <v>3300000</v>
      </c>
      <c r="H253" s="120">
        <f t="shared" si="19"/>
        <v>25</v>
      </c>
      <c r="I253" s="115" t="s">
        <v>60</v>
      </c>
    </row>
    <row r="254" spans="1:9" ht="28.5" hidden="1" customHeight="1">
      <c r="A254" s="75" t="s">
        <v>89</v>
      </c>
      <c r="B254" s="76" t="s">
        <v>90</v>
      </c>
      <c r="C254" s="121">
        <v>50000000</v>
      </c>
      <c r="D254" s="121">
        <f>SUM(D255)</f>
        <v>25504000</v>
      </c>
      <c r="E254" s="141"/>
      <c r="F254" s="114">
        <f t="shared" si="17"/>
        <v>25504000</v>
      </c>
      <c r="G254" s="114">
        <f t="shared" si="18"/>
        <v>24496000</v>
      </c>
      <c r="H254" s="120">
        <f t="shared" si="19"/>
        <v>51.007999999999996</v>
      </c>
      <c r="I254" s="115" t="s">
        <v>60</v>
      </c>
    </row>
    <row r="255" spans="1:9" ht="28.5" hidden="1" customHeight="1">
      <c r="A255" s="70" t="s">
        <v>53</v>
      </c>
      <c r="B255" s="71" t="s">
        <v>191</v>
      </c>
      <c r="C255" s="112">
        <v>50000000</v>
      </c>
      <c r="D255" s="112">
        <v>25504000</v>
      </c>
      <c r="E255" s="113"/>
      <c r="F255" s="114">
        <f t="shared" si="17"/>
        <v>25504000</v>
      </c>
      <c r="G255" s="114">
        <f t="shared" si="18"/>
        <v>24496000</v>
      </c>
      <c r="H255" s="120">
        <f t="shared" si="19"/>
        <v>51.007999999999996</v>
      </c>
      <c r="I255" s="115" t="s">
        <v>60</v>
      </c>
    </row>
    <row r="256" spans="1:9" ht="28.5" hidden="1" customHeight="1">
      <c r="A256" s="82" t="s">
        <v>135</v>
      </c>
      <c r="B256" s="83" t="s">
        <v>204</v>
      </c>
      <c r="C256" s="139">
        <f>C257+C259+C261+C265</f>
        <v>30487000</v>
      </c>
      <c r="D256" s="139">
        <f>D257+D259+D261+D265</f>
        <v>5385000</v>
      </c>
      <c r="E256" s="140"/>
      <c r="F256" s="114">
        <f t="shared" si="17"/>
        <v>5385000</v>
      </c>
      <c r="G256" s="114">
        <f t="shared" si="18"/>
        <v>25102000</v>
      </c>
      <c r="H256" s="120">
        <f t="shared" si="19"/>
        <v>17.66326631023059</v>
      </c>
      <c r="I256" s="115" t="s">
        <v>60</v>
      </c>
    </row>
    <row r="257" spans="1:9" ht="18.75" hidden="1" customHeight="1">
      <c r="A257" s="75" t="s">
        <v>63</v>
      </c>
      <c r="B257" s="76" t="s">
        <v>64</v>
      </c>
      <c r="C257" s="121">
        <f>SUM(C258:C258)</f>
        <v>300000</v>
      </c>
      <c r="D257" s="121">
        <f>SUM(D258:D258)</f>
        <v>300000</v>
      </c>
      <c r="E257" s="141"/>
      <c r="F257" s="114">
        <f t="shared" si="17"/>
        <v>300000</v>
      </c>
      <c r="G257" s="114">
        <f t="shared" si="18"/>
        <v>0</v>
      </c>
      <c r="H257" s="120">
        <f t="shared" si="19"/>
        <v>100</v>
      </c>
      <c r="I257" s="115" t="s">
        <v>60</v>
      </c>
    </row>
    <row r="258" spans="1:9" ht="28.5" hidden="1" customHeight="1">
      <c r="A258" s="70" t="s">
        <v>53</v>
      </c>
      <c r="B258" s="71" t="s">
        <v>205</v>
      </c>
      <c r="C258" s="112">
        <v>300000</v>
      </c>
      <c r="D258" s="112">
        <v>300000</v>
      </c>
      <c r="E258" s="113"/>
      <c r="F258" s="114">
        <f t="shared" si="17"/>
        <v>300000</v>
      </c>
      <c r="G258" s="114">
        <f t="shared" si="18"/>
        <v>0</v>
      </c>
      <c r="H258" s="120">
        <f t="shared" si="19"/>
        <v>100</v>
      </c>
      <c r="I258" s="115" t="s">
        <v>60</v>
      </c>
    </row>
    <row r="259" spans="1:9" ht="18.75" hidden="1" customHeight="1">
      <c r="A259" s="75" t="s">
        <v>70</v>
      </c>
      <c r="B259" s="76" t="s">
        <v>71</v>
      </c>
      <c r="C259" s="121">
        <f>SUM(C260:C260)</f>
        <v>12800000</v>
      </c>
      <c r="D259" s="121">
        <f>SUM(D260:D260)</f>
        <v>2600000</v>
      </c>
      <c r="E259" s="141"/>
      <c r="F259" s="114">
        <f t="shared" si="17"/>
        <v>2600000</v>
      </c>
      <c r="G259" s="114">
        <f t="shared" si="18"/>
        <v>10200000</v>
      </c>
      <c r="H259" s="120">
        <f t="shared" si="19"/>
        <v>20.3125</v>
      </c>
      <c r="I259" s="115" t="s">
        <v>60</v>
      </c>
    </row>
    <row r="260" spans="1:9" ht="18.75" hidden="1" customHeight="1">
      <c r="A260" s="70" t="s">
        <v>53</v>
      </c>
      <c r="B260" s="71" t="s">
        <v>206</v>
      </c>
      <c r="C260" s="112">
        <v>12800000</v>
      </c>
      <c r="D260" s="112">
        <v>2600000</v>
      </c>
      <c r="E260" s="113"/>
      <c r="F260" s="114">
        <f t="shared" si="17"/>
        <v>2600000</v>
      </c>
      <c r="G260" s="114">
        <f t="shared" si="18"/>
        <v>10200000</v>
      </c>
      <c r="H260" s="120">
        <f t="shared" si="19"/>
        <v>20.3125</v>
      </c>
      <c r="I260" s="115" t="s">
        <v>60</v>
      </c>
    </row>
    <row r="261" spans="1:9" ht="18.75" hidden="1" customHeight="1">
      <c r="A261" s="75" t="s">
        <v>77</v>
      </c>
      <c r="B261" s="76" t="s">
        <v>78</v>
      </c>
      <c r="C261" s="121">
        <f>SUM(C262:C264)</f>
        <v>11300000</v>
      </c>
      <c r="D261" s="121">
        <f>SUM(D262:D264)</f>
        <v>1900000</v>
      </c>
      <c r="E261" s="141"/>
      <c r="F261" s="114">
        <f t="shared" si="17"/>
        <v>1900000</v>
      </c>
      <c r="G261" s="114">
        <f t="shared" si="18"/>
        <v>9400000</v>
      </c>
      <c r="H261" s="120">
        <f t="shared" si="19"/>
        <v>16.814159292035399</v>
      </c>
      <c r="I261" s="115" t="s">
        <v>60</v>
      </c>
    </row>
    <row r="262" spans="1:9" ht="28.5" hidden="1" customHeight="1">
      <c r="A262" s="70" t="s">
        <v>53</v>
      </c>
      <c r="B262" s="71" t="s">
        <v>207</v>
      </c>
      <c r="C262" s="112">
        <v>5400000</v>
      </c>
      <c r="D262" s="112">
        <v>600000</v>
      </c>
      <c r="E262" s="113"/>
      <c r="F262" s="114">
        <f t="shared" si="17"/>
        <v>600000</v>
      </c>
      <c r="G262" s="114">
        <f t="shared" si="18"/>
        <v>4800000</v>
      </c>
      <c r="H262" s="120">
        <f t="shared" si="19"/>
        <v>11.111111111111111</v>
      </c>
      <c r="I262" s="115" t="s">
        <v>60</v>
      </c>
    </row>
    <row r="263" spans="1:9" ht="28.5" hidden="1" customHeight="1">
      <c r="A263" s="70" t="s">
        <v>53</v>
      </c>
      <c r="B263" s="71" t="s">
        <v>208</v>
      </c>
      <c r="C263" s="112">
        <v>2300000</v>
      </c>
      <c r="D263" s="112">
        <v>1300000</v>
      </c>
      <c r="E263" s="113"/>
      <c r="F263" s="114">
        <f t="shared" si="17"/>
        <v>1300000</v>
      </c>
      <c r="G263" s="114">
        <f t="shared" si="18"/>
        <v>1000000</v>
      </c>
      <c r="H263" s="120">
        <f t="shared" si="19"/>
        <v>56.521739130434781</v>
      </c>
      <c r="I263" s="115" t="s">
        <v>60</v>
      </c>
    </row>
    <row r="264" spans="1:9" ht="18.75" hidden="1" customHeight="1">
      <c r="A264" s="70" t="s">
        <v>53</v>
      </c>
      <c r="B264" s="71" t="s">
        <v>209</v>
      </c>
      <c r="C264" s="112">
        <v>3600000</v>
      </c>
      <c r="D264" s="112">
        <v>0</v>
      </c>
      <c r="E264" s="113"/>
      <c r="F264" s="114">
        <f t="shared" si="17"/>
        <v>0</v>
      </c>
      <c r="G264" s="114">
        <f t="shared" si="18"/>
        <v>3600000</v>
      </c>
      <c r="H264" s="120">
        <f t="shared" si="19"/>
        <v>0</v>
      </c>
      <c r="I264" s="115" t="s">
        <v>60</v>
      </c>
    </row>
    <row r="265" spans="1:9" ht="18.75" hidden="1" customHeight="1">
      <c r="A265" s="75" t="s">
        <v>89</v>
      </c>
      <c r="B265" s="76" t="s">
        <v>90</v>
      </c>
      <c r="C265" s="121">
        <f>SUM(C266)</f>
        <v>6087000</v>
      </c>
      <c r="D265" s="121">
        <f>SUM(D266)</f>
        <v>585000</v>
      </c>
      <c r="E265" s="141"/>
      <c r="F265" s="114">
        <f t="shared" si="17"/>
        <v>585000</v>
      </c>
      <c r="G265" s="114">
        <f t="shared" si="18"/>
        <v>5502000</v>
      </c>
      <c r="H265" s="120">
        <f t="shared" si="19"/>
        <v>9.6106456382454404</v>
      </c>
      <c r="I265" s="115" t="s">
        <v>60</v>
      </c>
    </row>
    <row r="266" spans="1:9" ht="28.5" hidden="1" customHeight="1">
      <c r="A266" s="70" t="s">
        <v>53</v>
      </c>
      <c r="B266" s="71" t="s">
        <v>210</v>
      </c>
      <c r="C266" s="112">
        <v>6087000</v>
      </c>
      <c r="D266" s="112">
        <v>585000</v>
      </c>
      <c r="E266" s="113"/>
      <c r="F266" s="114">
        <f t="shared" si="17"/>
        <v>585000</v>
      </c>
      <c r="G266" s="114">
        <f t="shared" si="18"/>
        <v>5502000</v>
      </c>
      <c r="H266" s="120">
        <f t="shared" si="19"/>
        <v>9.6106456382454404</v>
      </c>
      <c r="I266" s="115" t="s">
        <v>60</v>
      </c>
    </row>
    <row r="267" spans="1:9" ht="18.75" hidden="1" customHeight="1">
      <c r="A267" s="82" t="s">
        <v>141</v>
      </c>
      <c r="B267" s="83" t="s">
        <v>142</v>
      </c>
      <c r="C267" s="139">
        <f>C268+C270+C272+C277</f>
        <v>15650000</v>
      </c>
      <c r="D267" s="139">
        <f>D268+D270+D272+D277</f>
        <v>15575000</v>
      </c>
      <c r="E267" s="140"/>
      <c r="F267" s="114">
        <f t="shared" si="17"/>
        <v>15575000</v>
      </c>
      <c r="G267" s="114">
        <f t="shared" si="18"/>
        <v>75000</v>
      </c>
      <c r="H267" s="120">
        <f t="shared" si="19"/>
        <v>99.520766773162933</v>
      </c>
      <c r="I267" s="115" t="s">
        <v>60</v>
      </c>
    </row>
    <row r="268" spans="1:9" ht="28.5" hidden="1" customHeight="1">
      <c r="A268" s="75" t="s">
        <v>63</v>
      </c>
      <c r="B268" s="76" t="s">
        <v>64</v>
      </c>
      <c r="C268" s="121">
        <f>SUM(C269:C269)</f>
        <v>300000</v>
      </c>
      <c r="D268" s="121">
        <f>SUM(D269:D269)</f>
        <v>300000</v>
      </c>
      <c r="E268" s="141"/>
      <c r="F268" s="114">
        <f t="shared" si="17"/>
        <v>300000</v>
      </c>
      <c r="G268" s="114">
        <f t="shared" si="18"/>
        <v>0</v>
      </c>
      <c r="H268" s="120">
        <f t="shared" si="19"/>
        <v>100</v>
      </c>
      <c r="I268" s="115" t="s">
        <v>60</v>
      </c>
    </row>
    <row r="269" spans="1:9" ht="18.75" hidden="1" customHeight="1">
      <c r="A269" s="70" t="s">
        <v>53</v>
      </c>
      <c r="B269" s="71" t="s">
        <v>211</v>
      </c>
      <c r="C269" s="112">
        <v>300000</v>
      </c>
      <c r="D269" s="112">
        <v>300000</v>
      </c>
      <c r="E269" s="113"/>
      <c r="F269" s="114">
        <f t="shared" si="17"/>
        <v>300000</v>
      </c>
      <c r="G269" s="114">
        <f t="shared" si="18"/>
        <v>0</v>
      </c>
      <c r="H269" s="120">
        <f t="shared" si="19"/>
        <v>100</v>
      </c>
      <c r="I269" s="115" t="s">
        <v>60</v>
      </c>
    </row>
    <row r="270" spans="1:9" ht="28.5" hidden="1" customHeight="1">
      <c r="A270" s="75" t="s">
        <v>70</v>
      </c>
      <c r="B270" s="76" t="s">
        <v>71</v>
      </c>
      <c r="C270" s="121">
        <f>SUM(C271:C271)</f>
        <v>250000</v>
      </c>
      <c r="D270" s="121">
        <f>SUM(D271:D271)</f>
        <v>250000</v>
      </c>
      <c r="E270" s="141"/>
      <c r="F270" s="114">
        <f t="shared" si="17"/>
        <v>250000</v>
      </c>
      <c r="G270" s="114">
        <f t="shared" si="18"/>
        <v>0</v>
      </c>
      <c r="H270" s="120">
        <f t="shared" si="19"/>
        <v>100</v>
      </c>
      <c r="I270" s="115" t="s">
        <v>60</v>
      </c>
    </row>
    <row r="271" spans="1:9" ht="28.5" hidden="1" customHeight="1">
      <c r="A271" s="70" t="s">
        <v>53</v>
      </c>
      <c r="B271" s="71" t="s">
        <v>212</v>
      </c>
      <c r="C271" s="112">
        <v>250000</v>
      </c>
      <c r="D271" s="112">
        <v>250000</v>
      </c>
      <c r="E271" s="113"/>
      <c r="F271" s="114">
        <f t="shared" si="17"/>
        <v>250000</v>
      </c>
      <c r="G271" s="114">
        <f t="shared" si="18"/>
        <v>0</v>
      </c>
      <c r="H271" s="120">
        <f t="shared" si="19"/>
        <v>100</v>
      </c>
      <c r="I271" s="115" t="s">
        <v>60</v>
      </c>
    </row>
    <row r="272" spans="1:9" ht="28.5" hidden="1" customHeight="1">
      <c r="A272" s="75" t="s">
        <v>77</v>
      </c>
      <c r="B272" s="76" t="s">
        <v>78</v>
      </c>
      <c r="C272" s="121">
        <f>SUM(C273:C276)</f>
        <v>5800000</v>
      </c>
      <c r="D272" s="121">
        <f>SUM(D273:D276)</f>
        <v>5775000</v>
      </c>
      <c r="E272" s="141"/>
      <c r="F272" s="114">
        <f t="shared" si="17"/>
        <v>5775000</v>
      </c>
      <c r="G272" s="114">
        <f t="shared" si="18"/>
        <v>25000</v>
      </c>
      <c r="H272" s="120">
        <f t="shared" si="19"/>
        <v>99.568965517241381</v>
      </c>
      <c r="I272" s="115" t="s">
        <v>60</v>
      </c>
    </row>
    <row r="273" spans="1:9" ht="28.5" hidden="1" customHeight="1">
      <c r="A273" s="70" t="s">
        <v>53</v>
      </c>
      <c r="B273" s="71" t="s">
        <v>213</v>
      </c>
      <c r="C273" s="112">
        <v>2400000</v>
      </c>
      <c r="D273" s="112">
        <v>2400000</v>
      </c>
      <c r="E273" s="113"/>
      <c r="F273" s="114">
        <f t="shared" si="17"/>
        <v>2400000</v>
      </c>
      <c r="G273" s="114">
        <f t="shared" si="18"/>
        <v>0</v>
      </c>
      <c r="H273" s="120">
        <f t="shared" si="19"/>
        <v>100</v>
      </c>
      <c r="I273" s="115" t="s">
        <v>60</v>
      </c>
    </row>
    <row r="274" spans="1:9" ht="28.5" hidden="1" customHeight="1">
      <c r="A274" s="70" t="s">
        <v>53</v>
      </c>
      <c r="B274" s="71" t="s">
        <v>214</v>
      </c>
      <c r="C274" s="112">
        <v>1000000</v>
      </c>
      <c r="D274" s="112">
        <v>1000000</v>
      </c>
      <c r="E274" s="113"/>
      <c r="F274" s="114">
        <f t="shared" si="17"/>
        <v>1000000</v>
      </c>
      <c r="G274" s="114">
        <f t="shared" si="18"/>
        <v>0</v>
      </c>
      <c r="H274" s="120">
        <f t="shared" si="19"/>
        <v>100</v>
      </c>
      <c r="I274" s="115" t="s">
        <v>60</v>
      </c>
    </row>
    <row r="275" spans="1:9" ht="18.75" hidden="1" customHeight="1">
      <c r="A275" s="70" t="s">
        <v>53</v>
      </c>
      <c r="B275" s="71" t="s">
        <v>215</v>
      </c>
      <c r="C275" s="112">
        <v>400000</v>
      </c>
      <c r="D275" s="112">
        <v>375000</v>
      </c>
      <c r="E275" s="113"/>
      <c r="F275" s="114">
        <f t="shared" si="17"/>
        <v>375000</v>
      </c>
      <c r="G275" s="114">
        <f t="shared" si="18"/>
        <v>25000</v>
      </c>
      <c r="H275" s="120">
        <f t="shared" si="19"/>
        <v>93.75</v>
      </c>
      <c r="I275" s="115" t="s">
        <v>60</v>
      </c>
    </row>
    <row r="276" spans="1:9" ht="28.5" hidden="1" customHeight="1">
      <c r="A276" s="70" t="s">
        <v>53</v>
      </c>
      <c r="B276" s="71" t="s">
        <v>216</v>
      </c>
      <c r="C276" s="112">
        <v>2000000</v>
      </c>
      <c r="D276" s="112">
        <v>2000000</v>
      </c>
      <c r="E276" s="113"/>
      <c r="F276" s="114">
        <f t="shared" si="17"/>
        <v>2000000</v>
      </c>
      <c r="G276" s="114">
        <f t="shared" si="18"/>
        <v>0</v>
      </c>
      <c r="H276" s="120">
        <f t="shared" si="19"/>
        <v>100</v>
      </c>
      <c r="I276" s="115" t="s">
        <v>60</v>
      </c>
    </row>
    <row r="277" spans="1:9" ht="28.5" hidden="1" customHeight="1">
      <c r="A277" s="75" t="s">
        <v>89</v>
      </c>
      <c r="B277" s="76" t="s">
        <v>90</v>
      </c>
      <c r="C277" s="121">
        <f>SUM(C278)</f>
        <v>9300000</v>
      </c>
      <c r="D277" s="121">
        <f>SUM(D278)</f>
        <v>9250000</v>
      </c>
      <c r="E277" s="141"/>
      <c r="F277" s="114">
        <f t="shared" si="17"/>
        <v>9250000</v>
      </c>
      <c r="G277" s="114">
        <f t="shared" si="18"/>
        <v>50000</v>
      </c>
      <c r="H277" s="120">
        <f t="shared" si="19"/>
        <v>99.462365591397855</v>
      </c>
      <c r="I277" s="115" t="s">
        <v>60</v>
      </c>
    </row>
    <row r="278" spans="1:9" ht="28.5" hidden="1" customHeight="1">
      <c r="A278" s="70" t="s">
        <v>53</v>
      </c>
      <c r="B278" s="71" t="s">
        <v>191</v>
      </c>
      <c r="C278" s="112">
        <v>9300000</v>
      </c>
      <c r="D278" s="112">
        <v>9250000</v>
      </c>
      <c r="E278" s="113"/>
      <c r="F278" s="114">
        <f t="shared" si="17"/>
        <v>9250000</v>
      </c>
      <c r="G278" s="114">
        <f t="shared" si="18"/>
        <v>50000</v>
      </c>
      <c r="H278" s="120">
        <f t="shared" si="19"/>
        <v>99.462365591397855</v>
      </c>
      <c r="I278" s="115" t="s">
        <v>60</v>
      </c>
    </row>
    <row r="279" spans="1:9" ht="18.75" hidden="1" customHeight="1">
      <c r="A279" s="82" t="s">
        <v>146</v>
      </c>
      <c r="B279" s="83" t="s">
        <v>253</v>
      </c>
      <c r="C279" s="139">
        <f>C280+C282+C285</f>
        <v>30700000</v>
      </c>
      <c r="D279" s="139">
        <f>D280+D282+D285</f>
        <v>16150000</v>
      </c>
      <c r="E279" s="140"/>
      <c r="F279" s="114">
        <f t="shared" si="17"/>
        <v>16150000</v>
      </c>
      <c r="G279" s="114">
        <f t="shared" si="18"/>
        <v>14550000</v>
      </c>
      <c r="H279" s="120">
        <f t="shared" si="19"/>
        <v>52.605863192182412</v>
      </c>
      <c r="I279" s="115" t="s">
        <v>60</v>
      </c>
    </row>
    <row r="280" spans="1:9" ht="18.75" hidden="1" customHeight="1">
      <c r="A280" s="75" t="s">
        <v>63</v>
      </c>
      <c r="B280" s="76" t="s">
        <v>64</v>
      </c>
      <c r="C280" s="121">
        <f>SUM(C281:C281)</f>
        <v>4500000</v>
      </c>
      <c r="D280" s="121">
        <f>SUM(D281:D281)</f>
        <v>1250000</v>
      </c>
      <c r="E280" s="141"/>
      <c r="F280" s="114">
        <f t="shared" si="17"/>
        <v>1250000</v>
      </c>
      <c r="G280" s="114">
        <f t="shared" si="18"/>
        <v>3250000</v>
      </c>
      <c r="H280" s="120">
        <f t="shared" si="19"/>
        <v>27.777777777777779</v>
      </c>
      <c r="I280" s="115" t="s">
        <v>60</v>
      </c>
    </row>
    <row r="281" spans="1:9" ht="28.5" hidden="1" customHeight="1">
      <c r="A281" s="70" t="s">
        <v>53</v>
      </c>
      <c r="B281" s="71" t="s">
        <v>192</v>
      </c>
      <c r="C281" s="112">
        <v>4500000</v>
      </c>
      <c r="D281" s="112">
        <v>1250000</v>
      </c>
      <c r="E281" s="113"/>
      <c r="F281" s="114">
        <f t="shared" si="17"/>
        <v>1250000</v>
      </c>
      <c r="G281" s="114">
        <f t="shared" si="18"/>
        <v>3250000</v>
      </c>
      <c r="H281" s="120">
        <f t="shared" si="19"/>
        <v>27.777777777777779</v>
      </c>
      <c r="I281" s="115" t="s">
        <v>60</v>
      </c>
    </row>
    <row r="282" spans="1:9" ht="28.5" hidden="1" customHeight="1">
      <c r="A282" s="75" t="s">
        <v>70</v>
      </c>
      <c r="B282" s="76" t="s">
        <v>71</v>
      </c>
      <c r="C282" s="121">
        <f>SUM(C283:C284)</f>
        <v>5600000</v>
      </c>
      <c r="D282" s="121">
        <f>SUM(D283:D284)</f>
        <v>5500000</v>
      </c>
      <c r="E282" s="141"/>
      <c r="F282" s="114">
        <f t="shared" si="17"/>
        <v>5500000</v>
      </c>
      <c r="G282" s="114">
        <f t="shared" si="18"/>
        <v>100000</v>
      </c>
      <c r="H282" s="120">
        <f t="shared" si="19"/>
        <v>98.214285714285708</v>
      </c>
      <c r="I282" s="115" t="s">
        <v>60</v>
      </c>
    </row>
    <row r="283" spans="1:9" ht="18.75" hidden="1" customHeight="1">
      <c r="A283" s="70" t="s">
        <v>53</v>
      </c>
      <c r="B283" s="71" t="s">
        <v>217</v>
      </c>
      <c r="C283" s="112">
        <v>5400000</v>
      </c>
      <c r="D283" s="112">
        <v>5300000</v>
      </c>
      <c r="E283" s="113"/>
      <c r="F283" s="114">
        <f t="shared" si="17"/>
        <v>5300000</v>
      </c>
      <c r="G283" s="114">
        <f t="shared" si="18"/>
        <v>100000</v>
      </c>
      <c r="H283" s="120">
        <f t="shared" si="19"/>
        <v>98.148148148148152</v>
      </c>
      <c r="I283" s="115" t="s">
        <v>60</v>
      </c>
    </row>
    <row r="284" spans="1:9" ht="28.5" hidden="1" customHeight="1">
      <c r="A284" s="70" t="s">
        <v>53</v>
      </c>
      <c r="B284" s="71" t="s">
        <v>218</v>
      </c>
      <c r="C284" s="112">
        <v>200000</v>
      </c>
      <c r="D284" s="112">
        <v>200000</v>
      </c>
      <c r="E284" s="113"/>
      <c r="F284" s="114">
        <f t="shared" si="17"/>
        <v>200000</v>
      </c>
      <c r="G284" s="114">
        <f t="shared" si="18"/>
        <v>0</v>
      </c>
      <c r="H284" s="120">
        <f t="shared" si="19"/>
        <v>100</v>
      </c>
      <c r="I284" s="115" t="s">
        <v>60</v>
      </c>
    </row>
    <row r="285" spans="1:9" ht="28.5" hidden="1" customHeight="1">
      <c r="A285" s="75" t="s">
        <v>77</v>
      </c>
      <c r="B285" s="76" t="s">
        <v>78</v>
      </c>
      <c r="C285" s="121">
        <f>SUM(C286:C290)</f>
        <v>20600000</v>
      </c>
      <c r="D285" s="121">
        <f>SUM(D286:D290)</f>
        <v>9400000</v>
      </c>
      <c r="E285" s="141"/>
      <c r="F285" s="114">
        <f t="shared" si="17"/>
        <v>9400000</v>
      </c>
      <c r="G285" s="114">
        <f t="shared" si="18"/>
        <v>11200000</v>
      </c>
      <c r="H285" s="120">
        <f t="shared" si="19"/>
        <v>45.631067961165051</v>
      </c>
      <c r="I285" s="115" t="s">
        <v>60</v>
      </c>
    </row>
    <row r="286" spans="1:9" ht="18.75" hidden="1" customHeight="1">
      <c r="A286" s="70" t="s">
        <v>53</v>
      </c>
      <c r="B286" s="71" t="s">
        <v>219</v>
      </c>
      <c r="C286" s="112">
        <v>200000</v>
      </c>
      <c r="D286" s="112">
        <v>0</v>
      </c>
      <c r="E286" s="113"/>
      <c r="F286" s="114">
        <f t="shared" si="17"/>
        <v>0</v>
      </c>
      <c r="G286" s="114">
        <f t="shared" si="18"/>
        <v>200000</v>
      </c>
      <c r="H286" s="120">
        <f t="shared" si="19"/>
        <v>0</v>
      </c>
      <c r="I286" s="115" t="s">
        <v>60</v>
      </c>
    </row>
    <row r="287" spans="1:9" ht="28.5" hidden="1" customHeight="1">
      <c r="A287" s="70" t="s">
        <v>53</v>
      </c>
      <c r="B287" s="71" t="s">
        <v>196</v>
      </c>
      <c r="C287" s="112">
        <v>1000000</v>
      </c>
      <c r="D287" s="112">
        <v>1000000</v>
      </c>
      <c r="E287" s="113"/>
      <c r="F287" s="114">
        <f t="shared" si="17"/>
        <v>1000000</v>
      </c>
      <c r="G287" s="114">
        <f t="shared" si="18"/>
        <v>0</v>
      </c>
      <c r="H287" s="120">
        <f t="shared" si="19"/>
        <v>100</v>
      </c>
      <c r="I287" s="115" t="s">
        <v>60</v>
      </c>
    </row>
    <row r="288" spans="1:9" ht="28.5" hidden="1" customHeight="1">
      <c r="A288" s="70" t="s">
        <v>53</v>
      </c>
      <c r="B288" s="71" t="s">
        <v>220</v>
      </c>
      <c r="C288" s="112">
        <v>4600000</v>
      </c>
      <c r="D288" s="112">
        <v>4600000</v>
      </c>
      <c r="E288" s="113"/>
      <c r="F288" s="114">
        <f t="shared" si="17"/>
        <v>4600000</v>
      </c>
      <c r="G288" s="114">
        <f t="shared" si="18"/>
        <v>0</v>
      </c>
      <c r="H288" s="120">
        <f t="shared" si="19"/>
        <v>100</v>
      </c>
      <c r="I288" s="115" t="s">
        <v>60</v>
      </c>
    </row>
    <row r="289" spans="1:9" ht="28.5" hidden="1" customHeight="1">
      <c r="A289" s="70" t="s">
        <v>53</v>
      </c>
      <c r="B289" s="71" t="s">
        <v>221</v>
      </c>
      <c r="C289" s="112">
        <v>1800000</v>
      </c>
      <c r="D289" s="112">
        <v>1800000</v>
      </c>
      <c r="E289" s="113"/>
      <c r="F289" s="114">
        <f t="shared" si="17"/>
        <v>1800000</v>
      </c>
      <c r="G289" s="114">
        <f t="shared" si="18"/>
        <v>0</v>
      </c>
      <c r="H289" s="120">
        <f t="shared" si="19"/>
        <v>100</v>
      </c>
      <c r="I289" s="115" t="s">
        <v>60</v>
      </c>
    </row>
    <row r="290" spans="1:9" ht="28.5" hidden="1" customHeight="1">
      <c r="A290" s="70" t="s">
        <v>53</v>
      </c>
      <c r="B290" s="71" t="s">
        <v>222</v>
      </c>
      <c r="C290" s="112">
        <v>13000000</v>
      </c>
      <c r="D290" s="112">
        <v>2000000</v>
      </c>
      <c r="E290" s="113"/>
      <c r="F290" s="114">
        <f t="shared" si="17"/>
        <v>2000000</v>
      </c>
      <c r="G290" s="114">
        <f t="shared" si="18"/>
        <v>11000000</v>
      </c>
      <c r="H290" s="120">
        <f t="shared" si="19"/>
        <v>15.384615384615385</v>
      </c>
      <c r="I290" s="115" t="s">
        <v>60</v>
      </c>
    </row>
    <row r="291" spans="1:9" ht="28.5" hidden="1" customHeight="1">
      <c r="A291" s="82" t="s">
        <v>149</v>
      </c>
      <c r="B291" s="83" t="s">
        <v>150</v>
      </c>
      <c r="C291" s="139">
        <f>C292+C294+C299+C308</f>
        <v>372680000</v>
      </c>
      <c r="D291" s="139">
        <f>D292+D294+D299+D308</f>
        <v>200224500</v>
      </c>
      <c r="E291" s="140"/>
      <c r="F291" s="114">
        <f t="shared" si="17"/>
        <v>200224500</v>
      </c>
      <c r="G291" s="114">
        <f t="shared" si="18"/>
        <v>172455500</v>
      </c>
      <c r="H291" s="120">
        <f t="shared" si="19"/>
        <v>53.725582268970697</v>
      </c>
      <c r="I291" s="115" t="s">
        <v>60</v>
      </c>
    </row>
    <row r="292" spans="1:9" ht="28.5" hidden="1" customHeight="1">
      <c r="A292" s="75" t="s">
        <v>63</v>
      </c>
      <c r="B292" s="76" t="s">
        <v>64</v>
      </c>
      <c r="C292" s="121">
        <f>SUM(C293)</f>
        <v>2500000</v>
      </c>
      <c r="D292" s="121">
        <f>SUM(D293)</f>
        <v>1300000</v>
      </c>
      <c r="E292" s="141"/>
      <c r="F292" s="114">
        <f t="shared" si="17"/>
        <v>1300000</v>
      </c>
      <c r="G292" s="114">
        <f t="shared" si="18"/>
        <v>1200000</v>
      </c>
      <c r="H292" s="120">
        <f t="shared" si="19"/>
        <v>52</v>
      </c>
      <c r="I292" s="115" t="s">
        <v>60</v>
      </c>
    </row>
    <row r="293" spans="1:9" ht="28.5" hidden="1" customHeight="1">
      <c r="A293" s="70" t="s">
        <v>53</v>
      </c>
      <c r="B293" s="71" t="s">
        <v>223</v>
      </c>
      <c r="C293" s="112">
        <v>2500000</v>
      </c>
      <c r="D293" s="112">
        <v>1300000</v>
      </c>
      <c r="E293" s="113"/>
      <c r="F293" s="114">
        <f t="shared" si="17"/>
        <v>1300000</v>
      </c>
      <c r="G293" s="114">
        <f t="shared" si="18"/>
        <v>1200000</v>
      </c>
      <c r="H293" s="120">
        <f t="shared" si="19"/>
        <v>52</v>
      </c>
      <c r="I293" s="115" t="s">
        <v>60</v>
      </c>
    </row>
    <row r="294" spans="1:9" ht="28.5" hidden="1" customHeight="1">
      <c r="A294" s="75" t="s">
        <v>70</v>
      </c>
      <c r="B294" s="76" t="s">
        <v>71</v>
      </c>
      <c r="C294" s="121">
        <f>SUM(C295:C298)</f>
        <v>242400000</v>
      </c>
      <c r="D294" s="121">
        <f>SUM(D295:D298)</f>
        <v>105200000</v>
      </c>
      <c r="E294" s="121">
        <f>SUM(E295:E298)</f>
        <v>0</v>
      </c>
      <c r="F294" s="114">
        <f t="shared" si="17"/>
        <v>105200000</v>
      </c>
      <c r="G294" s="114">
        <f t="shared" si="18"/>
        <v>137200000</v>
      </c>
      <c r="H294" s="120">
        <f t="shared" si="19"/>
        <v>43.399339933993396</v>
      </c>
      <c r="I294" s="115" t="s">
        <v>60</v>
      </c>
    </row>
    <row r="295" spans="1:9" ht="28.5" hidden="1" customHeight="1">
      <c r="A295" s="70" t="s">
        <v>53</v>
      </c>
      <c r="B295" s="71" t="s">
        <v>224</v>
      </c>
      <c r="C295" s="112">
        <v>11200000</v>
      </c>
      <c r="D295" s="112">
        <v>10900000</v>
      </c>
      <c r="E295" s="113"/>
      <c r="F295" s="114">
        <f t="shared" si="17"/>
        <v>10900000</v>
      </c>
      <c r="G295" s="114">
        <f t="shared" si="18"/>
        <v>300000</v>
      </c>
      <c r="H295" s="120">
        <f t="shared" si="19"/>
        <v>97.321428571428569</v>
      </c>
      <c r="I295" s="115" t="s">
        <v>60</v>
      </c>
    </row>
    <row r="296" spans="1:9" ht="18.75" hidden="1" customHeight="1">
      <c r="A296" s="70" t="s">
        <v>53</v>
      </c>
      <c r="B296" s="71" t="s">
        <v>225</v>
      </c>
      <c r="C296" s="112">
        <v>9800000</v>
      </c>
      <c r="D296" s="112">
        <v>9800000</v>
      </c>
      <c r="E296" s="112"/>
      <c r="F296" s="114">
        <f t="shared" ref="F296:F359" si="20">E296+D296</f>
        <v>9800000</v>
      </c>
      <c r="G296" s="114">
        <f t="shared" si="18"/>
        <v>0</v>
      </c>
      <c r="H296" s="120">
        <f t="shared" si="19"/>
        <v>100</v>
      </c>
      <c r="I296" s="115" t="s">
        <v>60</v>
      </c>
    </row>
    <row r="297" spans="1:9" ht="18.75" hidden="1" customHeight="1">
      <c r="A297" s="70" t="s">
        <v>53</v>
      </c>
      <c r="B297" s="71" t="s">
        <v>226</v>
      </c>
      <c r="C297" s="112">
        <v>100800000</v>
      </c>
      <c r="D297" s="112">
        <v>46500000</v>
      </c>
      <c r="E297" s="112">
        <v>0</v>
      </c>
      <c r="F297" s="114">
        <f t="shared" si="20"/>
        <v>46500000</v>
      </c>
      <c r="G297" s="114">
        <f t="shared" si="18"/>
        <v>54300000</v>
      </c>
      <c r="H297" s="120">
        <f t="shared" si="19"/>
        <v>46.130952380952387</v>
      </c>
      <c r="I297" s="115" t="s">
        <v>60</v>
      </c>
    </row>
    <row r="298" spans="1:9" ht="18.75" hidden="1" customHeight="1">
      <c r="A298" s="70" t="s">
        <v>53</v>
      </c>
      <c r="B298" s="71" t="s">
        <v>227</v>
      </c>
      <c r="C298" s="112">
        <v>120600000</v>
      </c>
      <c r="D298" s="112">
        <v>38000000</v>
      </c>
      <c r="E298" s="112">
        <v>0</v>
      </c>
      <c r="F298" s="114">
        <f t="shared" si="20"/>
        <v>38000000</v>
      </c>
      <c r="G298" s="114">
        <f t="shared" si="18"/>
        <v>82600000</v>
      </c>
      <c r="H298" s="120">
        <f t="shared" si="19"/>
        <v>31.509121061359867</v>
      </c>
      <c r="I298" s="115" t="s">
        <v>60</v>
      </c>
    </row>
    <row r="299" spans="1:9" ht="18.75" hidden="1" customHeight="1">
      <c r="A299" s="75" t="s">
        <v>77</v>
      </c>
      <c r="B299" s="76" t="s">
        <v>78</v>
      </c>
      <c r="C299" s="146">
        <f>SUM(C300:C307)</f>
        <v>26000000</v>
      </c>
      <c r="D299" s="146">
        <f>SUM(D300:D307)</f>
        <v>7250000</v>
      </c>
      <c r="E299" s="112">
        <f>SUM(E300:E304)</f>
        <v>0</v>
      </c>
      <c r="F299" s="132">
        <f t="shared" si="20"/>
        <v>7250000</v>
      </c>
      <c r="G299" s="132">
        <f t="shared" si="18"/>
        <v>18750000</v>
      </c>
      <c r="H299" s="133">
        <f t="shared" si="19"/>
        <v>27.884615384615387</v>
      </c>
      <c r="I299" s="134" t="s">
        <v>60</v>
      </c>
    </row>
    <row r="300" spans="1:9" ht="28.5" hidden="1" customHeight="1">
      <c r="A300" s="70" t="s">
        <v>53</v>
      </c>
      <c r="B300" s="71" t="s">
        <v>184</v>
      </c>
      <c r="C300" s="112">
        <v>700000</v>
      </c>
      <c r="D300" s="123">
        <v>550000</v>
      </c>
      <c r="E300" s="123">
        <v>0</v>
      </c>
      <c r="F300" s="114">
        <f t="shared" si="20"/>
        <v>550000</v>
      </c>
      <c r="G300" s="114">
        <f t="shared" ref="G300:G363" si="21">C300-F300</f>
        <v>150000</v>
      </c>
      <c r="H300" s="120">
        <f t="shared" ref="H300:H363" si="22">F300/C300*100</f>
        <v>78.571428571428569</v>
      </c>
      <c r="I300" s="115" t="s">
        <v>60</v>
      </c>
    </row>
    <row r="301" spans="1:9" ht="18.75" hidden="1" customHeight="1">
      <c r="A301" s="70" t="s">
        <v>53</v>
      </c>
      <c r="B301" s="71" t="s">
        <v>228</v>
      </c>
      <c r="C301" s="112">
        <v>1000000</v>
      </c>
      <c r="D301" s="123">
        <v>1000000</v>
      </c>
      <c r="E301" s="123"/>
      <c r="F301" s="114">
        <f t="shared" si="20"/>
        <v>1000000</v>
      </c>
      <c r="G301" s="114">
        <f t="shared" si="21"/>
        <v>0</v>
      </c>
      <c r="H301" s="120">
        <f t="shared" si="22"/>
        <v>100</v>
      </c>
      <c r="I301" s="115" t="s">
        <v>60</v>
      </c>
    </row>
    <row r="302" spans="1:9" ht="18.75" hidden="1" customHeight="1">
      <c r="A302" s="70" t="s">
        <v>53</v>
      </c>
      <c r="B302" s="71" t="s">
        <v>196</v>
      </c>
      <c r="C302" s="112">
        <v>11500000</v>
      </c>
      <c r="D302" s="123">
        <v>5500000</v>
      </c>
      <c r="E302" s="123"/>
      <c r="F302" s="114">
        <f t="shared" si="20"/>
        <v>5500000</v>
      </c>
      <c r="G302" s="114">
        <f t="shared" si="21"/>
        <v>6000000</v>
      </c>
      <c r="H302" s="120">
        <f t="shared" si="22"/>
        <v>47.826086956521742</v>
      </c>
      <c r="I302" s="115" t="s">
        <v>60</v>
      </c>
    </row>
    <row r="303" spans="1:9" ht="28.5" hidden="1" customHeight="1">
      <c r="A303" s="70" t="s">
        <v>53</v>
      </c>
      <c r="B303" s="71" t="s">
        <v>203</v>
      </c>
      <c r="C303" s="112">
        <v>6600000</v>
      </c>
      <c r="D303" s="123"/>
      <c r="E303" s="123"/>
      <c r="F303" s="114">
        <f t="shared" si="20"/>
        <v>0</v>
      </c>
      <c r="G303" s="114">
        <f t="shared" si="21"/>
        <v>6600000</v>
      </c>
      <c r="H303" s="120">
        <f t="shared" si="22"/>
        <v>0</v>
      </c>
      <c r="I303" s="115" t="s">
        <v>60</v>
      </c>
    </row>
    <row r="304" spans="1:9" ht="18.75" hidden="1" customHeight="1">
      <c r="A304" s="70" t="s">
        <v>53</v>
      </c>
      <c r="B304" s="71" t="s">
        <v>229</v>
      </c>
      <c r="C304" s="112">
        <v>200000</v>
      </c>
      <c r="D304" s="123">
        <v>200000</v>
      </c>
      <c r="E304" s="123"/>
      <c r="F304" s="114">
        <f t="shared" si="20"/>
        <v>200000</v>
      </c>
      <c r="G304" s="114">
        <f t="shared" si="21"/>
        <v>0</v>
      </c>
      <c r="H304" s="120">
        <f t="shared" si="22"/>
        <v>100</v>
      </c>
      <c r="I304" s="115" t="s">
        <v>60</v>
      </c>
    </row>
    <row r="305" spans="1:9" ht="18.75" hidden="1" customHeight="1">
      <c r="A305" s="70"/>
      <c r="B305" s="124" t="s">
        <v>332</v>
      </c>
      <c r="C305" s="112">
        <v>1200000</v>
      </c>
      <c r="D305" s="123"/>
      <c r="E305" s="123"/>
      <c r="F305" s="114">
        <f t="shared" si="20"/>
        <v>0</v>
      </c>
      <c r="G305" s="114">
        <f t="shared" si="21"/>
        <v>1200000</v>
      </c>
      <c r="H305" s="120">
        <f t="shared" si="22"/>
        <v>0</v>
      </c>
      <c r="I305" s="115" t="s">
        <v>60</v>
      </c>
    </row>
    <row r="306" spans="1:9" ht="28.5" hidden="1" customHeight="1">
      <c r="A306" s="70"/>
      <c r="B306" s="124" t="s">
        <v>333</v>
      </c>
      <c r="C306" s="112">
        <v>800000</v>
      </c>
      <c r="D306" s="123"/>
      <c r="E306" s="123"/>
      <c r="F306" s="114">
        <f t="shared" si="20"/>
        <v>0</v>
      </c>
      <c r="G306" s="114">
        <f t="shared" si="21"/>
        <v>800000</v>
      </c>
      <c r="H306" s="120">
        <f t="shared" si="22"/>
        <v>0</v>
      </c>
      <c r="I306" s="115" t="s">
        <v>60</v>
      </c>
    </row>
    <row r="307" spans="1:9" ht="28.5" hidden="1" customHeight="1">
      <c r="A307" s="70"/>
      <c r="B307" s="124" t="s">
        <v>334</v>
      </c>
      <c r="C307" s="112">
        <v>4000000</v>
      </c>
      <c r="D307" s="123"/>
      <c r="E307" s="123"/>
      <c r="F307" s="114">
        <f t="shared" si="20"/>
        <v>0</v>
      </c>
      <c r="G307" s="114">
        <f t="shared" si="21"/>
        <v>4000000</v>
      </c>
      <c r="H307" s="120">
        <f t="shared" si="22"/>
        <v>0</v>
      </c>
      <c r="I307" s="115" t="s">
        <v>60</v>
      </c>
    </row>
    <row r="308" spans="1:9" ht="28.5" hidden="1" customHeight="1">
      <c r="A308" s="75" t="s">
        <v>89</v>
      </c>
      <c r="B308" s="76" t="s">
        <v>90</v>
      </c>
      <c r="C308" s="146">
        <f>SUM(C309:C310)</f>
        <v>101780000</v>
      </c>
      <c r="D308" s="146">
        <f>SUM(D309:D310)</f>
        <v>86474500</v>
      </c>
      <c r="E308" s="146">
        <f>SUM(E309:E310)</f>
        <v>0</v>
      </c>
      <c r="F308" s="132">
        <f>E308+D308</f>
        <v>86474500</v>
      </c>
      <c r="G308" s="132">
        <f t="shared" si="21"/>
        <v>15305500</v>
      </c>
      <c r="H308" s="133">
        <f t="shared" si="22"/>
        <v>84.962173314993123</v>
      </c>
      <c r="I308" s="134" t="s">
        <v>60</v>
      </c>
    </row>
    <row r="309" spans="1:9" ht="18.75" hidden="1" customHeight="1">
      <c r="A309" s="70" t="s">
        <v>53</v>
      </c>
      <c r="B309" s="71" t="s">
        <v>230</v>
      </c>
      <c r="C309" s="112">
        <v>69300000</v>
      </c>
      <c r="D309" s="123">
        <v>54199500</v>
      </c>
      <c r="E309" s="123">
        <v>0</v>
      </c>
      <c r="F309" s="114">
        <f t="shared" si="20"/>
        <v>54199500</v>
      </c>
      <c r="G309" s="114">
        <f t="shared" si="21"/>
        <v>15100500</v>
      </c>
      <c r="H309" s="120">
        <f t="shared" si="22"/>
        <v>78.209956709956714</v>
      </c>
      <c r="I309" s="115" t="s">
        <v>60</v>
      </c>
    </row>
    <row r="310" spans="1:9" ht="28.5" hidden="1" customHeight="1">
      <c r="A310" s="70" t="s">
        <v>53</v>
      </c>
      <c r="B310" s="71" t="s">
        <v>231</v>
      </c>
      <c r="C310" s="112">
        <v>32480000</v>
      </c>
      <c r="D310" s="112">
        <v>32275000</v>
      </c>
      <c r="E310" s="113"/>
      <c r="F310" s="114">
        <f t="shared" si="20"/>
        <v>32275000</v>
      </c>
      <c r="G310" s="114">
        <f t="shared" si="21"/>
        <v>205000</v>
      </c>
      <c r="H310" s="120">
        <f t="shared" si="22"/>
        <v>99.368842364532014</v>
      </c>
      <c r="I310" s="115" t="s">
        <v>60</v>
      </c>
    </row>
    <row r="311" spans="1:9" ht="28.5" hidden="1" customHeight="1">
      <c r="A311" s="82" t="s">
        <v>157</v>
      </c>
      <c r="B311" s="83" t="s">
        <v>234</v>
      </c>
      <c r="C311" s="139">
        <f>C312+C314</f>
        <v>11000000</v>
      </c>
      <c r="D311" s="139">
        <f>D312</f>
        <v>0</v>
      </c>
      <c r="E311" s="140"/>
      <c r="F311" s="114">
        <f t="shared" si="20"/>
        <v>0</v>
      </c>
      <c r="G311" s="114">
        <f t="shared" si="21"/>
        <v>11000000</v>
      </c>
      <c r="H311" s="120">
        <f t="shared" si="22"/>
        <v>0</v>
      </c>
      <c r="I311" s="115" t="s">
        <v>60</v>
      </c>
    </row>
    <row r="312" spans="1:9" ht="18.75" hidden="1" customHeight="1">
      <c r="A312" s="75" t="s">
        <v>63</v>
      </c>
      <c r="B312" s="76" t="s">
        <v>64</v>
      </c>
      <c r="C312" s="121">
        <f>SUM(C313)</f>
        <v>3000000</v>
      </c>
      <c r="D312" s="121">
        <f>SUM(D313)</f>
        <v>0</v>
      </c>
      <c r="E312" s="141"/>
      <c r="F312" s="114">
        <f t="shared" si="20"/>
        <v>0</v>
      </c>
      <c r="G312" s="114">
        <f t="shared" si="21"/>
        <v>3000000</v>
      </c>
      <c r="H312" s="120">
        <f t="shared" si="22"/>
        <v>0</v>
      </c>
      <c r="I312" s="115" t="s">
        <v>60</v>
      </c>
    </row>
    <row r="313" spans="1:9" ht="28.5" hidden="1" customHeight="1">
      <c r="A313" s="70" t="s">
        <v>53</v>
      </c>
      <c r="B313" s="71" t="s">
        <v>235</v>
      </c>
      <c r="C313" s="112">
        <v>3000000</v>
      </c>
      <c r="D313" s="112">
        <v>0</v>
      </c>
      <c r="E313" s="113"/>
      <c r="F313" s="114">
        <f t="shared" si="20"/>
        <v>0</v>
      </c>
      <c r="G313" s="114">
        <f t="shared" si="21"/>
        <v>3000000</v>
      </c>
      <c r="H313" s="120">
        <f t="shared" si="22"/>
        <v>0</v>
      </c>
      <c r="I313" s="115" t="s">
        <v>60</v>
      </c>
    </row>
    <row r="314" spans="1:9" ht="18.75" hidden="1" customHeight="1">
      <c r="A314" s="71" t="s">
        <v>77</v>
      </c>
      <c r="B314" s="71" t="s">
        <v>78</v>
      </c>
      <c r="C314" s="123">
        <f>SUM(C315)</f>
        <v>8000000</v>
      </c>
      <c r="D314" s="112"/>
      <c r="E314" s="113"/>
      <c r="F314" s="114">
        <f t="shared" si="20"/>
        <v>0</v>
      </c>
      <c r="G314" s="114">
        <f t="shared" si="21"/>
        <v>8000000</v>
      </c>
      <c r="H314" s="120">
        <f t="shared" si="22"/>
        <v>0</v>
      </c>
      <c r="I314" s="115" t="s">
        <v>60</v>
      </c>
    </row>
    <row r="315" spans="1:9" ht="18.75" hidden="1" customHeight="1">
      <c r="A315" s="71" t="s">
        <v>53</v>
      </c>
      <c r="B315" s="71" t="s">
        <v>203</v>
      </c>
      <c r="C315" s="123">
        <v>8000000</v>
      </c>
      <c r="D315" s="112"/>
      <c r="E315" s="113"/>
      <c r="F315" s="114">
        <f t="shared" si="20"/>
        <v>0</v>
      </c>
      <c r="G315" s="114">
        <f t="shared" si="21"/>
        <v>8000000</v>
      </c>
      <c r="H315" s="120">
        <f t="shared" si="22"/>
        <v>0</v>
      </c>
      <c r="I315" s="115" t="s">
        <v>60</v>
      </c>
    </row>
    <row r="316" spans="1:9" ht="18.75" hidden="1" customHeight="1">
      <c r="A316" s="82" t="s">
        <v>166</v>
      </c>
      <c r="B316" s="83" t="s">
        <v>167</v>
      </c>
      <c r="C316" s="139">
        <f>C317+C319</f>
        <v>9120000</v>
      </c>
      <c r="D316" s="139">
        <f>D317+D319</f>
        <v>7928000</v>
      </c>
      <c r="E316" s="140"/>
      <c r="F316" s="114">
        <f t="shared" si="20"/>
        <v>7928000</v>
      </c>
      <c r="G316" s="114">
        <f t="shared" si="21"/>
        <v>1192000</v>
      </c>
      <c r="H316" s="120">
        <f t="shared" si="22"/>
        <v>86.929824561403507</v>
      </c>
      <c r="I316" s="115" t="s">
        <v>60</v>
      </c>
    </row>
    <row r="317" spans="1:9" ht="28.5" hidden="1" customHeight="1">
      <c r="A317" s="75" t="s">
        <v>70</v>
      </c>
      <c r="B317" s="76" t="s">
        <v>71</v>
      </c>
      <c r="C317" s="121">
        <f>SUM(C318)</f>
        <v>5600000</v>
      </c>
      <c r="D317" s="121">
        <f>SUM(D318)</f>
        <v>5600000</v>
      </c>
      <c r="E317" s="141"/>
      <c r="F317" s="114">
        <f t="shared" si="20"/>
        <v>5600000</v>
      </c>
      <c r="G317" s="114">
        <f t="shared" si="21"/>
        <v>0</v>
      </c>
      <c r="H317" s="120">
        <f t="shared" si="22"/>
        <v>100</v>
      </c>
      <c r="I317" s="115" t="s">
        <v>60</v>
      </c>
    </row>
    <row r="318" spans="1:9" ht="18.75" hidden="1" customHeight="1">
      <c r="A318" s="70" t="s">
        <v>53</v>
      </c>
      <c r="B318" s="71" t="s">
        <v>232</v>
      </c>
      <c r="C318" s="112">
        <v>5600000</v>
      </c>
      <c r="D318" s="112">
        <v>5600000</v>
      </c>
      <c r="E318" s="113"/>
      <c r="F318" s="114">
        <f t="shared" si="20"/>
        <v>5600000</v>
      </c>
      <c r="G318" s="114">
        <f t="shared" si="21"/>
        <v>0</v>
      </c>
      <c r="H318" s="120">
        <f t="shared" si="22"/>
        <v>100</v>
      </c>
      <c r="I318" s="115" t="s">
        <v>60</v>
      </c>
    </row>
    <row r="319" spans="1:9" ht="28.5" hidden="1" customHeight="1">
      <c r="A319" s="75" t="s">
        <v>89</v>
      </c>
      <c r="B319" s="76" t="s">
        <v>90</v>
      </c>
      <c r="C319" s="121">
        <f>SUM(C320)</f>
        <v>3520000</v>
      </c>
      <c r="D319" s="121">
        <f>SUM(D320)</f>
        <v>2328000</v>
      </c>
      <c r="E319" s="121">
        <f>SUM(E320)</f>
        <v>0</v>
      </c>
      <c r="F319" s="114">
        <f t="shared" si="20"/>
        <v>2328000</v>
      </c>
      <c r="G319" s="114">
        <f t="shared" si="21"/>
        <v>1192000</v>
      </c>
      <c r="H319" s="120">
        <f t="shared" si="22"/>
        <v>66.13636363636364</v>
      </c>
      <c r="I319" s="115" t="s">
        <v>60</v>
      </c>
    </row>
    <row r="320" spans="1:9" ht="18.75" hidden="1" customHeight="1">
      <c r="A320" s="70" t="s">
        <v>53</v>
      </c>
      <c r="B320" s="71" t="s">
        <v>233</v>
      </c>
      <c r="C320" s="112">
        <v>3520000</v>
      </c>
      <c r="D320" s="112">
        <v>2328000</v>
      </c>
      <c r="E320" s="123">
        <v>0</v>
      </c>
      <c r="F320" s="114">
        <f t="shared" si="20"/>
        <v>2328000</v>
      </c>
      <c r="G320" s="114">
        <f t="shared" si="21"/>
        <v>1192000</v>
      </c>
      <c r="H320" s="120">
        <f t="shared" si="22"/>
        <v>66.13636363636364</v>
      </c>
      <c r="I320" s="115" t="s">
        <v>60</v>
      </c>
    </row>
    <row r="321" spans="1:9" ht="28.5" hidden="1" customHeight="1">
      <c r="A321" s="82" t="s">
        <v>168</v>
      </c>
      <c r="B321" s="83" t="s">
        <v>236</v>
      </c>
      <c r="C321" s="139">
        <f>C322+C324</f>
        <v>7700000</v>
      </c>
      <c r="D321" s="139">
        <f>D322+D324</f>
        <v>6996000</v>
      </c>
      <c r="E321" s="113"/>
      <c r="F321" s="114">
        <f t="shared" si="20"/>
        <v>6996000</v>
      </c>
      <c r="G321" s="114">
        <f t="shared" si="21"/>
        <v>704000</v>
      </c>
      <c r="H321" s="120">
        <f t="shared" si="22"/>
        <v>90.857142857142861</v>
      </c>
      <c r="I321" s="115" t="s">
        <v>60</v>
      </c>
    </row>
    <row r="322" spans="1:9" ht="18.75" hidden="1" customHeight="1">
      <c r="A322" s="75" t="s">
        <v>70</v>
      </c>
      <c r="B322" s="76" t="s">
        <v>71</v>
      </c>
      <c r="C322" s="121">
        <f>SUM(C323:C323)</f>
        <v>4700000</v>
      </c>
      <c r="D322" s="121">
        <f>SUM(D323:D323)</f>
        <v>4700000</v>
      </c>
      <c r="E322" s="141"/>
      <c r="F322" s="114">
        <f t="shared" si="20"/>
        <v>4700000</v>
      </c>
      <c r="G322" s="114">
        <f t="shared" si="21"/>
        <v>0</v>
      </c>
      <c r="H322" s="120">
        <f t="shared" si="22"/>
        <v>100</v>
      </c>
      <c r="I322" s="115" t="s">
        <v>60</v>
      </c>
    </row>
    <row r="323" spans="1:9" ht="18.75" hidden="1" customHeight="1">
      <c r="A323" s="70" t="s">
        <v>53</v>
      </c>
      <c r="B323" s="71" t="s">
        <v>232</v>
      </c>
      <c r="C323" s="112">
        <v>4700000</v>
      </c>
      <c r="D323" s="112">
        <v>4700000</v>
      </c>
      <c r="E323" s="113"/>
      <c r="F323" s="114">
        <f t="shared" si="20"/>
        <v>4700000</v>
      </c>
      <c r="G323" s="114">
        <f t="shared" si="21"/>
        <v>0</v>
      </c>
      <c r="H323" s="120">
        <f t="shared" si="22"/>
        <v>100</v>
      </c>
      <c r="I323" s="115" t="s">
        <v>60</v>
      </c>
    </row>
    <row r="324" spans="1:9" ht="28.5" hidden="1" customHeight="1">
      <c r="A324" s="75" t="s">
        <v>89</v>
      </c>
      <c r="B324" s="76" t="s">
        <v>90</v>
      </c>
      <c r="C324" s="121">
        <f>SUM(C325)</f>
        <v>3000000</v>
      </c>
      <c r="D324" s="121">
        <f>SUM(D325)</f>
        <v>2296000</v>
      </c>
      <c r="E324" s="141"/>
      <c r="F324" s="114">
        <f t="shared" si="20"/>
        <v>2296000</v>
      </c>
      <c r="G324" s="114">
        <f t="shared" si="21"/>
        <v>704000</v>
      </c>
      <c r="H324" s="120">
        <f t="shared" si="22"/>
        <v>76.533333333333331</v>
      </c>
      <c r="I324" s="115" t="s">
        <v>60</v>
      </c>
    </row>
    <row r="325" spans="1:9" ht="18.75" hidden="1" customHeight="1">
      <c r="A325" s="70" t="s">
        <v>53</v>
      </c>
      <c r="B325" s="71" t="s">
        <v>233</v>
      </c>
      <c r="C325" s="112">
        <v>3000000</v>
      </c>
      <c r="D325" s="112">
        <v>2296000</v>
      </c>
      <c r="E325" s="113"/>
      <c r="F325" s="114">
        <f t="shared" si="20"/>
        <v>2296000</v>
      </c>
      <c r="G325" s="114">
        <f t="shared" si="21"/>
        <v>704000</v>
      </c>
      <c r="H325" s="120">
        <f t="shared" si="22"/>
        <v>76.533333333333331</v>
      </c>
      <c r="I325" s="115" t="s">
        <v>60</v>
      </c>
    </row>
    <row r="326" spans="1:9" ht="18.75" customHeight="1">
      <c r="A326" s="188" t="s">
        <v>237</v>
      </c>
      <c r="B326" s="189" t="s">
        <v>238</v>
      </c>
      <c r="C326" s="112">
        <v>465123000</v>
      </c>
      <c r="D326" s="190">
        <f>D327+D332+D339+D346+D352+D358+D365+D372+D380+D387+D393+D400</f>
        <v>46938000</v>
      </c>
      <c r="E326" s="191"/>
      <c r="F326" s="192">
        <f t="shared" si="20"/>
        <v>46938000</v>
      </c>
      <c r="G326" s="192">
        <f t="shared" si="21"/>
        <v>418185000</v>
      </c>
      <c r="H326" s="193">
        <f t="shared" si="22"/>
        <v>10.091524177475636</v>
      </c>
      <c r="I326" s="188" t="s">
        <v>60</v>
      </c>
    </row>
    <row r="327" spans="1:9" ht="18.75" hidden="1" customHeight="1">
      <c r="A327" s="70" t="s">
        <v>113</v>
      </c>
      <c r="B327" s="71" t="s">
        <v>114</v>
      </c>
      <c r="C327" s="112">
        <f>C328+C330</f>
        <v>2043000</v>
      </c>
      <c r="D327" s="112">
        <f>D328+D330</f>
        <v>1813000</v>
      </c>
      <c r="E327" s="113"/>
      <c r="F327" s="114">
        <f t="shared" si="20"/>
        <v>1813000</v>
      </c>
      <c r="G327" s="114">
        <f t="shared" si="21"/>
        <v>230000</v>
      </c>
      <c r="H327" s="120">
        <f t="shared" si="22"/>
        <v>88.742046010768476</v>
      </c>
      <c r="I327" s="115" t="s">
        <v>60</v>
      </c>
    </row>
    <row r="328" spans="1:9" ht="28.5" hidden="1" customHeight="1">
      <c r="A328" s="75" t="s">
        <v>63</v>
      </c>
      <c r="B328" s="76" t="s">
        <v>64</v>
      </c>
      <c r="C328" s="121">
        <f>SUM(C329)</f>
        <v>1353000</v>
      </c>
      <c r="D328" s="121">
        <f>SUM(D329)</f>
        <v>1353000</v>
      </c>
      <c r="E328" s="121">
        <f>SUM(E329)</f>
        <v>0</v>
      </c>
      <c r="F328" s="114">
        <f t="shared" si="20"/>
        <v>1353000</v>
      </c>
      <c r="G328" s="114">
        <f t="shared" si="21"/>
        <v>0</v>
      </c>
      <c r="H328" s="120">
        <f t="shared" si="22"/>
        <v>100</v>
      </c>
      <c r="I328" s="115" t="s">
        <v>60</v>
      </c>
    </row>
    <row r="329" spans="1:9" ht="28.5" hidden="1" customHeight="1">
      <c r="A329" s="70" t="s">
        <v>53</v>
      </c>
      <c r="B329" s="71" t="s">
        <v>239</v>
      </c>
      <c r="C329" s="112">
        <v>1353000</v>
      </c>
      <c r="D329" s="112">
        <v>1353000</v>
      </c>
      <c r="E329" s="113"/>
      <c r="F329" s="114">
        <f t="shared" si="20"/>
        <v>1353000</v>
      </c>
      <c r="G329" s="114">
        <f t="shared" si="21"/>
        <v>0</v>
      </c>
      <c r="H329" s="120">
        <f t="shared" si="22"/>
        <v>100</v>
      </c>
      <c r="I329" s="115" t="s">
        <v>60</v>
      </c>
    </row>
    <row r="330" spans="1:9" ht="18.75" hidden="1" customHeight="1">
      <c r="A330" s="75" t="s">
        <v>70</v>
      </c>
      <c r="B330" s="76" t="s">
        <v>71</v>
      </c>
      <c r="C330" s="121">
        <f>SUM(C331:C331)</f>
        <v>690000</v>
      </c>
      <c r="D330" s="121">
        <f>SUM(D331:D331)</f>
        <v>460000</v>
      </c>
      <c r="E330" s="121">
        <f>SUM(E331:E331)</f>
        <v>0</v>
      </c>
      <c r="F330" s="114">
        <f t="shared" si="20"/>
        <v>460000</v>
      </c>
      <c r="G330" s="114">
        <f t="shared" si="21"/>
        <v>230000</v>
      </c>
      <c r="H330" s="120">
        <f t="shared" si="22"/>
        <v>66.666666666666657</v>
      </c>
      <c r="I330" s="115" t="s">
        <v>60</v>
      </c>
    </row>
    <row r="331" spans="1:9" ht="18.75" hidden="1" customHeight="1">
      <c r="A331" s="70" t="s">
        <v>53</v>
      </c>
      <c r="B331" s="71" t="s">
        <v>240</v>
      </c>
      <c r="C331" s="112">
        <v>690000</v>
      </c>
      <c r="D331" s="112">
        <v>460000</v>
      </c>
      <c r="E331" s="123">
        <v>0</v>
      </c>
      <c r="F331" s="114">
        <f t="shared" si="20"/>
        <v>460000</v>
      </c>
      <c r="G331" s="114">
        <f t="shared" si="21"/>
        <v>230000</v>
      </c>
      <c r="H331" s="120">
        <f t="shared" si="22"/>
        <v>66.666666666666657</v>
      </c>
      <c r="I331" s="115" t="s">
        <v>60</v>
      </c>
    </row>
    <row r="332" spans="1:9" ht="18.75" hidden="1" customHeight="1">
      <c r="A332" s="70" t="s">
        <v>121</v>
      </c>
      <c r="B332" s="71" t="s">
        <v>122</v>
      </c>
      <c r="C332" s="112">
        <f>C333+C336</f>
        <v>9440000</v>
      </c>
      <c r="D332" s="112">
        <f>D333+D336</f>
        <v>3050000</v>
      </c>
      <c r="E332" s="123"/>
      <c r="F332" s="114">
        <f t="shared" si="20"/>
        <v>3050000</v>
      </c>
      <c r="G332" s="114">
        <f t="shared" si="21"/>
        <v>6390000</v>
      </c>
      <c r="H332" s="120">
        <f t="shared" si="22"/>
        <v>32.309322033898304</v>
      </c>
      <c r="I332" s="115" t="s">
        <v>60</v>
      </c>
    </row>
    <row r="333" spans="1:9" ht="18.75" hidden="1" customHeight="1">
      <c r="A333" s="75" t="s">
        <v>63</v>
      </c>
      <c r="B333" s="76" t="s">
        <v>64</v>
      </c>
      <c r="C333" s="121">
        <f>SUM(C334:C335)</f>
        <v>3180000</v>
      </c>
      <c r="D333" s="121">
        <f>SUM(D334:D335)</f>
        <v>1530000</v>
      </c>
      <c r="E333" s="121">
        <f>SUM(E334:E335)</f>
        <v>0</v>
      </c>
      <c r="F333" s="114">
        <f t="shared" si="20"/>
        <v>1530000</v>
      </c>
      <c r="G333" s="114">
        <f t="shared" si="21"/>
        <v>1650000</v>
      </c>
      <c r="H333" s="120">
        <f t="shared" si="22"/>
        <v>48.113207547169814</v>
      </c>
      <c r="I333" s="115" t="s">
        <v>60</v>
      </c>
    </row>
    <row r="334" spans="1:9" ht="18.75" hidden="1" customHeight="1">
      <c r="A334" s="70" t="s">
        <v>53</v>
      </c>
      <c r="B334" s="71" t="s">
        <v>241</v>
      </c>
      <c r="C334" s="112">
        <v>1650000</v>
      </c>
      <c r="D334" s="112">
        <v>0</v>
      </c>
      <c r="E334" s="123"/>
      <c r="F334" s="114">
        <f t="shared" si="20"/>
        <v>0</v>
      </c>
      <c r="G334" s="114">
        <f t="shared" si="21"/>
        <v>1650000</v>
      </c>
      <c r="H334" s="120">
        <f t="shared" si="22"/>
        <v>0</v>
      </c>
      <c r="I334" s="115" t="s">
        <v>60</v>
      </c>
    </row>
    <row r="335" spans="1:9" ht="28.5" hidden="1" customHeight="1">
      <c r="A335" s="70" t="s">
        <v>53</v>
      </c>
      <c r="B335" s="71" t="s">
        <v>242</v>
      </c>
      <c r="C335" s="112">
        <v>1530000</v>
      </c>
      <c r="D335" s="112">
        <v>1530000</v>
      </c>
      <c r="E335" s="123">
        <v>0</v>
      </c>
      <c r="F335" s="114">
        <f t="shared" si="20"/>
        <v>1530000</v>
      </c>
      <c r="G335" s="114">
        <f t="shared" si="21"/>
        <v>0</v>
      </c>
      <c r="H335" s="120">
        <f t="shared" si="22"/>
        <v>100</v>
      </c>
      <c r="I335" s="115" t="s">
        <v>60</v>
      </c>
    </row>
    <row r="336" spans="1:9" ht="18.75" hidden="1" customHeight="1">
      <c r="A336" s="75" t="s">
        <v>70</v>
      </c>
      <c r="B336" s="76" t="s">
        <v>71</v>
      </c>
      <c r="C336" s="121">
        <f>SUM(C337:C338)</f>
        <v>6260000</v>
      </c>
      <c r="D336" s="121">
        <f>SUM(D337:D338)</f>
        <v>1520000</v>
      </c>
      <c r="E336" s="121">
        <f>SUM(E337:E338)</f>
        <v>0</v>
      </c>
      <c r="F336" s="114">
        <f t="shared" si="20"/>
        <v>1520000</v>
      </c>
      <c r="G336" s="114">
        <f t="shared" si="21"/>
        <v>4740000</v>
      </c>
      <c r="H336" s="120">
        <f t="shared" si="22"/>
        <v>24.281150159744406</v>
      </c>
      <c r="I336" s="115" t="s">
        <v>60</v>
      </c>
    </row>
    <row r="337" spans="1:9" ht="28.5" hidden="1" customHeight="1">
      <c r="A337" s="70" t="s">
        <v>53</v>
      </c>
      <c r="B337" s="71" t="s">
        <v>243</v>
      </c>
      <c r="C337" s="112">
        <v>3500000</v>
      </c>
      <c r="D337" s="112">
        <v>1090000</v>
      </c>
      <c r="E337" s="112">
        <v>0</v>
      </c>
      <c r="F337" s="114">
        <f t="shared" si="20"/>
        <v>1090000</v>
      </c>
      <c r="G337" s="114">
        <f t="shared" si="21"/>
        <v>2410000</v>
      </c>
      <c r="H337" s="120">
        <f t="shared" si="22"/>
        <v>31.142857142857146</v>
      </c>
      <c r="I337" s="115" t="s">
        <v>60</v>
      </c>
    </row>
    <row r="338" spans="1:9" ht="18.75" hidden="1" customHeight="1">
      <c r="A338" s="70" t="s">
        <v>53</v>
      </c>
      <c r="B338" s="71" t="s">
        <v>244</v>
      </c>
      <c r="C338" s="112">
        <v>2760000</v>
      </c>
      <c r="D338" s="112">
        <v>430000</v>
      </c>
      <c r="E338" s="112">
        <v>0</v>
      </c>
      <c r="F338" s="114">
        <f t="shared" si="20"/>
        <v>430000</v>
      </c>
      <c r="G338" s="114">
        <f t="shared" si="21"/>
        <v>2330000</v>
      </c>
      <c r="H338" s="120">
        <f t="shared" si="22"/>
        <v>15.579710144927535</v>
      </c>
      <c r="I338" s="115" t="s">
        <v>60</v>
      </c>
    </row>
    <row r="339" spans="1:9" ht="18.75" hidden="1" customHeight="1">
      <c r="A339" s="70" t="s">
        <v>125</v>
      </c>
      <c r="B339" s="71" t="s">
        <v>245</v>
      </c>
      <c r="C339" s="112">
        <f>C340+C343</f>
        <v>5750000</v>
      </c>
      <c r="D339" s="112">
        <f>D340+D343</f>
        <v>2115000</v>
      </c>
      <c r="E339" s="112"/>
      <c r="F339" s="114">
        <f t="shared" si="20"/>
        <v>2115000</v>
      </c>
      <c r="G339" s="114">
        <f t="shared" si="21"/>
        <v>3635000</v>
      </c>
      <c r="H339" s="120">
        <f t="shared" si="22"/>
        <v>36.782608695652172</v>
      </c>
      <c r="I339" s="115" t="s">
        <v>60</v>
      </c>
    </row>
    <row r="340" spans="1:9" ht="18.75" hidden="1" customHeight="1">
      <c r="A340" s="75" t="s">
        <v>63</v>
      </c>
      <c r="B340" s="76" t="s">
        <v>64</v>
      </c>
      <c r="C340" s="121">
        <f>SUM(C341:C342)</f>
        <v>2460000</v>
      </c>
      <c r="D340" s="121">
        <f>SUM(D341:D342)</f>
        <v>1140000</v>
      </c>
      <c r="E340" s="121">
        <f>SUM(E341:E342)</f>
        <v>0</v>
      </c>
      <c r="F340" s="114">
        <f t="shared" si="20"/>
        <v>1140000</v>
      </c>
      <c r="G340" s="114">
        <f t="shared" si="21"/>
        <v>1320000</v>
      </c>
      <c r="H340" s="120">
        <f t="shared" si="22"/>
        <v>46.341463414634148</v>
      </c>
      <c r="I340" s="115" t="s">
        <v>60</v>
      </c>
    </row>
    <row r="341" spans="1:9" ht="28.5" hidden="1" customHeight="1">
      <c r="A341" s="70" t="s">
        <v>53</v>
      </c>
      <c r="B341" s="71" t="s">
        <v>246</v>
      </c>
      <c r="C341" s="112">
        <v>1230000</v>
      </c>
      <c r="D341" s="112">
        <v>1140000</v>
      </c>
      <c r="E341" s="113"/>
      <c r="F341" s="114">
        <f t="shared" si="20"/>
        <v>1140000</v>
      </c>
      <c r="G341" s="114">
        <f t="shared" si="21"/>
        <v>90000</v>
      </c>
      <c r="H341" s="120">
        <f t="shared" si="22"/>
        <v>92.682926829268297</v>
      </c>
      <c r="I341" s="115" t="s">
        <v>60</v>
      </c>
    </row>
    <row r="342" spans="1:9" ht="28.5" hidden="1" customHeight="1">
      <c r="A342" s="70" t="s">
        <v>53</v>
      </c>
      <c r="B342" s="71" t="s">
        <v>247</v>
      </c>
      <c r="C342" s="112">
        <v>1230000</v>
      </c>
      <c r="D342" s="112">
        <v>0</v>
      </c>
      <c r="E342" s="112">
        <v>0</v>
      </c>
      <c r="F342" s="114">
        <f>E342+D342</f>
        <v>0</v>
      </c>
      <c r="G342" s="114">
        <f t="shared" si="21"/>
        <v>1230000</v>
      </c>
      <c r="H342" s="120">
        <f t="shared" si="22"/>
        <v>0</v>
      </c>
      <c r="I342" s="115" t="s">
        <v>60</v>
      </c>
    </row>
    <row r="343" spans="1:9" ht="28.5" hidden="1" customHeight="1">
      <c r="A343" s="75" t="s">
        <v>70</v>
      </c>
      <c r="B343" s="76" t="s">
        <v>71</v>
      </c>
      <c r="C343" s="121">
        <f>SUM(C344:C345)</f>
        <v>3290000</v>
      </c>
      <c r="D343" s="121">
        <f>SUM(D344:D345)</f>
        <v>975000</v>
      </c>
      <c r="E343" s="112"/>
      <c r="F343" s="114">
        <f t="shared" si="20"/>
        <v>975000</v>
      </c>
      <c r="G343" s="114">
        <f t="shared" si="21"/>
        <v>2315000</v>
      </c>
      <c r="H343" s="120">
        <f t="shared" si="22"/>
        <v>29.635258358662615</v>
      </c>
      <c r="I343" s="115" t="s">
        <v>60</v>
      </c>
    </row>
    <row r="344" spans="1:9" ht="18.75" hidden="1" customHeight="1">
      <c r="A344" s="70" t="s">
        <v>53</v>
      </c>
      <c r="B344" s="71" t="s">
        <v>243</v>
      </c>
      <c r="C344" s="112">
        <v>2140000</v>
      </c>
      <c r="D344" s="112">
        <v>750000</v>
      </c>
      <c r="E344" s="113"/>
      <c r="F344" s="114">
        <f t="shared" si="20"/>
        <v>750000</v>
      </c>
      <c r="G344" s="114">
        <f t="shared" si="21"/>
        <v>1390000</v>
      </c>
      <c r="H344" s="120">
        <f t="shared" si="22"/>
        <v>35.046728971962615</v>
      </c>
      <c r="I344" s="115" t="s">
        <v>60</v>
      </c>
    </row>
    <row r="345" spans="1:9" ht="18.75" hidden="1" customHeight="1">
      <c r="A345" s="70" t="s">
        <v>53</v>
      </c>
      <c r="B345" s="71" t="s">
        <v>248</v>
      </c>
      <c r="C345" s="112">
        <v>1150000</v>
      </c>
      <c r="D345" s="112">
        <v>225000</v>
      </c>
      <c r="E345" s="113"/>
      <c r="F345" s="114">
        <f t="shared" si="20"/>
        <v>225000</v>
      </c>
      <c r="G345" s="114">
        <f t="shared" si="21"/>
        <v>925000</v>
      </c>
      <c r="H345" s="120">
        <f t="shared" si="22"/>
        <v>19.565217391304348</v>
      </c>
      <c r="I345" s="115" t="s">
        <v>60</v>
      </c>
    </row>
    <row r="346" spans="1:9" ht="28.5" customHeight="1">
      <c r="A346" s="70" t="s">
        <v>129</v>
      </c>
      <c r="B346" s="71" t="s">
        <v>130</v>
      </c>
      <c r="C346" s="112">
        <f>C347+C350</f>
        <v>3600000</v>
      </c>
      <c r="D346" s="112">
        <f>D347+D350</f>
        <v>230000</v>
      </c>
      <c r="E346" s="113"/>
      <c r="F346" s="114">
        <f t="shared" si="20"/>
        <v>230000</v>
      </c>
      <c r="G346" s="114">
        <f t="shared" si="21"/>
        <v>3370000</v>
      </c>
      <c r="H346" s="120">
        <f t="shared" si="22"/>
        <v>6.3888888888888884</v>
      </c>
      <c r="I346" s="115" t="s">
        <v>60</v>
      </c>
    </row>
    <row r="347" spans="1:9" ht="18.75" customHeight="1">
      <c r="A347" s="75" t="s">
        <v>63</v>
      </c>
      <c r="B347" s="76" t="s">
        <v>64</v>
      </c>
      <c r="C347" s="121">
        <f>SUM(C348:C349)</f>
        <v>2850000</v>
      </c>
      <c r="D347" s="121">
        <f>SUM(D348:D349)</f>
        <v>0</v>
      </c>
      <c r="E347" s="121">
        <f t="shared" ref="E347:G347" si="23">SUM(E348:E349)</f>
        <v>1470000</v>
      </c>
      <c r="F347" s="147">
        <f t="shared" si="23"/>
        <v>1470000</v>
      </c>
      <c r="G347" s="147">
        <f t="shared" si="23"/>
        <v>1380000</v>
      </c>
      <c r="H347" s="120">
        <f t="shared" si="22"/>
        <v>51.578947368421055</v>
      </c>
      <c r="I347" s="115" t="s">
        <v>60</v>
      </c>
    </row>
    <row r="348" spans="1:9" ht="18.75" customHeight="1">
      <c r="A348" s="70" t="s">
        <v>53</v>
      </c>
      <c r="B348" s="71" t="s">
        <v>249</v>
      </c>
      <c r="C348" s="112">
        <v>1470000</v>
      </c>
      <c r="D348" s="112">
        <v>0</v>
      </c>
      <c r="E348" s="114">
        <v>1470000</v>
      </c>
      <c r="F348" s="114">
        <f t="shared" si="20"/>
        <v>1470000</v>
      </c>
      <c r="G348" s="114">
        <f t="shared" si="21"/>
        <v>0</v>
      </c>
      <c r="H348" s="120">
        <f t="shared" si="22"/>
        <v>100</v>
      </c>
      <c r="I348" s="115" t="s">
        <v>60</v>
      </c>
    </row>
    <row r="349" spans="1:9" ht="18.75" customHeight="1">
      <c r="A349" s="70"/>
      <c r="B349" s="71" t="s">
        <v>249</v>
      </c>
      <c r="C349" s="112">
        <v>1380000</v>
      </c>
      <c r="D349" s="112"/>
      <c r="E349" s="114"/>
      <c r="F349" s="114"/>
      <c r="G349" s="114">
        <f t="shared" si="21"/>
        <v>1380000</v>
      </c>
      <c r="H349" s="120">
        <f t="shared" si="22"/>
        <v>0</v>
      </c>
      <c r="I349" s="115" t="s">
        <v>60</v>
      </c>
    </row>
    <row r="350" spans="1:9" ht="18.75" customHeight="1">
      <c r="A350" s="75" t="s">
        <v>70</v>
      </c>
      <c r="B350" s="76" t="s">
        <v>71</v>
      </c>
      <c r="C350" s="121">
        <f>SUM(C351:C351)</f>
        <v>750000</v>
      </c>
      <c r="D350" s="121">
        <f>SUM(D351:D351)</f>
        <v>230000</v>
      </c>
      <c r="E350" s="121">
        <f>SUM(E351:E351)</f>
        <v>0</v>
      </c>
      <c r="F350" s="114">
        <f t="shared" si="20"/>
        <v>230000</v>
      </c>
      <c r="G350" s="114">
        <f t="shared" si="21"/>
        <v>520000</v>
      </c>
      <c r="H350" s="120">
        <f t="shared" si="22"/>
        <v>30.666666666666664</v>
      </c>
      <c r="I350" s="115" t="s">
        <v>60</v>
      </c>
    </row>
    <row r="351" spans="1:9" ht="18.75" customHeight="1">
      <c r="A351" s="70" t="s">
        <v>53</v>
      </c>
      <c r="B351" s="71" t="s">
        <v>248</v>
      </c>
      <c r="C351" s="112">
        <v>750000</v>
      </c>
      <c r="D351" s="112">
        <v>230000</v>
      </c>
      <c r="E351" s="123">
        <v>0</v>
      </c>
      <c r="F351" s="114">
        <f t="shared" si="20"/>
        <v>230000</v>
      </c>
      <c r="G351" s="114">
        <f t="shared" si="21"/>
        <v>520000</v>
      </c>
      <c r="H351" s="120">
        <f t="shared" si="22"/>
        <v>30.666666666666664</v>
      </c>
      <c r="I351" s="115" t="s">
        <v>60</v>
      </c>
    </row>
    <row r="352" spans="1:9" ht="28.5" hidden="1" customHeight="1">
      <c r="A352" s="70" t="s">
        <v>135</v>
      </c>
      <c r="B352" s="71" t="s">
        <v>136</v>
      </c>
      <c r="C352" s="112">
        <f>C353+C355</f>
        <v>3950000</v>
      </c>
      <c r="D352" s="112">
        <f>D353+D355</f>
        <v>2000000</v>
      </c>
      <c r="E352" s="123"/>
      <c r="F352" s="114">
        <f t="shared" si="20"/>
        <v>2000000</v>
      </c>
      <c r="G352" s="114">
        <f t="shared" si="21"/>
        <v>1950000</v>
      </c>
      <c r="H352" s="120">
        <f t="shared" si="22"/>
        <v>50.632911392405063</v>
      </c>
      <c r="I352" s="115" t="s">
        <v>60</v>
      </c>
    </row>
    <row r="353" spans="1:9" ht="28.5" hidden="1" customHeight="1">
      <c r="A353" s="75" t="s">
        <v>63</v>
      </c>
      <c r="B353" s="76" t="s">
        <v>64</v>
      </c>
      <c r="C353" s="121">
        <f>SUM(C354)</f>
        <v>1950000</v>
      </c>
      <c r="D353" s="121">
        <f>SUM(D354)</f>
        <v>0</v>
      </c>
      <c r="E353" s="141"/>
      <c r="F353" s="114">
        <f t="shared" si="20"/>
        <v>0</v>
      </c>
      <c r="G353" s="114">
        <f t="shared" si="21"/>
        <v>1950000</v>
      </c>
      <c r="H353" s="120">
        <f t="shared" si="22"/>
        <v>0</v>
      </c>
      <c r="I353" s="115" t="s">
        <v>60</v>
      </c>
    </row>
    <row r="354" spans="1:9" ht="18.75" hidden="1" customHeight="1">
      <c r="A354" s="70" t="s">
        <v>53</v>
      </c>
      <c r="B354" s="71" t="s">
        <v>250</v>
      </c>
      <c r="C354" s="112">
        <v>1950000</v>
      </c>
      <c r="D354" s="112">
        <v>0</v>
      </c>
      <c r="E354" s="113"/>
      <c r="F354" s="114">
        <f t="shared" si="20"/>
        <v>0</v>
      </c>
      <c r="G354" s="114">
        <f t="shared" si="21"/>
        <v>1950000</v>
      </c>
      <c r="H354" s="120">
        <f t="shared" si="22"/>
        <v>0</v>
      </c>
      <c r="I354" s="115" t="s">
        <v>60</v>
      </c>
    </row>
    <row r="355" spans="1:9" ht="28.5" hidden="1" customHeight="1">
      <c r="A355" s="75" t="s">
        <v>70</v>
      </c>
      <c r="B355" s="76" t="s">
        <v>71</v>
      </c>
      <c r="C355" s="121">
        <f>SUM(C356:C357)</f>
        <v>2000000</v>
      </c>
      <c r="D355" s="121">
        <f>SUM(D356:D357)</f>
        <v>2000000</v>
      </c>
      <c r="E355" s="141"/>
      <c r="F355" s="114">
        <f t="shared" si="20"/>
        <v>2000000</v>
      </c>
      <c r="G355" s="114">
        <f t="shared" si="21"/>
        <v>0</v>
      </c>
      <c r="H355" s="120">
        <f t="shared" si="22"/>
        <v>100</v>
      </c>
      <c r="I355" s="115" t="s">
        <v>60</v>
      </c>
    </row>
    <row r="356" spans="1:9" ht="28.5" hidden="1" customHeight="1">
      <c r="A356" s="70" t="s">
        <v>53</v>
      </c>
      <c r="B356" s="71" t="s">
        <v>243</v>
      </c>
      <c r="C356" s="112">
        <v>1080000</v>
      </c>
      <c r="D356" s="112">
        <v>1080000</v>
      </c>
      <c r="E356" s="113"/>
      <c r="F356" s="114">
        <f t="shared" si="20"/>
        <v>1080000</v>
      </c>
      <c r="G356" s="114">
        <f t="shared" si="21"/>
        <v>0</v>
      </c>
      <c r="H356" s="120">
        <f t="shared" si="22"/>
        <v>100</v>
      </c>
      <c r="I356" s="115" t="s">
        <v>60</v>
      </c>
    </row>
    <row r="357" spans="1:9" ht="28.5" hidden="1" customHeight="1">
      <c r="A357" s="70" t="s">
        <v>53</v>
      </c>
      <c r="B357" s="71" t="s">
        <v>251</v>
      </c>
      <c r="C357" s="112">
        <v>920000</v>
      </c>
      <c r="D357" s="112">
        <v>920000</v>
      </c>
      <c r="E357" s="113"/>
      <c r="F357" s="114">
        <f t="shared" si="20"/>
        <v>920000</v>
      </c>
      <c r="G357" s="114">
        <f t="shared" si="21"/>
        <v>0</v>
      </c>
      <c r="H357" s="120">
        <f t="shared" si="22"/>
        <v>100</v>
      </c>
      <c r="I357" s="115" t="s">
        <v>60</v>
      </c>
    </row>
    <row r="358" spans="1:9" ht="18.75" hidden="1" customHeight="1">
      <c r="A358" s="70" t="s">
        <v>141</v>
      </c>
      <c r="B358" s="71" t="s">
        <v>142</v>
      </c>
      <c r="C358" s="112">
        <f>C359+C362</f>
        <v>13910000</v>
      </c>
      <c r="D358" s="112">
        <f>D359+D362</f>
        <v>5725000</v>
      </c>
      <c r="E358" s="113"/>
      <c r="F358" s="114">
        <f t="shared" si="20"/>
        <v>5725000</v>
      </c>
      <c r="G358" s="114">
        <f t="shared" si="21"/>
        <v>8185000</v>
      </c>
      <c r="H358" s="120">
        <f t="shared" si="22"/>
        <v>41.15744069015097</v>
      </c>
      <c r="I358" s="115" t="s">
        <v>60</v>
      </c>
    </row>
    <row r="359" spans="1:9" ht="28.5" hidden="1" customHeight="1">
      <c r="A359" s="75" t="s">
        <v>63</v>
      </c>
      <c r="B359" s="76" t="s">
        <v>64</v>
      </c>
      <c r="C359" s="121">
        <f>SUM(C360:C361)</f>
        <v>3690000</v>
      </c>
      <c r="D359" s="121">
        <f>SUM(D360:D361)</f>
        <v>1665000</v>
      </c>
      <c r="E359" s="121">
        <f>SUM(E360:E361)</f>
        <v>0</v>
      </c>
      <c r="F359" s="114">
        <f t="shared" si="20"/>
        <v>1665000</v>
      </c>
      <c r="G359" s="114">
        <f t="shared" si="21"/>
        <v>2025000</v>
      </c>
      <c r="H359" s="120">
        <f t="shared" si="22"/>
        <v>45.121951219512198</v>
      </c>
      <c r="I359" s="115" t="s">
        <v>60</v>
      </c>
    </row>
    <row r="360" spans="1:9" ht="18.75" hidden="1" customHeight="1">
      <c r="A360" s="70" t="s">
        <v>53</v>
      </c>
      <c r="B360" s="71" t="s">
        <v>239</v>
      </c>
      <c r="C360" s="112">
        <v>2070000</v>
      </c>
      <c r="D360" s="112">
        <v>0</v>
      </c>
      <c r="E360" s="123"/>
      <c r="F360" s="114">
        <f t="shared" ref="F360:F405" si="24">E360+D360</f>
        <v>0</v>
      </c>
      <c r="G360" s="114">
        <f t="shared" si="21"/>
        <v>2070000</v>
      </c>
      <c r="H360" s="120">
        <f t="shared" si="22"/>
        <v>0</v>
      </c>
      <c r="I360" s="115" t="s">
        <v>60</v>
      </c>
    </row>
    <row r="361" spans="1:9" ht="28.5" hidden="1" customHeight="1">
      <c r="A361" s="70" t="s">
        <v>53</v>
      </c>
      <c r="B361" s="71" t="s">
        <v>252</v>
      </c>
      <c r="C361" s="112">
        <v>1620000</v>
      </c>
      <c r="D361" s="112">
        <v>1665000</v>
      </c>
      <c r="E361" s="123">
        <v>0</v>
      </c>
      <c r="F361" s="114">
        <f t="shared" si="24"/>
        <v>1665000</v>
      </c>
      <c r="G361" s="114">
        <f t="shared" si="21"/>
        <v>-45000</v>
      </c>
      <c r="H361" s="120">
        <f t="shared" si="22"/>
        <v>102.77777777777777</v>
      </c>
      <c r="I361" s="115" t="s">
        <v>60</v>
      </c>
    </row>
    <row r="362" spans="1:9" ht="18.75" hidden="1" customHeight="1">
      <c r="A362" s="75" t="s">
        <v>70</v>
      </c>
      <c r="B362" s="76" t="s">
        <v>71</v>
      </c>
      <c r="C362" s="121">
        <f>SUM(C363:C364)</f>
        <v>10220000</v>
      </c>
      <c r="D362" s="121">
        <f>SUM(D363:D364)</f>
        <v>4060000</v>
      </c>
      <c r="E362" s="121">
        <f>SUM(E363:E364)</f>
        <v>0</v>
      </c>
      <c r="F362" s="114">
        <f t="shared" si="24"/>
        <v>4060000</v>
      </c>
      <c r="G362" s="114">
        <f t="shared" si="21"/>
        <v>6160000</v>
      </c>
      <c r="H362" s="120">
        <f t="shared" si="22"/>
        <v>39.726027397260275</v>
      </c>
      <c r="I362" s="115" t="s">
        <v>60</v>
      </c>
    </row>
    <row r="363" spans="1:9" ht="18.75" hidden="1" customHeight="1">
      <c r="A363" s="70" t="s">
        <v>53</v>
      </c>
      <c r="B363" s="71" t="s">
        <v>243</v>
      </c>
      <c r="C363" s="112">
        <v>7000000</v>
      </c>
      <c r="D363" s="112">
        <v>2680000</v>
      </c>
      <c r="E363" s="112"/>
      <c r="F363" s="114">
        <f t="shared" si="24"/>
        <v>2680000</v>
      </c>
      <c r="G363" s="114">
        <f t="shared" si="21"/>
        <v>4320000</v>
      </c>
      <c r="H363" s="120">
        <f t="shared" si="22"/>
        <v>38.285714285714285</v>
      </c>
      <c r="I363" s="115" t="s">
        <v>60</v>
      </c>
    </row>
    <row r="364" spans="1:9" ht="18.75" hidden="1" customHeight="1">
      <c r="A364" s="70" t="s">
        <v>53</v>
      </c>
      <c r="B364" s="71" t="s">
        <v>248</v>
      </c>
      <c r="C364" s="112">
        <v>3220000</v>
      </c>
      <c r="D364" s="112">
        <v>1380000</v>
      </c>
      <c r="E364" s="112"/>
      <c r="F364" s="114">
        <f t="shared" si="24"/>
        <v>1380000</v>
      </c>
      <c r="G364" s="114">
        <f t="shared" ref="G364:G406" si="25">C364-F364</f>
        <v>1840000</v>
      </c>
      <c r="H364" s="120">
        <f t="shared" ref="H364:H406" si="26">F364/C364*100</f>
        <v>42.857142857142854</v>
      </c>
      <c r="I364" s="115" t="s">
        <v>60</v>
      </c>
    </row>
    <row r="365" spans="1:9" ht="18.75" hidden="1" customHeight="1">
      <c r="A365" s="70" t="s">
        <v>146</v>
      </c>
      <c r="B365" s="71" t="s">
        <v>253</v>
      </c>
      <c r="C365" s="112">
        <f>C366+C369</f>
        <v>8120000</v>
      </c>
      <c r="D365" s="112">
        <f>D366+D369</f>
        <v>4885000</v>
      </c>
      <c r="E365" s="113"/>
      <c r="F365" s="114">
        <f t="shared" si="24"/>
        <v>4885000</v>
      </c>
      <c r="G365" s="114">
        <f>C365-F365</f>
        <v>3235000</v>
      </c>
      <c r="H365" s="120">
        <f t="shared" si="26"/>
        <v>60.16009852216748</v>
      </c>
      <c r="I365" s="115" t="s">
        <v>60</v>
      </c>
    </row>
    <row r="366" spans="1:9" ht="28.5" hidden="1" customHeight="1">
      <c r="A366" s="75" t="s">
        <v>63</v>
      </c>
      <c r="B366" s="76" t="s">
        <v>64</v>
      </c>
      <c r="C366" s="121">
        <f>SUM(C367:C368)</f>
        <v>3300000</v>
      </c>
      <c r="D366" s="121">
        <f>SUM(D367:D368)</f>
        <v>3270000</v>
      </c>
      <c r="E366" s="141"/>
      <c r="F366" s="114">
        <f t="shared" si="24"/>
        <v>3270000</v>
      </c>
      <c r="G366" s="114">
        <f t="shared" si="25"/>
        <v>30000</v>
      </c>
      <c r="H366" s="120">
        <f t="shared" si="26"/>
        <v>99.090909090909093</v>
      </c>
      <c r="I366" s="115" t="s">
        <v>60</v>
      </c>
    </row>
    <row r="367" spans="1:9" ht="18.75" hidden="1" customHeight="1">
      <c r="A367" s="70" t="s">
        <v>53</v>
      </c>
      <c r="B367" s="71" t="s">
        <v>254</v>
      </c>
      <c r="C367" s="112">
        <v>1650000</v>
      </c>
      <c r="D367" s="112">
        <v>1620000</v>
      </c>
      <c r="E367" s="113"/>
      <c r="F367" s="114">
        <f t="shared" si="24"/>
        <v>1620000</v>
      </c>
      <c r="G367" s="114">
        <f t="shared" si="25"/>
        <v>30000</v>
      </c>
      <c r="H367" s="120">
        <f t="shared" si="26"/>
        <v>98.181818181818187</v>
      </c>
      <c r="I367" s="115" t="s">
        <v>60</v>
      </c>
    </row>
    <row r="368" spans="1:9" ht="28.5" hidden="1" customHeight="1">
      <c r="A368" s="70" t="s">
        <v>53</v>
      </c>
      <c r="B368" s="71" t="s">
        <v>255</v>
      </c>
      <c r="C368" s="112">
        <v>1650000</v>
      </c>
      <c r="D368" s="112">
        <v>1650000</v>
      </c>
      <c r="E368" s="113"/>
      <c r="F368" s="114">
        <f t="shared" si="24"/>
        <v>1650000</v>
      </c>
      <c r="G368" s="114">
        <f t="shared" si="25"/>
        <v>0</v>
      </c>
      <c r="H368" s="120">
        <f t="shared" si="26"/>
        <v>100</v>
      </c>
      <c r="I368" s="115" t="s">
        <v>60</v>
      </c>
    </row>
    <row r="369" spans="1:9" ht="18.75" hidden="1" customHeight="1">
      <c r="A369" s="75" t="s">
        <v>70</v>
      </c>
      <c r="B369" s="76" t="s">
        <v>71</v>
      </c>
      <c r="C369" s="121">
        <f>SUM(C370:C371)</f>
        <v>4820000</v>
      </c>
      <c r="D369" s="121">
        <f>SUM(D370:D371)</f>
        <v>1615000</v>
      </c>
      <c r="E369" s="141"/>
      <c r="F369" s="114">
        <f t="shared" si="24"/>
        <v>1615000</v>
      </c>
      <c r="G369" s="114">
        <f t="shared" si="25"/>
        <v>3205000</v>
      </c>
      <c r="H369" s="120">
        <f t="shared" si="26"/>
        <v>33.50622406639004</v>
      </c>
      <c r="I369" s="115" t="s">
        <v>60</v>
      </c>
    </row>
    <row r="370" spans="1:9" ht="18.75" hidden="1" customHeight="1">
      <c r="A370" s="70" t="s">
        <v>53</v>
      </c>
      <c r="B370" s="71" t="s">
        <v>256</v>
      </c>
      <c r="C370" s="112">
        <v>3670000</v>
      </c>
      <c r="D370" s="112">
        <v>1065000</v>
      </c>
      <c r="E370" s="113"/>
      <c r="F370" s="114">
        <f t="shared" si="24"/>
        <v>1065000</v>
      </c>
      <c r="G370" s="114">
        <f t="shared" si="25"/>
        <v>2605000</v>
      </c>
      <c r="H370" s="120">
        <f t="shared" si="26"/>
        <v>29.019073569482291</v>
      </c>
      <c r="I370" s="115" t="s">
        <v>60</v>
      </c>
    </row>
    <row r="371" spans="1:9" ht="18.75" hidden="1" customHeight="1">
      <c r="A371" s="70" t="s">
        <v>53</v>
      </c>
      <c r="B371" s="71" t="s">
        <v>257</v>
      </c>
      <c r="C371" s="112">
        <v>1150000</v>
      </c>
      <c r="D371" s="112">
        <v>550000</v>
      </c>
      <c r="E371" s="113"/>
      <c r="F371" s="114">
        <f t="shared" si="24"/>
        <v>550000</v>
      </c>
      <c r="G371" s="114">
        <f t="shared" si="25"/>
        <v>600000</v>
      </c>
      <c r="H371" s="120">
        <f t="shared" si="26"/>
        <v>47.826086956521742</v>
      </c>
      <c r="I371" s="115" t="s">
        <v>60</v>
      </c>
    </row>
    <row r="372" spans="1:9" ht="28.5" hidden="1" customHeight="1">
      <c r="A372" s="70" t="s">
        <v>152</v>
      </c>
      <c r="B372" s="71" t="s">
        <v>153</v>
      </c>
      <c r="C372" s="112">
        <f>C373+C377</f>
        <v>35780000</v>
      </c>
      <c r="D372" s="112">
        <f>+D373+D377</f>
        <v>10030000</v>
      </c>
      <c r="E372" s="113"/>
      <c r="F372" s="114">
        <f t="shared" si="24"/>
        <v>10030000</v>
      </c>
      <c r="G372" s="114">
        <f t="shared" si="25"/>
        <v>25750000</v>
      </c>
      <c r="H372" s="120">
        <f t="shared" si="26"/>
        <v>28.032420346562326</v>
      </c>
      <c r="I372" s="115" t="s">
        <v>60</v>
      </c>
    </row>
    <row r="373" spans="1:9" ht="18.75" hidden="1" customHeight="1">
      <c r="A373" s="75" t="s">
        <v>63</v>
      </c>
      <c r="B373" s="76" t="s">
        <v>64</v>
      </c>
      <c r="C373" s="121">
        <f>SUM(C374:C376)</f>
        <v>15420000</v>
      </c>
      <c r="D373" s="121">
        <f>SUM(D374:D376)</f>
        <v>7490000</v>
      </c>
      <c r="E373" s="121">
        <f>SUM(E374:E376)</f>
        <v>0</v>
      </c>
      <c r="F373" s="114">
        <f t="shared" si="24"/>
        <v>7490000</v>
      </c>
      <c r="G373" s="114">
        <f t="shared" si="25"/>
        <v>7930000</v>
      </c>
      <c r="H373" s="120">
        <f t="shared" si="26"/>
        <v>48.573281452658883</v>
      </c>
      <c r="I373" s="115" t="s">
        <v>60</v>
      </c>
    </row>
    <row r="374" spans="1:9" ht="28.5" hidden="1" customHeight="1">
      <c r="A374" s="70" t="s">
        <v>53</v>
      </c>
      <c r="B374" s="71" t="s">
        <v>258</v>
      </c>
      <c r="C374" s="112">
        <v>4500000</v>
      </c>
      <c r="D374" s="112">
        <v>4140000</v>
      </c>
      <c r="E374" s="123">
        <v>0</v>
      </c>
      <c r="F374" s="114">
        <f t="shared" si="24"/>
        <v>4140000</v>
      </c>
      <c r="G374" s="114">
        <f t="shared" si="25"/>
        <v>360000</v>
      </c>
      <c r="H374" s="120">
        <f t="shared" si="26"/>
        <v>92</v>
      </c>
      <c r="I374" s="115" t="s">
        <v>60</v>
      </c>
    </row>
    <row r="375" spans="1:9" ht="18.75" hidden="1" customHeight="1">
      <c r="A375" s="70" t="s">
        <v>53</v>
      </c>
      <c r="B375" s="71" t="s">
        <v>259</v>
      </c>
      <c r="C375" s="112">
        <v>7560000</v>
      </c>
      <c r="D375" s="112" t="s">
        <v>53</v>
      </c>
      <c r="E375" s="114"/>
      <c r="F375" s="114">
        <v>0</v>
      </c>
      <c r="G375" s="114">
        <f t="shared" si="25"/>
        <v>7560000</v>
      </c>
      <c r="H375" s="120">
        <f t="shared" si="26"/>
        <v>0</v>
      </c>
      <c r="I375" s="115" t="s">
        <v>60</v>
      </c>
    </row>
    <row r="376" spans="1:9" ht="18.75" hidden="1" customHeight="1">
      <c r="A376" s="70" t="s">
        <v>53</v>
      </c>
      <c r="B376" s="71" t="s">
        <v>260</v>
      </c>
      <c r="C376" s="112">
        <v>3360000</v>
      </c>
      <c r="D376" s="112">
        <v>3350000</v>
      </c>
      <c r="E376" s="114">
        <v>0</v>
      </c>
      <c r="F376" s="114">
        <f t="shared" si="24"/>
        <v>3350000</v>
      </c>
      <c r="G376" s="114">
        <f t="shared" si="25"/>
        <v>10000</v>
      </c>
      <c r="H376" s="120">
        <f t="shared" si="26"/>
        <v>99.702380952380949</v>
      </c>
      <c r="I376" s="115" t="s">
        <v>60</v>
      </c>
    </row>
    <row r="377" spans="1:9" ht="18.75" hidden="1" customHeight="1">
      <c r="A377" s="75" t="s">
        <v>70</v>
      </c>
      <c r="B377" s="76" t="s">
        <v>71</v>
      </c>
      <c r="C377" s="121">
        <f>SUM(C378:C379)</f>
        <v>20360000</v>
      </c>
      <c r="D377" s="121">
        <f>SUM(D378:D379)</f>
        <v>2540000</v>
      </c>
      <c r="E377" s="121">
        <f>SUM(E378:E379)</f>
        <v>0</v>
      </c>
      <c r="F377" s="114">
        <f t="shared" si="24"/>
        <v>2540000</v>
      </c>
      <c r="G377" s="114">
        <f t="shared" si="25"/>
        <v>17820000</v>
      </c>
      <c r="H377" s="120">
        <f t="shared" si="26"/>
        <v>12.475442043222005</v>
      </c>
      <c r="I377" s="115" t="s">
        <v>60</v>
      </c>
    </row>
    <row r="378" spans="1:9" ht="18.75" hidden="1" customHeight="1">
      <c r="A378" s="70" t="s">
        <v>53</v>
      </c>
      <c r="B378" s="71" t="s">
        <v>261</v>
      </c>
      <c r="C378" s="112">
        <v>5520000</v>
      </c>
      <c r="D378" s="112">
        <v>600000</v>
      </c>
      <c r="E378" s="112"/>
      <c r="F378" s="114">
        <f t="shared" si="24"/>
        <v>600000</v>
      </c>
      <c r="G378" s="114">
        <f t="shared" si="25"/>
        <v>4920000</v>
      </c>
      <c r="H378" s="120">
        <f t="shared" si="26"/>
        <v>10.869565217391305</v>
      </c>
      <c r="I378" s="115" t="s">
        <v>60</v>
      </c>
    </row>
    <row r="379" spans="1:9" ht="18.75" hidden="1" customHeight="1">
      <c r="A379" s="70" t="s">
        <v>53</v>
      </c>
      <c r="B379" s="71" t="s">
        <v>262</v>
      </c>
      <c r="C379" s="112">
        <v>14840000</v>
      </c>
      <c r="D379" s="112">
        <v>1940000</v>
      </c>
      <c r="E379" s="112"/>
      <c r="F379" s="114">
        <f t="shared" si="24"/>
        <v>1940000</v>
      </c>
      <c r="G379" s="114">
        <f t="shared" si="25"/>
        <v>12900000</v>
      </c>
      <c r="H379" s="120">
        <f t="shared" si="26"/>
        <v>13.072776280323451</v>
      </c>
      <c r="I379" s="115" t="s">
        <v>60</v>
      </c>
    </row>
    <row r="380" spans="1:9" ht="18.75" hidden="1" customHeight="1">
      <c r="A380" s="70" t="s">
        <v>157</v>
      </c>
      <c r="B380" s="71" t="s">
        <v>263</v>
      </c>
      <c r="C380" s="112">
        <f>C381+C384</f>
        <v>6100000</v>
      </c>
      <c r="D380" s="112">
        <f>+D381+D384</f>
        <v>2900000</v>
      </c>
      <c r="E380" s="113"/>
      <c r="F380" s="114">
        <f t="shared" si="24"/>
        <v>2900000</v>
      </c>
      <c r="G380" s="114">
        <f t="shared" si="25"/>
        <v>3200000</v>
      </c>
      <c r="H380" s="120">
        <f t="shared" si="26"/>
        <v>47.540983606557376</v>
      </c>
      <c r="I380" s="115" t="s">
        <v>60</v>
      </c>
    </row>
    <row r="381" spans="1:9" ht="28.5" hidden="1" customHeight="1">
      <c r="A381" s="75" t="s">
        <v>63</v>
      </c>
      <c r="B381" s="76" t="s">
        <v>64</v>
      </c>
      <c r="C381" s="121">
        <f>SUM(C382:C383)</f>
        <v>4060000</v>
      </c>
      <c r="D381" s="121">
        <f>SUM(D382:D383)</f>
        <v>2700000</v>
      </c>
      <c r="E381" s="141"/>
      <c r="F381" s="114">
        <f t="shared" si="24"/>
        <v>2700000</v>
      </c>
      <c r="G381" s="114">
        <f t="shared" si="25"/>
        <v>1360000</v>
      </c>
      <c r="H381" s="120">
        <f t="shared" si="26"/>
        <v>66.502463054187189</v>
      </c>
      <c r="I381" s="115" t="s">
        <v>60</v>
      </c>
    </row>
    <row r="382" spans="1:9" ht="28.5" hidden="1" customHeight="1">
      <c r="A382" s="70" t="s">
        <v>53</v>
      </c>
      <c r="B382" s="71" t="s">
        <v>264</v>
      </c>
      <c r="C382" s="112">
        <v>2700000</v>
      </c>
      <c r="D382" s="112">
        <v>2700000</v>
      </c>
      <c r="E382" s="113"/>
      <c r="F382" s="114">
        <f t="shared" si="24"/>
        <v>2700000</v>
      </c>
      <c r="G382" s="114">
        <f t="shared" si="25"/>
        <v>0</v>
      </c>
      <c r="H382" s="120">
        <f t="shared" si="26"/>
        <v>100</v>
      </c>
      <c r="I382" s="115" t="s">
        <v>60</v>
      </c>
    </row>
    <row r="383" spans="1:9" ht="18.75" hidden="1" customHeight="1">
      <c r="A383" s="70"/>
      <c r="B383" s="124" t="s">
        <v>274</v>
      </c>
      <c r="C383" s="112">
        <v>1360000</v>
      </c>
      <c r="D383" s="112"/>
      <c r="E383" s="113"/>
      <c r="F383" s="114"/>
      <c r="G383" s="114">
        <f t="shared" si="25"/>
        <v>1360000</v>
      </c>
      <c r="H383" s="120">
        <f t="shared" si="26"/>
        <v>0</v>
      </c>
      <c r="I383" s="115" t="s">
        <v>60</v>
      </c>
    </row>
    <row r="384" spans="1:9" ht="18.75" hidden="1" customHeight="1">
      <c r="A384" s="75" t="s">
        <v>70</v>
      </c>
      <c r="B384" s="76" t="s">
        <v>71</v>
      </c>
      <c r="C384" s="121">
        <f>SUM(C385:C386)</f>
        <v>2040000</v>
      </c>
      <c r="D384" s="121">
        <f>SUM(D385:D386)</f>
        <v>200000</v>
      </c>
      <c r="E384" s="141"/>
      <c r="F384" s="114">
        <f t="shared" si="24"/>
        <v>200000</v>
      </c>
      <c r="G384" s="114">
        <f t="shared" si="25"/>
        <v>1840000</v>
      </c>
      <c r="H384" s="120">
        <f t="shared" si="26"/>
        <v>9.8039215686274517</v>
      </c>
      <c r="I384" s="115" t="s">
        <v>60</v>
      </c>
    </row>
    <row r="385" spans="1:9" ht="18.75" hidden="1" customHeight="1">
      <c r="A385" s="70" t="s">
        <v>53</v>
      </c>
      <c r="B385" s="71" t="s">
        <v>265</v>
      </c>
      <c r="C385" s="112">
        <v>460000</v>
      </c>
      <c r="D385" s="112">
        <v>50000</v>
      </c>
      <c r="E385" s="113"/>
      <c r="F385" s="114">
        <f t="shared" si="24"/>
        <v>50000</v>
      </c>
      <c r="G385" s="114">
        <f t="shared" si="25"/>
        <v>410000</v>
      </c>
      <c r="H385" s="120">
        <f t="shared" si="26"/>
        <v>10.869565217391305</v>
      </c>
      <c r="I385" s="115" t="s">
        <v>60</v>
      </c>
    </row>
    <row r="386" spans="1:9" ht="18.75" hidden="1" customHeight="1">
      <c r="A386" s="70" t="s">
        <v>53</v>
      </c>
      <c r="B386" s="71" t="s">
        <v>262</v>
      </c>
      <c r="C386" s="112">
        <v>1580000</v>
      </c>
      <c r="D386" s="112">
        <v>150000</v>
      </c>
      <c r="E386" s="113"/>
      <c r="F386" s="114">
        <f t="shared" si="24"/>
        <v>150000</v>
      </c>
      <c r="G386" s="114">
        <f t="shared" si="25"/>
        <v>1430000</v>
      </c>
      <c r="H386" s="120">
        <f t="shared" si="26"/>
        <v>9.4936708860759502</v>
      </c>
      <c r="I386" s="115" t="s">
        <v>60</v>
      </c>
    </row>
    <row r="387" spans="1:9" ht="18.75" hidden="1" customHeight="1">
      <c r="A387" s="70" t="s">
        <v>162</v>
      </c>
      <c r="B387" s="71" t="s">
        <v>266</v>
      </c>
      <c r="C387" s="112">
        <f>C388+C390</f>
        <v>3220000</v>
      </c>
      <c r="D387" s="112">
        <f>D388+D390</f>
        <v>3220000</v>
      </c>
      <c r="E387" s="113"/>
      <c r="F387" s="114">
        <f t="shared" si="24"/>
        <v>3220000</v>
      </c>
      <c r="G387" s="114">
        <f t="shared" si="25"/>
        <v>0</v>
      </c>
      <c r="H387" s="120">
        <f t="shared" si="26"/>
        <v>100</v>
      </c>
      <c r="I387" s="115" t="s">
        <v>60</v>
      </c>
    </row>
    <row r="388" spans="1:9" ht="18.75" hidden="1" customHeight="1">
      <c r="A388" s="75" t="s">
        <v>63</v>
      </c>
      <c r="B388" s="76" t="s">
        <v>64</v>
      </c>
      <c r="C388" s="121">
        <f>SUM(C389)</f>
        <v>1980000</v>
      </c>
      <c r="D388" s="121">
        <f>SUM(D389)</f>
        <v>1980000</v>
      </c>
      <c r="E388" s="121">
        <f>SUM(E389)</f>
        <v>0</v>
      </c>
      <c r="F388" s="114">
        <f t="shared" si="24"/>
        <v>1980000</v>
      </c>
      <c r="G388" s="114">
        <f t="shared" si="25"/>
        <v>0</v>
      </c>
      <c r="H388" s="120">
        <f t="shared" si="26"/>
        <v>100</v>
      </c>
      <c r="I388" s="115" t="s">
        <v>60</v>
      </c>
    </row>
    <row r="389" spans="1:9" ht="18.75" hidden="1" customHeight="1">
      <c r="A389" s="70" t="s">
        <v>53</v>
      </c>
      <c r="B389" s="71" t="s">
        <v>267</v>
      </c>
      <c r="C389" s="112">
        <v>1980000</v>
      </c>
      <c r="D389" s="112">
        <v>1980000</v>
      </c>
      <c r="E389" s="123">
        <v>0</v>
      </c>
      <c r="F389" s="114">
        <f t="shared" si="24"/>
        <v>1980000</v>
      </c>
      <c r="G389" s="114">
        <f t="shared" si="25"/>
        <v>0</v>
      </c>
      <c r="H389" s="120">
        <f t="shared" si="26"/>
        <v>100</v>
      </c>
      <c r="I389" s="115" t="s">
        <v>60</v>
      </c>
    </row>
    <row r="390" spans="1:9" ht="18.75" hidden="1" customHeight="1">
      <c r="A390" s="75" t="s">
        <v>70</v>
      </c>
      <c r="B390" s="76" t="s">
        <v>71</v>
      </c>
      <c r="C390" s="121">
        <f>SUM(C391:C392)</f>
        <v>1240000</v>
      </c>
      <c r="D390" s="121">
        <f>SUM(D391:D392)</f>
        <v>1240000</v>
      </c>
      <c r="E390" s="123"/>
      <c r="F390" s="114">
        <f t="shared" si="24"/>
        <v>1240000</v>
      </c>
      <c r="G390" s="114">
        <f t="shared" si="25"/>
        <v>0</v>
      </c>
      <c r="H390" s="120">
        <f t="shared" si="26"/>
        <v>100</v>
      </c>
      <c r="I390" s="115" t="s">
        <v>60</v>
      </c>
    </row>
    <row r="391" spans="1:9" ht="18.75" hidden="1" customHeight="1">
      <c r="A391" s="70" t="s">
        <v>53</v>
      </c>
      <c r="B391" s="71" t="s">
        <v>261</v>
      </c>
      <c r="C391" s="112">
        <v>300000</v>
      </c>
      <c r="D391" s="112">
        <v>300000</v>
      </c>
      <c r="E391" s="113"/>
      <c r="F391" s="114">
        <f t="shared" si="24"/>
        <v>300000</v>
      </c>
      <c r="G391" s="114">
        <f t="shared" si="25"/>
        <v>0</v>
      </c>
      <c r="H391" s="120">
        <f t="shared" si="26"/>
        <v>100</v>
      </c>
      <c r="I391" s="115" t="s">
        <v>60</v>
      </c>
    </row>
    <row r="392" spans="1:9" ht="18.75" hidden="1" customHeight="1">
      <c r="A392" s="70" t="s">
        <v>53</v>
      </c>
      <c r="B392" s="71" t="s">
        <v>262</v>
      </c>
      <c r="C392" s="112">
        <v>940000</v>
      </c>
      <c r="D392" s="112">
        <v>940000</v>
      </c>
      <c r="E392" s="113"/>
      <c r="F392" s="114">
        <f t="shared" si="24"/>
        <v>940000</v>
      </c>
      <c r="G392" s="114">
        <f t="shared" si="25"/>
        <v>0</v>
      </c>
      <c r="H392" s="120">
        <f t="shared" si="26"/>
        <v>100</v>
      </c>
      <c r="I392" s="115" t="s">
        <v>60</v>
      </c>
    </row>
    <row r="393" spans="1:9" ht="18.75" hidden="1" customHeight="1">
      <c r="A393" s="70" t="s">
        <v>166</v>
      </c>
      <c r="B393" s="71" t="s">
        <v>268</v>
      </c>
      <c r="C393" s="112">
        <f>C394+C397</f>
        <v>5570000</v>
      </c>
      <c r="D393" s="112">
        <f>D394+D397</f>
        <v>5570000</v>
      </c>
      <c r="E393" s="113"/>
      <c r="F393" s="114">
        <f t="shared" si="24"/>
        <v>5570000</v>
      </c>
      <c r="G393" s="114">
        <f t="shared" si="25"/>
        <v>0</v>
      </c>
      <c r="H393" s="120">
        <f t="shared" si="26"/>
        <v>100</v>
      </c>
      <c r="I393" s="115" t="s">
        <v>60</v>
      </c>
    </row>
    <row r="394" spans="1:9" ht="18.75" hidden="1" customHeight="1">
      <c r="A394" s="75" t="s">
        <v>63</v>
      </c>
      <c r="B394" s="76" t="s">
        <v>64</v>
      </c>
      <c r="C394" s="121">
        <f>SUM(C395:C396)</f>
        <v>5300000</v>
      </c>
      <c r="D394" s="121">
        <f>SUM(D395:D396)</f>
        <v>5300000</v>
      </c>
      <c r="E394" s="141"/>
      <c r="F394" s="114">
        <f t="shared" si="24"/>
        <v>5300000</v>
      </c>
      <c r="G394" s="114">
        <f t="shared" si="25"/>
        <v>0</v>
      </c>
      <c r="H394" s="120">
        <f t="shared" si="26"/>
        <v>100</v>
      </c>
      <c r="I394" s="115" t="s">
        <v>60</v>
      </c>
    </row>
    <row r="395" spans="1:9" ht="18.75" hidden="1" customHeight="1">
      <c r="A395" s="70" t="s">
        <v>53</v>
      </c>
      <c r="B395" s="71" t="s">
        <v>269</v>
      </c>
      <c r="C395" s="112">
        <v>1340000</v>
      </c>
      <c r="D395" s="112">
        <v>1340000</v>
      </c>
      <c r="E395" s="113"/>
      <c r="F395" s="114">
        <f t="shared" si="24"/>
        <v>1340000</v>
      </c>
      <c r="G395" s="114">
        <f t="shared" si="25"/>
        <v>0</v>
      </c>
      <c r="H395" s="120">
        <f t="shared" si="26"/>
        <v>100</v>
      </c>
      <c r="I395" s="115" t="s">
        <v>60</v>
      </c>
    </row>
    <row r="396" spans="1:9" ht="18.75" hidden="1" customHeight="1">
      <c r="A396" s="70" t="s">
        <v>53</v>
      </c>
      <c r="B396" s="71" t="s">
        <v>270</v>
      </c>
      <c r="C396" s="112">
        <v>3960000</v>
      </c>
      <c r="D396" s="112">
        <v>3960000</v>
      </c>
      <c r="E396" s="113"/>
      <c r="F396" s="114">
        <f t="shared" si="24"/>
        <v>3960000</v>
      </c>
      <c r="G396" s="114">
        <f t="shared" si="25"/>
        <v>0</v>
      </c>
      <c r="H396" s="120">
        <f t="shared" si="26"/>
        <v>100</v>
      </c>
      <c r="I396" s="115" t="s">
        <v>60</v>
      </c>
    </row>
    <row r="397" spans="1:9" ht="18.75" hidden="1" customHeight="1">
      <c r="A397" s="75" t="s">
        <v>70</v>
      </c>
      <c r="B397" s="76" t="s">
        <v>71</v>
      </c>
      <c r="C397" s="121">
        <f>SUM(C398:C399)</f>
        <v>270000</v>
      </c>
      <c r="D397" s="121">
        <f>SUM(D398:D399)</f>
        <v>270000</v>
      </c>
      <c r="E397" s="141"/>
      <c r="F397" s="114">
        <f t="shared" si="24"/>
        <v>270000</v>
      </c>
      <c r="G397" s="114">
        <f t="shared" si="25"/>
        <v>0</v>
      </c>
      <c r="H397" s="120">
        <f t="shared" si="26"/>
        <v>100</v>
      </c>
      <c r="I397" s="115" t="s">
        <v>60</v>
      </c>
    </row>
    <row r="398" spans="1:9" hidden="1">
      <c r="A398" s="70" t="s">
        <v>53</v>
      </c>
      <c r="B398" s="71" t="s">
        <v>271</v>
      </c>
      <c r="C398" s="112">
        <v>50000</v>
      </c>
      <c r="D398" s="112">
        <v>50000</v>
      </c>
      <c r="E398" s="113"/>
      <c r="F398" s="114">
        <f t="shared" si="24"/>
        <v>50000</v>
      </c>
      <c r="G398" s="114">
        <f t="shared" si="25"/>
        <v>0</v>
      </c>
      <c r="H398" s="120">
        <f t="shared" si="26"/>
        <v>100</v>
      </c>
      <c r="I398" s="115" t="s">
        <v>60</v>
      </c>
    </row>
    <row r="399" spans="1:9" hidden="1">
      <c r="A399" s="70" t="s">
        <v>53</v>
      </c>
      <c r="B399" s="71" t="s">
        <v>272</v>
      </c>
      <c r="C399" s="112">
        <v>220000</v>
      </c>
      <c r="D399" s="112">
        <v>220000</v>
      </c>
      <c r="E399" s="113"/>
      <c r="F399" s="114">
        <f t="shared" si="24"/>
        <v>220000</v>
      </c>
      <c r="G399" s="114">
        <f t="shared" si="25"/>
        <v>0</v>
      </c>
      <c r="H399" s="120">
        <f t="shared" si="26"/>
        <v>100</v>
      </c>
      <c r="I399" s="115" t="s">
        <v>60</v>
      </c>
    </row>
    <row r="400" spans="1:9" ht="28.5" hidden="1">
      <c r="A400" s="70" t="s">
        <v>168</v>
      </c>
      <c r="B400" s="71" t="s">
        <v>273</v>
      </c>
      <c r="C400" s="112">
        <f>C401+C404</f>
        <v>5400000</v>
      </c>
      <c r="D400" s="112">
        <f>D401+D404</f>
        <v>5400000</v>
      </c>
      <c r="E400" s="113"/>
      <c r="F400" s="114">
        <f t="shared" si="24"/>
        <v>5400000</v>
      </c>
      <c r="G400" s="114">
        <f t="shared" si="25"/>
        <v>0</v>
      </c>
      <c r="H400" s="120">
        <f t="shared" si="26"/>
        <v>100</v>
      </c>
      <c r="I400" s="115" t="s">
        <v>60</v>
      </c>
    </row>
    <row r="401" spans="1:9" hidden="1">
      <c r="A401" s="75" t="s">
        <v>63</v>
      </c>
      <c r="B401" s="76" t="s">
        <v>64</v>
      </c>
      <c r="C401" s="121">
        <f>SUM(C402:C403)</f>
        <v>5140000</v>
      </c>
      <c r="D401" s="121">
        <f>SUM(D402:D403)</f>
        <v>5140000</v>
      </c>
      <c r="E401" s="141"/>
      <c r="F401" s="114">
        <f t="shared" si="24"/>
        <v>5140000</v>
      </c>
      <c r="G401" s="114">
        <f t="shared" si="25"/>
        <v>0</v>
      </c>
      <c r="H401" s="120">
        <f t="shared" si="26"/>
        <v>100</v>
      </c>
      <c r="I401" s="115" t="s">
        <v>60</v>
      </c>
    </row>
    <row r="402" spans="1:9" ht="28.5" hidden="1">
      <c r="A402" s="70" t="s">
        <v>53</v>
      </c>
      <c r="B402" s="71" t="s">
        <v>274</v>
      </c>
      <c r="C402" s="112">
        <v>1360000</v>
      </c>
      <c r="D402" s="112">
        <v>1360000</v>
      </c>
      <c r="E402" s="113"/>
      <c r="F402" s="114">
        <f t="shared" si="24"/>
        <v>1360000</v>
      </c>
      <c r="G402" s="114">
        <f t="shared" si="25"/>
        <v>0</v>
      </c>
      <c r="H402" s="120">
        <f t="shared" si="26"/>
        <v>100</v>
      </c>
      <c r="I402" s="115" t="s">
        <v>60</v>
      </c>
    </row>
    <row r="403" spans="1:9" hidden="1">
      <c r="A403" s="70" t="s">
        <v>53</v>
      </c>
      <c r="B403" s="71" t="s">
        <v>275</v>
      </c>
      <c r="C403" s="112">
        <v>3780000</v>
      </c>
      <c r="D403" s="112">
        <v>3780000</v>
      </c>
      <c r="E403" s="113"/>
      <c r="F403" s="114">
        <f t="shared" si="24"/>
        <v>3780000</v>
      </c>
      <c r="G403" s="114">
        <f t="shared" si="25"/>
        <v>0</v>
      </c>
      <c r="H403" s="120">
        <f t="shared" si="26"/>
        <v>100</v>
      </c>
      <c r="I403" s="115" t="s">
        <v>60</v>
      </c>
    </row>
    <row r="404" spans="1:9" hidden="1">
      <c r="A404" s="75" t="s">
        <v>70</v>
      </c>
      <c r="B404" s="76" t="s">
        <v>71</v>
      </c>
      <c r="C404" s="121">
        <f>SUM(C405:C406)</f>
        <v>260000</v>
      </c>
      <c r="D404" s="121">
        <f>SUM(D405:D406)</f>
        <v>260000</v>
      </c>
      <c r="E404" s="141"/>
      <c r="F404" s="114">
        <f t="shared" si="24"/>
        <v>260000</v>
      </c>
      <c r="G404" s="114">
        <f t="shared" si="25"/>
        <v>0</v>
      </c>
      <c r="H404" s="120">
        <f t="shared" si="26"/>
        <v>100</v>
      </c>
      <c r="I404" s="115" t="s">
        <v>60</v>
      </c>
    </row>
    <row r="405" spans="1:9" hidden="1">
      <c r="A405" s="70" t="s">
        <v>53</v>
      </c>
      <c r="B405" s="71" t="s">
        <v>271</v>
      </c>
      <c r="C405" s="112">
        <v>50000</v>
      </c>
      <c r="D405" s="112">
        <v>50000</v>
      </c>
      <c r="E405" s="113"/>
      <c r="F405" s="114">
        <f t="shared" si="24"/>
        <v>50000</v>
      </c>
      <c r="G405" s="114">
        <f t="shared" si="25"/>
        <v>0</v>
      </c>
      <c r="H405" s="120">
        <f t="shared" si="26"/>
        <v>100</v>
      </c>
      <c r="I405" s="115" t="s">
        <v>60</v>
      </c>
    </row>
    <row r="406" spans="1:9" hidden="1">
      <c r="A406" s="84" t="s">
        <v>53</v>
      </c>
      <c r="B406" s="85" t="s">
        <v>276</v>
      </c>
      <c r="C406" s="148">
        <v>210000</v>
      </c>
      <c r="D406" s="148">
        <v>210000</v>
      </c>
      <c r="E406" s="149"/>
      <c r="F406" s="150">
        <f>E406+D406</f>
        <v>210000</v>
      </c>
      <c r="G406" s="150">
        <f t="shared" si="25"/>
        <v>0</v>
      </c>
      <c r="H406" s="151">
        <f t="shared" si="26"/>
        <v>100</v>
      </c>
      <c r="I406" s="152" t="s">
        <v>60</v>
      </c>
    </row>
    <row r="407" spans="1:9">
      <c r="A407" s="86"/>
      <c r="B407" s="87" t="s">
        <v>277</v>
      </c>
      <c r="C407" s="153">
        <f>C404+C401+C397+C394+C390+C388+C384+C381+C377+C373+C369+C366+C362+C359+C355+C353+C350+C347+C343+C340+C336+C333+C330+C328+C324+C322+C319+C317+C314+C312+C308+C299+C294+C292+C285+C282+C280+C277+C272+C270+C268+C265+C261+C259+C257+C254+C251+C245+C237+C235+C233+C230+C223+C219+C217+C214+C210+C207+C204+C200+C198+C194+C192+C188+C186+C182+C179+C175+C171+C167+C163+C159+C156+C152+C148+C144+C139+C135+C131+C127+C123+C119+C114+C110+C107+C95+C82+C60+C53+C44+C32+C23+C14+C248</f>
        <v>3818165000</v>
      </c>
      <c r="D407" s="153">
        <f>D404+D401+D397+D394+D390+D388+D384+D381+D377+D373+D369+D366+D362+D359+D355+D353+D350+D347+D343+D340+D336+D333+D330+D328+D324+D322+D319+D317+D312+D308+D299+D294+D292+D285+D282+D280+D277+D272+D270+D268+D265+D261+D259+D257+D251+D245+D237+D235+D233+D230+D223+D219+D217+D214+D210+D207+D204+D200+D198+D194+D192+D188+D186+D182+D179+D175+D171+D167+D163+D159+D156+D152+D148+D144+D139+D135+D131+D127+D123+D119+D114+D110+D107+D95+D82+D60+D53+D44+D32+D23+D14+D248</f>
        <v>1387390557</v>
      </c>
      <c r="E407" s="153">
        <f>E404+E401+E397+E394+E390+E388+E384+E381+E377+E373+E369+E366+E362+E359+E355+E353+E350+E347+E343+E340+E336+E333+E330+E328+E324+E322+E319+E317+E312+E308+E299+E294+E292+E285+E282+E280+E277+E272+E270+E268+E265+E261+E259+E257+E251+E245+E237+E235+E233+E230+E223+E219+E217+E214+E210+E207+E204+E200+E198+E194+E192+E188+E186+E182+E179+E175+E171+E167+E163+E159+E156+E152+E148+E144+E139+E135+E131+E127+E123+E119+E114+E110+E107+E95+E82+E60+E53+E44+E32+E23+E14+E248</f>
        <v>19541000</v>
      </c>
      <c r="F407" s="154">
        <f>F404+F401+F397+F394+F390+F388+F384+F381+F377+F373+F369+F366+F362+F359+F355+F353+F350+F347+F343+F340+F336+F333+F330+F328+F324+F322+F319+F317+F312+F308+F299+F294+F292+F285+F282+F280+F277+F272+F270+F268+F265+F261+F259+F257+F251+F245+F237+F235+F233+F230+F223+F219+F217+F214+F210+F207+F204+F200+F198+F194+F192+F188+F186+F182+F179+F175+F171+F167+F163+F159+F156+F152+F148+F144+F139+F135+F131+F127+F123+F119+F114+F110+F107+F95+F82+F60+F53+F44+F32+F23+F14+F248</f>
        <v>1406931557</v>
      </c>
      <c r="G407" s="154">
        <f>G404+G401+G397+G394+G390+G388+G384+G381+G377+G373+G369+G366+G362+G359+G355+G353+G350+G347+G343+G340+G336+G333+G330+G328+G324+G322+G319+G317+G312+G308+G299+G294+G292+G285+G282+G280+G277+G272+G270+G268+G265+G261+G259+G257+G251+G245+G237+G235+G233+G230+G223+G219+G217+G214+G210+G207+G204+G200+G198+G194+G192+G188+G186+G182+G179+G175+G171+G167+G163+G159+G156+G152+G148+G144+G139+G135+G131+G127+G123+G119+G114+G110+G107+G95+G82+G60+G53+G44+G32+G23+G14+G248</f>
        <v>2353233443</v>
      </c>
      <c r="H407" s="155">
        <f>F407/C407*100</f>
        <v>36.84836975353344</v>
      </c>
      <c r="I407" s="156" t="s">
        <v>60</v>
      </c>
    </row>
    <row r="408" spans="1:9">
      <c r="C408" s="102"/>
      <c r="D408" s="103"/>
      <c r="E408" s="104"/>
      <c r="F408" s="105"/>
      <c r="G408" s="105"/>
      <c r="H408" s="88"/>
      <c r="I408" s="88"/>
    </row>
    <row r="409" spans="1:9">
      <c r="C409" s="102"/>
      <c r="D409" s="103"/>
      <c r="E409" s="105"/>
      <c r="F409" s="157" t="s">
        <v>376</v>
      </c>
      <c r="G409" s="105"/>
      <c r="H409" s="88"/>
      <c r="I409" s="88"/>
    </row>
    <row r="410" spans="1:9">
      <c r="C410" s="102"/>
      <c r="D410" s="103"/>
      <c r="E410" s="105"/>
      <c r="F410" s="158" t="s">
        <v>278</v>
      </c>
      <c r="G410" s="105"/>
      <c r="H410" s="88"/>
      <c r="I410" s="88"/>
    </row>
    <row r="411" spans="1:9">
      <c r="C411" s="102"/>
      <c r="D411" s="103"/>
      <c r="E411" s="105"/>
      <c r="F411" s="158" t="s">
        <v>279</v>
      </c>
      <c r="G411" s="105"/>
      <c r="H411" s="88"/>
      <c r="I411" s="88"/>
    </row>
    <row r="412" spans="1:9">
      <c r="C412" s="102"/>
      <c r="D412" s="103"/>
      <c r="E412" s="105"/>
      <c r="F412" s="159"/>
      <c r="G412" s="105"/>
      <c r="H412" s="88"/>
      <c r="I412" s="88"/>
    </row>
    <row r="413" spans="1:9">
      <c r="C413" s="102"/>
      <c r="D413" s="103"/>
      <c r="E413" s="223" t="s">
        <v>280</v>
      </c>
      <c r="F413" s="223"/>
      <c r="G413" s="223"/>
      <c r="H413" s="88"/>
      <c r="I413" s="88"/>
    </row>
    <row r="414" spans="1:9">
      <c r="C414" s="102"/>
      <c r="D414" s="103"/>
      <c r="E414" s="224" t="s">
        <v>281</v>
      </c>
      <c r="F414" s="224"/>
      <c r="G414" s="224"/>
      <c r="H414" s="88"/>
      <c r="I414" s="88"/>
    </row>
    <row r="415" spans="1:9">
      <c r="A415"/>
      <c r="B415"/>
      <c r="C415" s="160"/>
      <c r="D415" s="160"/>
      <c r="E415" s="160"/>
      <c r="F415" s="161"/>
      <c r="G415" s="161"/>
      <c r="H415" s="162"/>
      <c r="I415" s="162"/>
    </row>
  </sheetData>
  <mergeCells count="13">
    <mergeCell ref="E413:G413"/>
    <mergeCell ref="E414:G414"/>
    <mergeCell ref="H7:I8"/>
    <mergeCell ref="A1:I1"/>
    <mergeCell ref="A2:I2"/>
    <mergeCell ref="A3:I3"/>
    <mergeCell ref="A4:I4"/>
    <mergeCell ref="A7:A8"/>
    <mergeCell ref="B7:B8"/>
    <mergeCell ref="C7:C8"/>
    <mergeCell ref="D7:E7"/>
    <mergeCell ref="F7:F8"/>
    <mergeCell ref="G7:G8"/>
  </mergeCells>
  <pageMargins left="0.51181102362204722" right="0.11811023622047245" top="0.74803149606299213" bottom="1.1417322834645669" header="0.31496062992125984" footer="0.31496062992125984"/>
  <pageSetup paperSize="5" scale="75" orientation="portrait" r:id="rId1"/>
</worksheet>
</file>

<file path=xl/worksheets/sheet2.xml><?xml version="1.0" encoding="utf-8"?>
<worksheet xmlns="http://schemas.openxmlformats.org/spreadsheetml/2006/main" xmlns:r="http://schemas.openxmlformats.org/officeDocument/2006/relationships">
  <dimension ref="A1:I35"/>
  <sheetViews>
    <sheetView topLeftCell="A11" workbookViewId="0">
      <selection activeCell="D18" sqref="D18"/>
    </sheetView>
  </sheetViews>
  <sheetFormatPr defaultRowHeight="18.75"/>
  <cols>
    <col min="1" max="1" width="2.59765625" style="17" customWidth="1"/>
    <col min="2" max="2" width="7.69921875" style="17" customWidth="1"/>
    <col min="3" max="3" width="17.5" style="17" customWidth="1"/>
    <col min="4" max="4" width="20.3984375" style="17" customWidth="1"/>
    <col min="5" max="5" width="8.5" style="17" customWidth="1"/>
    <col min="6" max="6" width="2.8984375" style="17" customWidth="1"/>
    <col min="7" max="7" width="10.3984375" style="17" customWidth="1"/>
    <col min="8" max="8" width="7.5" style="17" customWidth="1"/>
    <col min="9" max="9" width="7.796875" style="17" customWidth="1"/>
  </cols>
  <sheetData>
    <row r="1" spans="1:9">
      <c r="A1" s="234" t="s">
        <v>0</v>
      </c>
      <c r="B1" s="234"/>
      <c r="C1" s="234"/>
      <c r="D1" s="234"/>
      <c r="E1" s="234"/>
      <c r="F1" s="234"/>
      <c r="G1" s="234"/>
      <c r="H1" s="234"/>
      <c r="I1" s="234"/>
    </row>
    <row r="2" spans="1:9">
      <c r="A2" s="234" t="s">
        <v>1</v>
      </c>
      <c r="B2" s="234"/>
      <c r="C2" s="234"/>
      <c r="D2" s="234"/>
      <c r="E2" s="234"/>
      <c r="F2" s="234"/>
      <c r="G2" s="234"/>
      <c r="H2" s="234"/>
      <c r="I2" s="234"/>
    </row>
    <row r="3" spans="1:9">
      <c r="A3" s="1"/>
      <c r="B3" s="1"/>
      <c r="C3" s="1"/>
      <c r="D3" s="1"/>
      <c r="E3" s="1"/>
      <c r="F3" s="1"/>
      <c r="G3" s="2"/>
      <c r="H3" s="1"/>
      <c r="I3" s="1"/>
    </row>
    <row r="4" spans="1:9">
      <c r="A4" s="1" t="s">
        <v>2</v>
      </c>
      <c r="B4" s="1"/>
      <c r="C4" s="1"/>
      <c r="D4" s="3" t="s">
        <v>3</v>
      </c>
      <c r="E4" s="1"/>
      <c r="F4" s="1"/>
      <c r="G4" s="2"/>
      <c r="H4" s="1"/>
      <c r="I4" s="1"/>
    </row>
    <row r="5" spans="1:9">
      <c r="A5" s="1" t="s">
        <v>4</v>
      </c>
      <c r="B5" s="1"/>
      <c r="C5" s="1"/>
      <c r="D5" s="1" t="s">
        <v>5</v>
      </c>
      <c r="E5" s="1"/>
      <c r="F5" s="1"/>
      <c r="G5" s="2"/>
      <c r="H5" s="1"/>
      <c r="I5" s="1"/>
    </row>
    <row r="6" spans="1:9">
      <c r="A6" s="1" t="s">
        <v>6</v>
      </c>
      <c r="B6" s="1"/>
      <c r="C6" s="1"/>
      <c r="D6" s="1" t="s">
        <v>30</v>
      </c>
      <c r="E6" s="1"/>
      <c r="F6" s="1"/>
      <c r="G6" s="2"/>
      <c r="H6" s="1"/>
      <c r="I6" s="1"/>
    </row>
    <row r="7" spans="1:9">
      <c r="A7" s="4" t="s">
        <v>7</v>
      </c>
      <c r="B7" s="4"/>
      <c r="C7" s="4"/>
      <c r="D7" s="235" t="s">
        <v>363</v>
      </c>
      <c r="E7" s="235"/>
      <c r="F7" s="235"/>
      <c r="G7" s="235"/>
      <c r="H7" s="5"/>
      <c r="I7" s="5"/>
    </row>
    <row r="8" spans="1:9">
      <c r="A8" s="1"/>
      <c r="B8" s="1"/>
      <c r="C8" s="1"/>
      <c r="D8" s="1"/>
      <c r="E8" s="1"/>
      <c r="F8" s="1"/>
      <c r="G8" s="2"/>
      <c r="H8" s="1"/>
      <c r="I8" s="1"/>
    </row>
    <row r="9" spans="1:9" ht="48.75" customHeight="1">
      <c r="A9" s="235" t="s">
        <v>8</v>
      </c>
      <c r="B9" s="235"/>
      <c r="C9" s="235"/>
      <c r="D9" s="235"/>
      <c r="E9" s="235"/>
      <c r="F9" s="235"/>
      <c r="G9" s="235"/>
      <c r="H9" s="235"/>
      <c r="I9" s="235"/>
    </row>
    <row r="10" spans="1:9">
      <c r="A10" s="1"/>
      <c r="B10" s="1"/>
      <c r="C10" s="1"/>
      <c r="D10" s="1"/>
      <c r="E10" s="1"/>
      <c r="F10" s="1"/>
      <c r="G10" s="2"/>
      <c r="H10" s="1"/>
      <c r="I10" s="1"/>
    </row>
    <row r="11" spans="1:9">
      <c r="A11" s="1" t="s">
        <v>364</v>
      </c>
      <c r="B11" s="1"/>
      <c r="C11" s="1"/>
      <c r="D11" s="1"/>
      <c r="E11" s="1"/>
      <c r="F11" s="1"/>
      <c r="G11" s="2"/>
      <c r="H11" s="1"/>
      <c r="I11" s="1"/>
    </row>
    <row r="12" spans="1:9">
      <c r="A12" s="236" t="s">
        <v>9</v>
      </c>
      <c r="B12" s="236" t="s">
        <v>10</v>
      </c>
      <c r="C12" s="236" t="s">
        <v>11</v>
      </c>
      <c r="D12" s="236" t="s">
        <v>12</v>
      </c>
      <c r="E12" s="238" t="s">
        <v>13</v>
      </c>
      <c r="F12" s="239"/>
      <c r="G12" s="240" t="s">
        <v>14</v>
      </c>
      <c r="H12" s="230" t="s">
        <v>15</v>
      </c>
      <c r="I12" s="230"/>
    </row>
    <row r="13" spans="1:9">
      <c r="A13" s="237"/>
      <c r="B13" s="237"/>
      <c r="C13" s="237"/>
      <c r="D13" s="237"/>
      <c r="E13" s="6" t="s">
        <v>16</v>
      </c>
      <c r="F13" s="6" t="s">
        <v>17</v>
      </c>
      <c r="G13" s="241"/>
      <c r="H13" s="7" t="s">
        <v>18</v>
      </c>
      <c r="I13" s="7" t="s">
        <v>19</v>
      </c>
    </row>
    <row r="14" spans="1:9" s="24" customFormat="1" ht="78.75" customHeight="1">
      <c r="A14" s="25">
        <v>1</v>
      </c>
      <c r="B14" s="42">
        <v>525112</v>
      </c>
      <c r="C14" s="163" t="s">
        <v>362</v>
      </c>
      <c r="D14" s="187" t="s">
        <v>375</v>
      </c>
      <c r="E14" s="165"/>
      <c r="F14" s="166"/>
      <c r="G14" s="167">
        <v>1575000</v>
      </c>
      <c r="H14" s="168"/>
      <c r="I14" s="169">
        <v>0</v>
      </c>
    </row>
    <row r="15" spans="1:9">
      <c r="A15" s="10"/>
      <c r="B15" s="10"/>
      <c r="C15" s="11" t="s">
        <v>20</v>
      </c>
      <c r="D15" s="6"/>
      <c r="E15" s="10"/>
      <c r="F15" s="10"/>
      <c r="G15" s="222">
        <f>SUM(G14:G14)</f>
        <v>1575000</v>
      </c>
      <c r="H15" s="12">
        <f>SUM(H14:H14)</f>
        <v>0</v>
      </c>
      <c r="I15" s="12">
        <f>SUM(I14:I14)</f>
        <v>0</v>
      </c>
    </row>
    <row r="16" spans="1:9">
      <c r="A16" s="94"/>
      <c r="B16" s="94"/>
      <c r="C16" s="93"/>
      <c r="D16" s="13"/>
      <c r="E16" s="14"/>
      <c r="F16" s="14"/>
      <c r="G16" s="15"/>
      <c r="H16" s="1"/>
      <c r="I16" s="1"/>
    </row>
    <row r="17" spans="1:9" ht="40.5" customHeight="1">
      <c r="A17" s="231" t="s">
        <v>21</v>
      </c>
      <c r="B17" s="231"/>
      <c r="C17" s="231"/>
      <c r="D17" s="231"/>
      <c r="E17" s="231"/>
      <c r="F17" s="231"/>
      <c r="G17" s="231"/>
      <c r="H17" s="231"/>
      <c r="I17" s="231"/>
    </row>
    <row r="18" spans="1:9">
      <c r="A18" s="94"/>
      <c r="B18" s="94"/>
      <c r="C18" s="93"/>
      <c r="D18" s="13"/>
      <c r="E18" s="14"/>
      <c r="F18" s="14"/>
      <c r="G18" s="15"/>
      <c r="H18" s="1"/>
      <c r="I18" s="1"/>
    </row>
    <row r="19" spans="1:9">
      <c r="A19" s="94"/>
      <c r="B19" s="232" t="s">
        <v>22</v>
      </c>
      <c r="C19" s="232"/>
      <c r="D19" s="232"/>
      <c r="E19" s="14"/>
      <c r="F19" s="14"/>
      <c r="G19" s="15"/>
      <c r="H19" s="1"/>
      <c r="I19" s="1"/>
    </row>
    <row r="20" spans="1:9">
      <c r="A20" s="233"/>
      <c r="B20" s="233"/>
      <c r="C20" s="233"/>
      <c r="D20" s="14"/>
      <c r="E20" s="14"/>
      <c r="F20" s="14"/>
      <c r="G20" s="2"/>
      <c r="H20" s="1"/>
      <c r="I20" s="1"/>
    </row>
    <row r="21" spans="1:9">
      <c r="A21" s="2"/>
      <c r="B21" s="2"/>
      <c r="C21" s="94" t="s">
        <v>23</v>
      </c>
      <c r="D21" s="2"/>
      <c r="E21" s="16"/>
      <c r="F21" s="16"/>
      <c r="G21" s="16" t="s">
        <v>24</v>
      </c>
      <c r="H21" s="2"/>
      <c r="I21" s="2"/>
    </row>
    <row r="22" spans="1:9">
      <c r="A22" s="2"/>
      <c r="B22" s="2"/>
      <c r="C22" s="17" t="s">
        <v>25</v>
      </c>
      <c r="D22" s="2"/>
      <c r="E22" s="2"/>
      <c r="F22" s="2"/>
      <c r="G22" s="17" t="s">
        <v>26</v>
      </c>
      <c r="H22" s="2"/>
      <c r="I22" s="2"/>
    </row>
    <row r="23" spans="1:9">
      <c r="A23" s="2"/>
      <c r="B23" s="2"/>
      <c r="D23" s="2"/>
      <c r="E23" s="2"/>
      <c r="F23" s="2"/>
      <c r="G23" s="17" t="s">
        <v>27</v>
      </c>
      <c r="H23" s="2"/>
      <c r="I23" s="2"/>
    </row>
    <row r="24" spans="1:9">
      <c r="A24" s="2"/>
      <c r="B24" s="2"/>
      <c r="D24" s="2"/>
      <c r="E24" s="2"/>
      <c r="F24" s="2"/>
      <c r="H24" s="2"/>
      <c r="I24" s="2"/>
    </row>
    <row r="25" spans="1:9">
      <c r="A25" s="2"/>
      <c r="B25" s="2"/>
      <c r="C25" s="1"/>
      <c r="D25" s="2"/>
      <c r="E25" s="18"/>
      <c r="F25" s="19"/>
      <c r="H25" s="2"/>
      <c r="I25" s="2"/>
    </row>
    <row r="26" spans="1:9">
      <c r="A26" s="2"/>
      <c r="B26" s="2"/>
      <c r="C26" s="20" t="s">
        <v>31</v>
      </c>
      <c r="D26" s="2"/>
      <c r="E26" s="2"/>
      <c r="F26" s="2"/>
      <c r="G26" s="21" t="s">
        <v>28</v>
      </c>
      <c r="H26" s="2"/>
      <c r="I26" s="2"/>
    </row>
    <row r="27" spans="1:9">
      <c r="A27" s="2"/>
      <c r="B27" s="2"/>
      <c r="C27" s="22" t="s">
        <v>32</v>
      </c>
      <c r="D27" s="2"/>
      <c r="E27" s="2"/>
      <c r="F27" s="2"/>
      <c r="G27" s="23" t="s">
        <v>29</v>
      </c>
      <c r="H27" s="2"/>
      <c r="I27" s="2"/>
    </row>
    <row r="28" spans="1:9">
      <c r="A28" s="1"/>
      <c r="B28" s="1"/>
      <c r="C28" s="1"/>
      <c r="D28" s="1"/>
      <c r="E28" s="1"/>
      <c r="F28" s="1"/>
      <c r="G28" s="2"/>
      <c r="H28" s="1"/>
      <c r="I28" s="1"/>
    </row>
    <row r="29" spans="1:9">
      <c r="A29" s="1"/>
      <c r="B29" s="1"/>
      <c r="C29" s="1"/>
      <c r="D29" s="1"/>
      <c r="E29" s="1"/>
      <c r="F29" s="1"/>
      <c r="G29" s="2"/>
      <c r="H29" s="1"/>
      <c r="I29" s="1"/>
    </row>
    <row r="32" spans="1:9">
      <c r="D32" s="220">
        <f>G15</f>
        <v>1575000</v>
      </c>
    </row>
    <row r="33" spans="4:4">
      <c r="D33" s="17">
        <f>'51B.525119'!G16</f>
        <v>2000000</v>
      </c>
    </row>
    <row r="34" spans="4:4">
      <c r="D34" s="17">
        <f>'52B.525112'!G16</f>
        <v>3716000</v>
      </c>
    </row>
    <row r="35" spans="4:4">
      <c r="D35" s="17">
        <f>'52B.525115'!G27</f>
        <v>5980000</v>
      </c>
    </row>
  </sheetData>
  <mergeCells count="14">
    <mergeCell ref="H12:I12"/>
    <mergeCell ref="A17:I17"/>
    <mergeCell ref="B19:D19"/>
    <mergeCell ref="A20:C20"/>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1.3385826771653544" header="0.31496062992125984" footer="0.31496062992125984"/>
  <pageSetup paperSize="5" scale="90" orientation="portrait" r:id="rId1"/>
</worksheet>
</file>

<file path=xl/worksheets/sheet3.xml><?xml version="1.0" encoding="utf-8"?>
<worksheet xmlns="http://schemas.openxmlformats.org/spreadsheetml/2006/main" xmlns:r="http://schemas.openxmlformats.org/officeDocument/2006/relationships">
  <dimension ref="A1:I29"/>
  <sheetViews>
    <sheetView topLeftCell="A10" workbookViewId="0">
      <selection activeCell="G16" sqref="G16"/>
    </sheetView>
  </sheetViews>
  <sheetFormatPr defaultRowHeight="18.75"/>
  <cols>
    <col min="1" max="1" width="2.59765625" style="17" customWidth="1"/>
    <col min="2" max="2" width="7.69921875" style="17" customWidth="1"/>
    <col min="3" max="3" width="17.5" style="17" customWidth="1"/>
    <col min="4" max="4" width="20.3984375" style="17" customWidth="1"/>
    <col min="5" max="5" width="8.5" style="17" customWidth="1"/>
    <col min="6" max="6" width="2.8984375" style="17" customWidth="1"/>
    <col min="7" max="7" width="10.3984375" style="17" customWidth="1"/>
    <col min="8" max="8" width="7.5" style="17" customWidth="1"/>
    <col min="9" max="9" width="7.796875" style="17" customWidth="1"/>
  </cols>
  <sheetData>
    <row r="1" spans="1:9">
      <c r="A1" s="226" t="s">
        <v>0</v>
      </c>
      <c r="B1" s="226"/>
      <c r="C1" s="226"/>
      <c r="D1" s="226"/>
      <c r="E1" s="226"/>
      <c r="F1" s="226"/>
      <c r="G1" s="226"/>
      <c r="H1" s="226"/>
      <c r="I1" s="226"/>
    </row>
    <row r="2" spans="1:9">
      <c r="A2" s="226" t="s">
        <v>1</v>
      </c>
      <c r="B2" s="226"/>
      <c r="C2" s="226"/>
      <c r="D2" s="226"/>
      <c r="E2" s="226"/>
      <c r="F2" s="226"/>
      <c r="G2" s="226"/>
      <c r="H2" s="226"/>
      <c r="I2" s="226"/>
    </row>
    <row r="3" spans="1:9">
      <c r="G3" s="45"/>
    </row>
    <row r="4" spans="1:9">
      <c r="A4" s="17" t="s">
        <v>2</v>
      </c>
      <c r="D4" s="46" t="s">
        <v>3</v>
      </c>
      <c r="G4" s="45"/>
    </row>
    <row r="5" spans="1:9">
      <c r="A5" s="17" t="s">
        <v>4</v>
      </c>
      <c r="D5" s="17" t="s">
        <v>5</v>
      </c>
      <c r="G5" s="45"/>
    </row>
    <row r="6" spans="1:9">
      <c r="A6" s="17" t="s">
        <v>6</v>
      </c>
      <c r="D6" s="17" t="s">
        <v>30</v>
      </c>
      <c r="G6" s="45"/>
    </row>
    <row r="7" spans="1:9">
      <c r="A7" s="47" t="s">
        <v>7</v>
      </c>
      <c r="B7" s="47"/>
      <c r="C7" s="47"/>
      <c r="D7" s="246" t="s">
        <v>360</v>
      </c>
      <c r="E7" s="246"/>
      <c r="F7" s="246"/>
      <c r="G7" s="246"/>
      <c r="H7" s="48"/>
      <c r="I7" s="48"/>
    </row>
    <row r="8" spans="1:9">
      <c r="G8" s="45"/>
    </row>
    <row r="9" spans="1:9" ht="49.5" customHeight="1">
      <c r="A9" s="246" t="s">
        <v>8</v>
      </c>
      <c r="B9" s="246"/>
      <c r="C9" s="246"/>
      <c r="D9" s="246"/>
      <c r="E9" s="246"/>
      <c r="F9" s="246"/>
      <c r="G9" s="246"/>
      <c r="H9" s="246"/>
      <c r="I9" s="246"/>
    </row>
    <row r="10" spans="1:9">
      <c r="G10" s="45"/>
    </row>
    <row r="11" spans="1:9">
      <c r="A11" s="17" t="s">
        <v>361</v>
      </c>
      <c r="G11" s="45"/>
    </row>
    <row r="12" spans="1:9">
      <c r="A12" s="247" t="s">
        <v>9</v>
      </c>
      <c r="B12" s="247" t="s">
        <v>10</v>
      </c>
      <c r="C12" s="247" t="s">
        <v>11</v>
      </c>
      <c r="D12" s="247" t="s">
        <v>12</v>
      </c>
      <c r="E12" s="249" t="s">
        <v>13</v>
      </c>
      <c r="F12" s="250"/>
      <c r="G12" s="251" t="s">
        <v>14</v>
      </c>
      <c r="H12" s="242" t="s">
        <v>15</v>
      </c>
      <c r="I12" s="242"/>
    </row>
    <row r="13" spans="1:9">
      <c r="A13" s="248"/>
      <c r="B13" s="248"/>
      <c r="C13" s="248"/>
      <c r="D13" s="248"/>
      <c r="E13" s="49" t="s">
        <v>16</v>
      </c>
      <c r="F13" s="49" t="s">
        <v>17</v>
      </c>
      <c r="G13" s="252"/>
      <c r="H13" s="50" t="s">
        <v>18</v>
      </c>
      <c r="I13" s="50" t="s">
        <v>19</v>
      </c>
    </row>
    <row r="14" spans="1:9" s="24" customFormat="1" ht="137.25" customHeight="1">
      <c r="A14" s="51">
        <v>1</v>
      </c>
      <c r="B14" s="52">
        <v>525119</v>
      </c>
      <c r="C14" s="37" t="s">
        <v>351</v>
      </c>
      <c r="D14" s="38" t="s">
        <v>352</v>
      </c>
      <c r="E14" s="39">
        <v>44012</v>
      </c>
      <c r="F14" s="40"/>
      <c r="G14" s="41">
        <v>1000000</v>
      </c>
      <c r="H14" s="53"/>
      <c r="I14" s="53"/>
    </row>
    <row r="15" spans="1:9" s="24" customFormat="1" ht="164.25" customHeight="1">
      <c r="A15" s="54">
        <v>2</v>
      </c>
      <c r="B15" s="55">
        <v>525119</v>
      </c>
      <c r="C15" s="170" t="s">
        <v>353</v>
      </c>
      <c r="D15" s="38" t="s">
        <v>354</v>
      </c>
      <c r="E15" s="39">
        <v>44097</v>
      </c>
      <c r="F15" s="40"/>
      <c r="G15" s="41">
        <v>1000000</v>
      </c>
      <c r="H15" s="56"/>
      <c r="I15" s="56"/>
    </row>
    <row r="16" spans="1:9">
      <c r="A16" s="57"/>
      <c r="B16" s="57"/>
      <c r="C16" s="58" t="s">
        <v>20</v>
      </c>
      <c r="D16" s="49"/>
      <c r="E16" s="57"/>
      <c r="F16" s="57"/>
      <c r="G16" s="221">
        <f>SUM(G14:G15)</f>
        <v>2000000</v>
      </c>
      <c r="H16" s="59">
        <f>SUM(H14:H15)</f>
        <v>0</v>
      </c>
      <c r="I16" s="59">
        <f>SUM(I14:I15)</f>
        <v>0</v>
      </c>
    </row>
    <row r="17" spans="1:9">
      <c r="A17" s="92"/>
      <c r="B17" s="92"/>
      <c r="C17" s="91"/>
      <c r="D17" s="60"/>
      <c r="E17" s="61"/>
      <c r="F17" s="61"/>
      <c r="G17" s="62"/>
    </row>
    <row r="18" spans="1:9" ht="39.75" customHeight="1">
      <c r="A18" s="243" t="s">
        <v>21</v>
      </c>
      <c r="B18" s="243"/>
      <c r="C18" s="243"/>
      <c r="D18" s="243"/>
      <c r="E18" s="243"/>
      <c r="F18" s="243"/>
      <c r="G18" s="243"/>
      <c r="H18" s="243"/>
      <c r="I18" s="243"/>
    </row>
    <row r="19" spans="1:9">
      <c r="A19" s="92"/>
      <c r="B19" s="92"/>
      <c r="C19" s="91"/>
      <c r="D19" s="60"/>
      <c r="E19" s="61"/>
      <c r="F19" s="61"/>
      <c r="G19" s="62"/>
    </row>
    <row r="20" spans="1:9">
      <c r="A20" s="92"/>
      <c r="B20" s="244" t="s">
        <v>22</v>
      </c>
      <c r="C20" s="244"/>
      <c r="D20" s="244"/>
      <c r="E20" s="61"/>
      <c r="F20" s="61"/>
      <c r="G20" s="62"/>
    </row>
    <row r="21" spans="1:9">
      <c r="A21" s="245"/>
      <c r="B21" s="245"/>
      <c r="C21" s="245"/>
      <c r="D21" s="61"/>
      <c r="E21" s="61"/>
      <c r="F21" s="61"/>
      <c r="G21" s="45"/>
    </row>
    <row r="22" spans="1:9">
      <c r="A22" s="45"/>
      <c r="B22" s="45"/>
      <c r="C22" s="92" t="s">
        <v>23</v>
      </c>
      <c r="D22" s="45"/>
      <c r="E22" s="63"/>
      <c r="F22" s="63"/>
      <c r="G22" s="63" t="s">
        <v>24</v>
      </c>
      <c r="H22" s="45"/>
      <c r="I22" s="45"/>
    </row>
    <row r="23" spans="1:9">
      <c r="A23" s="45"/>
      <c r="B23" s="45"/>
      <c r="C23" s="17" t="s">
        <v>25</v>
      </c>
      <c r="D23" s="45"/>
      <c r="E23" s="45"/>
      <c r="F23" s="45"/>
      <c r="G23" s="17" t="s">
        <v>26</v>
      </c>
      <c r="H23" s="45"/>
      <c r="I23" s="45"/>
    </row>
    <row r="24" spans="1:9">
      <c r="A24" s="45"/>
      <c r="B24" s="45"/>
      <c r="D24" s="45"/>
      <c r="E24" s="45"/>
      <c r="F24" s="45"/>
      <c r="G24" s="17" t="s">
        <v>27</v>
      </c>
      <c r="H24" s="45"/>
      <c r="I24" s="45"/>
    </row>
    <row r="25" spans="1:9">
      <c r="A25" s="45"/>
      <c r="B25" s="45"/>
      <c r="D25" s="45"/>
      <c r="E25" s="45"/>
      <c r="F25" s="45"/>
      <c r="H25" s="45"/>
      <c r="I25" s="45"/>
    </row>
    <row r="26" spans="1:9">
      <c r="A26" s="45"/>
      <c r="B26" s="45"/>
      <c r="D26" s="45"/>
      <c r="E26" s="64"/>
      <c r="F26" s="64"/>
      <c r="H26" s="45"/>
      <c r="I26" s="45"/>
    </row>
    <row r="27" spans="1:9">
      <c r="A27" s="45"/>
      <c r="B27" s="45"/>
      <c r="C27" s="20" t="s">
        <v>31</v>
      </c>
      <c r="D27" s="45"/>
      <c r="E27" s="45"/>
      <c r="F27" s="45"/>
      <c r="G27" s="21" t="s">
        <v>28</v>
      </c>
      <c r="H27" s="45"/>
      <c r="I27" s="45"/>
    </row>
    <row r="28" spans="1:9">
      <c r="A28" s="45"/>
      <c r="B28" s="45"/>
      <c r="C28" s="22" t="s">
        <v>32</v>
      </c>
      <c r="D28" s="45"/>
      <c r="E28" s="45"/>
      <c r="F28" s="45"/>
      <c r="G28" s="23" t="s">
        <v>29</v>
      </c>
      <c r="H28" s="45"/>
      <c r="I28" s="45"/>
    </row>
    <row r="29" spans="1:9">
      <c r="G29" s="45"/>
    </row>
  </sheetData>
  <mergeCells count="14">
    <mergeCell ref="H12:I12"/>
    <mergeCell ref="A18:I18"/>
    <mergeCell ref="B20:D20"/>
    <mergeCell ref="A21:C21"/>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1.3385826771653544" header="0.31496062992125984" footer="0.31496062992125984"/>
  <pageSetup paperSize="5" scale="90" orientation="portrait" r:id="rId1"/>
</worksheet>
</file>

<file path=xl/worksheets/sheet4.xml><?xml version="1.0" encoding="utf-8"?>
<worksheet xmlns="http://schemas.openxmlformats.org/spreadsheetml/2006/main" xmlns:r="http://schemas.openxmlformats.org/officeDocument/2006/relationships">
  <dimension ref="A1:I30"/>
  <sheetViews>
    <sheetView topLeftCell="A11" workbookViewId="0">
      <selection activeCell="H14" sqref="H14:I15"/>
    </sheetView>
  </sheetViews>
  <sheetFormatPr defaultRowHeight="18.75"/>
  <cols>
    <col min="1" max="1" width="2.59765625" style="88" customWidth="1"/>
    <col min="2" max="2" width="7.69921875" style="88" customWidth="1"/>
    <col min="3" max="3" width="17.5" style="88" customWidth="1"/>
    <col min="4" max="4" width="20.3984375" style="88" customWidth="1"/>
    <col min="5" max="5" width="8.5" style="88" customWidth="1"/>
    <col min="6" max="6" width="2.8984375" style="88" customWidth="1"/>
    <col min="7" max="7" width="10.3984375" style="88" customWidth="1"/>
    <col min="8" max="8" width="7.5" style="88" customWidth="1"/>
    <col min="9" max="9" width="7.796875" style="88" customWidth="1"/>
  </cols>
  <sheetData>
    <row r="1" spans="1:9">
      <c r="A1" s="257" t="s">
        <v>0</v>
      </c>
      <c r="B1" s="257"/>
      <c r="C1" s="257"/>
      <c r="D1" s="257"/>
      <c r="E1" s="257"/>
      <c r="F1" s="257"/>
      <c r="G1" s="257"/>
      <c r="H1" s="257"/>
      <c r="I1" s="257"/>
    </row>
    <row r="2" spans="1:9">
      <c r="A2" s="257" t="s">
        <v>1</v>
      </c>
      <c r="B2" s="257"/>
      <c r="C2" s="257"/>
      <c r="D2" s="257"/>
      <c r="E2" s="257"/>
      <c r="F2" s="257"/>
      <c r="G2" s="257"/>
      <c r="H2" s="257"/>
      <c r="I2" s="257"/>
    </row>
    <row r="3" spans="1:9">
      <c r="A3" s="199"/>
      <c r="B3" s="199"/>
      <c r="C3" s="199"/>
      <c r="D3" s="199"/>
      <c r="E3" s="199"/>
      <c r="F3" s="199"/>
      <c r="G3" s="199"/>
      <c r="H3" s="199"/>
      <c r="I3" s="199"/>
    </row>
    <row r="4" spans="1:9">
      <c r="A4" s="199" t="s">
        <v>2</v>
      </c>
      <c r="B4" s="199"/>
      <c r="C4" s="199"/>
      <c r="D4" s="200" t="s">
        <v>3</v>
      </c>
      <c r="E4" s="199"/>
      <c r="F4" s="199"/>
      <c r="G4" s="199"/>
      <c r="H4" s="199"/>
      <c r="I4" s="199"/>
    </row>
    <row r="5" spans="1:9">
      <c r="A5" s="199" t="s">
        <v>4</v>
      </c>
      <c r="B5" s="199"/>
      <c r="C5" s="199"/>
      <c r="D5" s="199" t="s">
        <v>5</v>
      </c>
      <c r="E5" s="199"/>
      <c r="F5" s="199"/>
      <c r="G5" s="199"/>
      <c r="H5" s="199"/>
      <c r="I5" s="199"/>
    </row>
    <row r="6" spans="1:9">
      <c r="A6" s="199" t="s">
        <v>6</v>
      </c>
      <c r="B6" s="199"/>
      <c r="C6" s="199"/>
      <c r="D6" s="199" t="s">
        <v>30</v>
      </c>
      <c r="E6" s="199"/>
      <c r="F6" s="199"/>
      <c r="G6" s="199"/>
      <c r="H6" s="199"/>
      <c r="I6" s="199"/>
    </row>
    <row r="7" spans="1:9">
      <c r="A7" s="201" t="s">
        <v>7</v>
      </c>
      <c r="B7" s="201"/>
      <c r="C7" s="201"/>
      <c r="D7" s="258" t="s">
        <v>286</v>
      </c>
      <c r="E7" s="258"/>
      <c r="F7" s="258"/>
      <c r="G7" s="258"/>
      <c r="H7" s="5"/>
      <c r="I7" s="5"/>
    </row>
    <row r="8" spans="1:9">
      <c r="A8" s="199"/>
      <c r="B8" s="199"/>
      <c r="C8" s="199"/>
      <c r="D8" s="199"/>
      <c r="E8" s="199"/>
      <c r="F8" s="199"/>
      <c r="G8" s="199"/>
      <c r="H8" s="199"/>
      <c r="I8" s="199"/>
    </row>
    <row r="9" spans="1:9" ht="48.75" customHeight="1">
      <c r="A9" s="258" t="s">
        <v>8</v>
      </c>
      <c r="B9" s="258"/>
      <c r="C9" s="258"/>
      <c r="D9" s="258"/>
      <c r="E9" s="258"/>
      <c r="F9" s="258"/>
      <c r="G9" s="258"/>
      <c r="H9" s="258"/>
      <c r="I9" s="258"/>
    </row>
    <row r="10" spans="1:9">
      <c r="A10" s="199"/>
      <c r="B10" s="199"/>
      <c r="C10" s="199"/>
      <c r="D10" s="199"/>
      <c r="E10" s="199"/>
      <c r="F10" s="199"/>
      <c r="G10" s="199"/>
      <c r="H10" s="199"/>
      <c r="I10" s="199"/>
    </row>
    <row r="11" spans="1:9">
      <c r="A11" s="199" t="s">
        <v>355</v>
      </c>
      <c r="B11" s="199"/>
      <c r="C11" s="199"/>
      <c r="D11" s="199"/>
      <c r="E11" s="199"/>
      <c r="F11" s="199"/>
      <c r="G11" s="199"/>
      <c r="H11" s="199"/>
      <c r="I11" s="199"/>
    </row>
    <row r="12" spans="1:9">
      <c r="A12" s="259" t="s">
        <v>9</v>
      </c>
      <c r="B12" s="259" t="s">
        <v>10</v>
      </c>
      <c r="C12" s="259" t="s">
        <v>11</v>
      </c>
      <c r="D12" s="259" t="s">
        <v>12</v>
      </c>
      <c r="E12" s="261" t="s">
        <v>13</v>
      </c>
      <c r="F12" s="262"/>
      <c r="G12" s="259" t="s">
        <v>14</v>
      </c>
      <c r="H12" s="253" t="s">
        <v>15</v>
      </c>
      <c r="I12" s="253"/>
    </row>
    <row r="13" spans="1:9">
      <c r="A13" s="260"/>
      <c r="B13" s="260"/>
      <c r="C13" s="260"/>
      <c r="D13" s="260"/>
      <c r="E13" s="202" t="s">
        <v>16</v>
      </c>
      <c r="F13" s="202" t="s">
        <v>17</v>
      </c>
      <c r="G13" s="260"/>
      <c r="H13" s="203" t="s">
        <v>18</v>
      </c>
      <c r="I13" s="203" t="s">
        <v>19</v>
      </c>
    </row>
    <row r="14" spans="1:9" s="24" customFormat="1" ht="78.75" customHeight="1">
      <c r="A14" s="204">
        <v>1</v>
      </c>
      <c r="B14" s="205">
        <v>525112</v>
      </c>
      <c r="C14" s="163" t="s">
        <v>284</v>
      </c>
      <c r="D14" s="164" t="s">
        <v>287</v>
      </c>
      <c r="E14" s="165">
        <v>43983</v>
      </c>
      <c r="F14" s="166"/>
      <c r="G14" s="167">
        <v>2350000</v>
      </c>
      <c r="H14" s="206"/>
      <c r="I14" s="167">
        <f>G14*4%</f>
        <v>94000</v>
      </c>
    </row>
    <row r="15" spans="1:9" s="24" customFormat="1" ht="78.75" customHeight="1">
      <c r="A15" s="207">
        <v>2</v>
      </c>
      <c r="B15" s="205">
        <v>525112</v>
      </c>
      <c r="C15" s="37" t="s">
        <v>335</v>
      </c>
      <c r="D15" s="38" t="s">
        <v>336</v>
      </c>
      <c r="E15" s="39">
        <v>44104</v>
      </c>
      <c r="F15" s="40"/>
      <c r="G15" s="41">
        <v>1366000</v>
      </c>
      <c r="H15" s="41">
        <f>G15*100/110*10%</f>
        <v>124181.81818181819</v>
      </c>
      <c r="I15" s="208"/>
    </row>
    <row r="16" spans="1:9">
      <c r="A16" s="209"/>
      <c r="B16" s="209"/>
      <c r="C16" s="210" t="s">
        <v>20</v>
      </c>
      <c r="D16" s="202"/>
      <c r="E16" s="209"/>
      <c r="F16" s="209"/>
      <c r="G16" s="222">
        <f>SUM(G14:G15)</f>
        <v>3716000</v>
      </c>
      <c r="H16" s="211">
        <f t="shared" ref="H16:I16" si="0">SUM(H14:H15)</f>
        <v>124181.81818181819</v>
      </c>
      <c r="I16" s="211">
        <f t="shared" si="0"/>
        <v>94000</v>
      </c>
    </row>
    <row r="17" spans="1:9">
      <c r="A17" s="212"/>
      <c r="B17" s="212"/>
      <c r="C17" s="213"/>
      <c r="D17" s="214"/>
      <c r="E17" s="215"/>
      <c r="F17" s="215"/>
      <c r="G17" s="216"/>
      <c r="H17" s="199"/>
      <c r="I17" s="199"/>
    </row>
    <row r="18" spans="1:9" ht="40.5" customHeight="1">
      <c r="A18" s="254" t="s">
        <v>21</v>
      </c>
      <c r="B18" s="254"/>
      <c r="C18" s="254"/>
      <c r="D18" s="254"/>
      <c r="E18" s="254"/>
      <c r="F18" s="254"/>
      <c r="G18" s="254"/>
      <c r="H18" s="254"/>
      <c r="I18" s="254"/>
    </row>
    <row r="19" spans="1:9">
      <c r="A19" s="212"/>
      <c r="B19" s="212"/>
      <c r="C19" s="213"/>
      <c r="D19" s="214"/>
      <c r="E19" s="215"/>
      <c r="F19" s="215"/>
      <c r="G19" s="216"/>
      <c r="H19" s="199"/>
      <c r="I19" s="199"/>
    </row>
    <row r="20" spans="1:9">
      <c r="A20" s="212"/>
      <c r="B20" s="255" t="s">
        <v>22</v>
      </c>
      <c r="C20" s="255"/>
      <c r="D20" s="255"/>
      <c r="E20" s="215"/>
      <c r="F20" s="215"/>
      <c r="G20" s="216"/>
      <c r="H20" s="199"/>
      <c r="I20" s="199"/>
    </row>
    <row r="21" spans="1:9">
      <c r="A21" s="256"/>
      <c r="B21" s="256"/>
      <c r="C21" s="256"/>
      <c r="D21" s="215"/>
      <c r="E21" s="215"/>
      <c r="F21" s="215"/>
      <c r="G21" s="199"/>
      <c r="H21" s="199"/>
      <c r="I21" s="199"/>
    </row>
    <row r="22" spans="1:9">
      <c r="A22" s="199"/>
      <c r="B22" s="199"/>
      <c r="C22" s="212" t="s">
        <v>23</v>
      </c>
      <c r="D22" s="199"/>
      <c r="E22" s="215"/>
      <c r="F22" s="215"/>
      <c r="G22" s="215" t="s">
        <v>24</v>
      </c>
      <c r="H22" s="199"/>
      <c r="I22" s="199"/>
    </row>
    <row r="23" spans="1:9">
      <c r="A23" s="199"/>
      <c r="B23" s="199"/>
      <c r="C23" s="88" t="s">
        <v>25</v>
      </c>
      <c r="D23" s="199"/>
      <c r="E23" s="199"/>
      <c r="F23" s="199"/>
      <c r="G23" s="88" t="s">
        <v>26</v>
      </c>
      <c r="H23" s="199"/>
      <c r="I23" s="199"/>
    </row>
    <row r="24" spans="1:9">
      <c r="A24" s="199"/>
      <c r="B24" s="199"/>
      <c r="D24" s="199"/>
      <c r="E24" s="199"/>
      <c r="F24" s="199"/>
      <c r="G24" s="88" t="s">
        <v>27</v>
      </c>
      <c r="H24" s="199"/>
      <c r="I24" s="199"/>
    </row>
    <row r="25" spans="1:9">
      <c r="A25" s="199"/>
      <c r="B25" s="199"/>
      <c r="D25" s="199"/>
      <c r="E25" s="199"/>
      <c r="F25" s="199"/>
      <c r="H25" s="199"/>
      <c r="I25" s="199"/>
    </row>
    <row r="26" spans="1:9">
      <c r="A26" s="199"/>
      <c r="B26" s="199"/>
      <c r="C26" s="199"/>
      <c r="D26" s="199"/>
      <c r="E26" s="217"/>
      <c r="F26" s="218"/>
      <c r="H26" s="199"/>
      <c r="I26" s="199"/>
    </row>
    <row r="27" spans="1:9">
      <c r="A27" s="199"/>
      <c r="B27" s="199"/>
      <c r="C27" s="219" t="s">
        <v>31</v>
      </c>
      <c r="D27" s="199"/>
      <c r="E27" s="199"/>
      <c r="F27" s="199"/>
      <c r="G27" s="21" t="s">
        <v>28</v>
      </c>
      <c r="H27" s="199"/>
      <c r="I27" s="199"/>
    </row>
    <row r="28" spans="1:9">
      <c r="A28" s="199"/>
      <c r="B28" s="199"/>
      <c r="C28" s="23" t="s">
        <v>32</v>
      </c>
      <c r="D28" s="199"/>
      <c r="E28" s="199"/>
      <c r="F28" s="199"/>
      <c r="G28" s="23" t="s">
        <v>29</v>
      </c>
      <c r="H28" s="199"/>
      <c r="I28" s="199"/>
    </row>
    <row r="29" spans="1:9">
      <c r="A29" s="199"/>
      <c r="B29" s="199"/>
      <c r="C29" s="199"/>
      <c r="D29" s="199"/>
      <c r="E29" s="199"/>
      <c r="F29" s="199"/>
      <c r="G29" s="199"/>
      <c r="H29" s="199"/>
      <c r="I29" s="199"/>
    </row>
    <row r="30" spans="1:9">
      <c r="A30" s="199"/>
      <c r="B30" s="199"/>
      <c r="C30" s="199"/>
      <c r="D30" s="199"/>
      <c r="E30" s="199"/>
      <c r="F30" s="199"/>
      <c r="G30" s="199"/>
      <c r="H30" s="199"/>
      <c r="I30" s="199"/>
    </row>
  </sheetData>
  <mergeCells count="14">
    <mergeCell ref="H12:I12"/>
    <mergeCell ref="A18:I18"/>
    <mergeCell ref="B20:D20"/>
    <mergeCell ref="A21:C21"/>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1.3385826771653544" header="0.31496062992125984" footer="0.31496062992125984"/>
  <pageSetup paperSize="5" scale="90" orientation="portrait" r:id="rId1"/>
</worksheet>
</file>

<file path=xl/worksheets/sheet5.xml><?xml version="1.0" encoding="utf-8"?>
<worksheet xmlns="http://schemas.openxmlformats.org/spreadsheetml/2006/main" xmlns:r="http://schemas.openxmlformats.org/officeDocument/2006/relationships">
  <dimension ref="A1:I40"/>
  <sheetViews>
    <sheetView topLeftCell="A25" workbookViewId="0">
      <selection activeCell="G19" sqref="G19:G26"/>
    </sheetView>
  </sheetViews>
  <sheetFormatPr defaultRowHeight="18.75"/>
  <cols>
    <col min="1" max="1" width="2.59765625" style="17" customWidth="1"/>
    <col min="2" max="2" width="7.69921875" style="17" customWidth="1"/>
    <col min="3" max="3" width="17.5" style="17" customWidth="1"/>
    <col min="4" max="4" width="20.3984375" style="17" customWidth="1"/>
    <col min="5" max="5" width="8.5" style="17" customWidth="1"/>
    <col min="6" max="6" width="2.8984375" style="17" customWidth="1"/>
    <col min="7" max="7" width="10.3984375" style="17" customWidth="1"/>
    <col min="8" max="8" width="7.5" style="17" customWidth="1"/>
    <col min="9" max="9" width="7.796875" style="17" customWidth="1"/>
  </cols>
  <sheetData>
    <row r="1" spans="1:9">
      <c r="A1" s="226" t="s">
        <v>0</v>
      </c>
      <c r="B1" s="226"/>
      <c r="C1" s="226"/>
      <c r="D1" s="226"/>
      <c r="E1" s="226"/>
      <c r="F1" s="226"/>
      <c r="G1" s="226"/>
      <c r="H1" s="226"/>
      <c r="I1" s="226"/>
    </row>
    <row r="2" spans="1:9">
      <c r="A2" s="226" t="s">
        <v>1</v>
      </c>
      <c r="B2" s="226"/>
      <c r="C2" s="226"/>
      <c r="D2" s="226"/>
      <c r="E2" s="226"/>
      <c r="F2" s="226"/>
      <c r="G2" s="226"/>
      <c r="H2" s="226"/>
      <c r="I2" s="226"/>
    </row>
    <row r="3" spans="1:9">
      <c r="G3" s="45"/>
    </row>
    <row r="4" spans="1:9">
      <c r="A4" s="17" t="s">
        <v>2</v>
      </c>
      <c r="D4" s="46" t="s">
        <v>3</v>
      </c>
      <c r="G4" s="45"/>
    </row>
    <row r="5" spans="1:9">
      <c r="A5" s="17" t="s">
        <v>4</v>
      </c>
      <c r="D5" s="17" t="s">
        <v>5</v>
      </c>
      <c r="G5" s="45"/>
    </row>
    <row r="6" spans="1:9">
      <c r="A6" s="17" t="s">
        <v>6</v>
      </c>
      <c r="D6" s="17" t="s">
        <v>30</v>
      </c>
      <c r="G6" s="45"/>
    </row>
    <row r="7" spans="1:9">
      <c r="A7" s="47" t="s">
        <v>7</v>
      </c>
      <c r="B7" s="47"/>
      <c r="C7" s="47"/>
      <c r="D7" s="246" t="s">
        <v>35</v>
      </c>
      <c r="E7" s="246"/>
      <c r="F7" s="246"/>
      <c r="G7" s="246"/>
      <c r="H7" s="48"/>
      <c r="I7" s="48"/>
    </row>
    <row r="8" spans="1:9">
      <c r="G8" s="45"/>
    </row>
    <row r="9" spans="1:9" ht="49.5" customHeight="1">
      <c r="A9" s="246" t="s">
        <v>8</v>
      </c>
      <c r="B9" s="246"/>
      <c r="C9" s="246"/>
      <c r="D9" s="246"/>
      <c r="E9" s="246"/>
      <c r="F9" s="246"/>
      <c r="G9" s="246"/>
      <c r="H9" s="246"/>
      <c r="I9" s="246"/>
    </row>
    <row r="10" spans="1:9">
      <c r="G10" s="45"/>
    </row>
    <row r="11" spans="1:9">
      <c r="A11" s="17" t="s">
        <v>36</v>
      </c>
      <c r="G11" s="45"/>
    </row>
    <row r="12" spans="1:9">
      <c r="A12" s="247" t="s">
        <v>9</v>
      </c>
      <c r="B12" s="247" t="s">
        <v>10</v>
      </c>
      <c r="C12" s="247" t="s">
        <v>11</v>
      </c>
      <c r="D12" s="247" t="s">
        <v>12</v>
      </c>
      <c r="E12" s="249" t="s">
        <v>13</v>
      </c>
      <c r="F12" s="250"/>
      <c r="G12" s="251" t="s">
        <v>14</v>
      </c>
      <c r="H12" s="242" t="s">
        <v>15</v>
      </c>
      <c r="I12" s="242"/>
    </row>
    <row r="13" spans="1:9">
      <c r="A13" s="248"/>
      <c r="B13" s="248"/>
      <c r="C13" s="248"/>
      <c r="D13" s="248"/>
      <c r="E13" s="49" t="s">
        <v>16</v>
      </c>
      <c r="F13" s="49" t="s">
        <v>17</v>
      </c>
      <c r="G13" s="252"/>
      <c r="H13" s="50" t="s">
        <v>18</v>
      </c>
      <c r="I13" s="50" t="s">
        <v>19</v>
      </c>
    </row>
    <row r="14" spans="1:9" s="24" customFormat="1" ht="143.25" customHeight="1">
      <c r="A14" s="171">
        <v>1</v>
      </c>
      <c r="B14" s="172">
        <v>525115</v>
      </c>
      <c r="C14" s="37" t="s">
        <v>38</v>
      </c>
      <c r="D14" s="38" t="s">
        <v>340</v>
      </c>
      <c r="E14" s="39">
        <v>44048</v>
      </c>
      <c r="F14" s="40"/>
      <c r="G14" s="41">
        <v>600000</v>
      </c>
      <c r="H14" s="173"/>
      <c r="I14" s="173"/>
    </row>
    <row r="15" spans="1:9" s="24" customFormat="1" ht="141.75" customHeight="1">
      <c r="A15" s="171">
        <v>2</v>
      </c>
      <c r="B15" s="172">
        <v>525115</v>
      </c>
      <c r="C15" s="37" t="s">
        <v>38</v>
      </c>
      <c r="D15" s="38" t="s">
        <v>343</v>
      </c>
      <c r="E15" s="39">
        <v>44051</v>
      </c>
      <c r="F15" s="40"/>
      <c r="G15" s="41">
        <v>200000</v>
      </c>
      <c r="H15" s="173"/>
      <c r="I15" s="173"/>
    </row>
    <row r="16" spans="1:9" s="24" customFormat="1" ht="162.75" customHeight="1">
      <c r="A16" s="171">
        <v>3</v>
      </c>
      <c r="B16" s="172">
        <v>525115</v>
      </c>
      <c r="C16" s="37" t="s">
        <v>38</v>
      </c>
      <c r="D16" s="38" t="s">
        <v>342</v>
      </c>
      <c r="E16" s="39">
        <v>44078</v>
      </c>
      <c r="F16" s="40"/>
      <c r="G16" s="41">
        <v>200000</v>
      </c>
      <c r="H16" s="173"/>
      <c r="I16" s="173"/>
    </row>
    <row r="17" spans="1:9" s="24" customFormat="1" ht="163.5" customHeight="1">
      <c r="A17" s="171">
        <v>4</v>
      </c>
      <c r="B17" s="172">
        <v>525115</v>
      </c>
      <c r="C17" s="37" t="s">
        <v>38</v>
      </c>
      <c r="D17" s="38" t="s">
        <v>344</v>
      </c>
      <c r="E17" s="39">
        <v>44099</v>
      </c>
      <c r="F17" s="40"/>
      <c r="G17" s="41">
        <v>200000</v>
      </c>
      <c r="H17" s="173"/>
      <c r="I17" s="173"/>
    </row>
    <row r="18" spans="1:9" s="24" customFormat="1" ht="147" customHeight="1">
      <c r="A18" s="171">
        <v>5</v>
      </c>
      <c r="B18" s="172">
        <v>525115</v>
      </c>
      <c r="C18" s="37" t="s">
        <v>341</v>
      </c>
      <c r="D18" s="196" t="s">
        <v>345</v>
      </c>
      <c r="E18" s="39">
        <v>44099</v>
      </c>
      <c r="F18" s="40"/>
      <c r="G18" s="41">
        <v>300000</v>
      </c>
      <c r="H18" s="173"/>
      <c r="I18" s="173"/>
    </row>
    <row r="19" spans="1:9" s="24" customFormat="1" ht="147" customHeight="1">
      <c r="A19" s="171">
        <v>6</v>
      </c>
      <c r="B19" s="172">
        <v>525115</v>
      </c>
      <c r="C19" s="37" t="s">
        <v>374</v>
      </c>
      <c r="D19" s="38" t="s">
        <v>365</v>
      </c>
      <c r="E19" s="39">
        <v>43988</v>
      </c>
      <c r="F19" s="40"/>
      <c r="G19" s="41">
        <v>515000</v>
      </c>
      <c r="H19" s="173"/>
      <c r="I19" s="173"/>
    </row>
    <row r="20" spans="1:9" s="24" customFormat="1" ht="114" customHeight="1">
      <c r="A20" s="171">
        <v>7</v>
      </c>
      <c r="B20" s="172">
        <v>525115</v>
      </c>
      <c r="C20" s="37" t="s">
        <v>366</v>
      </c>
      <c r="D20" s="197" t="s">
        <v>367</v>
      </c>
      <c r="E20" s="39">
        <v>43988</v>
      </c>
      <c r="F20" s="40"/>
      <c r="G20" s="41">
        <v>515000</v>
      </c>
      <c r="H20" s="173"/>
      <c r="I20" s="173"/>
    </row>
    <row r="21" spans="1:9" s="24" customFormat="1" ht="120" customHeight="1">
      <c r="A21" s="171">
        <v>8</v>
      </c>
      <c r="B21" s="172">
        <v>525115</v>
      </c>
      <c r="C21" s="37" t="s">
        <v>374</v>
      </c>
      <c r="D21" s="198" t="s">
        <v>368</v>
      </c>
      <c r="E21" s="39">
        <v>43988</v>
      </c>
      <c r="F21" s="40"/>
      <c r="G21" s="41">
        <v>515000</v>
      </c>
      <c r="H21" s="173"/>
      <c r="I21" s="173"/>
    </row>
    <row r="22" spans="1:9" s="24" customFormat="1" ht="147" customHeight="1">
      <c r="A22" s="171">
        <v>9</v>
      </c>
      <c r="B22" s="172">
        <v>525115</v>
      </c>
      <c r="C22" s="37" t="s">
        <v>374</v>
      </c>
      <c r="D22" s="38" t="s">
        <v>369</v>
      </c>
      <c r="E22" s="39">
        <v>43988</v>
      </c>
      <c r="F22" s="40"/>
      <c r="G22" s="41">
        <v>515000</v>
      </c>
      <c r="H22" s="173"/>
      <c r="I22" s="173"/>
    </row>
    <row r="23" spans="1:9" s="24" customFormat="1" ht="114" customHeight="1">
      <c r="A23" s="171">
        <v>10</v>
      </c>
      <c r="B23" s="172">
        <v>525115</v>
      </c>
      <c r="C23" s="37" t="s">
        <v>374</v>
      </c>
      <c r="D23" s="198" t="s">
        <v>370</v>
      </c>
      <c r="E23" s="39">
        <v>43988</v>
      </c>
      <c r="F23" s="40"/>
      <c r="G23" s="41">
        <v>605000</v>
      </c>
      <c r="H23" s="173"/>
      <c r="I23" s="173"/>
    </row>
    <row r="24" spans="1:9" s="24" customFormat="1" ht="115.5" customHeight="1">
      <c r="A24" s="171">
        <v>11</v>
      </c>
      <c r="B24" s="172">
        <v>525115</v>
      </c>
      <c r="C24" s="37" t="s">
        <v>374</v>
      </c>
      <c r="D24" s="38" t="s">
        <v>371</v>
      </c>
      <c r="E24" s="39">
        <v>43988</v>
      </c>
      <c r="F24" s="40"/>
      <c r="G24" s="41">
        <v>605000</v>
      </c>
      <c r="H24" s="173"/>
      <c r="I24" s="173"/>
    </row>
    <row r="25" spans="1:9" s="24" customFormat="1" ht="147" customHeight="1">
      <c r="A25" s="171">
        <v>12</v>
      </c>
      <c r="B25" s="172">
        <v>525115</v>
      </c>
      <c r="C25" s="37" t="s">
        <v>374</v>
      </c>
      <c r="D25" s="38" t="s">
        <v>372</v>
      </c>
      <c r="E25" s="39">
        <v>43988</v>
      </c>
      <c r="F25" s="40"/>
      <c r="G25" s="41">
        <v>605000</v>
      </c>
      <c r="H25" s="173"/>
      <c r="I25" s="173"/>
    </row>
    <row r="26" spans="1:9" s="24" customFormat="1" ht="114.75" customHeight="1">
      <c r="A26" s="171">
        <v>13</v>
      </c>
      <c r="B26" s="172">
        <v>525115</v>
      </c>
      <c r="C26" s="37" t="s">
        <v>374</v>
      </c>
      <c r="D26" s="198" t="s">
        <v>373</v>
      </c>
      <c r="E26" s="39">
        <v>43988</v>
      </c>
      <c r="F26" s="40"/>
      <c r="G26" s="41">
        <v>605000</v>
      </c>
      <c r="H26" s="173"/>
      <c r="I26" s="173"/>
    </row>
    <row r="27" spans="1:9">
      <c r="A27" s="57"/>
      <c r="B27" s="57"/>
      <c r="C27" s="58" t="s">
        <v>20</v>
      </c>
      <c r="D27" s="49"/>
      <c r="E27" s="57"/>
      <c r="F27" s="57"/>
      <c r="G27" s="221">
        <f>SUM(G14:G26)</f>
        <v>5980000</v>
      </c>
      <c r="H27" s="59">
        <f>SUM(H14:H15)</f>
        <v>0</v>
      </c>
      <c r="I27" s="59">
        <f>SUM(I14:I15)</f>
        <v>0</v>
      </c>
    </row>
    <row r="28" spans="1:9">
      <c r="A28" s="195"/>
      <c r="B28" s="195"/>
      <c r="C28" s="194"/>
      <c r="D28" s="60"/>
      <c r="E28" s="61"/>
      <c r="F28" s="61"/>
      <c r="G28" s="62"/>
    </row>
    <row r="29" spans="1:9" ht="39.75" customHeight="1">
      <c r="A29" s="243" t="s">
        <v>21</v>
      </c>
      <c r="B29" s="243"/>
      <c r="C29" s="243"/>
      <c r="D29" s="243"/>
      <c r="E29" s="243"/>
      <c r="F29" s="243"/>
      <c r="G29" s="243"/>
      <c r="H29" s="243"/>
      <c r="I29" s="243"/>
    </row>
    <row r="30" spans="1:9">
      <c r="A30" s="195"/>
      <c r="B30" s="195"/>
      <c r="C30" s="194"/>
      <c r="D30" s="60"/>
      <c r="E30" s="61"/>
      <c r="F30" s="61"/>
      <c r="G30" s="62"/>
    </row>
    <row r="31" spans="1:9">
      <c r="A31" s="195"/>
      <c r="B31" s="244" t="s">
        <v>22</v>
      </c>
      <c r="C31" s="244"/>
      <c r="D31" s="244"/>
      <c r="E31" s="61"/>
      <c r="F31" s="61"/>
      <c r="G31" s="62"/>
    </row>
    <row r="32" spans="1:9">
      <c r="A32" s="245"/>
      <c r="B32" s="245"/>
      <c r="C32" s="245"/>
      <c r="D32" s="61"/>
      <c r="E32" s="61"/>
      <c r="F32" s="61"/>
      <c r="G32" s="45"/>
    </row>
    <row r="33" spans="1:9">
      <c r="A33" s="45"/>
      <c r="B33" s="45"/>
      <c r="C33" s="195" t="s">
        <v>23</v>
      </c>
      <c r="D33" s="45"/>
      <c r="E33" s="63"/>
      <c r="F33" s="63"/>
      <c r="G33" s="63" t="s">
        <v>24</v>
      </c>
      <c r="H33" s="45"/>
      <c r="I33" s="45"/>
    </row>
    <row r="34" spans="1:9">
      <c r="A34" s="45"/>
      <c r="B34" s="45"/>
      <c r="C34" s="17" t="s">
        <v>25</v>
      </c>
      <c r="D34" s="45"/>
      <c r="E34" s="45"/>
      <c r="F34" s="45"/>
      <c r="G34" s="17" t="s">
        <v>26</v>
      </c>
      <c r="H34" s="45"/>
      <c r="I34" s="45"/>
    </row>
    <row r="35" spans="1:9">
      <c r="A35" s="45"/>
      <c r="B35" s="45"/>
      <c r="D35" s="45"/>
      <c r="E35" s="45"/>
      <c r="F35" s="45"/>
      <c r="G35" s="17" t="s">
        <v>27</v>
      </c>
      <c r="H35" s="45"/>
      <c r="I35" s="45"/>
    </row>
    <row r="36" spans="1:9">
      <c r="A36" s="45"/>
      <c r="B36" s="45"/>
      <c r="D36" s="45"/>
      <c r="E36" s="45"/>
      <c r="F36" s="45"/>
      <c r="H36" s="45"/>
      <c r="I36" s="45"/>
    </row>
    <row r="37" spans="1:9">
      <c r="A37" s="45"/>
      <c r="B37" s="45"/>
      <c r="D37" s="45"/>
      <c r="E37" s="64"/>
      <c r="F37" s="64"/>
      <c r="H37" s="45"/>
      <c r="I37" s="45"/>
    </row>
    <row r="38" spans="1:9">
      <c r="A38" s="45"/>
      <c r="B38" s="45"/>
      <c r="C38" s="20" t="s">
        <v>31</v>
      </c>
      <c r="D38" s="45"/>
      <c r="E38" s="45"/>
      <c r="F38" s="45"/>
      <c r="G38" s="21" t="s">
        <v>28</v>
      </c>
      <c r="H38" s="45"/>
      <c r="I38" s="45"/>
    </row>
    <row r="39" spans="1:9">
      <c r="A39" s="45"/>
      <c r="B39" s="45"/>
      <c r="C39" s="22" t="s">
        <v>32</v>
      </c>
      <c r="D39" s="45"/>
      <c r="E39" s="45"/>
      <c r="F39" s="45"/>
      <c r="G39" s="23" t="s">
        <v>29</v>
      </c>
      <c r="H39" s="45"/>
      <c r="I39" s="45"/>
    </row>
    <row r="40" spans="1:9">
      <c r="G40" s="45"/>
    </row>
  </sheetData>
  <mergeCells count="14">
    <mergeCell ref="A29:I29"/>
    <mergeCell ref="B31:D31"/>
    <mergeCell ref="A32:C32"/>
    <mergeCell ref="A1:I1"/>
    <mergeCell ref="A2:I2"/>
    <mergeCell ref="D7:G7"/>
    <mergeCell ref="A9:I9"/>
    <mergeCell ref="A12:A13"/>
    <mergeCell ref="B12:B13"/>
    <mergeCell ref="C12:C13"/>
    <mergeCell ref="D12:D13"/>
    <mergeCell ref="E12:F12"/>
    <mergeCell ref="G12:G13"/>
    <mergeCell ref="H12:I12"/>
  </mergeCells>
  <pageMargins left="0.31496062992125984" right="0.31496062992125984" top="0.74803149606299213" bottom="1.3385826771653544" header="0.31496062992125984" footer="0.31496062992125984"/>
  <pageSetup paperSize="5" scale="90" orientation="portrait" r:id="rId1"/>
</worksheet>
</file>

<file path=xl/worksheets/sheet6.xml><?xml version="1.0" encoding="utf-8"?>
<worksheet xmlns="http://schemas.openxmlformats.org/spreadsheetml/2006/main" xmlns:r="http://schemas.openxmlformats.org/officeDocument/2006/relationships">
  <dimension ref="A1:I31"/>
  <sheetViews>
    <sheetView topLeftCell="A11" workbookViewId="0">
      <selection activeCell="I14" sqref="I14:I16"/>
    </sheetView>
  </sheetViews>
  <sheetFormatPr defaultRowHeight="18.75"/>
  <cols>
    <col min="1" max="1" width="2.59765625" style="17" customWidth="1"/>
    <col min="2" max="2" width="7.69921875" style="17" customWidth="1"/>
    <col min="3" max="3" width="17.5" style="17" customWidth="1"/>
    <col min="4" max="4" width="20.3984375" style="17" customWidth="1"/>
    <col min="5" max="5" width="8.5" style="17" customWidth="1"/>
    <col min="6" max="6" width="2.8984375" style="17" customWidth="1"/>
    <col min="7" max="7" width="10.3984375" style="17" customWidth="1"/>
    <col min="8" max="8" width="7.5" style="17" customWidth="1"/>
    <col min="9" max="9" width="7.796875" style="17" customWidth="1"/>
  </cols>
  <sheetData>
    <row r="1" spans="1:9">
      <c r="A1" s="234" t="s">
        <v>0</v>
      </c>
      <c r="B1" s="234"/>
      <c r="C1" s="234"/>
      <c r="D1" s="234"/>
      <c r="E1" s="234"/>
      <c r="F1" s="234"/>
      <c r="G1" s="234"/>
      <c r="H1" s="234"/>
      <c r="I1" s="234"/>
    </row>
    <row r="2" spans="1:9">
      <c r="A2" s="234" t="s">
        <v>1</v>
      </c>
      <c r="B2" s="234"/>
      <c r="C2" s="234"/>
      <c r="D2" s="234"/>
      <c r="E2" s="234"/>
      <c r="F2" s="234"/>
      <c r="G2" s="234"/>
      <c r="H2" s="234"/>
      <c r="I2" s="234"/>
    </row>
    <row r="3" spans="1:9">
      <c r="A3" s="1"/>
      <c r="B3" s="1"/>
      <c r="C3" s="1"/>
      <c r="D3" s="1"/>
      <c r="E3" s="1"/>
      <c r="F3" s="1"/>
      <c r="G3" s="2"/>
      <c r="H3" s="1"/>
      <c r="I3" s="1"/>
    </row>
    <row r="4" spans="1:9">
      <c r="A4" s="1" t="s">
        <v>2</v>
      </c>
      <c r="B4" s="1"/>
      <c r="C4" s="1"/>
      <c r="D4" s="3" t="s">
        <v>3</v>
      </c>
      <c r="E4" s="1"/>
      <c r="F4" s="1"/>
      <c r="G4" s="2"/>
      <c r="H4" s="1"/>
      <c r="I4" s="1"/>
    </row>
    <row r="5" spans="1:9">
      <c r="A5" s="1" t="s">
        <v>4</v>
      </c>
      <c r="B5" s="1"/>
      <c r="C5" s="1"/>
      <c r="D5" s="1" t="s">
        <v>5</v>
      </c>
      <c r="E5" s="1"/>
      <c r="F5" s="1"/>
      <c r="G5" s="2"/>
      <c r="H5" s="1"/>
      <c r="I5" s="1"/>
    </row>
    <row r="6" spans="1:9">
      <c r="A6" s="1" t="s">
        <v>6</v>
      </c>
      <c r="B6" s="1"/>
      <c r="C6" s="1"/>
      <c r="D6" s="1" t="s">
        <v>30</v>
      </c>
      <c r="E6" s="1"/>
      <c r="F6" s="1"/>
      <c r="G6" s="2"/>
      <c r="H6" s="1"/>
      <c r="I6" s="1"/>
    </row>
    <row r="7" spans="1:9">
      <c r="A7" s="4" t="s">
        <v>7</v>
      </c>
      <c r="B7" s="4"/>
      <c r="C7" s="4"/>
      <c r="D7" s="235" t="s">
        <v>33</v>
      </c>
      <c r="E7" s="235"/>
      <c r="F7" s="235"/>
      <c r="G7" s="235"/>
      <c r="H7" s="5"/>
      <c r="I7" s="5"/>
    </row>
    <row r="8" spans="1:9">
      <c r="A8" s="1"/>
      <c r="B8" s="1"/>
      <c r="C8" s="1"/>
      <c r="D8" s="1"/>
      <c r="E8" s="1"/>
      <c r="F8" s="1"/>
      <c r="G8" s="2"/>
      <c r="H8" s="1"/>
      <c r="I8" s="1"/>
    </row>
    <row r="9" spans="1:9" ht="48.75" customHeight="1">
      <c r="A9" s="235" t="s">
        <v>8</v>
      </c>
      <c r="B9" s="235"/>
      <c r="C9" s="235"/>
      <c r="D9" s="235"/>
      <c r="E9" s="235"/>
      <c r="F9" s="235"/>
      <c r="G9" s="235"/>
      <c r="H9" s="235"/>
      <c r="I9" s="235"/>
    </row>
    <row r="10" spans="1:9">
      <c r="A10" s="1"/>
      <c r="B10" s="1"/>
      <c r="C10" s="1"/>
      <c r="D10" s="1"/>
      <c r="E10" s="1"/>
      <c r="F10" s="1"/>
      <c r="G10" s="2"/>
      <c r="H10" s="1"/>
      <c r="I10" s="1"/>
    </row>
    <row r="11" spans="1:9">
      <c r="A11" s="1" t="s">
        <v>34</v>
      </c>
      <c r="B11" s="1"/>
      <c r="C11" s="1"/>
      <c r="D11" s="1"/>
      <c r="E11" s="1"/>
      <c r="F11" s="1"/>
      <c r="G11" s="2"/>
      <c r="H11" s="1"/>
      <c r="I11" s="1"/>
    </row>
    <row r="12" spans="1:9">
      <c r="A12" s="236" t="s">
        <v>9</v>
      </c>
      <c r="B12" s="236" t="s">
        <v>10</v>
      </c>
      <c r="C12" s="236" t="s">
        <v>11</v>
      </c>
      <c r="D12" s="236" t="s">
        <v>12</v>
      </c>
      <c r="E12" s="238" t="s">
        <v>13</v>
      </c>
      <c r="F12" s="239"/>
      <c r="G12" s="240" t="s">
        <v>14</v>
      </c>
      <c r="H12" s="230" t="s">
        <v>15</v>
      </c>
      <c r="I12" s="230"/>
    </row>
    <row r="13" spans="1:9">
      <c r="A13" s="237"/>
      <c r="B13" s="237"/>
      <c r="C13" s="237"/>
      <c r="D13" s="237"/>
      <c r="E13" s="6" t="s">
        <v>16</v>
      </c>
      <c r="F13" s="6" t="s">
        <v>17</v>
      </c>
      <c r="G13" s="241"/>
      <c r="H13" s="7" t="s">
        <v>18</v>
      </c>
      <c r="I13" s="7" t="s">
        <v>19</v>
      </c>
    </row>
    <row r="14" spans="1:9" s="24" customFormat="1" ht="78.75" customHeight="1">
      <c r="A14" s="25">
        <v>1</v>
      </c>
      <c r="B14" s="42">
        <v>525113</v>
      </c>
      <c r="C14" s="26" t="s">
        <v>346</v>
      </c>
      <c r="D14" s="174" t="s">
        <v>347</v>
      </c>
      <c r="E14" s="27">
        <v>44104</v>
      </c>
      <c r="F14" s="30"/>
      <c r="G14" s="28">
        <v>2400000</v>
      </c>
      <c r="H14" s="43"/>
      <c r="I14" s="35">
        <f>G14*5%</f>
        <v>120000</v>
      </c>
    </row>
    <row r="15" spans="1:9" s="24" customFormat="1" ht="78.75" customHeight="1">
      <c r="A15" s="175">
        <v>2</v>
      </c>
      <c r="B15" s="176">
        <v>525113</v>
      </c>
      <c r="C15" s="177" t="s">
        <v>37</v>
      </c>
      <c r="D15" s="178" t="s">
        <v>348</v>
      </c>
      <c r="E15" s="179">
        <v>44104</v>
      </c>
      <c r="F15" s="180"/>
      <c r="G15" s="181">
        <v>600000</v>
      </c>
      <c r="H15" s="182"/>
      <c r="I15" s="183">
        <f>G15*5%</f>
        <v>30000</v>
      </c>
    </row>
    <row r="16" spans="1:9" s="24" customFormat="1" ht="78.75" customHeight="1">
      <c r="A16" s="29">
        <v>3</v>
      </c>
      <c r="B16" s="184">
        <v>525113</v>
      </c>
      <c r="C16" s="31" t="s">
        <v>349</v>
      </c>
      <c r="D16" s="185" t="s">
        <v>350</v>
      </c>
      <c r="E16" s="32">
        <v>44048</v>
      </c>
      <c r="F16" s="33"/>
      <c r="G16" s="34">
        <v>1000000</v>
      </c>
      <c r="H16" s="44"/>
      <c r="I16" s="36">
        <f>G16*5%</f>
        <v>50000</v>
      </c>
    </row>
    <row r="17" spans="1:9">
      <c r="A17" s="10"/>
      <c r="B17" s="10"/>
      <c r="C17" s="11" t="s">
        <v>20</v>
      </c>
      <c r="D17" s="6"/>
      <c r="E17" s="10"/>
      <c r="F17" s="10"/>
      <c r="G17" s="222">
        <f>SUM(G14:G16)</f>
        <v>4000000</v>
      </c>
      <c r="H17" s="12">
        <f t="shared" ref="H17:I17" si="0">SUM(H14:H16)</f>
        <v>0</v>
      </c>
      <c r="I17" s="12">
        <f t="shared" si="0"/>
        <v>200000</v>
      </c>
    </row>
    <row r="18" spans="1:9">
      <c r="A18" s="90"/>
      <c r="B18" s="90"/>
      <c r="C18" s="89"/>
      <c r="D18" s="13"/>
      <c r="E18" s="14"/>
      <c r="F18" s="14"/>
      <c r="G18" s="15"/>
      <c r="H18" s="1"/>
      <c r="I18" s="1"/>
    </row>
    <row r="19" spans="1:9" ht="40.5" customHeight="1">
      <c r="A19" s="231" t="s">
        <v>21</v>
      </c>
      <c r="B19" s="231"/>
      <c r="C19" s="231"/>
      <c r="D19" s="231"/>
      <c r="E19" s="231"/>
      <c r="F19" s="231"/>
      <c r="G19" s="231"/>
      <c r="H19" s="231"/>
      <c r="I19" s="231"/>
    </row>
    <row r="20" spans="1:9">
      <c r="A20" s="90"/>
      <c r="B20" s="90"/>
      <c r="C20" s="89"/>
      <c r="D20" s="13"/>
      <c r="E20" s="14"/>
      <c r="F20" s="14"/>
      <c r="G20" s="15"/>
      <c r="H20" s="1"/>
      <c r="I20" s="1"/>
    </row>
    <row r="21" spans="1:9">
      <c r="A21" s="90"/>
      <c r="B21" s="232" t="s">
        <v>22</v>
      </c>
      <c r="C21" s="232"/>
      <c r="D21" s="232"/>
      <c r="E21" s="14"/>
      <c r="F21" s="14"/>
      <c r="G21" s="15"/>
      <c r="H21" s="1"/>
      <c r="I21" s="1"/>
    </row>
    <row r="22" spans="1:9">
      <c r="A22" s="233"/>
      <c r="B22" s="233"/>
      <c r="C22" s="233"/>
      <c r="D22" s="14"/>
      <c r="E22" s="14"/>
      <c r="F22" s="14"/>
      <c r="G22" s="2"/>
      <c r="H22" s="1"/>
      <c r="I22" s="1"/>
    </row>
    <row r="23" spans="1:9">
      <c r="A23" s="2"/>
      <c r="B23" s="2"/>
      <c r="C23" s="90" t="s">
        <v>23</v>
      </c>
      <c r="D23" s="2"/>
      <c r="E23" s="16"/>
      <c r="F23" s="16"/>
      <c r="G23" s="16" t="s">
        <v>24</v>
      </c>
      <c r="H23" s="2"/>
      <c r="I23" s="2"/>
    </row>
    <row r="24" spans="1:9">
      <c r="A24" s="2"/>
      <c r="B24" s="2"/>
      <c r="C24" s="17" t="s">
        <v>25</v>
      </c>
      <c r="D24" s="2"/>
      <c r="E24" s="2"/>
      <c r="F24" s="2"/>
      <c r="G24" s="17" t="s">
        <v>26</v>
      </c>
      <c r="H24" s="2"/>
      <c r="I24" s="2"/>
    </row>
    <row r="25" spans="1:9">
      <c r="A25" s="2"/>
      <c r="B25" s="2"/>
      <c r="D25" s="2"/>
      <c r="E25" s="2"/>
      <c r="F25" s="2"/>
      <c r="G25" s="17" t="s">
        <v>27</v>
      </c>
      <c r="H25" s="2"/>
      <c r="I25" s="2"/>
    </row>
    <row r="26" spans="1:9">
      <c r="A26" s="2"/>
      <c r="B26" s="2"/>
      <c r="D26" s="2"/>
      <c r="E26" s="2"/>
      <c r="F26" s="2"/>
      <c r="H26" s="2"/>
      <c r="I26" s="2"/>
    </row>
    <row r="27" spans="1:9">
      <c r="A27" s="2"/>
      <c r="B27" s="2"/>
      <c r="C27" s="1"/>
      <c r="D27" s="2"/>
      <c r="E27" s="18"/>
      <c r="F27" s="19"/>
      <c r="H27" s="2"/>
      <c r="I27" s="2"/>
    </row>
    <row r="28" spans="1:9">
      <c r="A28" s="2"/>
      <c r="B28" s="2"/>
      <c r="C28" s="20" t="s">
        <v>31</v>
      </c>
      <c r="D28" s="2"/>
      <c r="E28" s="2"/>
      <c r="F28" s="2"/>
      <c r="G28" s="21" t="s">
        <v>28</v>
      </c>
      <c r="H28" s="2"/>
      <c r="I28" s="2"/>
    </row>
    <row r="29" spans="1:9">
      <c r="A29" s="2"/>
      <c r="B29" s="2"/>
      <c r="C29" s="22" t="s">
        <v>32</v>
      </c>
      <c r="D29" s="2"/>
      <c r="E29" s="2"/>
      <c r="F29" s="2"/>
      <c r="G29" s="23" t="s">
        <v>29</v>
      </c>
      <c r="H29" s="2"/>
      <c r="I29" s="2"/>
    </row>
    <row r="30" spans="1:9">
      <c r="A30" s="1"/>
      <c r="B30" s="1"/>
      <c r="C30" s="1"/>
      <c r="D30" s="1"/>
      <c r="E30" s="1"/>
      <c r="F30" s="1"/>
      <c r="G30" s="2"/>
      <c r="H30" s="1"/>
      <c r="I30" s="1"/>
    </row>
    <row r="31" spans="1:9">
      <c r="A31" s="1"/>
      <c r="B31" s="1"/>
      <c r="C31" s="1"/>
      <c r="D31" s="1"/>
      <c r="E31" s="1"/>
      <c r="F31" s="1"/>
      <c r="G31" s="2"/>
      <c r="H31" s="1"/>
      <c r="I31" s="1"/>
    </row>
  </sheetData>
  <mergeCells count="14">
    <mergeCell ref="H12:I12"/>
    <mergeCell ref="A19:I19"/>
    <mergeCell ref="B21:D21"/>
    <mergeCell ref="A22:C22"/>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1.3385826771653544" header="0.31496062992125984" footer="0.31496062992125984"/>
  <pageSetup paperSize="5" scale="90" orientation="portrait" r:id="rId1"/>
</worksheet>
</file>

<file path=xl/worksheets/sheet7.xml><?xml version="1.0" encoding="utf-8"?>
<worksheet xmlns="http://schemas.openxmlformats.org/spreadsheetml/2006/main" xmlns:r="http://schemas.openxmlformats.org/officeDocument/2006/relationships">
  <dimension ref="A1:I29"/>
  <sheetViews>
    <sheetView topLeftCell="A16" workbookViewId="0">
      <selection sqref="A1:I29"/>
    </sheetView>
  </sheetViews>
  <sheetFormatPr defaultRowHeight="18.75"/>
  <cols>
    <col min="1" max="1" width="2.59765625" style="17" customWidth="1"/>
    <col min="2" max="2" width="7.69921875" style="17" customWidth="1"/>
    <col min="3" max="3" width="17.5" style="17" customWidth="1"/>
    <col min="4" max="4" width="20.3984375" style="17" customWidth="1"/>
    <col min="5" max="5" width="8.5" style="17" customWidth="1"/>
    <col min="6" max="6" width="2.8984375" style="17" customWidth="1"/>
    <col min="7" max="7" width="10.3984375" style="17" customWidth="1"/>
    <col min="8" max="8" width="7.5" style="17" customWidth="1"/>
    <col min="9" max="9" width="7.796875" style="17" customWidth="1"/>
  </cols>
  <sheetData>
    <row r="1" spans="1:9">
      <c r="A1" s="226" t="s">
        <v>0</v>
      </c>
      <c r="B1" s="226"/>
      <c r="C1" s="226"/>
      <c r="D1" s="226"/>
      <c r="E1" s="226"/>
      <c r="F1" s="226"/>
      <c r="G1" s="226"/>
      <c r="H1" s="226"/>
      <c r="I1" s="226"/>
    </row>
    <row r="2" spans="1:9">
      <c r="A2" s="226" t="s">
        <v>1</v>
      </c>
      <c r="B2" s="226"/>
      <c r="C2" s="226"/>
      <c r="D2" s="226"/>
      <c r="E2" s="226"/>
      <c r="F2" s="226"/>
      <c r="G2" s="226"/>
      <c r="H2" s="226"/>
      <c r="I2" s="226"/>
    </row>
    <row r="3" spans="1:9">
      <c r="G3" s="45"/>
    </row>
    <row r="4" spans="1:9">
      <c r="A4" s="17" t="s">
        <v>2</v>
      </c>
      <c r="D4" s="46" t="s">
        <v>3</v>
      </c>
      <c r="G4" s="45"/>
    </row>
    <row r="5" spans="1:9">
      <c r="A5" s="17" t="s">
        <v>4</v>
      </c>
      <c r="D5" s="17" t="s">
        <v>5</v>
      </c>
      <c r="G5" s="45"/>
    </row>
    <row r="6" spans="1:9">
      <c r="A6" s="17" t="s">
        <v>6</v>
      </c>
      <c r="D6" s="17" t="s">
        <v>30</v>
      </c>
      <c r="G6" s="45"/>
    </row>
    <row r="7" spans="1:9">
      <c r="A7" s="47" t="s">
        <v>7</v>
      </c>
      <c r="B7" s="47"/>
      <c r="C7" s="47"/>
      <c r="D7" s="246" t="s">
        <v>39</v>
      </c>
      <c r="E7" s="246"/>
      <c r="F7" s="246"/>
      <c r="G7" s="246"/>
      <c r="H7" s="48"/>
      <c r="I7" s="48"/>
    </row>
    <row r="8" spans="1:9">
      <c r="G8" s="45"/>
    </row>
    <row r="9" spans="1:9" ht="49.5" customHeight="1">
      <c r="A9" s="246" t="s">
        <v>8</v>
      </c>
      <c r="B9" s="246"/>
      <c r="C9" s="246"/>
      <c r="D9" s="246"/>
      <c r="E9" s="246"/>
      <c r="F9" s="246"/>
      <c r="G9" s="246"/>
      <c r="H9" s="246"/>
      <c r="I9" s="246"/>
    </row>
    <row r="10" spans="1:9">
      <c r="G10" s="45"/>
    </row>
    <row r="11" spans="1:9">
      <c r="A11" s="17" t="s">
        <v>40</v>
      </c>
      <c r="G11" s="45"/>
    </row>
    <row r="12" spans="1:9">
      <c r="A12" s="247" t="s">
        <v>9</v>
      </c>
      <c r="B12" s="247" t="s">
        <v>10</v>
      </c>
      <c r="C12" s="247" t="s">
        <v>11</v>
      </c>
      <c r="D12" s="247" t="s">
        <v>12</v>
      </c>
      <c r="E12" s="249" t="s">
        <v>13</v>
      </c>
      <c r="F12" s="250"/>
      <c r="G12" s="251" t="s">
        <v>14</v>
      </c>
      <c r="H12" s="242" t="s">
        <v>15</v>
      </c>
      <c r="I12" s="242"/>
    </row>
    <row r="13" spans="1:9">
      <c r="A13" s="248"/>
      <c r="B13" s="248"/>
      <c r="C13" s="248"/>
      <c r="D13" s="248"/>
      <c r="E13" s="49" t="s">
        <v>16</v>
      </c>
      <c r="F13" s="49" t="s">
        <v>17</v>
      </c>
      <c r="G13" s="252"/>
      <c r="H13" s="50" t="s">
        <v>18</v>
      </c>
      <c r="I13" s="50" t="s">
        <v>19</v>
      </c>
    </row>
    <row r="14" spans="1:9" ht="63" customHeight="1">
      <c r="A14" s="51">
        <v>1</v>
      </c>
      <c r="B14" s="52">
        <v>525115</v>
      </c>
      <c r="C14" s="37" t="s">
        <v>37</v>
      </c>
      <c r="D14" s="38" t="s">
        <v>337</v>
      </c>
      <c r="E14" s="39">
        <v>44104</v>
      </c>
      <c r="F14" s="40"/>
      <c r="G14" s="41">
        <v>400000</v>
      </c>
      <c r="H14" s="53"/>
      <c r="I14" s="53"/>
    </row>
    <row r="15" spans="1:9" ht="71.25" customHeight="1">
      <c r="A15" s="54">
        <v>2</v>
      </c>
      <c r="B15" s="55">
        <v>525115</v>
      </c>
      <c r="C15" s="37" t="s">
        <v>338</v>
      </c>
      <c r="D15" s="38" t="s">
        <v>339</v>
      </c>
      <c r="E15" s="39">
        <v>43920</v>
      </c>
      <c r="F15" s="40"/>
      <c r="G15" s="41">
        <v>400000</v>
      </c>
      <c r="H15" s="56"/>
      <c r="I15" s="56"/>
    </row>
    <row r="16" spans="1:9">
      <c r="A16" s="57"/>
      <c r="B16" s="57"/>
      <c r="C16" s="58" t="s">
        <v>20</v>
      </c>
      <c r="D16" s="49"/>
      <c r="E16" s="57"/>
      <c r="F16" s="57"/>
      <c r="G16" s="59">
        <f>SUM(G14:G15)</f>
        <v>800000</v>
      </c>
      <c r="H16" s="59">
        <f>SUM(H14:H15)</f>
        <v>0</v>
      </c>
      <c r="I16" s="59">
        <f>SUM(I14:I15)</f>
        <v>0</v>
      </c>
    </row>
    <row r="17" spans="1:9">
      <c r="A17" s="92"/>
      <c r="B17" s="92"/>
      <c r="C17" s="91"/>
      <c r="D17" s="60"/>
      <c r="E17" s="61"/>
      <c r="F17" s="61"/>
      <c r="G17" s="62"/>
    </row>
    <row r="18" spans="1:9" ht="39.75" customHeight="1">
      <c r="A18" s="243" t="s">
        <v>21</v>
      </c>
      <c r="B18" s="243"/>
      <c r="C18" s="243"/>
      <c r="D18" s="243"/>
      <c r="E18" s="243"/>
      <c r="F18" s="243"/>
      <c r="G18" s="243"/>
      <c r="H18" s="243"/>
      <c r="I18" s="243"/>
    </row>
    <row r="19" spans="1:9">
      <c r="A19" s="92"/>
      <c r="B19" s="92"/>
      <c r="C19" s="91"/>
      <c r="D19" s="60"/>
      <c r="E19" s="61"/>
      <c r="F19" s="61"/>
      <c r="G19" s="62"/>
    </row>
    <row r="20" spans="1:9">
      <c r="A20" s="92"/>
      <c r="B20" s="244" t="s">
        <v>22</v>
      </c>
      <c r="C20" s="244"/>
      <c r="D20" s="244"/>
      <c r="E20" s="61"/>
      <c r="F20" s="61"/>
      <c r="G20" s="62"/>
    </row>
    <row r="21" spans="1:9">
      <c r="A21" s="245"/>
      <c r="B21" s="245"/>
      <c r="C21" s="245"/>
      <c r="D21" s="61"/>
      <c r="E21" s="61"/>
      <c r="F21" s="61"/>
      <c r="G21" s="45"/>
    </row>
    <row r="22" spans="1:9">
      <c r="A22" s="45"/>
      <c r="B22" s="45"/>
      <c r="C22" s="92" t="s">
        <v>23</v>
      </c>
      <c r="D22" s="45"/>
      <c r="E22" s="63"/>
      <c r="F22" s="63"/>
      <c r="G22" s="63" t="s">
        <v>24</v>
      </c>
      <c r="H22" s="45"/>
      <c r="I22" s="45"/>
    </row>
    <row r="23" spans="1:9">
      <c r="A23" s="45"/>
      <c r="B23" s="45"/>
      <c r="C23" s="17" t="s">
        <v>25</v>
      </c>
      <c r="D23" s="45"/>
      <c r="E23" s="45"/>
      <c r="F23" s="45"/>
      <c r="G23" s="17" t="s">
        <v>26</v>
      </c>
      <c r="H23" s="45"/>
      <c r="I23" s="45"/>
    </row>
    <row r="24" spans="1:9">
      <c r="A24" s="45"/>
      <c r="B24" s="45"/>
      <c r="D24" s="45"/>
      <c r="E24" s="45"/>
      <c r="F24" s="45"/>
      <c r="G24" s="17" t="s">
        <v>27</v>
      </c>
      <c r="H24" s="45"/>
      <c r="I24" s="45"/>
    </row>
    <row r="25" spans="1:9">
      <c r="A25" s="45"/>
      <c r="B25" s="45"/>
      <c r="D25" s="45"/>
      <c r="E25" s="45"/>
      <c r="F25" s="45"/>
      <c r="H25" s="45"/>
      <c r="I25" s="45"/>
    </row>
    <row r="26" spans="1:9">
      <c r="A26" s="45"/>
      <c r="B26" s="45"/>
      <c r="D26" s="45"/>
      <c r="E26" s="64"/>
      <c r="F26" s="64"/>
      <c r="H26" s="45"/>
      <c r="I26" s="45"/>
    </row>
    <row r="27" spans="1:9">
      <c r="A27" s="45"/>
      <c r="B27" s="45"/>
      <c r="C27" s="20" t="s">
        <v>31</v>
      </c>
      <c r="D27" s="45"/>
      <c r="E27" s="45"/>
      <c r="F27" s="45"/>
      <c r="G27" s="21" t="s">
        <v>28</v>
      </c>
      <c r="H27" s="45"/>
      <c r="I27" s="45"/>
    </row>
    <row r="28" spans="1:9">
      <c r="A28" s="45"/>
      <c r="B28" s="45"/>
      <c r="C28" s="22" t="s">
        <v>32</v>
      </c>
      <c r="D28" s="45"/>
      <c r="E28" s="45"/>
      <c r="F28" s="45"/>
      <c r="G28" s="23" t="s">
        <v>29</v>
      </c>
      <c r="H28" s="45"/>
      <c r="I28" s="45"/>
    </row>
    <row r="29" spans="1:9">
      <c r="G29" s="45"/>
    </row>
  </sheetData>
  <mergeCells count="14">
    <mergeCell ref="H12:I12"/>
    <mergeCell ref="A18:I18"/>
    <mergeCell ref="B20:D20"/>
    <mergeCell ref="A21:C21"/>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1.3385826771653544" header="0.31496062992125984" footer="0.31496062992125984"/>
  <pageSetup paperSize="5" scale="90" orientation="portrait" r:id="rId1"/>
</worksheet>
</file>

<file path=xl/worksheets/sheet8.xml><?xml version="1.0" encoding="utf-8"?>
<worksheet xmlns="http://schemas.openxmlformats.org/spreadsheetml/2006/main" xmlns:r="http://schemas.openxmlformats.org/officeDocument/2006/relationships">
  <dimension ref="A1:I29"/>
  <sheetViews>
    <sheetView topLeftCell="A9" workbookViewId="0">
      <selection activeCell="G15" sqref="G15"/>
    </sheetView>
  </sheetViews>
  <sheetFormatPr defaultRowHeight="18.75"/>
  <cols>
    <col min="1" max="1" width="2.59765625" style="17" customWidth="1"/>
    <col min="2" max="2" width="7.69921875" style="17" customWidth="1"/>
    <col min="3" max="3" width="17.5" style="17" customWidth="1"/>
    <col min="4" max="4" width="20.3984375" style="17" customWidth="1"/>
    <col min="5" max="5" width="8.5" style="17" customWidth="1"/>
    <col min="6" max="6" width="2.8984375" style="17" customWidth="1"/>
    <col min="7" max="7" width="10.3984375" style="17" customWidth="1"/>
    <col min="8" max="8" width="7.5" style="17" customWidth="1"/>
    <col min="9" max="9" width="7.796875" style="17" customWidth="1"/>
  </cols>
  <sheetData>
    <row r="1" spans="1:9">
      <c r="A1" s="234" t="s">
        <v>0</v>
      </c>
      <c r="B1" s="234"/>
      <c r="C1" s="234"/>
      <c r="D1" s="234"/>
      <c r="E1" s="234"/>
      <c r="F1" s="234"/>
      <c r="G1" s="234"/>
      <c r="H1" s="234"/>
      <c r="I1" s="234"/>
    </row>
    <row r="2" spans="1:9">
      <c r="A2" s="234" t="s">
        <v>1</v>
      </c>
      <c r="B2" s="234"/>
      <c r="C2" s="234"/>
      <c r="D2" s="234"/>
      <c r="E2" s="234"/>
      <c r="F2" s="234"/>
      <c r="G2" s="234"/>
      <c r="H2" s="234"/>
      <c r="I2" s="234"/>
    </row>
    <row r="3" spans="1:9">
      <c r="A3" s="1"/>
      <c r="B3" s="1"/>
      <c r="C3" s="1"/>
      <c r="D3" s="1"/>
      <c r="E3" s="1"/>
      <c r="F3" s="1"/>
      <c r="G3" s="2"/>
      <c r="H3" s="1"/>
      <c r="I3" s="1"/>
    </row>
    <row r="4" spans="1:9">
      <c r="A4" s="1" t="s">
        <v>2</v>
      </c>
      <c r="B4" s="1"/>
      <c r="C4" s="1"/>
      <c r="D4" s="3" t="s">
        <v>3</v>
      </c>
      <c r="E4" s="1"/>
      <c r="F4" s="1"/>
      <c r="G4" s="2"/>
      <c r="H4" s="1"/>
      <c r="I4" s="1"/>
    </row>
    <row r="5" spans="1:9">
      <c r="A5" s="1" t="s">
        <v>4</v>
      </c>
      <c r="B5" s="1"/>
      <c r="C5" s="1"/>
      <c r="D5" s="1" t="s">
        <v>5</v>
      </c>
      <c r="E5" s="1"/>
      <c r="F5" s="1"/>
      <c r="G5" s="2"/>
      <c r="H5" s="1"/>
      <c r="I5" s="1"/>
    </row>
    <row r="6" spans="1:9">
      <c r="A6" s="1" t="s">
        <v>6</v>
      </c>
      <c r="B6" s="1"/>
      <c r="C6" s="1"/>
      <c r="D6" s="1" t="s">
        <v>30</v>
      </c>
      <c r="E6" s="1"/>
      <c r="F6" s="1"/>
      <c r="G6" s="2"/>
      <c r="H6" s="1"/>
      <c r="I6" s="1"/>
    </row>
    <row r="7" spans="1:9">
      <c r="A7" s="4" t="s">
        <v>7</v>
      </c>
      <c r="B7" s="4"/>
      <c r="C7" s="4"/>
      <c r="D7" s="235" t="s">
        <v>282</v>
      </c>
      <c r="E7" s="235"/>
      <c r="F7" s="235"/>
      <c r="G7" s="235"/>
      <c r="H7" s="5"/>
      <c r="I7" s="5"/>
    </row>
    <row r="8" spans="1:9">
      <c r="A8" s="1"/>
      <c r="B8" s="1"/>
      <c r="C8" s="1"/>
      <c r="D8" s="1"/>
      <c r="E8" s="1"/>
      <c r="F8" s="1"/>
      <c r="G8" s="2"/>
      <c r="H8" s="1"/>
      <c r="I8" s="1"/>
    </row>
    <row r="9" spans="1:9" ht="48.75" customHeight="1">
      <c r="A9" s="235" t="s">
        <v>8</v>
      </c>
      <c r="B9" s="235"/>
      <c r="C9" s="235"/>
      <c r="D9" s="235"/>
      <c r="E9" s="235"/>
      <c r="F9" s="235"/>
      <c r="G9" s="235"/>
      <c r="H9" s="235"/>
      <c r="I9" s="235"/>
    </row>
    <row r="10" spans="1:9">
      <c r="A10" s="1"/>
      <c r="B10" s="1"/>
      <c r="C10" s="1"/>
      <c r="D10" s="1"/>
      <c r="E10" s="1"/>
      <c r="F10" s="1"/>
      <c r="G10" s="2"/>
      <c r="H10" s="1"/>
      <c r="I10" s="1"/>
    </row>
    <row r="11" spans="1:9">
      <c r="A11" s="1" t="s">
        <v>283</v>
      </c>
      <c r="B11" s="1"/>
      <c r="C11" s="1"/>
      <c r="D11" s="1"/>
      <c r="E11" s="1"/>
      <c r="F11" s="1"/>
      <c r="G11" s="2"/>
      <c r="H11" s="1"/>
      <c r="I11" s="1"/>
    </row>
    <row r="12" spans="1:9">
      <c r="A12" s="236" t="s">
        <v>9</v>
      </c>
      <c r="B12" s="236" t="s">
        <v>10</v>
      </c>
      <c r="C12" s="236" t="s">
        <v>11</v>
      </c>
      <c r="D12" s="236" t="s">
        <v>12</v>
      </c>
      <c r="E12" s="238" t="s">
        <v>13</v>
      </c>
      <c r="F12" s="239"/>
      <c r="G12" s="240" t="s">
        <v>14</v>
      </c>
      <c r="H12" s="230" t="s">
        <v>15</v>
      </c>
      <c r="I12" s="230"/>
    </row>
    <row r="13" spans="1:9">
      <c r="A13" s="237"/>
      <c r="B13" s="237"/>
      <c r="C13" s="237"/>
      <c r="D13" s="237"/>
      <c r="E13" s="6" t="s">
        <v>16</v>
      </c>
      <c r="F13" s="6" t="s">
        <v>17</v>
      </c>
      <c r="G13" s="241"/>
      <c r="H13" s="7" t="s">
        <v>18</v>
      </c>
      <c r="I13" s="7" t="s">
        <v>19</v>
      </c>
    </row>
    <row r="14" spans="1:9" s="24" customFormat="1" ht="78.75" customHeight="1">
      <c r="A14" s="8">
        <v>1</v>
      </c>
      <c r="B14" s="9">
        <v>525112</v>
      </c>
      <c r="C14" s="95" t="s">
        <v>284</v>
      </c>
      <c r="D14" s="96" t="s">
        <v>285</v>
      </c>
      <c r="E14" s="97">
        <v>43922</v>
      </c>
      <c r="F14" s="98"/>
      <c r="G14" s="99">
        <v>1470000</v>
      </c>
      <c r="H14" s="100"/>
      <c r="I14" s="101"/>
    </row>
    <row r="15" spans="1:9">
      <c r="A15" s="10"/>
      <c r="B15" s="10"/>
      <c r="C15" s="11" t="s">
        <v>20</v>
      </c>
      <c r="D15" s="6"/>
      <c r="E15" s="10"/>
      <c r="F15" s="10"/>
      <c r="G15" s="222">
        <f>SUM(G14:G14)</f>
        <v>1470000</v>
      </c>
      <c r="H15" s="12">
        <f>SUM(H14:H14)</f>
        <v>0</v>
      </c>
      <c r="I15" s="12">
        <f>SUM(I14:I14)</f>
        <v>0</v>
      </c>
    </row>
    <row r="16" spans="1:9">
      <c r="A16" s="90"/>
      <c r="B16" s="90"/>
      <c r="C16" s="89"/>
      <c r="D16" s="13"/>
      <c r="E16" s="14"/>
      <c r="F16" s="14"/>
      <c r="G16" s="15"/>
      <c r="H16" s="1"/>
      <c r="I16" s="1"/>
    </row>
    <row r="17" spans="1:9" ht="40.5" customHeight="1">
      <c r="A17" s="231" t="s">
        <v>21</v>
      </c>
      <c r="B17" s="231"/>
      <c r="C17" s="231"/>
      <c r="D17" s="231"/>
      <c r="E17" s="231"/>
      <c r="F17" s="231"/>
      <c r="G17" s="231"/>
      <c r="H17" s="231"/>
      <c r="I17" s="231"/>
    </row>
    <row r="18" spans="1:9">
      <c r="A18" s="90"/>
      <c r="B18" s="90"/>
      <c r="C18" s="89"/>
      <c r="D18" s="13"/>
      <c r="E18" s="14"/>
      <c r="F18" s="14"/>
      <c r="G18" s="15"/>
      <c r="H18" s="1"/>
      <c r="I18" s="1"/>
    </row>
    <row r="19" spans="1:9">
      <c r="A19" s="90"/>
      <c r="B19" s="232" t="s">
        <v>22</v>
      </c>
      <c r="C19" s="232"/>
      <c r="D19" s="232"/>
      <c r="E19" s="14"/>
      <c r="F19" s="14"/>
      <c r="G19" s="15"/>
      <c r="H19" s="1"/>
      <c r="I19" s="1"/>
    </row>
    <row r="20" spans="1:9">
      <c r="A20" s="233"/>
      <c r="B20" s="233"/>
      <c r="C20" s="233"/>
      <c r="D20" s="14"/>
      <c r="E20" s="14"/>
      <c r="F20" s="14"/>
      <c r="G20" s="2"/>
      <c r="H20" s="1"/>
      <c r="I20" s="1"/>
    </row>
    <row r="21" spans="1:9">
      <c r="A21" s="2"/>
      <c r="B21" s="2"/>
      <c r="C21" s="90" t="s">
        <v>23</v>
      </c>
      <c r="D21" s="2"/>
      <c r="E21" s="16"/>
      <c r="F21" s="16"/>
      <c r="G21" s="16" t="s">
        <v>24</v>
      </c>
      <c r="H21" s="2"/>
      <c r="I21" s="2"/>
    </row>
    <row r="22" spans="1:9">
      <c r="A22" s="2"/>
      <c r="B22" s="2"/>
      <c r="C22" s="17" t="s">
        <v>25</v>
      </c>
      <c r="D22" s="2"/>
      <c r="E22" s="2"/>
      <c r="F22" s="2"/>
      <c r="G22" s="17" t="s">
        <v>26</v>
      </c>
      <c r="H22" s="2"/>
      <c r="I22" s="2"/>
    </row>
    <row r="23" spans="1:9">
      <c r="A23" s="2"/>
      <c r="B23" s="2"/>
      <c r="D23" s="2"/>
      <c r="E23" s="2"/>
      <c r="F23" s="2"/>
      <c r="G23" s="17" t="s">
        <v>27</v>
      </c>
      <c r="H23" s="2"/>
      <c r="I23" s="2"/>
    </row>
    <row r="24" spans="1:9">
      <c r="A24" s="2"/>
      <c r="B24" s="2"/>
      <c r="D24" s="2"/>
      <c r="E24" s="2"/>
      <c r="F24" s="2"/>
      <c r="H24" s="2"/>
      <c r="I24" s="2"/>
    </row>
    <row r="25" spans="1:9">
      <c r="A25" s="2"/>
      <c r="B25" s="2"/>
      <c r="C25" s="1"/>
      <c r="D25" s="2"/>
      <c r="E25" s="18"/>
      <c r="F25" s="19"/>
      <c r="H25" s="2"/>
      <c r="I25" s="2"/>
    </row>
    <row r="26" spans="1:9">
      <c r="A26" s="2"/>
      <c r="B26" s="2"/>
      <c r="C26" s="20" t="s">
        <v>31</v>
      </c>
      <c r="D26" s="2"/>
      <c r="E26" s="2"/>
      <c r="F26" s="2"/>
      <c r="G26" s="21" t="s">
        <v>28</v>
      </c>
      <c r="H26" s="2"/>
      <c r="I26" s="2"/>
    </row>
    <row r="27" spans="1:9">
      <c r="A27" s="2"/>
      <c r="B27" s="2"/>
      <c r="C27" s="22" t="s">
        <v>32</v>
      </c>
      <c r="D27" s="2"/>
      <c r="E27" s="2"/>
      <c r="F27" s="2"/>
      <c r="G27" s="23" t="s">
        <v>29</v>
      </c>
      <c r="H27" s="2"/>
      <c r="I27" s="2"/>
    </row>
    <row r="28" spans="1:9">
      <c r="A28" s="1"/>
      <c r="B28" s="1"/>
      <c r="C28" s="1"/>
      <c r="D28" s="1"/>
      <c r="E28" s="1"/>
      <c r="F28" s="1"/>
      <c r="G28" s="2"/>
      <c r="H28" s="1"/>
      <c r="I28" s="1"/>
    </row>
    <row r="29" spans="1:9">
      <c r="A29" s="1"/>
      <c r="B29" s="1"/>
      <c r="C29" s="1"/>
      <c r="D29" s="1"/>
      <c r="E29" s="1"/>
      <c r="F29" s="1"/>
      <c r="G29" s="2"/>
      <c r="H29" s="1"/>
      <c r="I29" s="1"/>
    </row>
  </sheetData>
  <mergeCells count="14">
    <mergeCell ref="H12:I12"/>
    <mergeCell ref="A17:I17"/>
    <mergeCell ref="B19:D19"/>
    <mergeCell ref="A20:C20"/>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1.3385826771653544" header="0.31496062992125984" footer="0.31496062992125984"/>
  <pageSetup paperSize="5" scale="9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REAL</vt:lpstr>
      <vt:lpstr>51B.525112</vt:lpstr>
      <vt:lpstr>51B.525119</vt:lpstr>
      <vt:lpstr>52B.525112</vt:lpstr>
      <vt:lpstr>52B.525115</vt:lpstr>
      <vt:lpstr>52BD.525113</vt:lpstr>
      <vt:lpstr>52BD.525115</vt:lpstr>
      <vt:lpstr>54BD.525112</vt:lpstr>
    </vt:vector>
  </TitlesOfParts>
  <Company>Toshiba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TOSHIBA P845</dc:creator>
  <cp:lastModifiedBy>TOSHIBA P845</cp:lastModifiedBy>
  <cp:lastPrinted>2020-10-26T02:18:30Z</cp:lastPrinted>
  <dcterms:created xsi:type="dcterms:W3CDTF">2020-01-21T03:26:54Z</dcterms:created>
  <dcterms:modified xsi:type="dcterms:W3CDTF">2020-10-26T02:20:07Z</dcterms:modified>
</cp:coreProperties>
</file>